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ivotTables/pivotTable4.xml" ContentType="application/vnd.openxmlformats-officedocument.spreadsheetml.pivotTable+xml"/>
  <Override PartName="/xl/comments2.xml" ContentType="application/vnd.openxmlformats-officedocument.spreadsheetml.comments+xml"/>
  <Override PartName="/xl/pivotTables/pivotTable5.xml" ContentType="application/vnd.openxmlformats-officedocument.spreadsheetml.pivotTable+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registraduriaco.sharepoint.com/sites/adminfinanciera/compras/Documentos compartidos/HOLLMAN/2026/5. LICITACION/4. ELABORACION PREPLIEGO/"/>
    </mc:Choice>
  </mc:AlternateContent>
  <xr:revisionPtr revIDLastSave="5" documentId="8_{3A86698C-EDB0-494F-89DB-74D8A3F56EBD}" xr6:coauthVersionLast="47" xr6:coauthVersionMax="47" xr10:uidLastSave="{B6837C27-70F4-443C-BEC1-10132303C6AA}"/>
  <bookViews>
    <workbookView xWindow="-120" yWindow="-120" windowWidth="29040" windowHeight="15720" tabRatio="707" xr2:uid="{00000000-000D-0000-FFFF-FFFF00000000}"/>
  </bookViews>
  <sheets>
    <sheet name="CONTENIDO" sheetId="23" r:id="rId1"/>
    <sheet name="SECOP II" sheetId="44" state="hidden" r:id="rId2"/>
    <sheet name="ANEXO No. 01 (1)" sheetId="22" state="hidden" r:id="rId3"/>
    <sheet name="-" sheetId="33" state="hidden" r:id="rId4"/>
    <sheet name="ANEXO No. 01" sheetId="47" r:id="rId5"/>
    <sheet name="RD" sheetId="48" state="hidden" r:id="rId6"/>
    <sheet name="ANEXO No. 02" sheetId="2" r:id="rId7"/>
    <sheet name="ANEXO No. 03" sheetId="9" r:id="rId8"/>
    <sheet name="ANEXO No. 04" sheetId="21" r:id="rId9"/>
    <sheet name="ANEXO No. 05" sheetId="40" r:id="rId10"/>
    <sheet name="ANEXO No. 06" sheetId="3" r:id="rId11"/>
    <sheet name="ANEXO No. 07" sheetId="10" r:id="rId12"/>
    <sheet name="ANEXO No. 08" sheetId="49" r:id="rId13"/>
    <sheet name="ANEXO No. 9" sheetId="32" r:id="rId14"/>
    <sheet name="ANEXO No.10" sheetId="24" r:id="rId15"/>
    <sheet name="ANEXO No. 11" sheetId="36" r:id="rId16"/>
    <sheet name="ANEXO No. 12" sheetId="37" r:id="rId17"/>
    <sheet name="UNSPSC" sheetId="43" state="hidden" r:id="rId18"/>
    <sheet name="ANEXO No. 13 (N. Catálogo)" sheetId="45" state="hidden" r:id="rId19"/>
    <sheet name="FORMATO No. XX" sheetId="46" state="hidden" r:id="rId20"/>
    <sheet name="FORMATO No. XX (2)" sheetId="17" state="hidden" r:id="rId21"/>
    <sheet name="FORMATO No. XX (3)" sheetId="15" state="hidden" r:id="rId22"/>
    <sheet name="FORMATO No. XX (4)" sheetId="18" state="hidden" r:id="rId23"/>
    <sheet name="FORMATO No. XX (5)" sheetId="19" state="hidden" r:id="rId24"/>
    <sheet name="FORMATO No. XX (6)" sheetId="26" state="hidden" r:id="rId25"/>
    <sheet name="FORMATO No. XX (7)" sheetId="16" state="hidden" r:id="rId26"/>
    <sheet name="FORMATO No. XX (8)" sheetId="27" state="hidden" r:id="rId27"/>
  </sheets>
  <externalReferences>
    <externalReference r:id="rId28"/>
    <externalReference r:id="rId29"/>
  </externalReferences>
  <definedNames>
    <definedName name="_xlnm._FilterDatabase" localSheetId="3" hidden="1">'-'!$A$1:$G$376</definedName>
    <definedName name="_xlnm._FilterDatabase" localSheetId="4" hidden="1">'ANEXO No. 01'!$G$4:$N$387</definedName>
    <definedName name="_xlnm._FilterDatabase" localSheetId="2" hidden="1">'ANEXO No. 01 (1)'!$F$4:$N$386</definedName>
    <definedName name="_xlnm._FilterDatabase" localSheetId="6" hidden="1">'ANEXO No. 02'!$B$6:$I$6</definedName>
    <definedName name="_xlnm._FilterDatabase" localSheetId="7" hidden="1">'ANEXO No. 03'!$B$6:$U$459</definedName>
    <definedName name="_xlnm._FilterDatabase" localSheetId="8" hidden="1">'ANEXO No. 04'!$A$5:$N$5</definedName>
    <definedName name="_xlnm._FilterDatabase" localSheetId="9" hidden="1">'ANEXO No. 05'!$A$6:$O$475</definedName>
    <definedName name="_xlnm._FilterDatabase" localSheetId="10" hidden="1">'ANEXO No. 06'!$A$5:$C$452</definedName>
    <definedName name="_xlnm._FilterDatabase" localSheetId="11" hidden="1">'ANEXO No. 07'!$A$6:$J$459</definedName>
    <definedName name="_xlnm._FilterDatabase" localSheetId="15" hidden="1">'ANEXO No. 11'!$A$3:$H$386</definedName>
    <definedName name="_xlnm._FilterDatabase" localSheetId="16" hidden="1">'ANEXO No. 12'!$A$5:$O$486</definedName>
    <definedName name="_xlnm._FilterDatabase" localSheetId="18" hidden="1">'ANEXO No. 13 (N. Catálogo)'!$A$5:$O$506</definedName>
    <definedName name="_xlnm.Print_Titles" localSheetId="16">'ANEXO No. 12'!$3:$5</definedName>
    <definedName name="_xlnm.Print_Titles" localSheetId="18">'ANEXO No. 13 (N. Catálogo)'!$3:$5</definedName>
  </definedNames>
  <calcPr calcId="191029"/>
  <pivotCaches>
    <pivotCache cacheId="0" r:id="rId30"/>
    <pivotCache cacheId="1" r:id="rId31"/>
    <pivotCache cacheId="2" r:id="rId32"/>
    <pivotCache cacheId="3" r:id="rId33"/>
    <pivotCache cacheId="4" r:id="rId3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32" l="1"/>
  <c r="M475" i="37"/>
  <c r="L475" i="37"/>
  <c r="J475" i="37"/>
  <c r="H475" i="37"/>
  <c r="F475" i="37"/>
  <c r="R474" i="37"/>
  <c r="U474" i="37" s="1"/>
  <c r="Q474" i="37"/>
  <c r="P474" i="37"/>
  <c r="O474" i="37"/>
  <c r="R473" i="37"/>
  <c r="U473" i="37" s="1"/>
  <c r="Q473" i="37"/>
  <c r="P473" i="37"/>
  <c r="O473" i="37"/>
  <c r="R472" i="37"/>
  <c r="U472" i="37" s="1"/>
  <c r="Q472" i="37"/>
  <c r="P472" i="37"/>
  <c r="O472" i="37"/>
  <c r="R471" i="37"/>
  <c r="U471" i="37" s="1"/>
  <c r="Q471" i="37"/>
  <c r="P471" i="37"/>
  <c r="O471" i="37"/>
  <c r="R470" i="37"/>
  <c r="U470" i="37" s="1"/>
  <c r="Q470" i="37"/>
  <c r="P470" i="37"/>
  <c r="O470" i="37"/>
  <c r="R469" i="37"/>
  <c r="U469" i="37" s="1"/>
  <c r="Q469" i="37"/>
  <c r="P469" i="37"/>
  <c r="O469" i="37"/>
  <c r="R468" i="37"/>
  <c r="U468" i="37" s="1"/>
  <c r="Q468" i="37"/>
  <c r="P468" i="37"/>
  <c r="O468" i="37"/>
  <c r="R467" i="37"/>
  <c r="U467" i="37" s="1"/>
  <c r="Q467" i="37"/>
  <c r="P467" i="37"/>
  <c r="O467" i="37"/>
  <c r="R466" i="37"/>
  <c r="U466" i="37" s="1"/>
  <c r="Q466" i="37"/>
  <c r="P466" i="37"/>
  <c r="O466" i="37"/>
  <c r="R465" i="37"/>
  <c r="U465" i="37" s="1"/>
  <c r="Q465" i="37"/>
  <c r="P465" i="37"/>
  <c r="O465" i="37"/>
  <c r="R464" i="37"/>
  <c r="U464" i="37" s="1"/>
  <c r="Q464" i="37"/>
  <c r="P464" i="37"/>
  <c r="O464" i="37"/>
  <c r="R463" i="37"/>
  <c r="U463" i="37" s="1"/>
  <c r="Q463" i="37"/>
  <c r="P463" i="37"/>
  <c r="O463" i="37"/>
  <c r="R462" i="37"/>
  <c r="U462" i="37" s="1"/>
  <c r="Q462" i="37"/>
  <c r="P462" i="37"/>
  <c r="O462" i="37"/>
  <c r="R461" i="37"/>
  <c r="U461" i="37" s="1"/>
  <c r="Q461" i="37"/>
  <c r="P461" i="37"/>
  <c r="O461" i="37"/>
  <c r="R460" i="37"/>
  <c r="U460" i="37" s="1"/>
  <c r="Q460" i="37"/>
  <c r="P460" i="37"/>
  <c r="O460" i="37"/>
  <c r="R459" i="37"/>
  <c r="U459" i="37" s="1"/>
  <c r="Q459" i="37"/>
  <c r="P459" i="37"/>
  <c r="O459" i="37"/>
  <c r="R458" i="37"/>
  <c r="U458" i="37" s="1"/>
  <c r="Q458" i="37"/>
  <c r="P458" i="37"/>
  <c r="O458" i="37"/>
  <c r="R457" i="37"/>
  <c r="U457" i="37" s="1"/>
  <c r="Q457" i="37"/>
  <c r="P457" i="37"/>
  <c r="O457" i="37"/>
  <c r="R456" i="37"/>
  <c r="U456" i="37" s="1"/>
  <c r="Q456" i="37"/>
  <c r="P456" i="37"/>
  <c r="O456" i="37"/>
  <c r="R455" i="37"/>
  <c r="U455" i="37" s="1"/>
  <c r="Q455" i="37"/>
  <c r="P455" i="37"/>
  <c r="O455" i="37"/>
  <c r="R454" i="37"/>
  <c r="U454" i="37" s="1"/>
  <c r="Q454" i="37"/>
  <c r="P454" i="37"/>
  <c r="O454" i="37"/>
  <c r="R453" i="37"/>
  <c r="U453" i="37" s="1"/>
  <c r="Q453" i="37"/>
  <c r="P453" i="37"/>
  <c r="O453" i="37"/>
  <c r="R452" i="37"/>
  <c r="U452" i="37" s="1"/>
  <c r="Q452" i="37"/>
  <c r="P452" i="37"/>
  <c r="O452" i="37"/>
  <c r="R451" i="37"/>
  <c r="U451" i="37" s="1"/>
  <c r="Q451" i="37"/>
  <c r="P451" i="37"/>
  <c r="O451" i="37"/>
  <c r="R450" i="37"/>
  <c r="U450" i="37" s="1"/>
  <c r="Q450" i="37"/>
  <c r="P450" i="37"/>
  <c r="O450" i="37"/>
  <c r="R449" i="37"/>
  <c r="U449" i="37" s="1"/>
  <c r="Q449" i="37"/>
  <c r="P449" i="37"/>
  <c r="O449" i="37"/>
  <c r="R448" i="37"/>
  <c r="U448" i="37" s="1"/>
  <c r="Q448" i="37"/>
  <c r="P448" i="37"/>
  <c r="O448" i="37"/>
  <c r="R447" i="37"/>
  <c r="U447" i="37" s="1"/>
  <c r="Q447" i="37"/>
  <c r="P447" i="37"/>
  <c r="O447" i="37"/>
  <c r="R446" i="37"/>
  <c r="U446" i="37" s="1"/>
  <c r="Q446" i="37"/>
  <c r="P446" i="37"/>
  <c r="O446" i="37"/>
  <c r="R445" i="37"/>
  <c r="U445" i="37" s="1"/>
  <c r="Q445" i="37"/>
  <c r="P445" i="37"/>
  <c r="O445" i="37"/>
  <c r="R444" i="37"/>
  <c r="U444" i="37" s="1"/>
  <c r="Q444" i="37"/>
  <c r="P444" i="37"/>
  <c r="O444" i="37"/>
  <c r="R443" i="37"/>
  <c r="U443" i="37" s="1"/>
  <c r="Q443" i="37"/>
  <c r="P443" i="37"/>
  <c r="O443" i="37"/>
  <c r="R442" i="37"/>
  <c r="U442" i="37" s="1"/>
  <c r="Q442" i="37"/>
  <c r="P442" i="37"/>
  <c r="O442" i="37"/>
  <c r="R441" i="37"/>
  <c r="U441" i="37" s="1"/>
  <c r="Q441" i="37"/>
  <c r="P441" i="37"/>
  <c r="O441" i="37"/>
  <c r="R440" i="37"/>
  <c r="U440" i="37" s="1"/>
  <c r="Q440" i="37"/>
  <c r="P440" i="37"/>
  <c r="O440" i="37"/>
  <c r="R439" i="37"/>
  <c r="U439" i="37" s="1"/>
  <c r="Q439" i="37"/>
  <c r="P439" i="37"/>
  <c r="O439" i="37"/>
  <c r="R438" i="37"/>
  <c r="U438" i="37" s="1"/>
  <c r="Q438" i="37"/>
  <c r="P438" i="37"/>
  <c r="O438" i="37"/>
  <c r="R437" i="37"/>
  <c r="U437" i="37" s="1"/>
  <c r="Q437" i="37"/>
  <c r="P437" i="37"/>
  <c r="O437" i="37"/>
  <c r="R436" i="37"/>
  <c r="U436" i="37" s="1"/>
  <c r="Q436" i="37"/>
  <c r="P436" i="37"/>
  <c r="O436" i="37"/>
  <c r="R435" i="37"/>
  <c r="U435" i="37" s="1"/>
  <c r="Q435" i="37"/>
  <c r="P435" i="37"/>
  <c r="O435" i="37"/>
  <c r="R434" i="37"/>
  <c r="U434" i="37" s="1"/>
  <c r="Q434" i="37"/>
  <c r="P434" i="37"/>
  <c r="O434" i="37"/>
  <c r="R433" i="37"/>
  <c r="U433" i="37" s="1"/>
  <c r="Q433" i="37"/>
  <c r="P433" i="37"/>
  <c r="O433" i="37"/>
  <c r="R432" i="37"/>
  <c r="U432" i="37" s="1"/>
  <c r="Q432" i="37"/>
  <c r="P432" i="37"/>
  <c r="O432" i="37"/>
  <c r="R431" i="37"/>
  <c r="U431" i="37" s="1"/>
  <c r="Q431" i="37"/>
  <c r="P431" i="37"/>
  <c r="O431" i="37"/>
  <c r="R430" i="37"/>
  <c r="U430" i="37" s="1"/>
  <c r="Q430" i="37"/>
  <c r="P430" i="37"/>
  <c r="O430" i="37"/>
  <c r="R429" i="37"/>
  <c r="U429" i="37" s="1"/>
  <c r="Q429" i="37"/>
  <c r="P429" i="37"/>
  <c r="O429" i="37"/>
  <c r="R428" i="37"/>
  <c r="U428" i="37" s="1"/>
  <c r="Q428" i="37"/>
  <c r="P428" i="37"/>
  <c r="O428" i="37"/>
  <c r="R427" i="37"/>
  <c r="U427" i="37" s="1"/>
  <c r="Q427" i="37"/>
  <c r="P427" i="37"/>
  <c r="O427" i="37"/>
  <c r="R426" i="37"/>
  <c r="U426" i="37" s="1"/>
  <c r="Q426" i="37"/>
  <c r="P426" i="37"/>
  <c r="O426" i="37"/>
  <c r="R425" i="37"/>
  <c r="U425" i="37" s="1"/>
  <c r="Q425" i="37"/>
  <c r="P425" i="37"/>
  <c r="O425" i="37"/>
  <c r="R424" i="37"/>
  <c r="U424" i="37" s="1"/>
  <c r="Q424" i="37"/>
  <c r="P424" i="37"/>
  <c r="O424" i="37"/>
  <c r="R423" i="37"/>
  <c r="U423" i="37" s="1"/>
  <c r="Q423" i="37"/>
  <c r="P423" i="37"/>
  <c r="O423" i="37"/>
  <c r="R422" i="37"/>
  <c r="U422" i="37" s="1"/>
  <c r="Q422" i="37"/>
  <c r="P422" i="37"/>
  <c r="O422" i="37"/>
  <c r="R421" i="37"/>
  <c r="U421" i="37" s="1"/>
  <c r="Q421" i="37"/>
  <c r="P421" i="37"/>
  <c r="O421" i="37"/>
  <c r="R420" i="37"/>
  <c r="U420" i="37" s="1"/>
  <c r="Q420" i="37"/>
  <c r="P420" i="37"/>
  <c r="O420" i="37"/>
  <c r="R419" i="37"/>
  <c r="U419" i="37" s="1"/>
  <c r="Q419" i="37"/>
  <c r="P419" i="37"/>
  <c r="O419" i="37"/>
  <c r="R418" i="37"/>
  <c r="U418" i="37" s="1"/>
  <c r="Q418" i="37"/>
  <c r="P418" i="37"/>
  <c r="O418" i="37"/>
  <c r="R417" i="37"/>
  <c r="U417" i="37" s="1"/>
  <c r="Q417" i="37"/>
  <c r="P417" i="37"/>
  <c r="O417" i="37"/>
  <c r="R416" i="37"/>
  <c r="U416" i="37" s="1"/>
  <c r="Q416" i="37"/>
  <c r="P416" i="37"/>
  <c r="O416" i="37"/>
  <c r="R415" i="37"/>
  <c r="U415" i="37" s="1"/>
  <c r="Q415" i="37"/>
  <c r="P415" i="37"/>
  <c r="O415" i="37"/>
  <c r="R414" i="37"/>
  <c r="U414" i="37" s="1"/>
  <c r="Q414" i="37"/>
  <c r="P414" i="37"/>
  <c r="O414" i="37"/>
  <c r="R413" i="37"/>
  <c r="U413" i="37" s="1"/>
  <c r="Q413" i="37"/>
  <c r="P413" i="37"/>
  <c r="O413" i="37"/>
  <c r="R412" i="37"/>
  <c r="U412" i="37" s="1"/>
  <c r="P412" i="37"/>
  <c r="O412" i="37"/>
  <c r="I412" i="37"/>
  <c r="Q412" i="37" s="1"/>
  <c r="R411" i="37"/>
  <c r="U411" i="37" s="1"/>
  <c r="Q411" i="37"/>
  <c r="P411" i="37"/>
  <c r="O411" i="37"/>
  <c r="R410" i="37"/>
  <c r="U410" i="37" s="1"/>
  <c r="Q410" i="37"/>
  <c r="P410" i="37"/>
  <c r="O410" i="37"/>
  <c r="R409" i="37"/>
  <c r="U409" i="37" s="1"/>
  <c r="Q409" i="37"/>
  <c r="P409" i="37"/>
  <c r="O409" i="37"/>
  <c r="R408" i="37"/>
  <c r="U408" i="37" s="1"/>
  <c r="Q408" i="37"/>
  <c r="P408" i="37"/>
  <c r="O408" i="37"/>
  <c r="R407" i="37"/>
  <c r="U407" i="37" s="1"/>
  <c r="Q407" i="37"/>
  <c r="P407" i="37"/>
  <c r="O407" i="37"/>
  <c r="R406" i="37"/>
  <c r="U406" i="37" s="1"/>
  <c r="P406" i="37"/>
  <c r="O406" i="37"/>
  <c r="I406" i="37"/>
  <c r="Q406" i="37" s="1"/>
  <c r="R405" i="37"/>
  <c r="U405" i="37" s="1"/>
  <c r="P405" i="37"/>
  <c r="O405" i="37"/>
  <c r="I405" i="37"/>
  <c r="Q405" i="37" s="1"/>
  <c r="R404" i="37"/>
  <c r="U404" i="37" s="1"/>
  <c r="Q404" i="37"/>
  <c r="P404" i="37"/>
  <c r="O404" i="37"/>
  <c r="R403" i="37"/>
  <c r="U403" i="37" s="1"/>
  <c r="Q403" i="37"/>
  <c r="P403" i="37"/>
  <c r="O403" i="37"/>
  <c r="R402" i="37"/>
  <c r="U402" i="37" s="1"/>
  <c r="Q402" i="37"/>
  <c r="P402" i="37"/>
  <c r="O402" i="37"/>
  <c r="R401" i="37"/>
  <c r="U401" i="37" s="1"/>
  <c r="Q401" i="37"/>
  <c r="P401" i="37"/>
  <c r="O401" i="37"/>
  <c r="R400" i="37"/>
  <c r="U400" i="37" s="1"/>
  <c r="Q400" i="37"/>
  <c r="P400" i="37"/>
  <c r="O400" i="37"/>
  <c r="R399" i="37"/>
  <c r="U399" i="37" s="1"/>
  <c r="Q399" i="37"/>
  <c r="P399" i="37"/>
  <c r="O399" i="37"/>
  <c r="R398" i="37"/>
  <c r="U398" i="37" s="1"/>
  <c r="Q398" i="37"/>
  <c r="P398" i="37"/>
  <c r="O398" i="37"/>
  <c r="R397" i="37"/>
  <c r="U397" i="37" s="1"/>
  <c r="Q397" i="37"/>
  <c r="P397" i="37"/>
  <c r="O397" i="37"/>
  <c r="R396" i="37"/>
  <c r="U396" i="37" s="1"/>
  <c r="Q396" i="37"/>
  <c r="P396" i="37"/>
  <c r="O396" i="37"/>
  <c r="R395" i="37"/>
  <c r="U395" i="37" s="1"/>
  <c r="Q395" i="37"/>
  <c r="P395" i="37"/>
  <c r="O395" i="37"/>
  <c r="R394" i="37"/>
  <c r="U394" i="37" s="1"/>
  <c r="Q394" i="37"/>
  <c r="P394" i="37"/>
  <c r="O394" i="37"/>
  <c r="R393" i="37"/>
  <c r="U393" i="37" s="1"/>
  <c r="Q393" i="37"/>
  <c r="P393" i="37"/>
  <c r="O393" i="37"/>
  <c r="R392" i="37"/>
  <c r="U392" i="37" s="1"/>
  <c r="Q392" i="37"/>
  <c r="P392" i="37"/>
  <c r="O392" i="37"/>
  <c r="R391" i="37"/>
  <c r="U391" i="37" s="1"/>
  <c r="Q391" i="37"/>
  <c r="P391" i="37"/>
  <c r="O391" i="37"/>
  <c r="R390" i="37"/>
  <c r="U390" i="37" s="1"/>
  <c r="Q390" i="37"/>
  <c r="P390" i="37"/>
  <c r="O390" i="37"/>
  <c r="R389" i="37"/>
  <c r="U389" i="37" s="1"/>
  <c r="Q389" i="37"/>
  <c r="P389" i="37"/>
  <c r="O389" i="37"/>
  <c r="R388" i="37"/>
  <c r="U388" i="37" s="1"/>
  <c r="Q388" i="37"/>
  <c r="P388" i="37"/>
  <c r="O388" i="37"/>
  <c r="R387" i="37"/>
  <c r="U387" i="37" s="1"/>
  <c r="Q387" i="37"/>
  <c r="P387" i="37"/>
  <c r="O387" i="37"/>
  <c r="R386" i="37"/>
  <c r="U386" i="37" s="1"/>
  <c r="Q386" i="37"/>
  <c r="P386" i="37"/>
  <c r="O386" i="37"/>
  <c r="R385" i="37"/>
  <c r="U385" i="37" s="1"/>
  <c r="Q385" i="37"/>
  <c r="P385" i="37"/>
  <c r="O385" i="37"/>
  <c r="R384" i="37"/>
  <c r="U384" i="37" s="1"/>
  <c r="Q384" i="37"/>
  <c r="P384" i="37"/>
  <c r="O384" i="37"/>
  <c r="R383" i="37"/>
  <c r="U383" i="37" s="1"/>
  <c r="Q383" i="37"/>
  <c r="P383" i="37"/>
  <c r="O383" i="37"/>
  <c r="R382" i="37"/>
  <c r="U382" i="37" s="1"/>
  <c r="Q382" i="37"/>
  <c r="P382" i="37"/>
  <c r="O382" i="37"/>
  <c r="R381" i="37"/>
  <c r="U381" i="37" s="1"/>
  <c r="Q381" i="37"/>
  <c r="P381" i="37"/>
  <c r="O381" i="37"/>
  <c r="R380" i="37"/>
  <c r="U380" i="37" s="1"/>
  <c r="Q380" i="37"/>
  <c r="P380" i="37"/>
  <c r="O380" i="37"/>
  <c r="R379" i="37"/>
  <c r="U379" i="37" s="1"/>
  <c r="Q379" i="37"/>
  <c r="P379" i="37"/>
  <c r="O379" i="37"/>
  <c r="R378" i="37"/>
  <c r="U378" i="37" s="1"/>
  <c r="Q378" i="37"/>
  <c r="P378" i="37"/>
  <c r="O378" i="37"/>
  <c r="R377" i="37"/>
  <c r="U377" i="37" s="1"/>
  <c r="Q377" i="37"/>
  <c r="P377" i="37"/>
  <c r="O377" i="37"/>
  <c r="R376" i="37"/>
  <c r="U376" i="37" s="1"/>
  <c r="Q376" i="37"/>
  <c r="P376" i="37"/>
  <c r="O376" i="37"/>
  <c r="R375" i="37"/>
  <c r="U375" i="37" s="1"/>
  <c r="Q375" i="37"/>
  <c r="P375" i="37"/>
  <c r="O375" i="37"/>
  <c r="R374" i="37"/>
  <c r="U374" i="37" s="1"/>
  <c r="Q374" i="37"/>
  <c r="P374" i="37"/>
  <c r="O374" i="37"/>
  <c r="R373" i="37"/>
  <c r="U373" i="37" s="1"/>
  <c r="Q373" i="37"/>
  <c r="P373" i="37"/>
  <c r="O373" i="37"/>
  <c r="R372" i="37"/>
  <c r="U372" i="37" s="1"/>
  <c r="Q372" i="37"/>
  <c r="P372" i="37"/>
  <c r="O372" i="37"/>
  <c r="R371" i="37"/>
  <c r="U371" i="37" s="1"/>
  <c r="Q371" i="37"/>
  <c r="P371" i="37"/>
  <c r="O371" i="37"/>
  <c r="R370" i="37"/>
  <c r="U370" i="37" s="1"/>
  <c r="Q370" i="37"/>
  <c r="P370" i="37"/>
  <c r="O370" i="37"/>
  <c r="R369" i="37"/>
  <c r="U369" i="37" s="1"/>
  <c r="Q369" i="37"/>
  <c r="P369" i="37"/>
  <c r="O369" i="37"/>
  <c r="R368" i="37"/>
  <c r="U368" i="37" s="1"/>
  <c r="Q368" i="37"/>
  <c r="P368" i="37"/>
  <c r="O368" i="37"/>
  <c r="R367" i="37"/>
  <c r="U367" i="37" s="1"/>
  <c r="Q367" i="37"/>
  <c r="P367" i="37"/>
  <c r="O367" i="37"/>
  <c r="R366" i="37"/>
  <c r="U366" i="37" s="1"/>
  <c r="Q366" i="37"/>
  <c r="P366" i="37"/>
  <c r="O366" i="37"/>
  <c r="R365" i="37"/>
  <c r="U365" i="37" s="1"/>
  <c r="Q365" i="37"/>
  <c r="P365" i="37"/>
  <c r="O365" i="37"/>
  <c r="R364" i="37"/>
  <c r="U364" i="37" s="1"/>
  <c r="P364" i="37"/>
  <c r="O364" i="37"/>
  <c r="I364" i="37"/>
  <c r="Q364" i="37" s="1"/>
  <c r="R363" i="37"/>
  <c r="U363" i="37" s="1"/>
  <c r="P363" i="37"/>
  <c r="O363" i="37"/>
  <c r="I363" i="37"/>
  <c r="Q363" i="37" s="1"/>
  <c r="R362" i="37"/>
  <c r="U362" i="37" s="1"/>
  <c r="Q362" i="37"/>
  <c r="P362" i="37"/>
  <c r="O362" i="37"/>
  <c r="R361" i="37"/>
  <c r="U361" i="37" s="1"/>
  <c r="Q361" i="37"/>
  <c r="P361" i="37"/>
  <c r="O361" i="37"/>
  <c r="R360" i="37"/>
  <c r="U360" i="37" s="1"/>
  <c r="Q360" i="37"/>
  <c r="P360" i="37"/>
  <c r="O360" i="37"/>
  <c r="R359" i="37"/>
  <c r="U359" i="37" s="1"/>
  <c r="Q359" i="37"/>
  <c r="P359" i="37"/>
  <c r="O359" i="37"/>
  <c r="R358" i="37"/>
  <c r="U358" i="37" s="1"/>
  <c r="Q358" i="37"/>
  <c r="P358" i="37"/>
  <c r="O358" i="37"/>
  <c r="R357" i="37"/>
  <c r="U357" i="37" s="1"/>
  <c r="Q357" i="37"/>
  <c r="P357" i="37"/>
  <c r="O357" i="37"/>
  <c r="R356" i="37"/>
  <c r="U356" i="37" s="1"/>
  <c r="Q356" i="37"/>
  <c r="P356" i="37"/>
  <c r="O356" i="37"/>
  <c r="R355" i="37"/>
  <c r="U355" i="37" s="1"/>
  <c r="Q355" i="37"/>
  <c r="P355" i="37"/>
  <c r="O355" i="37"/>
  <c r="R354" i="37"/>
  <c r="U354" i="37" s="1"/>
  <c r="Q354" i="37"/>
  <c r="P354" i="37"/>
  <c r="O354" i="37"/>
  <c r="R353" i="37"/>
  <c r="U353" i="37" s="1"/>
  <c r="Q353" i="37"/>
  <c r="P353" i="37"/>
  <c r="O353" i="37"/>
  <c r="R352" i="37"/>
  <c r="U352" i="37" s="1"/>
  <c r="Q352" i="37"/>
  <c r="P352" i="37"/>
  <c r="O352" i="37"/>
  <c r="R351" i="37"/>
  <c r="U351" i="37" s="1"/>
  <c r="Q351" i="37"/>
  <c r="P351" i="37"/>
  <c r="O351" i="37"/>
  <c r="R350" i="37"/>
  <c r="U350" i="37" s="1"/>
  <c r="Q350" i="37"/>
  <c r="P350" i="37"/>
  <c r="O350" i="37"/>
  <c r="R349" i="37"/>
  <c r="U349" i="37" s="1"/>
  <c r="Q349" i="37"/>
  <c r="P349" i="37"/>
  <c r="O349" i="37"/>
  <c r="R348" i="37"/>
  <c r="U348" i="37" s="1"/>
  <c r="Q348" i="37"/>
  <c r="P348" i="37"/>
  <c r="O348" i="37"/>
  <c r="R347" i="37"/>
  <c r="U347" i="37" s="1"/>
  <c r="Q347" i="37"/>
  <c r="P347" i="37"/>
  <c r="O347" i="37"/>
  <c r="R346" i="37"/>
  <c r="U346" i="37" s="1"/>
  <c r="Q346" i="37"/>
  <c r="P346" i="37"/>
  <c r="O346" i="37"/>
  <c r="R345" i="37"/>
  <c r="U345" i="37" s="1"/>
  <c r="Q345" i="37"/>
  <c r="P345" i="37"/>
  <c r="O345" i="37"/>
  <c r="R344" i="37"/>
  <c r="U344" i="37" s="1"/>
  <c r="Q344" i="37"/>
  <c r="P344" i="37"/>
  <c r="O344" i="37"/>
  <c r="R343" i="37"/>
  <c r="U343" i="37" s="1"/>
  <c r="Q343" i="37"/>
  <c r="P343" i="37"/>
  <c r="O343" i="37"/>
  <c r="R342" i="37"/>
  <c r="U342" i="37" s="1"/>
  <c r="Q342" i="37"/>
  <c r="P342" i="37"/>
  <c r="O342" i="37"/>
  <c r="R341" i="37"/>
  <c r="U341" i="37" s="1"/>
  <c r="Q341" i="37"/>
  <c r="P341" i="37"/>
  <c r="O341" i="37"/>
  <c r="R340" i="37"/>
  <c r="U340" i="37" s="1"/>
  <c r="Q340" i="37"/>
  <c r="P340" i="37"/>
  <c r="O340" i="37"/>
  <c r="R339" i="37"/>
  <c r="U339" i="37" s="1"/>
  <c r="Q339" i="37"/>
  <c r="P339" i="37"/>
  <c r="O339" i="37"/>
  <c r="R338" i="37"/>
  <c r="U338" i="37" s="1"/>
  <c r="Q338" i="37"/>
  <c r="P338" i="37"/>
  <c r="O338" i="37"/>
  <c r="R337" i="37"/>
  <c r="U337" i="37" s="1"/>
  <c r="Q337" i="37"/>
  <c r="P337" i="37"/>
  <c r="O337" i="37"/>
  <c r="R336" i="37"/>
  <c r="U336" i="37" s="1"/>
  <c r="Q336" i="37"/>
  <c r="P336" i="37"/>
  <c r="O336" i="37"/>
  <c r="R335" i="37"/>
  <c r="U335" i="37" s="1"/>
  <c r="Q335" i="37"/>
  <c r="P335" i="37"/>
  <c r="O335" i="37"/>
  <c r="R334" i="37"/>
  <c r="U334" i="37" s="1"/>
  <c r="Q334" i="37"/>
  <c r="P334" i="37"/>
  <c r="O334" i="37"/>
  <c r="R333" i="37"/>
  <c r="U333" i="37" s="1"/>
  <c r="Q333" i="37"/>
  <c r="P333" i="37"/>
  <c r="O333" i="37"/>
  <c r="R332" i="37"/>
  <c r="U332" i="37" s="1"/>
  <c r="Q332" i="37"/>
  <c r="P332" i="37"/>
  <c r="O332" i="37"/>
  <c r="R331" i="37"/>
  <c r="U331" i="37" s="1"/>
  <c r="P331" i="37"/>
  <c r="O331" i="37"/>
  <c r="I331" i="37"/>
  <c r="Q331" i="37" s="1"/>
  <c r="R330" i="37"/>
  <c r="U330" i="37" s="1"/>
  <c r="Q330" i="37"/>
  <c r="P330" i="37"/>
  <c r="O330" i="37"/>
  <c r="R329" i="37"/>
  <c r="U329" i="37" s="1"/>
  <c r="Q329" i="37"/>
  <c r="P329" i="37"/>
  <c r="O329" i="37"/>
  <c r="R328" i="37"/>
  <c r="U328" i="37" s="1"/>
  <c r="Q328" i="37"/>
  <c r="P328" i="37"/>
  <c r="O328" i="37"/>
  <c r="R327" i="37"/>
  <c r="U327" i="37" s="1"/>
  <c r="Q327" i="37"/>
  <c r="P327" i="37"/>
  <c r="O327" i="37"/>
  <c r="R326" i="37"/>
  <c r="U326" i="37" s="1"/>
  <c r="P326" i="37"/>
  <c r="O326" i="37"/>
  <c r="I326" i="37"/>
  <c r="Q326" i="37" s="1"/>
  <c r="R325" i="37"/>
  <c r="U325" i="37" s="1"/>
  <c r="Q325" i="37"/>
  <c r="P325" i="37"/>
  <c r="O325" i="37"/>
  <c r="R324" i="37"/>
  <c r="U324" i="37" s="1"/>
  <c r="Q324" i="37"/>
  <c r="P324" i="37"/>
  <c r="O324" i="37"/>
  <c r="R323" i="37"/>
  <c r="U323" i="37" s="1"/>
  <c r="Q323" i="37"/>
  <c r="P323" i="37"/>
  <c r="O323" i="37"/>
  <c r="R322" i="37"/>
  <c r="U322" i="37" s="1"/>
  <c r="Q322" i="37"/>
  <c r="P322" i="37"/>
  <c r="O322" i="37"/>
  <c r="R321" i="37"/>
  <c r="U321" i="37" s="1"/>
  <c r="Q321" i="37"/>
  <c r="P321" i="37"/>
  <c r="O321" i="37"/>
  <c r="R320" i="37"/>
  <c r="U320" i="37" s="1"/>
  <c r="Q320" i="37"/>
  <c r="P320" i="37"/>
  <c r="O320" i="37"/>
  <c r="R319" i="37"/>
  <c r="U319" i="37" s="1"/>
  <c r="Q319" i="37"/>
  <c r="P319" i="37"/>
  <c r="O319" i="37"/>
  <c r="R318" i="37"/>
  <c r="U318" i="37" s="1"/>
  <c r="Q318" i="37"/>
  <c r="P318" i="37"/>
  <c r="O318" i="37"/>
  <c r="R317" i="37"/>
  <c r="U317" i="37" s="1"/>
  <c r="Q317" i="37"/>
  <c r="P317" i="37"/>
  <c r="O317" i="37"/>
  <c r="R316" i="37"/>
  <c r="U316" i="37" s="1"/>
  <c r="Q316" i="37"/>
  <c r="P316" i="37"/>
  <c r="O316" i="37"/>
  <c r="R315" i="37"/>
  <c r="U315" i="37" s="1"/>
  <c r="Q315" i="37"/>
  <c r="P315" i="37"/>
  <c r="O315" i="37"/>
  <c r="R314" i="37"/>
  <c r="U314" i="37" s="1"/>
  <c r="Q314" i="37"/>
  <c r="P314" i="37"/>
  <c r="O314" i="37"/>
  <c r="R313" i="37"/>
  <c r="U313" i="37" s="1"/>
  <c r="Q313" i="37"/>
  <c r="P313" i="37"/>
  <c r="O313" i="37"/>
  <c r="R312" i="37"/>
  <c r="U312" i="37" s="1"/>
  <c r="Q312" i="37"/>
  <c r="P312" i="37"/>
  <c r="O312" i="37"/>
  <c r="R311" i="37"/>
  <c r="U311" i="37" s="1"/>
  <c r="Q311" i="37"/>
  <c r="P311" i="37"/>
  <c r="O311" i="37"/>
  <c r="R310" i="37"/>
  <c r="U310" i="37" s="1"/>
  <c r="Q310" i="37"/>
  <c r="P310" i="37"/>
  <c r="O310" i="37"/>
  <c r="R309" i="37"/>
  <c r="U309" i="37" s="1"/>
  <c r="Q309" i="37"/>
  <c r="P309" i="37"/>
  <c r="O309" i="37"/>
  <c r="R308" i="37"/>
  <c r="U308" i="37" s="1"/>
  <c r="P308" i="37"/>
  <c r="O308" i="37"/>
  <c r="I308" i="37"/>
  <c r="Q308" i="37" s="1"/>
  <c r="R307" i="37"/>
  <c r="U307" i="37" s="1"/>
  <c r="Q307" i="37"/>
  <c r="P307" i="37"/>
  <c r="O307" i="37"/>
  <c r="R306" i="37"/>
  <c r="U306" i="37" s="1"/>
  <c r="Q306" i="37"/>
  <c r="P306" i="37"/>
  <c r="O306" i="37"/>
  <c r="R305" i="37"/>
  <c r="U305" i="37" s="1"/>
  <c r="Q305" i="37"/>
  <c r="P305" i="37"/>
  <c r="O305" i="37"/>
  <c r="R304" i="37"/>
  <c r="U304" i="37" s="1"/>
  <c r="Q304" i="37"/>
  <c r="P304" i="37"/>
  <c r="O304" i="37"/>
  <c r="R303" i="37"/>
  <c r="U303" i="37" s="1"/>
  <c r="Q303" i="37"/>
  <c r="P303" i="37"/>
  <c r="O303" i="37"/>
  <c r="R302" i="37"/>
  <c r="U302" i="37" s="1"/>
  <c r="Q302" i="37"/>
  <c r="P302" i="37"/>
  <c r="O302" i="37"/>
  <c r="R301" i="37"/>
  <c r="U301" i="37" s="1"/>
  <c r="Q301" i="37"/>
  <c r="P301" i="37"/>
  <c r="O301" i="37"/>
  <c r="R300" i="37"/>
  <c r="U300" i="37" s="1"/>
  <c r="Q300" i="37"/>
  <c r="P300" i="37"/>
  <c r="O300" i="37"/>
  <c r="R299" i="37"/>
  <c r="U299" i="37" s="1"/>
  <c r="Q299" i="37"/>
  <c r="P299" i="37"/>
  <c r="O299" i="37"/>
  <c r="R298" i="37"/>
  <c r="U298" i="37" s="1"/>
  <c r="Q298" i="37"/>
  <c r="P298" i="37"/>
  <c r="O298" i="37"/>
  <c r="R297" i="37"/>
  <c r="U297" i="37" s="1"/>
  <c r="Q297" i="37"/>
  <c r="P297" i="37"/>
  <c r="O297" i="37"/>
  <c r="R296" i="37"/>
  <c r="U296" i="37" s="1"/>
  <c r="Q296" i="37"/>
  <c r="P296" i="37"/>
  <c r="O296" i="37"/>
  <c r="R295" i="37"/>
  <c r="U295" i="37" s="1"/>
  <c r="Q295" i="37"/>
  <c r="P295" i="37"/>
  <c r="O295" i="37"/>
  <c r="R294" i="37"/>
  <c r="U294" i="37" s="1"/>
  <c r="Q294" i="37"/>
  <c r="P294" i="37"/>
  <c r="O294" i="37"/>
  <c r="R293" i="37"/>
  <c r="U293" i="37" s="1"/>
  <c r="Q293" i="37"/>
  <c r="P293" i="37"/>
  <c r="O293" i="37"/>
  <c r="R292" i="37"/>
  <c r="U292" i="37" s="1"/>
  <c r="Q292" i="37"/>
  <c r="P292" i="37"/>
  <c r="O292" i="37"/>
  <c r="R291" i="37"/>
  <c r="U291" i="37" s="1"/>
  <c r="Q291" i="37"/>
  <c r="P291" i="37"/>
  <c r="O291" i="37"/>
  <c r="R290" i="37"/>
  <c r="U290" i="37" s="1"/>
  <c r="Q290" i="37"/>
  <c r="P290" i="37"/>
  <c r="O290" i="37"/>
  <c r="R289" i="37"/>
  <c r="U289" i="37" s="1"/>
  <c r="Q289" i="37"/>
  <c r="P289" i="37"/>
  <c r="O289" i="37"/>
  <c r="R288" i="37"/>
  <c r="U288" i="37" s="1"/>
  <c r="Q288" i="37"/>
  <c r="P288" i="37"/>
  <c r="O288" i="37"/>
  <c r="R287" i="37"/>
  <c r="U287" i="37" s="1"/>
  <c r="Q287" i="37"/>
  <c r="P287" i="37"/>
  <c r="O287" i="37"/>
  <c r="R286" i="37"/>
  <c r="U286" i="37" s="1"/>
  <c r="Q286" i="37"/>
  <c r="P286" i="37"/>
  <c r="O286" i="37"/>
  <c r="R285" i="37"/>
  <c r="U285" i="37" s="1"/>
  <c r="Q285" i="37"/>
  <c r="P285" i="37"/>
  <c r="O285" i="37"/>
  <c r="R284" i="37"/>
  <c r="U284" i="37" s="1"/>
  <c r="Q284" i="37"/>
  <c r="P284" i="37"/>
  <c r="O284" i="37"/>
  <c r="R283" i="37"/>
  <c r="U283" i="37" s="1"/>
  <c r="Q283" i="37"/>
  <c r="P283" i="37"/>
  <c r="O283" i="37"/>
  <c r="R282" i="37"/>
  <c r="U282" i="37" s="1"/>
  <c r="Q282" i="37"/>
  <c r="P282" i="37"/>
  <c r="O282" i="37"/>
  <c r="R281" i="37"/>
  <c r="U281" i="37" s="1"/>
  <c r="Q281" i="37"/>
  <c r="P281" i="37"/>
  <c r="O281" i="37"/>
  <c r="R280" i="37"/>
  <c r="U280" i="37" s="1"/>
  <c r="Q280" i="37"/>
  <c r="P280" i="37"/>
  <c r="O280" i="37"/>
  <c r="R279" i="37"/>
  <c r="U279" i="37" s="1"/>
  <c r="Q279" i="37"/>
  <c r="P279" i="37"/>
  <c r="O279" i="37"/>
  <c r="R278" i="37"/>
  <c r="U278" i="37" s="1"/>
  <c r="Q278" i="37"/>
  <c r="P278" i="37"/>
  <c r="O278" i="37"/>
  <c r="R277" i="37"/>
  <c r="U277" i="37" s="1"/>
  <c r="Q277" i="37"/>
  <c r="P277" i="37"/>
  <c r="O277" i="37"/>
  <c r="R276" i="37"/>
  <c r="U276" i="37" s="1"/>
  <c r="Q276" i="37"/>
  <c r="P276" i="37"/>
  <c r="O276" i="37"/>
  <c r="R275" i="37"/>
  <c r="U275" i="37" s="1"/>
  <c r="Q275" i="37"/>
  <c r="P275" i="37"/>
  <c r="O275" i="37"/>
  <c r="R274" i="37"/>
  <c r="U274" i="37" s="1"/>
  <c r="Q274" i="37"/>
  <c r="P274" i="37"/>
  <c r="O274" i="37"/>
  <c r="R273" i="37"/>
  <c r="U273" i="37" s="1"/>
  <c r="Q273" i="37"/>
  <c r="P273" i="37"/>
  <c r="O273" i="37"/>
  <c r="R272" i="37"/>
  <c r="U272" i="37" s="1"/>
  <c r="Q272" i="37"/>
  <c r="P272" i="37"/>
  <c r="O272" i="37"/>
  <c r="R271" i="37"/>
  <c r="U271" i="37" s="1"/>
  <c r="Q271" i="37"/>
  <c r="P271" i="37"/>
  <c r="O271" i="37"/>
  <c r="R270" i="37"/>
  <c r="U270" i="37" s="1"/>
  <c r="P270" i="37"/>
  <c r="O270" i="37"/>
  <c r="I270" i="37"/>
  <c r="Q270" i="37" s="1"/>
  <c r="R269" i="37"/>
  <c r="U269" i="37" s="1"/>
  <c r="Q269" i="37"/>
  <c r="P269" i="37"/>
  <c r="O269" i="37"/>
  <c r="R268" i="37"/>
  <c r="U268" i="37" s="1"/>
  <c r="Q268" i="37"/>
  <c r="P268" i="37"/>
  <c r="O268" i="37"/>
  <c r="R267" i="37"/>
  <c r="U267" i="37" s="1"/>
  <c r="Q267" i="37"/>
  <c r="P267" i="37"/>
  <c r="O267" i="37"/>
  <c r="R266" i="37"/>
  <c r="U266" i="37" s="1"/>
  <c r="Q266" i="37"/>
  <c r="P266" i="37"/>
  <c r="O266" i="37"/>
  <c r="R265" i="37"/>
  <c r="U265" i="37" s="1"/>
  <c r="Q265" i="37"/>
  <c r="P265" i="37"/>
  <c r="O265" i="37"/>
  <c r="R264" i="37"/>
  <c r="U264" i="37" s="1"/>
  <c r="Q264" i="37"/>
  <c r="P264" i="37"/>
  <c r="O264" i="37"/>
  <c r="R263" i="37"/>
  <c r="U263" i="37" s="1"/>
  <c r="Q263" i="37"/>
  <c r="P263" i="37"/>
  <c r="O263" i="37"/>
  <c r="R262" i="37"/>
  <c r="U262" i="37" s="1"/>
  <c r="Q262" i="37"/>
  <c r="P262" i="37"/>
  <c r="O262" i="37"/>
  <c r="R261" i="37"/>
  <c r="U261" i="37" s="1"/>
  <c r="Q261" i="37"/>
  <c r="P261" i="37"/>
  <c r="O261" i="37"/>
  <c r="R260" i="37"/>
  <c r="U260" i="37" s="1"/>
  <c r="Q260" i="37"/>
  <c r="P260" i="37"/>
  <c r="O260" i="37"/>
  <c r="R259" i="37"/>
  <c r="U259" i="37" s="1"/>
  <c r="Q259" i="37"/>
  <c r="P259" i="37"/>
  <c r="O259" i="37"/>
  <c r="R258" i="37"/>
  <c r="U258" i="37" s="1"/>
  <c r="Q258" i="37"/>
  <c r="P258" i="37"/>
  <c r="O258" i="37"/>
  <c r="R257" i="37"/>
  <c r="U257" i="37" s="1"/>
  <c r="Q257" i="37"/>
  <c r="P257" i="37"/>
  <c r="O257" i="37"/>
  <c r="R256" i="37"/>
  <c r="U256" i="37" s="1"/>
  <c r="Q256" i="37"/>
  <c r="P256" i="37"/>
  <c r="O256" i="37"/>
  <c r="R255" i="37"/>
  <c r="U255" i="37" s="1"/>
  <c r="Q255" i="37"/>
  <c r="P255" i="37"/>
  <c r="O255" i="37"/>
  <c r="R254" i="37"/>
  <c r="U254" i="37" s="1"/>
  <c r="Q254" i="37"/>
  <c r="P254" i="37"/>
  <c r="O254" i="37"/>
  <c r="R253" i="37"/>
  <c r="U253" i="37" s="1"/>
  <c r="Q253" i="37"/>
  <c r="P253" i="37"/>
  <c r="O253" i="37"/>
  <c r="R252" i="37"/>
  <c r="U252" i="37" s="1"/>
  <c r="Q252" i="37"/>
  <c r="P252" i="37"/>
  <c r="O252" i="37"/>
  <c r="R251" i="37"/>
  <c r="U251" i="37" s="1"/>
  <c r="Q251" i="37"/>
  <c r="P251" i="37"/>
  <c r="O251" i="37"/>
  <c r="R250" i="37"/>
  <c r="U250" i="37" s="1"/>
  <c r="Q250" i="37"/>
  <c r="P250" i="37"/>
  <c r="O250" i="37"/>
  <c r="R249" i="37"/>
  <c r="U249" i="37" s="1"/>
  <c r="Q249" i="37"/>
  <c r="P249" i="37"/>
  <c r="O249" i="37"/>
  <c r="R248" i="37"/>
  <c r="U248" i="37" s="1"/>
  <c r="Q248" i="37"/>
  <c r="P248" i="37"/>
  <c r="O248" i="37"/>
  <c r="R247" i="37"/>
  <c r="U247" i="37" s="1"/>
  <c r="Q247" i="37"/>
  <c r="P247" i="37"/>
  <c r="O247" i="37"/>
  <c r="R246" i="37"/>
  <c r="U246" i="37" s="1"/>
  <c r="Q246" i="37"/>
  <c r="P246" i="37"/>
  <c r="O246" i="37"/>
  <c r="R245" i="37"/>
  <c r="U245" i="37" s="1"/>
  <c r="Q245" i="37"/>
  <c r="P245" i="37"/>
  <c r="O245" i="37"/>
  <c r="R244" i="37"/>
  <c r="U244" i="37" s="1"/>
  <c r="Q244" i="37"/>
  <c r="P244" i="37"/>
  <c r="O244" i="37"/>
  <c r="R243" i="37"/>
  <c r="U243" i="37" s="1"/>
  <c r="Q243" i="37"/>
  <c r="P243" i="37"/>
  <c r="O243" i="37"/>
  <c r="R242" i="37"/>
  <c r="U242" i="37" s="1"/>
  <c r="Q242" i="37"/>
  <c r="P242" i="37"/>
  <c r="O242" i="37"/>
  <c r="R241" i="37"/>
  <c r="U241" i="37" s="1"/>
  <c r="Q241" i="37"/>
  <c r="P241" i="37"/>
  <c r="O241" i="37"/>
  <c r="R240" i="37"/>
  <c r="U240" i="37" s="1"/>
  <c r="Q240" i="37"/>
  <c r="P240" i="37"/>
  <c r="O240" i="37"/>
  <c r="R239" i="37"/>
  <c r="U239" i="37" s="1"/>
  <c r="Q239" i="37"/>
  <c r="P239" i="37"/>
  <c r="O239" i="37"/>
  <c r="R238" i="37"/>
  <c r="U238" i="37" s="1"/>
  <c r="Q238" i="37"/>
  <c r="P238" i="37"/>
  <c r="O238" i="37"/>
  <c r="R237" i="37"/>
  <c r="U237" i="37" s="1"/>
  <c r="Q237" i="37"/>
  <c r="P237" i="37"/>
  <c r="O237" i="37"/>
  <c r="R236" i="37"/>
  <c r="U236" i="37" s="1"/>
  <c r="Q236" i="37"/>
  <c r="P236" i="37"/>
  <c r="O236" i="37"/>
  <c r="R235" i="37"/>
  <c r="U235" i="37" s="1"/>
  <c r="Q235" i="37"/>
  <c r="P235" i="37"/>
  <c r="O235" i="37"/>
  <c r="R234" i="37"/>
  <c r="U234" i="37" s="1"/>
  <c r="Q234" i="37"/>
  <c r="P234" i="37"/>
  <c r="O234" i="37"/>
  <c r="R233" i="37"/>
  <c r="U233" i="37" s="1"/>
  <c r="Q233" i="37"/>
  <c r="P233" i="37"/>
  <c r="O233" i="37"/>
  <c r="R232" i="37"/>
  <c r="U232" i="37" s="1"/>
  <c r="Q232" i="37"/>
  <c r="P232" i="37"/>
  <c r="O232" i="37"/>
  <c r="R231" i="37"/>
  <c r="U231" i="37" s="1"/>
  <c r="Q231" i="37"/>
  <c r="P231" i="37"/>
  <c r="O231" i="37"/>
  <c r="R230" i="37"/>
  <c r="U230" i="37" s="1"/>
  <c r="Q230" i="37"/>
  <c r="P230" i="37"/>
  <c r="O230" i="37"/>
  <c r="R229" i="37"/>
  <c r="U229" i="37" s="1"/>
  <c r="Q229" i="37"/>
  <c r="P229" i="37"/>
  <c r="O229" i="37"/>
  <c r="R228" i="37"/>
  <c r="U228" i="37" s="1"/>
  <c r="Q228" i="37"/>
  <c r="P228" i="37"/>
  <c r="O228" i="37"/>
  <c r="R227" i="37"/>
  <c r="U227" i="37" s="1"/>
  <c r="Q227" i="37"/>
  <c r="P227" i="37"/>
  <c r="O227" i="37"/>
  <c r="R226" i="37"/>
  <c r="U226" i="37" s="1"/>
  <c r="Q226" i="37"/>
  <c r="P226" i="37"/>
  <c r="O226" i="37"/>
  <c r="R225" i="37"/>
  <c r="U225" i="37" s="1"/>
  <c r="Q225" i="37"/>
  <c r="P225" i="37"/>
  <c r="O225" i="37"/>
  <c r="R224" i="37"/>
  <c r="U224" i="37" s="1"/>
  <c r="Q224" i="37"/>
  <c r="P224" i="37"/>
  <c r="O224" i="37"/>
  <c r="R223" i="37"/>
  <c r="U223" i="37" s="1"/>
  <c r="Q223" i="37"/>
  <c r="P223" i="37"/>
  <c r="O223" i="37"/>
  <c r="R222" i="37"/>
  <c r="U222" i="37" s="1"/>
  <c r="Q222" i="37"/>
  <c r="P222" i="37"/>
  <c r="O222" i="37"/>
  <c r="R221" i="37"/>
  <c r="U221" i="37" s="1"/>
  <c r="Q221" i="37"/>
  <c r="P221" i="37"/>
  <c r="O221" i="37"/>
  <c r="R220" i="37"/>
  <c r="U220" i="37" s="1"/>
  <c r="Q220" i="37"/>
  <c r="P220" i="37"/>
  <c r="O220" i="37"/>
  <c r="R219" i="37"/>
  <c r="U219" i="37" s="1"/>
  <c r="Q219" i="37"/>
  <c r="P219" i="37"/>
  <c r="O219" i="37"/>
  <c r="R218" i="37"/>
  <c r="U218" i="37" s="1"/>
  <c r="Q218" i="37"/>
  <c r="P218" i="37"/>
  <c r="O218" i="37"/>
  <c r="R217" i="37"/>
  <c r="U217" i="37" s="1"/>
  <c r="Q217" i="37"/>
  <c r="P217" i="37"/>
  <c r="O217" i="37"/>
  <c r="R216" i="37"/>
  <c r="U216" i="37" s="1"/>
  <c r="Q216" i="37"/>
  <c r="P216" i="37"/>
  <c r="O216" i="37"/>
  <c r="R215" i="37"/>
  <c r="U215" i="37" s="1"/>
  <c r="Q215" i="37"/>
  <c r="P215" i="37"/>
  <c r="O215" i="37"/>
  <c r="R214" i="37"/>
  <c r="U214" i="37" s="1"/>
  <c r="Q214" i="37"/>
  <c r="P214" i="37"/>
  <c r="O214" i="37"/>
  <c r="R213" i="37"/>
  <c r="U213" i="37" s="1"/>
  <c r="Q213" i="37"/>
  <c r="P213" i="37"/>
  <c r="O213" i="37"/>
  <c r="R212" i="37"/>
  <c r="U212" i="37" s="1"/>
  <c r="Q212" i="37"/>
  <c r="P212" i="37"/>
  <c r="O212" i="37"/>
  <c r="R211" i="37"/>
  <c r="U211" i="37" s="1"/>
  <c r="Q211" i="37"/>
  <c r="P211" i="37"/>
  <c r="O211" i="37"/>
  <c r="R210" i="37"/>
  <c r="U210" i="37" s="1"/>
  <c r="Q210" i="37"/>
  <c r="P210" i="37"/>
  <c r="O210" i="37"/>
  <c r="R209" i="37"/>
  <c r="U209" i="37" s="1"/>
  <c r="Q209" i="37"/>
  <c r="P209" i="37"/>
  <c r="O209" i="37"/>
  <c r="R208" i="37"/>
  <c r="U208" i="37" s="1"/>
  <c r="P208" i="37"/>
  <c r="O208" i="37"/>
  <c r="I208" i="37"/>
  <c r="Q208" i="37" s="1"/>
  <c r="R207" i="37"/>
  <c r="U207" i="37" s="1"/>
  <c r="Q207" i="37"/>
  <c r="P207" i="37"/>
  <c r="O207" i="37"/>
  <c r="R206" i="37"/>
  <c r="U206" i="37" s="1"/>
  <c r="Q206" i="37"/>
  <c r="P206" i="37"/>
  <c r="O206" i="37"/>
  <c r="R205" i="37"/>
  <c r="U205" i="37" s="1"/>
  <c r="Q205" i="37"/>
  <c r="P205" i="37"/>
  <c r="O205" i="37"/>
  <c r="R204" i="37"/>
  <c r="U204" i="37" s="1"/>
  <c r="Q204" i="37"/>
  <c r="P204" i="37"/>
  <c r="O204" i="37"/>
  <c r="R203" i="37"/>
  <c r="U203" i="37" s="1"/>
  <c r="Q203" i="37"/>
  <c r="P203" i="37"/>
  <c r="O203" i="37"/>
  <c r="R202" i="37"/>
  <c r="U202" i="37" s="1"/>
  <c r="Q202" i="37"/>
  <c r="P202" i="37"/>
  <c r="O202" i="37"/>
  <c r="R201" i="37"/>
  <c r="U201" i="37" s="1"/>
  <c r="Q201" i="37"/>
  <c r="P201" i="37"/>
  <c r="O201" i="37"/>
  <c r="R200" i="37"/>
  <c r="U200" i="37" s="1"/>
  <c r="Q200" i="37"/>
  <c r="P200" i="37"/>
  <c r="O200" i="37"/>
  <c r="R199" i="37"/>
  <c r="U199" i="37" s="1"/>
  <c r="Q199" i="37"/>
  <c r="P199" i="37"/>
  <c r="O199" i="37"/>
  <c r="R198" i="37"/>
  <c r="U198" i="37" s="1"/>
  <c r="Q198" i="37"/>
  <c r="P198" i="37"/>
  <c r="O198" i="37"/>
  <c r="R197" i="37"/>
  <c r="U197" i="37" s="1"/>
  <c r="Q197" i="37"/>
  <c r="P197" i="37"/>
  <c r="O197" i="37"/>
  <c r="R196" i="37"/>
  <c r="U196" i="37" s="1"/>
  <c r="Q196" i="37"/>
  <c r="P196" i="37"/>
  <c r="O196" i="37"/>
  <c r="R195" i="37"/>
  <c r="U195" i="37" s="1"/>
  <c r="Q195" i="37"/>
  <c r="P195" i="37"/>
  <c r="O195" i="37"/>
  <c r="R194" i="37"/>
  <c r="U194" i="37" s="1"/>
  <c r="Q194" i="37"/>
  <c r="P194" i="37"/>
  <c r="O194" i="37"/>
  <c r="R193" i="37"/>
  <c r="U193" i="37" s="1"/>
  <c r="Q193" i="37"/>
  <c r="P193" i="37"/>
  <c r="O193" i="37"/>
  <c r="R192" i="37"/>
  <c r="U192" i="37" s="1"/>
  <c r="Q192" i="37"/>
  <c r="P192" i="37"/>
  <c r="O192" i="37"/>
  <c r="R191" i="37"/>
  <c r="U191" i="37" s="1"/>
  <c r="Q191" i="37"/>
  <c r="P191" i="37"/>
  <c r="O191" i="37"/>
  <c r="R190" i="37"/>
  <c r="U190" i="37" s="1"/>
  <c r="Q190" i="37"/>
  <c r="P190" i="37"/>
  <c r="O190" i="37"/>
  <c r="R189" i="37"/>
  <c r="U189" i="37" s="1"/>
  <c r="Q189" i="37"/>
  <c r="P189" i="37"/>
  <c r="O189" i="37"/>
  <c r="R188" i="37"/>
  <c r="U188" i="37" s="1"/>
  <c r="Q188" i="37"/>
  <c r="P188" i="37"/>
  <c r="O188" i="37"/>
  <c r="R187" i="37"/>
  <c r="U187" i="37" s="1"/>
  <c r="Q187" i="37"/>
  <c r="P187" i="37"/>
  <c r="O187" i="37"/>
  <c r="R186" i="37"/>
  <c r="U186" i="37" s="1"/>
  <c r="Q186" i="37"/>
  <c r="P186" i="37"/>
  <c r="O186" i="37"/>
  <c r="R185" i="37"/>
  <c r="U185" i="37" s="1"/>
  <c r="Q185" i="37"/>
  <c r="P185" i="37"/>
  <c r="O185" i="37"/>
  <c r="R184" i="37"/>
  <c r="U184" i="37" s="1"/>
  <c r="Q184" i="37"/>
  <c r="P184" i="37"/>
  <c r="O184" i="37"/>
  <c r="R183" i="37"/>
  <c r="U183" i="37" s="1"/>
  <c r="Q183" i="37"/>
  <c r="P183" i="37"/>
  <c r="O183" i="37"/>
  <c r="R182" i="37"/>
  <c r="U182" i="37" s="1"/>
  <c r="Q182" i="37"/>
  <c r="P182" i="37"/>
  <c r="O182" i="37"/>
  <c r="R181" i="37"/>
  <c r="U181" i="37" s="1"/>
  <c r="Q181" i="37"/>
  <c r="P181" i="37"/>
  <c r="O181" i="37"/>
  <c r="R180" i="37"/>
  <c r="U180" i="37" s="1"/>
  <c r="Q180" i="37"/>
  <c r="P180" i="37"/>
  <c r="O180" i="37"/>
  <c r="R179" i="37"/>
  <c r="U179" i="37" s="1"/>
  <c r="Q179" i="37"/>
  <c r="P179" i="37"/>
  <c r="O179" i="37"/>
  <c r="R178" i="37"/>
  <c r="U178" i="37" s="1"/>
  <c r="Q178" i="37"/>
  <c r="P178" i="37"/>
  <c r="O178" i="37"/>
  <c r="U177" i="37"/>
  <c r="R177" i="37"/>
  <c r="Q177" i="37"/>
  <c r="P177" i="37"/>
  <c r="O177" i="37"/>
  <c r="R176" i="37"/>
  <c r="U176" i="37" s="1"/>
  <c r="Q176" i="37"/>
  <c r="P176" i="37"/>
  <c r="O176" i="37"/>
  <c r="R175" i="37"/>
  <c r="U175" i="37" s="1"/>
  <c r="Q175" i="37"/>
  <c r="P175" i="37"/>
  <c r="O175" i="37"/>
  <c r="R174" i="37"/>
  <c r="U174" i="37" s="1"/>
  <c r="Q174" i="37"/>
  <c r="P174" i="37"/>
  <c r="O174" i="37"/>
  <c r="R173" i="37"/>
  <c r="U173" i="37" s="1"/>
  <c r="Q173" i="37"/>
  <c r="P173" i="37"/>
  <c r="O173" i="37"/>
  <c r="R172" i="37"/>
  <c r="U172" i="37" s="1"/>
  <c r="Q172" i="37"/>
  <c r="P172" i="37"/>
  <c r="O172" i="37"/>
  <c r="R171" i="37"/>
  <c r="U171" i="37" s="1"/>
  <c r="Q171" i="37"/>
  <c r="P171" i="37"/>
  <c r="O171" i="37"/>
  <c r="R170" i="37"/>
  <c r="U170" i="37" s="1"/>
  <c r="Q170" i="37"/>
  <c r="P170" i="37"/>
  <c r="O170" i="37"/>
  <c r="R169" i="37"/>
  <c r="U169" i="37" s="1"/>
  <c r="Q169" i="37"/>
  <c r="P169" i="37"/>
  <c r="O169" i="37"/>
  <c r="R168" i="37"/>
  <c r="U168" i="37" s="1"/>
  <c r="Q168" i="37"/>
  <c r="P168" i="37"/>
  <c r="O168" i="37"/>
  <c r="R167" i="37"/>
  <c r="U167" i="37" s="1"/>
  <c r="Q167" i="37"/>
  <c r="P167" i="37"/>
  <c r="O167" i="37"/>
  <c r="R166" i="37"/>
  <c r="U166" i="37" s="1"/>
  <c r="Q166" i="37"/>
  <c r="P166" i="37"/>
  <c r="O166" i="37"/>
  <c r="R165" i="37"/>
  <c r="U165" i="37" s="1"/>
  <c r="Q165" i="37"/>
  <c r="P165" i="37"/>
  <c r="O165" i="37"/>
  <c r="R164" i="37"/>
  <c r="U164" i="37" s="1"/>
  <c r="Q164" i="37"/>
  <c r="P164" i="37"/>
  <c r="O164" i="37"/>
  <c r="R163" i="37"/>
  <c r="U163" i="37" s="1"/>
  <c r="Q163" i="37"/>
  <c r="P163" i="37"/>
  <c r="O163" i="37"/>
  <c r="R162" i="37"/>
  <c r="U162" i="37" s="1"/>
  <c r="Q162" i="37"/>
  <c r="P162" i="37"/>
  <c r="O162" i="37"/>
  <c r="U161" i="37"/>
  <c r="R161" i="37"/>
  <c r="Q161" i="37"/>
  <c r="P161" i="37"/>
  <c r="O161" i="37"/>
  <c r="R160" i="37"/>
  <c r="U160" i="37" s="1"/>
  <c r="Q160" i="37"/>
  <c r="P160" i="37"/>
  <c r="O160" i="37"/>
  <c r="R159" i="37"/>
  <c r="U159" i="37" s="1"/>
  <c r="Q159" i="37"/>
  <c r="P159" i="37"/>
  <c r="O159" i="37"/>
  <c r="R158" i="37"/>
  <c r="U158" i="37" s="1"/>
  <c r="Q158" i="37"/>
  <c r="P158" i="37"/>
  <c r="O158" i="37"/>
  <c r="U157" i="37"/>
  <c r="R157" i="37"/>
  <c r="Q157" i="37"/>
  <c r="P157" i="37"/>
  <c r="O157" i="37"/>
  <c r="R156" i="37"/>
  <c r="U156" i="37" s="1"/>
  <c r="Q156" i="37"/>
  <c r="P156" i="37"/>
  <c r="O156" i="37"/>
  <c r="R155" i="37"/>
  <c r="U155" i="37" s="1"/>
  <c r="Q155" i="37"/>
  <c r="P155" i="37"/>
  <c r="O155" i="37"/>
  <c r="R154" i="37"/>
  <c r="U154" i="37" s="1"/>
  <c r="Q154" i="37"/>
  <c r="P154" i="37"/>
  <c r="O154" i="37"/>
  <c r="R153" i="37"/>
  <c r="U153" i="37" s="1"/>
  <c r="Q153" i="37"/>
  <c r="P153" i="37"/>
  <c r="O153" i="37"/>
  <c r="R152" i="37"/>
  <c r="U152" i="37" s="1"/>
  <c r="Q152" i="37"/>
  <c r="P152" i="37"/>
  <c r="O152" i="37"/>
  <c r="R151" i="37"/>
  <c r="U151" i="37" s="1"/>
  <c r="Q151" i="37"/>
  <c r="P151" i="37"/>
  <c r="O151" i="37"/>
  <c r="R150" i="37"/>
  <c r="U150" i="37" s="1"/>
  <c r="Q150" i="37"/>
  <c r="P150" i="37"/>
  <c r="O150" i="37"/>
  <c r="U149" i="37"/>
  <c r="R149" i="37"/>
  <c r="Q149" i="37"/>
  <c r="P149" i="37"/>
  <c r="O149" i="37"/>
  <c r="R148" i="37"/>
  <c r="U148" i="37" s="1"/>
  <c r="Q148" i="37"/>
  <c r="P148" i="37"/>
  <c r="O148" i="37"/>
  <c r="R147" i="37"/>
  <c r="U147" i="37" s="1"/>
  <c r="Q147" i="37"/>
  <c r="P147" i="37"/>
  <c r="O147" i="37"/>
  <c r="R146" i="37"/>
  <c r="U146" i="37" s="1"/>
  <c r="Q146" i="37"/>
  <c r="P146" i="37"/>
  <c r="O146" i="37"/>
  <c r="R145" i="37"/>
  <c r="U145" i="37" s="1"/>
  <c r="Q145" i="37"/>
  <c r="P145" i="37"/>
  <c r="O145" i="37"/>
  <c r="R144" i="37"/>
  <c r="U144" i="37" s="1"/>
  <c r="Q144" i="37"/>
  <c r="P144" i="37"/>
  <c r="O144" i="37"/>
  <c r="R143" i="37"/>
  <c r="U143" i="37" s="1"/>
  <c r="Q143" i="37"/>
  <c r="P143" i="37"/>
  <c r="O143" i="37"/>
  <c r="R142" i="37"/>
  <c r="U142" i="37" s="1"/>
  <c r="Q142" i="37"/>
  <c r="P142" i="37"/>
  <c r="O142" i="37"/>
  <c r="R141" i="37"/>
  <c r="U141" i="37" s="1"/>
  <c r="Q141" i="37"/>
  <c r="P141" i="37"/>
  <c r="O141" i="37"/>
  <c r="R140" i="37"/>
  <c r="U140" i="37" s="1"/>
  <c r="Q140" i="37"/>
  <c r="P140" i="37"/>
  <c r="O140" i="37"/>
  <c r="R139" i="37"/>
  <c r="U139" i="37" s="1"/>
  <c r="Q139" i="37"/>
  <c r="P139" i="37"/>
  <c r="O139" i="37"/>
  <c r="R138" i="37"/>
  <c r="U138" i="37" s="1"/>
  <c r="Q138" i="37"/>
  <c r="P138" i="37"/>
  <c r="O138" i="37"/>
  <c r="R137" i="37"/>
  <c r="U137" i="37" s="1"/>
  <c r="Q137" i="37"/>
  <c r="P137" i="37"/>
  <c r="O137" i="37"/>
  <c r="R136" i="37"/>
  <c r="U136" i="37" s="1"/>
  <c r="Q136" i="37"/>
  <c r="P136" i="37"/>
  <c r="O136" i="37"/>
  <c r="R135" i="37"/>
  <c r="U135" i="37" s="1"/>
  <c r="Q135" i="37"/>
  <c r="P135" i="37"/>
  <c r="O135" i="37"/>
  <c r="R134" i="37"/>
  <c r="U134" i="37" s="1"/>
  <c r="Q134" i="37"/>
  <c r="P134" i="37"/>
  <c r="O134" i="37"/>
  <c r="R133" i="37"/>
  <c r="U133" i="37" s="1"/>
  <c r="Q133" i="37"/>
  <c r="P133" i="37"/>
  <c r="O133" i="37"/>
  <c r="R132" i="37"/>
  <c r="U132" i="37" s="1"/>
  <c r="Q132" i="37"/>
  <c r="P132" i="37"/>
  <c r="O132" i="37"/>
  <c r="R131" i="37"/>
  <c r="U131" i="37" s="1"/>
  <c r="Q131" i="37"/>
  <c r="P131" i="37"/>
  <c r="O131" i="37"/>
  <c r="R130" i="37"/>
  <c r="U130" i="37" s="1"/>
  <c r="Q130" i="37"/>
  <c r="P130" i="37"/>
  <c r="O130" i="37"/>
  <c r="R129" i="37"/>
  <c r="U129" i="37" s="1"/>
  <c r="Q129" i="37"/>
  <c r="P129" i="37"/>
  <c r="O129" i="37"/>
  <c r="R128" i="37"/>
  <c r="U128" i="37" s="1"/>
  <c r="Q128" i="37"/>
  <c r="P128" i="37"/>
  <c r="O128" i="37"/>
  <c r="R127" i="37"/>
  <c r="U127" i="37" s="1"/>
  <c r="Q127" i="37"/>
  <c r="P127" i="37"/>
  <c r="O127" i="37"/>
  <c r="R126" i="37"/>
  <c r="U126" i="37" s="1"/>
  <c r="Q126" i="37"/>
  <c r="P126" i="37"/>
  <c r="O126" i="37"/>
  <c r="R125" i="37"/>
  <c r="U125" i="37" s="1"/>
  <c r="Q125" i="37"/>
  <c r="P125" i="37"/>
  <c r="O125" i="37"/>
  <c r="R124" i="37"/>
  <c r="U124" i="37" s="1"/>
  <c r="Q124" i="37"/>
  <c r="P124" i="37"/>
  <c r="O124" i="37"/>
  <c r="R123" i="37"/>
  <c r="U123" i="37" s="1"/>
  <c r="Q123" i="37"/>
  <c r="P123" i="37"/>
  <c r="O123" i="37"/>
  <c r="R122" i="37"/>
  <c r="U122" i="37" s="1"/>
  <c r="Q122" i="37"/>
  <c r="P122" i="37"/>
  <c r="O122" i="37"/>
  <c r="R121" i="37"/>
  <c r="U121" i="37" s="1"/>
  <c r="Q121" i="37"/>
  <c r="P121" i="37"/>
  <c r="O121" i="37"/>
  <c r="R120" i="37"/>
  <c r="U120" i="37" s="1"/>
  <c r="Q120" i="37"/>
  <c r="P120" i="37"/>
  <c r="O120" i="37"/>
  <c r="R119" i="37"/>
  <c r="U119" i="37" s="1"/>
  <c r="Q119" i="37"/>
  <c r="P119" i="37"/>
  <c r="O119" i="37"/>
  <c r="R118" i="37"/>
  <c r="U118" i="37" s="1"/>
  <c r="Q118" i="37"/>
  <c r="P118" i="37"/>
  <c r="O118" i="37"/>
  <c r="R117" i="37"/>
  <c r="U117" i="37" s="1"/>
  <c r="Q117" i="37"/>
  <c r="P117" i="37"/>
  <c r="O117" i="37"/>
  <c r="R116" i="37"/>
  <c r="U116" i="37" s="1"/>
  <c r="Q116" i="37"/>
  <c r="P116" i="37"/>
  <c r="O116" i="37"/>
  <c r="R115" i="37"/>
  <c r="U115" i="37" s="1"/>
  <c r="Q115" i="37"/>
  <c r="P115" i="37"/>
  <c r="O115" i="37"/>
  <c r="R114" i="37"/>
  <c r="U114" i="37" s="1"/>
  <c r="Q114" i="37"/>
  <c r="P114" i="37"/>
  <c r="O114" i="37"/>
  <c r="R113" i="37"/>
  <c r="U113" i="37" s="1"/>
  <c r="Q113" i="37"/>
  <c r="P113" i="37"/>
  <c r="O113" i="37"/>
  <c r="R112" i="37"/>
  <c r="U112" i="37" s="1"/>
  <c r="Q112" i="37"/>
  <c r="P112" i="37"/>
  <c r="O112" i="37"/>
  <c r="R111" i="37"/>
  <c r="U111" i="37" s="1"/>
  <c r="Q111" i="37"/>
  <c r="P111" i="37"/>
  <c r="O111" i="37"/>
  <c r="R110" i="37"/>
  <c r="U110" i="37" s="1"/>
  <c r="Q110" i="37"/>
  <c r="P110" i="37"/>
  <c r="O110" i="37"/>
  <c r="R109" i="37"/>
  <c r="U109" i="37" s="1"/>
  <c r="Q109" i="37"/>
  <c r="P109" i="37"/>
  <c r="O109" i="37"/>
  <c r="R108" i="37"/>
  <c r="U108" i="37" s="1"/>
  <c r="Q108" i="37"/>
  <c r="P108" i="37"/>
  <c r="O108" i="37"/>
  <c r="R107" i="37"/>
  <c r="U107" i="37" s="1"/>
  <c r="Q107" i="37"/>
  <c r="P107" i="37"/>
  <c r="O107" i="37"/>
  <c r="R106" i="37"/>
  <c r="U106" i="37" s="1"/>
  <c r="Q106" i="37"/>
  <c r="P106" i="37"/>
  <c r="O106" i="37"/>
  <c r="R105" i="37"/>
  <c r="U105" i="37" s="1"/>
  <c r="Q105" i="37"/>
  <c r="P105" i="37"/>
  <c r="O105" i="37"/>
  <c r="R104" i="37"/>
  <c r="U104" i="37" s="1"/>
  <c r="Q104" i="37"/>
  <c r="P104" i="37"/>
  <c r="O104" i="37"/>
  <c r="R103" i="37"/>
  <c r="U103" i="37" s="1"/>
  <c r="Q103" i="37"/>
  <c r="P103" i="37"/>
  <c r="O103" i="37"/>
  <c r="U102" i="37"/>
  <c r="R102" i="37"/>
  <c r="Q102" i="37"/>
  <c r="P102" i="37"/>
  <c r="O102" i="37"/>
  <c r="R101" i="37"/>
  <c r="U101" i="37" s="1"/>
  <c r="P101" i="37"/>
  <c r="O101" i="37"/>
  <c r="I101" i="37"/>
  <c r="Q101" i="37" s="1"/>
  <c r="R100" i="37"/>
  <c r="U100" i="37" s="1"/>
  <c r="Q100" i="37"/>
  <c r="P100" i="37"/>
  <c r="O100" i="37"/>
  <c r="R99" i="37"/>
  <c r="U99" i="37" s="1"/>
  <c r="Q99" i="37"/>
  <c r="P99" i="37"/>
  <c r="O99" i="37"/>
  <c r="R98" i="37"/>
  <c r="U98" i="37" s="1"/>
  <c r="P98" i="37"/>
  <c r="O98" i="37"/>
  <c r="I98" i="37"/>
  <c r="Q98" i="37" s="1"/>
  <c r="R97" i="37"/>
  <c r="U97" i="37" s="1"/>
  <c r="Q97" i="37"/>
  <c r="P97" i="37"/>
  <c r="O97" i="37"/>
  <c r="R96" i="37"/>
  <c r="U96" i="37" s="1"/>
  <c r="P96" i="37"/>
  <c r="O96" i="37"/>
  <c r="I96" i="37"/>
  <c r="Q96" i="37" s="1"/>
  <c r="R95" i="37"/>
  <c r="U95" i="37" s="1"/>
  <c r="Q95" i="37"/>
  <c r="P95" i="37"/>
  <c r="O95" i="37"/>
  <c r="R94" i="37"/>
  <c r="U94" i="37" s="1"/>
  <c r="Q94" i="37"/>
  <c r="P94" i="37"/>
  <c r="O94" i="37"/>
  <c r="R93" i="37"/>
  <c r="U93" i="37" s="1"/>
  <c r="Q93" i="37"/>
  <c r="P93" i="37"/>
  <c r="O93" i="37"/>
  <c r="U92" i="37"/>
  <c r="R92" i="37"/>
  <c r="Q92" i="37"/>
  <c r="P92" i="37"/>
  <c r="O92" i="37"/>
  <c r="N91" i="37"/>
  <c r="R90" i="37"/>
  <c r="U90" i="37" s="1"/>
  <c r="P90" i="37"/>
  <c r="O90" i="37"/>
  <c r="I90" i="37"/>
  <c r="Q90" i="37" s="1"/>
  <c r="R89" i="37"/>
  <c r="U89" i="37" s="1"/>
  <c r="P89" i="37"/>
  <c r="O89" i="37"/>
  <c r="I89" i="37"/>
  <c r="Q89" i="37" s="1"/>
  <c r="R88" i="37"/>
  <c r="U88" i="37" s="1"/>
  <c r="Q88" i="37"/>
  <c r="P88" i="37"/>
  <c r="O88" i="37"/>
  <c r="I88" i="37"/>
  <c r="R87" i="37"/>
  <c r="U87" i="37" s="1"/>
  <c r="Q87" i="37"/>
  <c r="P87" i="37"/>
  <c r="O87" i="37"/>
  <c r="R86" i="37"/>
  <c r="U86" i="37" s="1"/>
  <c r="Q86" i="37"/>
  <c r="P86" i="37"/>
  <c r="O86" i="37"/>
  <c r="R85" i="37"/>
  <c r="U85" i="37" s="1"/>
  <c r="Q85" i="37"/>
  <c r="P85" i="37"/>
  <c r="O85" i="37"/>
  <c r="R84" i="37"/>
  <c r="U84" i="37" s="1"/>
  <c r="Q84" i="37"/>
  <c r="P84" i="37"/>
  <c r="O84" i="37"/>
  <c r="R83" i="37"/>
  <c r="U83" i="37" s="1"/>
  <c r="Q83" i="37"/>
  <c r="P83" i="37"/>
  <c r="O83" i="37"/>
  <c r="R82" i="37"/>
  <c r="U82" i="37" s="1"/>
  <c r="Q82" i="37"/>
  <c r="P82" i="37"/>
  <c r="O82" i="37"/>
  <c r="R81" i="37"/>
  <c r="U81" i="37" s="1"/>
  <c r="Q81" i="37"/>
  <c r="P81" i="37"/>
  <c r="O81" i="37"/>
  <c r="R80" i="37"/>
  <c r="U80" i="37" s="1"/>
  <c r="Q80" i="37"/>
  <c r="P80" i="37"/>
  <c r="O80" i="37"/>
  <c r="R79" i="37"/>
  <c r="U79" i="37" s="1"/>
  <c r="P79" i="37"/>
  <c r="O79" i="37"/>
  <c r="I79" i="37"/>
  <c r="Q79" i="37" s="1"/>
  <c r="U78" i="37"/>
  <c r="R78" i="37"/>
  <c r="Q78" i="37"/>
  <c r="P78" i="37"/>
  <c r="O78" i="37"/>
  <c r="R77" i="37"/>
  <c r="U77" i="37" s="1"/>
  <c r="Q77" i="37"/>
  <c r="P77" i="37"/>
  <c r="O77" i="37"/>
  <c r="R76" i="37"/>
  <c r="U76" i="37" s="1"/>
  <c r="Q76" i="37"/>
  <c r="P76" i="37"/>
  <c r="O76" i="37"/>
  <c r="R75" i="37"/>
  <c r="U75" i="37" s="1"/>
  <c r="Q75" i="37"/>
  <c r="P75" i="37"/>
  <c r="O75" i="37"/>
  <c r="R74" i="37"/>
  <c r="U74" i="37" s="1"/>
  <c r="Q74" i="37"/>
  <c r="P74" i="37"/>
  <c r="O74" i="37"/>
  <c r="R73" i="37"/>
  <c r="U73" i="37" s="1"/>
  <c r="Q73" i="37"/>
  <c r="P73" i="37"/>
  <c r="O73" i="37"/>
  <c r="R72" i="37"/>
  <c r="U72" i="37" s="1"/>
  <c r="Q72" i="37"/>
  <c r="P72" i="37"/>
  <c r="O72" i="37"/>
  <c r="R71" i="37"/>
  <c r="U71" i="37" s="1"/>
  <c r="Q71" i="37"/>
  <c r="P71" i="37"/>
  <c r="O71" i="37"/>
  <c r="U70" i="37"/>
  <c r="R70" i="37"/>
  <c r="Q70" i="37"/>
  <c r="P70" i="37"/>
  <c r="O70" i="37"/>
  <c r="R69" i="37"/>
  <c r="U69" i="37" s="1"/>
  <c r="Q69" i="37"/>
  <c r="P69" i="37"/>
  <c r="O69" i="37"/>
  <c r="R68" i="37"/>
  <c r="U68" i="37" s="1"/>
  <c r="Q68" i="37"/>
  <c r="P68" i="37"/>
  <c r="O68" i="37"/>
  <c r="R67" i="37"/>
  <c r="U67" i="37" s="1"/>
  <c r="Q67" i="37"/>
  <c r="P67" i="37"/>
  <c r="O67" i="37"/>
  <c r="R66" i="37"/>
  <c r="U66" i="37" s="1"/>
  <c r="Q66" i="37"/>
  <c r="P66" i="37"/>
  <c r="O66" i="37"/>
  <c r="U65" i="37"/>
  <c r="R65" i="37"/>
  <c r="Q65" i="37"/>
  <c r="P65" i="37"/>
  <c r="O65" i="37"/>
  <c r="R64" i="37"/>
  <c r="U64" i="37" s="1"/>
  <c r="P64" i="37"/>
  <c r="O64" i="37"/>
  <c r="I64" i="37"/>
  <c r="Q64" i="37" s="1"/>
  <c r="U63" i="37"/>
  <c r="R63" i="37"/>
  <c r="Q63" i="37"/>
  <c r="P63" i="37"/>
  <c r="O63" i="37"/>
  <c r="U62" i="37"/>
  <c r="R62" i="37"/>
  <c r="Q62" i="37"/>
  <c r="P62" i="37"/>
  <c r="O62" i="37"/>
  <c r="R61" i="37"/>
  <c r="U61" i="37" s="1"/>
  <c r="Q61" i="37"/>
  <c r="P61" i="37"/>
  <c r="O61" i="37"/>
  <c r="R60" i="37"/>
  <c r="U60" i="37" s="1"/>
  <c r="Q60" i="37"/>
  <c r="P60" i="37"/>
  <c r="O60" i="37"/>
  <c r="R59" i="37"/>
  <c r="U59" i="37" s="1"/>
  <c r="Q59" i="37"/>
  <c r="P59" i="37"/>
  <c r="O59" i="37"/>
  <c r="U58" i="37"/>
  <c r="R58" i="37"/>
  <c r="Q58" i="37"/>
  <c r="P58" i="37"/>
  <c r="O58" i="37"/>
  <c r="R57" i="37"/>
  <c r="U57" i="37" s="1"/>
  <c r="P57" i="37"/>
  <c r="O57" i="37"/>
  <c r="I57" i="37"/>
  <c r="Q57" i="37" s="1"/>
  <c r="R56" i="37"/>
  <c r="U56" i="37" s="1"/>
  <c r="Q56" i="37"/>
  <c r="P56" i="37"/>
  <c r="O56" i="37"/>
  <c r="R55" i="37"/>
  <c r="U55" i="37" s="1"/>
  <c r="Q55" i="37"/>
  <c r="P55" i="37"/>
  <c r="O55" i="37"/>
  <c r="U54" i="37"/>
  <c r="R54" i="37"/>
  <c r="P54" i="37"/>
  <c r="O54" i="37"/>
  <c r="I54" i="37"/>
  <c r="Q54" i="37" s="1"/>
  <c r="R53" i="37"/>
  <c r="U53" i="37" s="1"/>
  <c r="Q53" i="37"/>
  <c r="P53" i="37"/>
  <c r="O53" i="37"/>
  <c r="R52" i="37"/>
  <c r="U52" i="37" s="1"/>
  <c r="P52" i="37"/>
  <c r="O52" i="37"/>
  <c r="I52" i="37"/>
  <c r="Q52" i="37" s="1"/>
  <c r="R51" i="37"/>
  <c r="U51" i="37" s="1"/>
  <c r="Q51" i="37"/>
  <c r="P51" i="37"/>
  <c r="O51" i="37"/>
  <c r="U50" i="37"/>
  <c r="R50" i="37"/>
  <c r="Q50" i="37"/>
  <c r="P50" i="37"/>
  <c r="O50" i="37"/>
  <c r="R49" i="37"/>
  <c r="U49" i="37" s="1"/>
  <c r="Q49" i="37"/>
  <c r="P49" i="37"/>
  <c r="O49" i="37"/>
  <c r="R48" i="37"/>
  <c r="U48" i="37" s="1"/>
  <c r="Q48" i="37"/>
  <c r="P48" i="37"/>
  <c r="O48" i="37"/>
  <c r="R47" i="37"/>
  <c r="U47" i="37" s="1"/>
  <c r="Q47" i="37"/>
  <c r="P47" i="37"/>
  <c r="O47" i="37"/>
  <c r="R46" i="37"/>
  <c r="U46" i="37" s="1"/>
  <c r="Q46" i="37"/>
  <c r="P46" i="37"/>
  <c r="O46" i="37"/>
  <c r="R45" i="37"/>
  <c r="U45" i="37" s="1"/>
  <c r="Q45" i="37"/>
  <c r="P45" i="37"/>
  <c r="O45" i="37"/>
  <c r="R44" i="37"/>
  <c r="U44" i="37" s="1"/>
  <c r="Q44" i="37"/>
  <c r="P44" i="37"/>
  <c r="O44" i="37"/>
  <c r="R43" i="37"/>
  <c r="U43" i="37" s="1"/>
  <c r="Q43" i="37"/>
  <c r="P43" i="37"/>
  <c r="O43" i="37"/>
  <c r="R42" i="37"/>
  <c r="U42" i="37" s="1"/>
  <c r="Q42" i="37"/>
  <c r="P42" i="37"/>
  <c r="O42" i="37"/>
  <c r="R41" i="37"/>
  <c r="U41" i="37" s="1"/>
  <c r="Q41" i="37"/>
  <c r="P41" i="37"/>
  <c r="O41" i="37"/>
  <c r="R40" i="37"/>
  <c r="U40" i="37" s="1"/>
  <c r="Q40" i="37"/>
  <c r="P40" i="37"/>
  <c r="O40" i="37"/>
  <c r="R39" i="37"/>
  <c r="U39" i="37" s="1"/>
  <c r="Q39" i="37"/>
  <c r="P39" i="37"/>
  <c r="O39" i="37"/>
  <c r="R38" i="37"/>
  <c r="U38" i="37" s="1"/>
  <c r="Q38" i="37"/>
  <c r="P38" i="37"/>
  <c r="O38" i="37"/>
  <c r="R37" i="37"/>
  <c r="U37" i="37" s="1"/>
  <c r="Q37" i="37"/>
  <c r="P37" i="37"/>
  <c r="O37" i="37"/>
  <c r="R36" i="37"/>
  <c r="U36" i="37" s="1"/>
  <c r="Q36" i="37"/>
  <c r="P36" i="37"/>
  <c r="O36" i="37"/>
  <c r="R35" i="37"/>
  <c r="U35" i="37" s="1"/>
  <c r="Q35" i="37"/>
  <c r="P35" i="37"/>
  <c r="O35" i="37"/>
  <c r="R34" i="37"/>
  <c r="U34" i="37" s="1"/>
  <c r="Q34" i="37"/>
  <c r="P34" i="37"/>
  <c r="O34" i="37"/>
  <c r="R33" i="37"/>
  <c r="U33" i="37" s="1"/>
  <c r="Q33" i="37"/>
  <c r="P33" i="37"/>
  <c r="O33" i="37"/>
  <c r="R32" i="37"/>
  <c r="U32" i="37" s="1"/>
  <c r="Q32" i="37"/>
  <c r="P32" i="37"/>
  <c r="O32" i="37"/>
  <c r="R31" i="37"/>
  <c r="U31" i="37" s="1"/>
  <c r="Q31" i="37"/>
  <c r="P31" i="37"/>
  <c r="O31" i="37"/>
  <c r="R30" i="37"/>
  <c r="U30" i="37" s="1"/>
  <c r="Q30" i="37"/>
  <c r="P30" i="37"/>
  <c r="O30" i="37"/>
  <c r="R29" i="37"/>
  <c r="U29" i="37" s="1"/>
  <c r="P29" i="37"/>
  <c r="O29" i="37"/>
  <c r="I29" i="37"/>
  <c r="Q29" i="37" s="1"/>
  <c r="U28" i="37"/>
  <c r="R28" i="37"/>
  <c r="Q28" i="37"/>
  <c r="P28" i="37"/>
  <c r="O28" i="37"/>
  <c r="R27" i="37"/>
  <c r="U27" i="37" s="1"/>
  <c r="Q27" i="37"/>
  <c r="P27" i="37"/>
  <c r="O27" i="37"/>
  <c r="R26" i="37"/>
  <c r="U26" i="37" s="1"/>
  <c r="Q26" i="37"/>
  <c r="P26" i="37"/>
  <c r="O26" i="37"/>
  <c r="R25" i="37"/>
  <c r="U25" i="37" s="1"/>
  <c r="Q25" i="37"/>
  <c r="P25" i="37"/>
  <c r="O25" i="37"/>
  <c r="X24" i="37"/>
  <c r="X25" i="37" s="1"/>
  <c r="U24" i="37"/>
  <c r="R24" i="37"/>
  <c r="Q24" i="37"/>
  <c r="P24" i="37"/>
  <c r="O24" i="37"/>
  <c r="U23" i="37"/>
  <c r="R23" i="37"/>
  <c r="Q23" i="37"/>
  <c r="P23" i="37"/>
  <c r="O23" i="37"/>
  <c r="R22" i="37"/>
  <c r="U22" i="37" s="1"/>
  <c r="Q22" i="37"/>
  <c r="P22" i="37"/>
  <c r="O22" i="37"/>
  <c r="R21" i="37"/>
  <c r="U21" i="37" s="1"/>
  <c r="Q21" i="37"/>
  <c r="P21" i="37"/>
  <c r="O21" i="37"/>
  <c r="U20" i="37"/>
  <c r="R20" i="37"/>
  <c r="Q20" i="37"/>
  <c r="P20" i="37"/>
  <c r="O20" i="37"/>
  <c r="U19" i="37"/>
  <c r="R19" i="37"/>
  <c r="Q19" i="37"/>
  <c r="P19" i="37"/>
  <c r="O19" i="37"/>
  <c r="R18" i="37"/>
  <c r="U18" i="37" s="1"/>
  <c r="Q18" i="37"/>
  <c r="P18" i="37"/>
  <c r="O18" i="37"/>
  <c r="U17" i="37"/>
  <c r="R17" i="37"/>
  <c r="Q17" i="37"/>
  <c r="P17" i="37"/>
  <c r="O17" i="37"/>
  <c r="R16" i="37"/>
  <c r="U16" i="37" s="1"/>
  <c r="Q16" i="37"/>
  <c r="P16" i="37"/>
  <c r="O16" i="37"/>
  <c r="U15" i="37"/>
  <c r="R15" i="37"/>
  <c r="Q15" i="37"/>
  <c r="P15" i="37"/>
  <c r="O15" i="37"/>
  <c r="R14" i="37"/>
  <c r="U14" i="37" s="1"/>
  <c r="Q14" i="37"/>
  <c r="P14" i="37"/>
  <c r="O14" i="37"/>
  <c r="R13" i="37"/>
  <c r="U13" i="37" s="1"/>
  <c r="P13" i="37"/>
  <c r="O13" i="37"/>
  <c r="I13" i="37"/>
  <c r="Q13" i="37" s="1"/>
  <c r="R12" i="37"/>
  <c r="U12" i="37" s="1"/>
  <c r="Q12" i="37"/>
  <c r="P12" i="37"/>
  <c r="O12" i="37"/>
  <c r="R11" i="37"/>
  <c r="U11" i="37" s="1"/>
  <c r="P11" i="37"/>
  <c r="O11" i="37"/>
  <c r="I11" i="37"/>
  <c r="Q11" i="37" s="1"/>
  <c r="R10" i="37"/>
  <c r="U10" i="37" s="1"/>
  <c r="P10" i="37"/>
  <c r="O10" i="37"/>
  <c r="I10" i="37"/>
  <c r="Q10" i="37" s="1"/>
  <c r="R9" i="37"/>
  <c r="U9" i="37" s="1"/>
  <c r="Q9" i="37"/>
  <c r="P9" i="37"/>
  <c r="O9" i="37"/>
  <c r="R8" i="37"/>
  <c r="U8" i="37" s="1"/>
  <c r="Q8" i="37"/>
  <c r="P8" i="37"/>
  <c r="O8" i="37"/>
  <c r="R7" i="37"/>
  <c r="U7" i="37" s="1"/>
  <c r="Q7" i="37"/>
  <c r="P7" i="37"/>
  <c r="O7" i="37"/>
  <c r="R6" i="37"/>
  <c r="Q6" i="37"/>
  <c r="P6" i="37"/>
  <c r="O6" i="37"/>
  <c r="I460" i="10"/>
  <c r="J460" i="10"/>
  <c r="I461" i="10"/>
  <c r="J461" i="10"/>
  <c r="I462" i="10"/>
  <c r="J462" i="10"/>
  <c r="I463" i="10"/>
  <c r="J463" i="10"/>
  <c r="I464" i="10"/>
  <c r="J464" i="10"/>
  <c r="I465" i="10"/>
  <c r="J465" i="10"/>
  <c r="I466" i="10"/>
  <c r="J466" i="10"/>
  <c r="I467" i="10"/>
  <c r="J467" i="10"/>
  <c r="I468" i="10"/>
  <c r="J468" i="10"/>
  <c r="I469" i="10"/>
  <c r="J469" i="10"/>
  <c r="I470" i="10"/>
  <c r="J470" i="10"/>
  <c r="I471" i="10"/>
  <c r="J471" i="10"/>
  <c r="I472" i="10"/>
  <c r="J472" i="10"/>
  <c r="I473" i="10"/>
  <c r="J473" i="10"/>
  <c r="I474" i="10"/>
  <c r="J474" i="10"/>
  <c r="I475" i="10"/>
  <c r="J475" i="10"/>
  <c r="I460" i="40"/>
  <c r="J460" i="40"/>
  <c r="L460" i="40"/>
  <c r="M460" i="40"/>
  <c r="I461" i="40"/>
  <c r="J461" i="40"/>
  <c r="L461" i="40"/>
  <c r="M461" i="40"/>
  <c r="I462" i="40"/>
  <c r="J462" i="40"/>
  <c r="L462" i="40"/>
  <c r="M462" i="40"/>
  <c r="I463" i="40"/>
  <c r="J463" i="40"/>
  <c r="L463" i="40"/>
  <c r="M463" i="40"/>
  <c r="I464" i="40"/>
  <c r="J464" i="40"/>
  <c r="L464" i="40"/>
  <c r="M464" i="40"/>
  <c r="I465" i="40"/>
  <c r="J465" i="40"/>
  <c r="L465" i="40"/>
  <c r="M465" i="40"/>
  <c r="I466" i="40"/>
  <c r="J466" i="40"/>
  <c r="L466" i="40"/>
  <c r="M466" i="40"/>
  <c r="I467" i="40"/>
  <c r="J467" i="40"/>
  <c r="L467" i="40"/>
  <c r="M467" i="40"/>
  <c r="I468" i="40"/>
  <c r="J468" i="40"/>
  <c r="L468" i="40"/>
  <c r="M468" i="40"/>
  <c r="I469" i="40"/>
  <c r="J469" i="40"/>
  <c r="L469" i="40"/>
  <c r="M469" i="40"/>
  <c r="I470" i="40"/>
  <c r="J470" i="40"/>
  <c r="L470" i="40"/>
  <c r="M470" i="40"/>
  <c r="I471" i="40"/>
  <c r="J471" i="40"/>
  <c r="L471" i="40"/>
  <c r="M471" i="40"/>
  <c r="I472" i="40"/>
  <c r="J472" i="40"/>
  <c r="L472" i="40"/>
  <c r="M472" i="40"/>
  <c r="I473" i="40"/>
  <c r="J473" i="40"/>
  <c r="L473" i="40"/>
  <c r="M473" i="40"/>
  <c r="I474" i="40"/>
  <c r="J474" i="40"/>
  <c r="L474" i="40"/>
  <c r="M474" i="40"/>
  <c r="I475" i="40"/>
  <c r="J475" i="40"/>
  <c r="L475" i="40"/>
  <c r="M475" i="40"/>
  <c r="L388" i="47"/>
  <c r="L390" i="47" s="1"/>
  <c r="M387" i="47"/>
  <c r="N387" i="47" s="1"/>
  <c r="M386" i="47"/>
  <c r="N386" i="47" s="1"/>
  <c r="M385" i="47"/>
  <c r="N385" i="47" s="1"/>
  <c r="M384" i="47"/>
  <c r="N384" i="47" s="1"/>
  <c r="M383" i="47"/>
  <c r="N383" i="47" s="1"/>
  <c r="M382" i="47"/>
  <c r="N382" i="47" s="1"/>
  <c r="M381" i="47"/>
  <c r="N381" i="47" s="1"/>
  <c r="M380" i="47"/>
  <c r="N380" i="47" s="1"/>
  <c r="M379" i="47"/>
  <c r="N379" i="47" s="1"/>
  <c r="M378" i="47"/>
  <c r="N378" i="47" s="1"/>
  <c r="M377" i="47"/>
  <c r="N377" i="47" s="1"/>
  <c r="M376" i="47"/>
  <c r="N376" i="47" s="1"/>
  <c r="M375" i="47"/>
  <c r="N375" i="47" s="1"/>
  <c r="M374" i="47"/>
  <c r="N374" i="47" s="1"/>
  <c r="M373" i="47"/>
  <c r="N373" i="47" s="1"/>
  <c r="M372" i="47"/>
  <c r="N372" i="47" s="1"/>
  <c r="M371" i="47"/>
  <c r="N371" i="47" s="1"/>
  <c r="M370" i="47"/>
  <c r="N370" i="47" s="1"/>
  <c r="M369" i="47"/>
  <c r="N369" i="47" s="1"/>
  <c r="M368" i="47"/>
  <c r="N368" i="47" s="1"/>
  <c r="M367" i="47"/>
  <c r="N367" i="47" s="1"/>
  <c r="M366" i="47"/>
  <c r="N366" i="47" s="1"/>
  <c r="M365" i="47"/>
  <c r="N365" i="47" s="1"/>
  <c r="M364" i="47"/>
  <c r="N364" i="47" s="1"/>
  <c r="M363" i="47"/>
  <c r="N363" i="47" s="1"/>
  <c r="M362" i="47"/>
  <c r="N362" i="47" s="1"/>
  <c r="M361" i="47"/>
  <c r="N361" i="47" s="1"/>
  <c r="M360" i="47"/>
  <c r="N360" i="47" s="1"/>
  <c r="M359" i="47"/>
  <c r="N359" i="47" s="1"/>
  <c r="M358" i="47"/>
  <c r="N358" i="47" s="1"/>
  <c r="M357" i="47"/>
  <c r="N357" i="47" s="1"/>
  <c r="M356" i="47"/>
  <c r="N356" i="47" s="1"/>
  <c r="M355" i="47"/>
  <c r="N355" i="47" s="1"/>
  <c r="M354" i="47"/>
  <c r="N354" i="47" s="1"/>
  <c r="M353" i="47"/>
  <c r="N353" i="47" s="1"/>
  <c r="M352" i="47"/>
  <c r="N352" i="47" s="1"/>
  <c r="M351" i="47"/>
  <c r="N351" i="47" s="1"/>
  <c r="M350" i="47"/>
  <c r="N350" i="47" s="1"/>
  <c r="M349" i="47"/>
  <c r="N349" i="47" s="1"/>
  <c r="M348" i="47"/>
  <c r="N348" i="47" s="1"/>
  <c r="M347" i="47"/>
  <c r="N347" i="47" s="1"/>
  <c r="M346" i="47"/>
  <c r="N346" i="47" s="1"/>
  <c r="M345" i="47"/>
  <c r="N345" i="47" s="1"/>
  <c r="M344" i="47"/>
  <c r="N344" i="47" s="1"/>
  <c r="M343" i="47"/>
  <c r="N343" i="47" s="1"/>
  <c r="M342" i="47"/>
  <c r="N342" i="47" s="1"/>
  <c r="M341" i="47"/>
  <c r="N341" i="47" s="1"/>
  <c r="M340" i="47"/>
  <c r="N340" i="47" s="1"/>
  <c r="M339" i="47"/>
  <c r="N339" i="47" s="1"/>
  <c r="M338" i="47"/>
  <c r="N338" i="47" s="1"/>
  <c r="M337" i="47"/>
  <c r="N337" i="47" s="1"/>
  <c r="M336" i="47"/>
  <c r="N336" i="47" s="1"/>
  <c r="M335" i="47"/>
  <c r="N335" i="47" s="1"/>
  <c r="M334" i="47"/>
  <c r="N334" i="47" s="1"/>
  <c r="M333" i="47"/>
  <c r="N333" i="47" s="1"/>
  <c r="M332" i="47"/>
  <c r="N332" i="47" s="1"/>
  <c r="M331" i="47"/>
  <c r="N331" i="47" s="1"/>
  <c r="M330" i="47"/>
  <c r="N330" i="47" s="1"/>
  <c r="M329" i="47"/>
  <c r="N329" i="47" s="1"/>
  <c r="M328" i="47"/>
  <c r="N328" i="47" s="1"/>
  <c r="M327" i="47"/>
  <c r="N327" i="47" s="1"/>
  <c r="M326" i="47"/>
  <c r="N326" i="47" s="1"/>
  <c r="M325" i="47"/>
  <c r="N325" i="47" s="1"/>
  <c r="M324" i="47"/>
  <c r="N324" i="47" s="1"/>
  <c r="M323" i="47"/>
  <c r="N323" i="47" s="1"/>
  <c r="M322" i="47"/>
  <c r="N322" i="47" s="1"/>
  <c r="M321" i="47"/>
  <c r="N321" i="47" s="1"/>
  <c r="M320" i="47"/>
  <c r="N320" i="47" s="1"/>
  <c r="M319" i="47"/>
  <c r="N319" i="47" s="1"/>
  <c r="M318" i="47"/>
  <c r="N318" i="47" s="1"/>
  <c r="M317" i="47"/>
  <c r="N317" i="47" s="1"/>
  <c r="M316" i="47"/>
  <c r="N316" i="47" s="1"/>
  <c r="M315" i="47"/>
  <c r="N315" i="47" s="1"/>
  <c r="M314" i="47"/>
  <c r="N314" i="47" s="1"/>
  <c r="M313" i="47"/>
  <c r="N313" i="47" s="1"/>
  <c r="M312" i="47"/>
  <c r="N312" i="47" s="1"/>
  <c r="M311" i="47"/>
  <c r="N311" i="47" s="1"/>
  <c r="M310" i="47"/>
  <c r="N310" i="47" s="1"/>
  <c r="M309" i="47"/>
  <c r="N309" i="47" s="1"/>
  <c r="M308" i="47"/>
  <c r="N308" i="47" s="1"/>
  <c r="M307" i="47"/>
  <c r="N307" i="47" s="1"/>
  <c r="M306" i="47"/>
  <c r="N306" i="47" s="1"/>
  <c r="M305" i="47"/>
  <c r="N305" i="47" s="1"/>
  <c r="M304" i="47"/>
  <c r="N304" i="47" s="1"/>
  <c r="M303" i="47"/>
  <c r="N303" i="47" s="1"/>
  <c r="M302" i="47"/>
  <c r="N302" i="47" s="1"/>
  <c r="M301" i="47"/>
  <c r="N301" i="47" s="1"/>
  <c r="M300" i="47"/>
  <c r="N300" i="47" s="1"/>
  <c r="M299" i="47"/>
  <c r="N299" i="47" s="1"/>
  <c r="M298" i="47"/>
  <c r="N298" i="47" s="1"/>
  <c r="M297" i="47"/>
  <c r="N297" i="47" s="1"/>
  <c r="M296" i="47"/>
  <c r="N296" i="47" s="1"/>
  <c r="M295" i="47"/>
  <c r="N295" i="47" s="1"/>
  <c r="M294" i="47"/>
  <c r="N294" i="47" s="1"/>
  <c r="M293" i="47"/>
  <c r="N293" i="47" s="1"/>
  <c r="M292" i="47"/>
  <c r="N292" i="47" s="1"/>
  <c r="M291" i="47"/>
  <c r="N291" i="47" s="1"/>
  <c r="M290" i="47"/>
  <c r="N290" i="47" s="1"/>
  <c r="M289" i="47"/>
  <c r="N289" i="47" s="1"/>
  <c r="M288" i="47"/>
  <c r="N288" i="47" s="1"/>
  <c r="M287" i="47"/>
  <c r="N287" i="47" s="1"/>
  <c r="M286" i="47"/>
  <c r="N286" i="47" s="1"/>
  <c r="M285" i="47"/>
  <c r="N285" i="47" s="1"/>
  <c r="M284" i="47"/>
  <c r="N284" i="47" s="1"/>
  <c r="M283" i="47"/>
  <c r="N283" i="47" s="1"/>
  <c r="M282" i="47"/>
  <c r="N282" i="47" s="1"/>
  <c r="M281" i="47"/>
  <c r="N281" i="47" s="1"/>
  <c r="M280" i="47"/>
  <c r="N280" i="47" s="1"/>
  <c r="M279" i="47"/>
  <c r="N279" i="47" s="1"/>
  <c r="M278" i="47"/>
  <c r="N278" i="47" s="1"/>
  <c r="M277" i="47"/>
  <c r="N277" i="47" s="1"/>
  <c r="N276" i="47"/>
  <c r="M276" i="47"/>
  <c r="M275" i="47"/>
  <c r="N275" i="47" s="1"/>
  <c r="M274" i="47"/>
  <c r="N274" i="47" s="1"/>
  <c r="M273" i="47"/>
  <c r="N273" i="47" s="1"/>
  <c r="M272" i="47"/>
  <c r="N272" i="47" s="1"/>
  <c r="M271" i="47"/>
  <c r="N271" i="47" s="1"/>
  <c r="M270" i="47"/>
  <c r="N270" i="47" s="1"/>
  <c r="M269" i="47"/>
  <c r="N269" i="47" s="1"/>
  <c r="M268" i="47"/>
  <c r="N268" i="47" s="1"/>
  <c r="M267" i="47"/>
  <c r="N267" i="47" s="1"/>
  <c r="M266" i="47"/>
  <c r="N266" i="47" s="1"/>
  <c r="M265" i="47"/>
  <c r="N265" i="47" s="1"/>
  <c r="M264" i="47"/>
  <c r="N264" i="47" s="1"/>
  <c r="M263" i="47"/>
  <c r="N263" i="47" s="1"/>
  <c r="M262" i="47"/>
  <c r="N262" i="47" s="1"/>
  <c r="M261" i="47"/>
  <c r="N261" i="47" s="1"/>
  <c r="M260" i="47"/>
  <c r="N260" i="47" s="1"/>
  <c r="M259" i="47"/>
  <c r="N259" i="47" s="1"/>
  <c r="M258" i="47"/>
  <c r="N258" i="47" s="1"/>
  <c r="M257" i="47"/>
  <c r="N257" i="47" s="1"/>
  <c r="M256" i="47"/>
  <c r="N256" i="47" s="1"/>
  <c r="M255" i="47"/>
  <c r="N255" i="47" s="1"/>
  <c r="M254" i="47"/>
  <c r="N254" i="47" s="1"/>
  <c r="M253" i="47"/>
  <c r="N253" i="47" s="1"/>
  <c r="M252" i="47"/>
  <c r="N252" i="47" s="1"/>
  <c r="M251" i="47"/>
  <c r="N251" i="47" s="1"/>
  <c r="M250" i="47"/>
  <c r="N250" i="47" s="1"/>
  <c r="M249" i="47"/>
  <c r="N249" i="47" s="1"/>
  <c r="M248" i="47"/>
  <c r="N248" i="47" s="1"/>
  <c r="M247" i="47"/>
  <c r="N247" i="47" s="1"/>
  <c r="M246" i="47"/>
  <c r="N246" i="47" s="1"/>
  <c r="M245" i="47"/>
  <c r="N245" i="47" s="1"/>
  <c r="M244" i="47"/>
  <c r="N244" i="47" s="1"/>
  <c r="M243" i="47"/>
  <c r="N243" i="47" s="1"/>
  <c r="M242" i="47"/>
  <c r="N242" i="47" s="1"/>
  <c r="M241" i="47"/>
  <c r="N241" i="47" s="1"/>
  <c r="M240" i="47"/>
  <c r="N240" i="47" s="1"/>
  <c r="M239" i="47"/>
  <c r="N239" i="47" s="1"/>
  <c r="M238" i="47"/>
  <c r="N238" i="47" s="1"/>
  <c r="M237" i="47"/>
  <c r="N237" i="47" s="1"/>
  <c r="M236" i="47"/>
  <c r="N236" i="47" s="1"/>
  <c r="M235" i="47"/>
  <c r="N235" i="47" s="1"/>
  <c r="M234" i="47"/>
  <c r="N234" i="47" s="1"/>
  <c r="M233" i="47"/>
  <c r="N233" i="47" s="1"/>
  <c r="M232" i="47"/>
  <c r="N232" i="47" s="1"/>
  <c r="M231" i="47"/>
  <c r="N231" i="47" s="1"/>
  <c r="M230" i="47"/>
  <c r="N230" i="47" s="1"/>
  <c r="M229" i="47"/>
  <c r="N229" i="47" s="1"/>
  <c r="M228" i="47"/>
  <c r="N228" i="47" s="1"/>
  <c r="M227" i="47"/>
  <c r="N227" i="47" s="1"/>
  <c r="M226" i="47"/>
  <c r="N226" i="47" s="1"/>
  <c r="M225" i="47"/>
  <c r="N225" i="47" s="1"/>
  <c r="M224" i="47"/>
  <c r="N224" i="47" s="1"/>
  <c r="M223" i="47"/>
  <c r="N223" i="47" s="1"/>
  <c r="M222" i="47"/>
  <c r="N222" i="47" s="1"/>
  <c r="M221" i="47"/>
  <c r="N221" i="47" s="1"/>
  <c r="M220" i="47"/>
  <c r="N220" i="47" s="1"/>
  <c r="M219" i="47"/>
  <c r="N219" i="47" s="1"/>
  <c r="M218" i="47"/>
  <c r="N218" i="47" s="1"/>
  <c r="M217" i="47"/>
  <c r="N217" i="47" s="1"/>
  <c r="M216" i="47"/>
  <c r="N216" i="47" s="1"/>
  <c r="M215" i="47"/>
  <c r="N215" i="47" s="1"/>
  <c r="M214" i="47"/>
  <c r="N214" i="47" s="1"/>
  <c r="M213" i="47"/>
  <c r="N213" i="47" s="1"/>
  <c r="M212" i="47"/>
  <c r="N212" i="47" s="1"/>
  <c r="M211" i="47"/>
  <c r="N211" i="47" s="1"/>
  <c r="M210" i="47"/>
  <c r="N210" i="47" s="1"/>
  <c r="M209" i="47"/>
  <c r="N209" i="47" s="1"/>
  <c r="M208" i="47"/>
  <c r="N208" i="47" s="1"/>
  <c r="M207" i="47"/>
  <c r="N207" i="47" s="1"/>
  <c r="M206" i="47"/>
  <c r="N206" i="47" s="1"/>
  <c r="M205" i="47"/>
  <c r="N205" i="47" s="1"/>
  <c r="M204" i="47"/>
  <c r="N204" i="47" s="1"/>
  <c r="M203" i="47"/>
  <c r="N203" i="47" s="1"/>
  <c r="M202" i="47"/>
  <c r="N202" i="47" s="1"/>
  <c r="M201" i="47"/>
  <c r="N201" i="47" s="1"/>
  <c r="M200" i="47"/>
  <c r="N200" i="47" s="1"/>
  <c r="M199" i="47"/>
  <c r="N199" i="47" s="1"/>
  <c r="M198" i="47"/>
  <c r="N198" i="47" s="1"/>
  <c r="M197" i="47"/>
  <c r="N197" i="47" s="1"/>
  <c r="M196" i="47"/>
  <c r="N196" i="47" s="1"/>
  <c r="M195" i="47"/>
  <c r="N195" i="47" s="1"/>
  <c r="M194" i="47"/>
  <c r="N194" i="47" s="1"/>
  <c r="M193" i="47"/>
  <c r="N193" i="47" s="1"/>
  <c r="M192" i="47"/>
  <c r="N192" i="47" s="1"/>
  <c r="M191" i="47"/>
  <c r="N191" i="47" s="1"/>
  <c r="M190" i="47"/>
  <c r="N190" i="47" s="1"/>
  <c r="M189" i="47"/>
  <c r="N189" i="47" s="1"/>
  <c r="M188" i="47"/>
  <c r="N188" i="47" s="1"/>
  <c r="M187" i="47"/>
  <c r="N187" i="47" s="1"/>
  <c r="M186" i="47"/>
  <c r="N186" i="47" s="1"/>
  <c r="M185" i="47"/>
  <c r="N185" i="47" s="1"/>
  <c r="M184" i="47"/>
  <c r="N184" i="47" s="1"/>
  <c r="M183" i="47"/>
  <c r="N183" i="47" s="1"/>
  <c r="M182" i="47"/>
  <c r="N182" i="47" s="1"/>
  <c r="M181" i="47"/>
  <c r="N181" i="47" s="1"/>
  <c r="M180" i="47"/>
  <c r="N180" i="47" s="1"/>
  <c r="M179" i="47"/>
  <c r="N179" i="47" s="1"/>
  <c r="M178" i="47"/>
  <c r="N178" i="47" s="1"/>
  <c r="M177" i="47"/>
  <c r="N177" i="47" s="1"/>
  <c r="M176" i="47"/>
  <c r="N176" i="47" s="1"/>
  <c r="M175" i="47"/>
  <c r="N175" i="47" s="1"/>
  <c r="M174" i="47"/>
  <c r="N174" i="47" s="1"/>
  <c r="M173" i="47"/>
  <c r="N173" i="47" s="1"/>
  <c r="M172" i="47"/>
  <c r="N172" i="47" s="1"/>
  <c r="M171" i="47"/>
  <c r="N171" i="47" s="1"/>
  <c r="M170" i="47"/>
  <c r="N170" i="47" s="1"/>
  <c r="M169" i="47"/>
  <c r="N169" i="47" s="1"/>
  <c r="M168" i="47"/>
  <c r="N168" i="47" s="1"/>
  <c r="M167" i="47"/>
  <c r="N167" i="47" s="1"/>
  <c r="M166" i="47"/>
  <c r="N166" i="47" s="1"/>
  <c r="M165" i="47"/>
  <c r="N165" i="47" s="1"/>
  <c r="M164" i="47"/>
  <c r="N164" i="47" s="1"/>
  <c r="M163" i="47"/>
  <c r="N163" i="47" s="1"/>
  <c r="M162" i="47"/>
  <c r="N162" i="47" s="1"/>
  <c r="M161" i="47"/>
  <c r="N161" i="47" s="1"/>
  <c r="M160" i="47"/>
  <c r="N160" i="47" s="1"/>
  <c r="M159" i="47"/>
  <c r="N159" i="47" s="1"/>
  <c r="M158" i="47"/>
  <c r="N158" i="47" s="1"/>
  <c r="M157" i="47"/>
  <c r="N157" i="47" s="1"/>
  <c r="M156" i="47"/>
  <c r="N156" i="47" s="1"/>
  <c r="M155" i="47"/>
  <c r="N155" i="47" s="1"/>
  <c r="M154" i="47"/>
  <c r="N154" i="47" s="1"/>
  <c r="M153" i="47"/>
  <c r="N153" i="47" s="1"/>
  <c r="M152" i="47"/>
  <c r="N152" i="47" s="1"/>
  <c r="M151" i="47"/>
  <c r="N151" i="47" s="1"/>
  <c r="M150" i="47"/>
  <c r="N150" i="47" s="1"/>
  <c r="M149" i="47"/>
  <c r="N149" i="47" s="1"/>
  <c r="M148" i="47"/>
  <c r="N148" i="47" s="1"/>
  <c r="M147" i="47"/>
  <c r="N147" i="47" s="1"/>
  <c r="M146" i="47"/>
  <c r="N146" i="47" s="1"/>
  <c r="M145" i="47"/>
  <c r="N145" i="47" s="1"/>
  <c r="M144" i="47"/>
  <c r="N144" i="47" s="1"/>
  <c r="M143" i="47"/>
  <c r="N143" i="47" s="1"/>
  <c r="M142" i="47"/>
  <c r="N142" i="47" s="1"/>
  <c r="M141" i="47"/>
  <c r="N141" i="47" s="1"/>
  <c r="M140" i="47"/>
  <c r="N140" i="47" s="1"/>
  <c r="M139" i="47"/>
  <c r="N139" i="47" s="1"/>
  <c r="M138" i="47"/>
  <c r="N138" i="47" s="1"/>
  <c r="M137" i="47"/>
  <c r="N137" i="47" s="1"/>
  <c r="M136" i="47"/>
  <c r="N136" i="47" s="1"/>
  <c r="M135" i="47"/>
  <c r="N135" i="47" s="1"/>
  <c r="M134" i="47"/>
  <c r="N134" i="47" s="1"/>
  <c r="M133" i="47"/>
  <c r="N133" i="47" s="1"/>
  <c r="M132" i="47"/>
  <c r="N132" i="47" s="1"/>
  <c r="M131" i="47"/>
  <c r="N131" i="47" s="1"/>
  <c r="M130" i="47"/>
  <c r="N130" i="47" s="1"/>
  <c r="M129" i="47"/>
  <c r="N129" i="47" s="1"/>
  <c r="M128" i="47"/>
  <c r="N128" i="47" s="1"/>
  <c r="M127" i="47"/>
  <c r="N127" i="47" s="1"/>
  <c r="M126" i="47"/>
  <c r="N126" i="47" s="1"/>
  <c r="M125" i="47"/>
  <c r="N125" i="47" s="1"/>
  <c r="M124" i="47"/>
  <c r="N124" i="47" s="1"/>
  <c r="M123" i="47"/>
  <c r="N123" i="47" s="1"/>
  <c r="M122" i="47"/>
  <c r="N122" i="47" s="1"/>
  <c r="M121" i="47"/>
  <c r="N121" i="47" s="1"/>
  <c r="M120" i="47"/>
  <c r="N120" i="47" s="1"/>
  <c r="M119" i="47"/>
  <c r="N119" i="47" s="1"/>
  <c r="M118" i="47"/>
  <c r="N118" i="47" s="1"/>
  <c r="M117" i="47"/>
  <c r="N117" i="47" s="1"/>
  <c r="M116" i="47"/>
  <c r="N116" i="47" s="1"/>
  <c r="M115" i="47"/>
  <c r="N115" i="47" s="1"/>
  <c r="M114" i="47"/>
  <c r="N114" i="47" s="1"/>
  <c r="M113" i="47"/>
  <c r="N113" i="47" s="1"/>
  <c r="M112" i="47"/>
  <c r="N112" i="47" s="1"/>
  <c r="M111" i="47"/>
  <c r="N111" i="47" s="1"/>
  <c r="M110" i="47"/>
  <c r="N110" i="47" s="1"/>
  <c r="M109" i="47"/>
  <c r="N109" i="47" s="1"/>
  <c r="M108" i="47"/>
  <c r="N108" i="47" s="1"/>
  <c r="M107" i="47"/>
  <c r="N107" i="47" s="1"/>
  <c r="M106" i="47"/>
  <c r="N106" i="47" s="1"/>
  <c r="M105" i="47"/>
  <c r="N105" i="47" s="1"/>
  <c r="M104" i="47"/>
  <c r="N104" i="47" s="1"/>
  <c r="M103" i="47"/>
  <c r="N103" i="47" s="1"/>
  <c r="M102" i="47"/>
  <c r="N102" i="47" s="1"/>
  <c r="M101" i="47"/>
  <c r="N101" i="47" s="1"/>
  <c r="M100" i="47"/>
  <c r="N100" i="47" s="1"/>
  <c r="M99" i="47"/>
  <c r="N99" i="47" s="1"/>
  <c r="M98" i="47"/>
  <c r="N98" i="47" s="1"/>
  <c r="M97" i="47"/>
  <c r="N97" i="47" s="1"/>
  <c r="M96" i="47"/>
  <c r="N96" i="47" s="1"/>
  <c r="M95" i="47"/>
  <c r="N95" i="47" s="1"/>
  <c r="M94" i="47"/>
  <c r="N94" i="47" s="1"/>
  <c r="M93" i="47"/>
  <c r="N93" i="47" s="1"/>
  <c r="M92" i="47"/>
  <c r="N92" i="47" s="1"/>
  <c r="M91" i="47"/>
  <c r="N91" i="47" s="1"/>
  <c r="M90" i="47"/>
  <c r="N90" i="47" s="1"/>
  <c r="M89" i="47"/>
  <c r="N89" i="47" s="1"/>
  <c r="M88" i="47"/>
  <c r="N88" i="47" s="1"/>
  <c r="M87" i="47"/>
  <c r="N87" i="47" s="1"/>
  <c r="M86" i="47"/>
  <c r="N86" i="47" s="1"/>
  <c r="M85" i="47"/>
  <c r="N85" i="47" s="1"/>
  <c r="M84" i="47"/>
  <c r="N84" i="47" s="1"/>
  <c r="M83" i="47"/>
  <c r="N83" i="47" s="1"/>
  <c r="M82" i="47"/>
  <c r="N82" i="47" s="1"/>
  <c r="M81" i="47"/>
  <c r="N81" i="47" s="1"/>
  <c r="M80" i="47"/>
  <c r="N80" i="47" s="1"/>
  <c r="M79" i="47"/>
  <c r="N79" i="47" s="1"/>
  <c r="M78" i="47"/>
  <c r="N78" i="47" s="1"/>
  <c r="M77" i="47"/>
  <c r="N77" i="47" s="1"/>
  <c r="M76" i="47"/>
  <c r="N76" i="47" s="1"/>
  <c r="M75" i="47"/>
  <c r="N75" i="47" s="1"/>
  <c r="M74" i="47"/>
  <c r="N74" i="47" s="1"/>
  <c r="M73" i="47"/>
  <c r="N73" i="47" s="1"/>
  <c r="M72" i="47"/>
  <c r="N72" i="47" s="1"/>
  <c r="M71" i="47"/>
  <c r="N71" i="47" s="1"/>
  <c r="M70" i="47"/>
  <c r="N70" i="47" s="1"/>
  <c r="M69" i="47"/>
  <c r="N69" i="47" s="1"/>
  <c r="M68" i="47"/>
  <c r="N68" i="47" s="1"/>
  <c r="M67" i="47"/>
  <c r="N67" i="47" s="1"/>
  <c r="M66" i="47"/>
  <c r="N66" i="47" s="1"/>
  <c r="M65" i="47"/>
  <c r="N65" i="47" s="1"/>
  <c r="M64" i="47"/>
  <c r="N64" i="47" s="1"/>
  <c r="M63" i="47"/>
  <c r="N63" i="47" s="1"/>
  <c r="M62" i="47"/>
  <c r="N62" i="47" s="1"/>
  <c r="M61" i="47"/>
  <c r="N61" i="47" s="1"/>
  <c r="M60" i="47"/>
  <c r="N60" i="47" s="1"/>
  <c r="M59" i="47"/>
  <c r="N59" i="47" s="1"/>
  <c r="M58" i="47"/>
  <c r="N58" i="47" s="1"/>
  <c r="M57" i="47"/>
  <c r="N57" i="47" s="1"/>
  <c r="M56" i="47"/>
  <c r="N56" i="47" s="1"/>
  <c r="M55" i="47"/>
  <c r="N55" i="47" s="1"/>
  <c r="M54" i="47"/>
  <c r="N54" i="47" s="1"/>
  <c r="M53" i="47"/>
  <c r="N53" i="47" s="1"/>
  <c r="M52" i="47"/>
  <c r="N52" i="47" s="1"/>
  <c r="M51" i="47"/>
  <c r="N51" i="47" s="1"/>
  <c r="M50" i="47"/>
  <c r="N50" i="47" s="1"/>
  <c r="M49" i="47"/>
  <c r="N49" i="47" s="1"/>
  <c r="M48" i="47"/>
  <c r="N48" i="47" s="1"/>
  <c r="M47" i="47"/>
  <c r="N47" i="47" s="1"/>
  <c r="M46" i="47"/>
  <c r="N46" i="47" s="1"/>
  <c r="M45" i="47"/>
  <c r="N45" i="47" s="1"/>
  <c r="M44" i="47"/>
  <c r="N44" i="47" s="1"/>
  <c r="M43" i="47"/>
  <c r="N43" i="47" s="1"/>
  <c r="M42" i="47"/>
  <c r="N42" i="47" s="1"/>
  <c r="M41" i="47"/>
  <c r="N41" i="47" s="1"/>
  <c r="M40" i="47"/>
  <c r="N40" i="47" s="1"/>
  <c r="M39" i="47"/>
  <c r="N39" i="47" s="1"/>
  <c r="M38" i="47"/>
  <c r="N38" i="47" s="1"/>
  <c r="M37" i="47"/>
  <c r="N37" i="47" s="1"/>
  <c r="M36" i="47"/>
  <c r="N36" i="47" s="1"/>
  <c r="M35" i="47"/>
  <c r="N35" i="47" s="1"/>
  <c r="M34" i="47"/>
  <c r="N34" i="47" s="1"/>
  <c r="M33" i="47"/>
  <c r="N33" i="47" s="1"/>
  <c r="M32" i="47"/>
  <c r="N32" i="47" s="1"/>
  <c r="M31" i="47"/>
  <c r="N31" i="47" s="1"/>
  <c r="M30" i="47"/>
  <c r="N30" i="47" s="1"/>
  <c r="M29" i="47"/>
  <c r="N29" i="47" s="1"/>
  <c r="M28" i="47"/>
  <c r="N28" i="47" s="1"/>
  <c r="M27" i="47"/>
  <c r="N27" i="47" s="1"/>
  <c r="M26" i="47"/>
  <c r="N26" i="47" s="1"/>
  <c r="M25" i="47"/>
  <c r="N25" i="47" s="1"/>
  <c r="M24" i="47"/>
  <c r="N24" i="47" s="1"/>
  <c r="M23" i="47"/>
  <c r="N23" i="47" s="1"/>
  <c r="M22" i="47"/>
  <c r="N22" i="47" s="1"/>
  <c r="M21" i="47"/>
  <c r="N21" i="47" s="1"/>
  <c r="M20" i="47"/>
  <c r="N20" i="47" s="1"/>
  <c r="M19" i="47"/>
  <c r="N19" i="47" s="1"/>
  <c r="M18" i="47"/>
  <c r="N18" i="47" s="1"/>
  <c r="M17" i="47"/>
  <c r="N17" i="47" s="1"/>
  <c r="M16" i="47"/>
  <c r="N16" i="47" s="1"/>
  <c r="M15" i="47"/>
  <c r="N15" i="47" s="1"/>
  <c r="M14" i="47"/>
  <c r="N14" i="47" s="1"/>
  <c r="M13" i="47"/>
  <c r="N13" i="47" s="1"/>
  <c r="M12" i="47"/>
  <c r="N12" i="47" s="1"/>
  <c r="E12" i="47"/>
  <c r="E14" i="47" s="1"/>
  <c r="D12" i="47"/>
  <c r="D14" i="47" s="1"/>
  <c r="C12" i="47"/>
  <c r="M11" i="47"/>
  <c r="N11" i="47" s="1"/>
  <c r="F11" i="47"/>
  <c r="M10" i="47"/>
  <c r="N10" i="47" s="1"/>
  <c r="F10" i="47"/>
  <c r="M9" i="47"/>
  <c r="N9" i="47" s="1"/>
  <c r="F9" i="47"/>
  <c r="A9" i="47"/>
  <c r="M8" i="47"/>
  <c r="N8" i="47" s="1"/>
  <c r="F8" i="47"/>
  <c r="A8" i="47"/>
  <c r="M7" i="47"/>
  <c r="N7" i="47" s="1"/>
  <c r="F7" i="47"/>
  <c r="A7" i="47"/>
  <c r="M6" i="47"/>
  <c r="N6" i="47" s="1"/>
  <c r="F6" i="47"/>
  <c r="M5" i="47"/>
  <c r="Q16" i="24"/>
  <c r="R16" i="24" s="1"/>
  <c r="N16" i="24"/>
  <c r="L16" i="24"/>
  <c r="O16" i="24" s="1"/>
  <c r="Q15" i="24"/>
  <c r="M15" i="24"/>
  <c r="L15" i="24"/>
  <c r="Q14" i="24"/>
  <c r="M14" i="24"/>
  <c r="L14" i="24"/>
  <c r="Q13" i="24"/>
  <c r="M13" i="24"/>
  <c r="L13" i="24"/>
  <c r="Q12" i="24"/>
  <c r="M12" i="24"/>
  <c r="L12" i="24"/>
  <c r="Q11" i="24"/>
  <c r="M11" i="24"/>
  <c r="L11" i="24"/>
  <c r="Q10" i="24"/>
  <c r="M10" i="24"/>
  <c r="L10" i="24"/>
  <c r="Q9" i="24"/>
  <c r="M9" i="24"/>
  <c r="L9" i="24"/>
  <c r="Q8" i="24"/>
  <c r="M8" i="24"/>
  <c r="L8" i="24"/>
  <c r="Q7" i="24"/>
  <c r="N7" i="24"/>
  <c r="M7" i="24"/>
  <c r="L7" i="24"/>
  <c r="O7" i="24" s="1"/>
  <c r="Q6" i="24"/>
  <c r="M6" i="24"/>
  <c r="L6" i="24"/>
  <c r="Q5" i="24"/>
  <c r="M5" i="24"/>
  <c r="L5" i="24"/>
  <c r="E55" i="32"/>
  <c r="D55" i="32"/>
  <c r="C55" i="32"/>
  <c r="E46" i="32"/>
  <c r="D46" i="32"/>
  <c r="C46" i="32"/>
  <c r="E36" i="32"/>
  <c r="E37" i="32" s="1"/>
  <c r="D36" i="32"/>
  <c r="D37" i="32" s="1"/>
  <c r="C36" i="32"/>
  <c r="C37" i="32" s="1"/>
  <c r="E22" i="32"/>
  <c r="D27" i="32" s="1"/>
  <c r="D61" i="32" s="1"/>
  <c r="D62" i="32" s="1"/>
  <c r="E21" i="32"/>
  <c r="E20" i="32"/>
  <c r="H14" i="32"/>
  <c r="H15" i="32" s="1"/>
  <c r="F9" i="32"/>
  <c r="L475" i="9"/>
  <c r="L474" i="9"/>
  <c r="L468" i="9"/>
  <c r="O468" i="9" s="1"/>
  <c r="T468" i="9" s="1"/>
  <c r="L467" i="9"/>
  <c r="O467" i="9" s="1"/>
  <c r="T467" i="9" s="1"/>
  <c r="L466" i="9"/>
  <c r="L463" i="9"/>
  <c r="O463" i="9" s="1"/>
  <c r="T463" i="9" s="1"/>
  <c r="L461" i="9"/>
  <c r="L464" i="9"/>
  <c r="O464" i="9" s="1"/>
  <c r="T464" i="9" s="1"/>
  <c r="O465" i="9"/>
  <c r="O466" i="9"/>
  <c r="O469" i="9"/>
  <c r="O470" i="9"/>
  <c r="O471" i="9"/>
  <c r="O472" i="9"/>
  <c r="O473" i="9"/>
  <c r="O474" i="9"/>
  <c r="O475" i="9"/>
  <c r="L462" i="9"/>
  <c r="L460" i="9"/>
  <c r="P461" i="9"/>
  <c r="O462" i="9"/>
  <c r="P462" i="9"/>
  <c r="P463" i="9"/>
  <c r="U463" i="9" s="1"/>
  <c r="P464" i="9"/>
  <c r="P465" i="9"/>
  <c r="P466" i="9"/>
  <c r="P467" i="9"/>
  <c r="U467" i="9" s="1"/>
  <c r="P468" i="9"/>
  <c r="P469" i="9"/>
  <c r="P470" i="9"/>
  <c r="P471" i="9"/>
  <c r="U471" i="9" s="1"/>
  <c r="P472" i="9"/>
  <c r="P473" i="9"/>
  <c r="P474" i="9"/>
  <c r="P475" i="9"/>
  <c r="P460" i="9"/>
  <c r="O460" i="9"/>
  <c r="S476" i="9"/>
  <c r="R476" i="9"/>
  <c r="M476" i="9"/>
  <c r="K476" i="9"/>
  <c r="J476" i="9"/>
  <c r="U475" i="9"/>
  <c r="T475" i="9"/>
  <c r="U474" i="9"/>
  <c r="T474" i="9"/>
  <c r="U473" i="9"/>
  <c r="T473" i="9"/>
  <c r="U472" i="9"/>
  <c r="T472" i="9"/>
  <c r="T471" i="9"/>
  <c r="U470" i="9"/>
  <c r="T470" i="9"/>
  <c r="U469" i="9"/>
  <c r="T469" i="9"/>
  <c r="U468" i="9"/>
  <c r="U466" i="9"/>
  <c r="T466" i="9"/>
  <c r="U465" i="9"/>
  <c r="T465" i="9"/>
  <c r="U464" i="9"/>
  <c r="U462" i="9"/>
  <c r="T462" i="9"/>
  <c r="U461" i="9"/>
  <c r="K34" i="48"/>
  <c r="K3" i="48"/>
  <c r="K4" i="48"/>
  <c r="K5" i="48"/>
  <c r="K6" i="48"/>
  <c r="K7" i="48"/>
  <c r="K8" i="48"/>
  <c r="K9" i="48"/>
  <c r="K10" i="48"/>
  <c r="K11" i="48"/>
  <c r="K12" i="48"/>
  <c r="K13" i="48"/>
  <c r="K14" i="48"/>
  <c r="K15" i="48"/>
  <c r="K16" i="48"/>
  <c r="K17" i="48"/>
  <c r="K18" i="48"/>
  <c r="K19" i="48"/>
  <c r="K20" i="48"/>
  <c r="K21" i="48"/>
  <c r="K22" i="48"/>
  <c r="K23" i="48"/>
  <c r="K24" i="48"/>
  <c r="K25" i="48"/>
  <c r="K26" i="48"/>
  <c r="K27" i="48"/>
  <c r="K28" i="48"/>
  <c r="K29" i="48"/>
  <c r="K30" i="48"/>
  <c r="K31" i="48"/>
  <c r="K32" i="48"/>
  <c r="K33" i="48"/>
  <c r="K2" i="48"/>
  <c r="M3" i="48"/>
  <c r="M5" i="48"/>
  <c r="M6" i="48"/>
  <c r="M14" i="48"/>
  <c r="M16" i="48"/>
  <c r="M17" i="48"/>
  <c r="M19" i="48"/>
  <c r="M20" i="48"/>
  <c r="M22" i="48"/>
  <c r="M27" i="48"/>
  <c r="M28" i="48"/>
  <c r="M31" i="48"/>
  <c r="M32" i="48"/>
  <c r="M33" i="48"/>
  <c r="H34" i="48"/>
  <c r="G34" i="48"/>
  <c r="F34" i="48"/>
  <c r="E34" i="48"/>
  <c r="J34" i="48"/>
  <c r="I13" i="10"/>
  <c r="J13" i="10"/>
  <c r="M458" i="21"/>
  <c r="J458" i="21"/>
  <c r="M457" i="21"/>
  <c r="J457" i="21"/>
  <c r="M456" i="21"/>
  <c r="J456" i="21"/>
  <c r="M455" i="21"/>
  <c r="J455" i="21"/>
  <c r="M454" i="21"/>
  <c r="J454" i="21"/>
  <c r="M453" i="21"/>
  <c r="J453" i="21"/>
  <c r="M452" i="21"/>
  <c r="J452" i="21"/>
  <c r="M451" i="21"/>
  <c r="J451" i="21"/>
  <c r="M450" i="21"/>
  <c r="J450" i="21"/>
  <c r="M449" i="21"/>
  <c r="J449" i="21"/>
  <c r="M448" i="21"/>
  <c r="J448" i="21"/>
  <c r="M447" i="21"/>
  <c r="J447" i="21"/>
  <c r="M446" i="21"/>
  <c r="J446" i="21"/>
  <c r="M445" i="21"/>
  <c r="J445" i="21"/>
  <c r="M444" i="21"/>
  <c r="J444" i="21"/>
  <c r="M443" i="21"/>
  <c r="J443" i="21"/>
  <c r="M442" i="21"/>
  <c r="J442" i="21"/>
  <c r="M441" i="21"/>
  <c r="J441" i="21"/>
  <c r="M440" i="21"/>
  <c r="J440" i="21"/>
  <c r="M439" i="21"/>
  <c r="J439" i="21"/>
  <c r="M438" i="21"/>
  <c r="J438" i="21"/>
  <c r="M437" i="21"/>
  <c r="J437" i="21"/>
  <c r="M436" i="21"/>
  <c r="J436" i="21"/>
  <c r="M435" i="21"/>
  <c r="J435" i="21"/>
  <c r="M434" i="21"/>
  <c r="J434" i="21"/>
  <c r="M433" i="21"/>
  <c r="J433" i="21"/>
  <c r="M432" i="21"/>
  <c r="J432" i="21"/>
  <c r="M431" i="21"/>
  <c r="J431" i="21"/>
  <c r="M430" i="21"/>
  <c r="J430" i="21"/>
  <c r="M429" i="21"/>
  <c r="J429" i="21"/>
  <c r="M428" i="21"/>
  <c r="J428" i="21"/>
  <c r="M427" i="21"/>
  <c r="J427" i="21"/>
  <c r="M426" i="21"/>
  <c r="J426" i="21"/>
  <c r="M425" i="21"/>
  <c r="J425" i="21"/>
  <c r="M424" i="21"/>
  <c r="J424" i="21"/>
  <c r="M423" i="21"/>
  <c r="J423" i="21"/>
  <c r="M422" i="21"/>
  <c r="J422" i="21"/>
  <c r="M421" i="21"/>
  <c r="J421" i="21"/>
  <c r="M420" i="21"/>
  <c r="J420" i="21"/>
  <c r="M419" i="21"/>
  <c r="J419" i="21"/>
  <c r="M418" i="21"/>
  <c r="J418" i="21"/>
  <c r="M417" i="21"/>
  <c r="J417" i="21"/>
  <c r="M416" i="21"/>
  <c r="J416" i="21"/>
  <c r="M415" i="21"/>
  <c r="J415" i="21"/>
  <c r="M414" i="21"/>
  <c r="J414" i="21"/>
  <c r="M413" i="21"/>
  <c r="J413" i="21"/>
  <c r="M412" i="21"/>
  <c r="J412" i="21"/>
  <c r="M411" i="21"/>
  <c r="J411" i="21"/>
  <c r="M410" i="21"/>
  <c r="J410" i="21"/>
  <c r="M409" i="21"/>
  <c r="J409" i="21"/>
  <c r="M408" i="21"/>
  <c r="J408" i="21"/>
  <c r="M407" i="21"/>
  <c r="J407" i="21"/>
  <c r="M406" i="21"/>
  <c r="J406" i="21"/>
  <c r="M405" i="21"/>
  <c r="J405" i="21"/>
  <c r="M404" i="21"/>
  <c r="J404" i="21"/>
  <c r="M403" i="21"/>
  <c r="J403" i="21"/>
  <c r="M402" i="21"/>
  <c r="J402" i="21"/>
  <c r="M401" i="21"/>
  <c r="J401" i="21"/>
  <c r="M400" i="21"/>
  <c r="J400" i="21"/>
  <c r="M399" i="21"/>
  <c r="J399" i="21"/>
  <c r="M398" i="21"/>
  <c r="J398" i="21"/>
  <c r="M397" i="21"/>
  <c r="J397" i="21"/>
  <c r="M396" i="21"/>
  <c r="J396" i="21"/>
  <c r="M395" i="21"/>
  <c r="J395" i="21"/>
  <c r="M394" i="21"/>
  <c r="J394" i="21"/>
  <c r="M393" i="21"/>
  <c r="J393" i="21"/>
  <c r="M392" i="21"/>
  <c r="J392" i="21"/>
  <c r="M391" i="21"/>
  <c r="J391" i="21"/>
  <c r="M390" i="21"/>
  <c r="J390" i="21"/>
  <c r="M389" i="21"/>
  <c r="J389" i="21"/>
  <c r="M388" i="21"/>
  <c r="J388" i="21"/>
  <c r="M387" i="21"/>
  <c r="J387" i="21"/>
  <c r="M386" i="21"/>
  <c r="J386" i="21"/>
  <c r="M385" i="21"/>
  <c r="J385" i="21"/>
  <c r="M384" i="21"/>
  <c r="J384" i="21"/>
  <c r="M383" i="21"/>
  <c r="J383" i="21"/>
  <c r="M382" i="21"/>
  <c r="J382" i="21"/>
  <c r="M381" i="21"/>
  <c r="J381" i="21"/>
  <c r="M380" i="21"/>
  <c r="J380" i="21"/>
  <c r="M379" i="21"/>
  <c r="J379" i="21"/>
  <c r="M378" i="21"/>
  <c r="J378" i="21"/>
  <c r="M377" i="21"/>
  <c r="J377" i="21"/>
  <c r="M376" i="21"/>
  <c r="J376" i="21"/>
  <c r="M375" i="21"/>
  <c r="J375" i="21"/>
  <c r="M374" i="21"/>
  <c r="J374" i="21"/>
  <c r="M373" i="21"/>
  <c r="J373" i="21"/>
  <c r="M372" i="21"/>
  <c r="J372" i="21"/>
  <c r="M371" i="21"/>
  <c r="J371" i="21"/>
  <c r="M370" i="21"/>
  <c r="J370" i="21"/>
  <c r="M369" i="21"/>
  <c r="J369" i="21"/>
  <c r="M368" i="21"/>
  <c r="J368" i="21"/>
  <c r="M367" i="21"/>
  <c r="J367" i="21"/>
  <c r="M366" i="21"/>
  <c r="J366" i="21"/>
  <c r="M365" i="21"/>
  <c r="J365" i="21"/>
  <c r="M364" i="21"/>
  <c r="K364" i="21"/>
  <c r="J364" i="21"/>
  <c r="M363" i="21"/>
  <c r="J363" i="21"/>
  <c r="M362" i="21"/>
  <c r="J362" i="21"/>
  <c r="M361" i="21"/>
  <c r="J361" i="21"/>
  <c r="M360" i="21"/>
  <c r="J360" i="21"/>
  <c r="M359" i="21"/>
  <c r="J359" i="21"/>
  <c r="M358" i="21"/>
  <c r="J358" i="21"/>
  <c r="M357" i="21"/>
  <c r="J357" i="21"/>
  <c r="M356" i="21"/>
  <c r="J356" i="21"/>
  <c r="M355" i="21"/>
  <c r="J355" i="21"/>
  <c r="M354" i="21"/>
  <c r="J354" i="21"/>
  <c r="M353" i="21"/>
  <c r="J353" i="21"/>
  <c r="M352" i="21"/>
  <c r="J352" i="21"/>
  <c r="M351" i="21"/>
  <c r="J351" i="21"/>
  <c r="M350" i="21"/>
  <c r="J350" i="21"/>
  <c r="M349" i="21"/>
  <c r="J349" i="21"/>
  <c r="M348" i="21"/>
  <c r="J348" i="21"/>
  <c r="M347" i="21"/>
  <c r="J347" i="21"/>
  <c r="M346" i="21"/>
  <c r="J346" i="21"/>
  <c r="M345" i="21"/>
  <c r="J345" i="21"/>
  <c r="M344" i="21"/>
  <c r="J344" i="21"/>
  <c r="M343" i="21"/>
  <c r="J343" i="21"/>
  <c r="M342" i="21"/>
  <c r="J342" i="21"/>
  <c r="M341" i="21"/>
  <c r="J341" i="21"/>
  <c r="M340" i="21"/>
  <c r="J340" i="21"/>
  <c r="M339" i="21"/>
  <c r="J339" i="21"/>
  <c r="M338" i="21"/>
  <c r="J338" i="21"/>
  <c r="M337" i="21"/>
  <c r="J337" i="21"/>
  <c r="M336" i="21"/>
  <c r="J336" i="21"/>
  <c r="M335" i="21"/>
  <c r="J335" i="21"/>
  <c r="M334" i="21"/>
  <c r="J334" i="21"/>
  <c r="M333" i="21"/>
  <c r="J333" i="21"/>
  <c r="M332" i="21"/>
  <c r="J332" i="21"/>
  <c r="N331" i="21"/>
  <c r="M331" i="21"/>
  <c r="J331" i="21"/>
  <c r="M330" i="21"/>
  <c r="J330" i="21"/>
  <c r="M329" i="21"/>
  <c r="J329" i="21"/>
  <c r="M328" i="21"/>
  <c r="J328" i="21"/>
  <c r="M327" i="21"/>
  <c r="J327" i="21"/>
  <c r="M326" i="21"/>
  <c r="J326" i="21"/>
  <c r="M325" i="21"/>
  <c r="J325" i="21"/>
  <c r="M324" i="21"/>
  <c r="J324" i="21"/>
  <c r="M323" i="21"/>
  <c r="J323" i="21"/>
  <c r="M322" i="21"/>
  <c r="J322" i="21"/>
  <c r="M321" i="21"/>
  <c r="J321" i="21"/>
  <c r="M320" i="21"/>
  <c r="J320" i="21"/>
  <c r="M319" i="21"/>
  <c r="J319" i="21"/>
  <c r="M318" i="21"/>
  <c r="J318" i="21"/>
  <c r="M317" i="21"/>
  <c r="J317" i="21"/>
  <c r="M316" i="21"/>
  <c r="J316" i="21"/>
  <c r="M315" i="21"/>
  <c r="J315" i="21"/>
  <c r="M314" i="21"/>
  <c r="J314" i="21"/>
  <c r="M313" i="21"/>
  <c r="J313" i="21"/>
  <c r="M312" i="21"/>
  <c r="J312" i="21"/>
  <c r="M311" i="21"/>
  <c r="J311" i="21"/>
  <c r="M310" i="21"/>
  <c r="J310" i="21"/>
  <c r="M309" i="21"/>
  <c r="J309" i="21"/>
  <c r="M308" i="21"/>
  <c r="J308" i="21"/>
  <c r="M307" i="21"/>
  <c r="J307" i="21"/>
  <c r="M306" i="21"/>
  <c r="J306" i="21"/>
  <c r="M305" i="21"/>
  <c r="J305" i="21"/>
  <c r="M304" i="21"/>
  <c r="J304" i="21"/>
  <c r="M303" i="21"/>
  <c r="J303" i="21"/>
  <c r="M302" i="21"/>
  <c r="J302" i="21"/>
  <c r="M301" i="21"/>
  <c r="J301" i="21"/>
  <c r="M300" i="21"/>
  <c r="J300" i="21"/>
  <c r="M299" i="21"/>
  <c r="J299" i="21"/>
  <c r="M298" i="21"/>
  <c r="J298" i="21"/>
  <c r="M297" i="21"/>
  <c r="J297" i="21"/>
  <c r="M296" i="21"/>
  <c r="J296" i="21"/>
  <c r="M295" i="21"/>
  <c r="J295" i="21"/>
  <c r="M294" i="21"/>
  <c r="J294" i="21"/>
  <c r="M293" i="21"/>
  <c r="J293" i="21"/>
  <c r="M292" i="21"/>
  <c r="J292" i="21"/>
  <c r="M291" i="21"/>
  <c r="J291" i="21"/>
  <c r="M290" i="21"/>
  <c r="J290" i="21"/>
  <c r="M289" i="21"/>
  <c r="J289" i="21"/>
  <c r="M288" i="21"/>
  <c r="J288" i="21"/>
  <c r="M287" i="21"/>
  <c r="J287" i="21"/>
  <c r="M286" i="21"/>
  <c r="J286" i="21"/>
  <c r="M285" i="21"/>
  <c r="J285" i="21"/>
  <c r="M284" i="21"/>
  <c r="J284" i="21"/>
  <c r="M283" i="21"/>
  <c r="J283" i="21"/>
  <c r="M282" i="21"/>
  <c r="J282" i="21"/>
  <c r="M281" i="21"/>
  <c r="J281" i="21"/>
  <c r="M280" i="21"/>
  <c r="J280" i="21"/>
  <c r="M279" i="21"/>
  <c r="J279" i="21"/>
  <c r="M278" i="21"/>
  <c r="J278" i="21"/>
  <c r="M277" i="21"/>
  <c r="J277" i="21"/>
  <c r="M276" i="21"/>
  <c r="J276" i="21"/>
  <c r="M275" i="21"/>
  <c r="J275" i="21"/>
  <c r="M274" i="21"/>
  <c r="J274" i="21"/>
  <c r="M273" i="21"/>
  <c r="J273" i="21"/>
  <c r="M272" i="21"/>
  <c r="J272" i="21"/>
  <c r="M271" i="21"/>
  <c r="J271" i="21"/>
  <c r="M270" i="21"/>
  <c r="J270" i="21"/>
  <c r="M269" i="21"/>
  <c r="J269" i="21"/>
  <c r="M268" i="21"/>
  <c r="J268" i="21"/>
  <c r="M267" i="21"/>
  <c r="J267" i="21"/>
  <c r="M266" i="21"/>
  <c r="J266" i="21"/>
  <c r="M265" i="21"/>
  <c r="J265" i="21"/>
  <c r="M264" i="21"/>
  <c r="J264" i="21"/>
  <c r="M263" i="21"/>
  <c r="J263" i="21"/>
  <c r="M262" i="21"/>
  <c r="J262" i="21"/>
  <c r="M261" i="21"/>
  <c r="J261" i="21"/>
  <c r="M260" i="21"/>
  <c r="J260" i="21"/>
  <c r="M259" i="21"/>
  <c r="J259" i="21"/>
  <c r="M258" i="21"/>
  <c r="J258" i="21"/>
  <c r="M257" i="21"/>
  <c r="J257" i="21"/>
  <c r="M256" i="21"/>
  <c r="J256" i="21"/>
  <c r="M255" i="21"/>
  <c r="J255" i="21"/>
  <c r="M254" i="21"/>
  <c r="J254" i="21"/>
  <c r="M253" i="21"/>
  <c r="J253" i="21"/>
  <c r="M252" i="21"/>
  <c r="J252" i="21"/>
  <c r="M251" i="21"/>
  <c r="J251" i="21"/>
  <c r="M250" i="21"/>
  <c r="J250" i="21"/>
  <c r="M249" i="21"/>
  <c r="J249" i="21"/>
  <c r="M248" i="21"/>
  <c r="J248" i="21"/>
  <c r="M247" i="21"/>
  <c r="J247" i="21"/>
  <c r="M246" i="21"/>
  <c r="J246" i="21"/>
  <c r="M245" i="21"/>
  <c r="J245" i="21"/>
  <c r="M244" i="21"/>
  <c r="J244" i="21"/>
  <c r="M243" i="21"/>
  <c r="J243" i="21"/>
  <c r="M242" i="21"/>
  <c r="J242" i="21"/>
  <c r="M241" i="21"/>
  <c r="J241" i="21"/>
  <c r="M240" i="21"/>
  <c r="J240" i="21"/>
  <c r="M239" i="21"/>
  <c r="J239" i="21"/>
  <c r="M238" i="21"/>
  <c r="J238" i="21"/>
  <c r="M237" i="21"/>
  <c r="J237" i="21"/>
  <c r="M236" i="21"/>
  <c r="J236" i="21"/>
  <c r="M235" i="21"/>
  <c r="J235" i="21"/>
  <c r="M234" i="21"/>
  <c r="J234" i="21"/>
  <c r="M233" i="21"/>
  <c r="J233" i="21"/>
  <c r="M232" i="21"/>
  <c r="J232" i="21"/>
  <c r="M231" i="21"/>
  <c r="J231" i="21"/>
  <c r="M230" i="21"/>
  <c r="J230" i="21"/>
  <c r="M229" i="21"/>
  <c r="J229" i="21"/>
  <c r="M228" i="21"/>
  <c r="J228" i="21"/>
  <c r="M227" i="21"/>
  <c r="J227" i="21"/>
  <c r="M226" i="21"/>
  <c r="J226" i="21"/>
  <c r="M225" i="21"/>
  <c r="J225" i="21"/>
  <c r="M224" i="21"/>
  <c r="J224" i="21"/>
  <c r="M223" i="21"/>
  <c r="J223" i="21"/>
  <c r="M222" i="21"/>
  <c r="J222" i="21"/>
  <c r="M221" i="21"/>
  <c r="J221" i="21"/>
  <c r="M220" i="21"/>
  <c r="J220" i="21"/>
  <c r="M219" i="21"/>
  <c r="J219" i="21"/>
  <c r="M218" i="21"/>
  <c r="J218" i="21"/>
  <c r="M217" i="21"/>
  <c r="J217" i="21"/>
  <c r="M216" i="21"/>
  <c r="J216" i="21"/>
  <c r="M215" i="21"/>
  <c r="J215" i="21"/>
  <c r="M214" i="21"/>
  <c r="J214" i="21"/>
  <c r="M213" i="21"/>
  <c r="J213" i="21"/>
  <c r="M212" i="21"/>
  <c r="J212" i="21"/>
  <c r="M211" i="21"/>
  <c r="J211" i="21"/>
  <c r="M210" i="21"/>
  <c r="J210" i="21"/>
  <c r="M209" i="21"/>
  <c r="J209" i="21"/>
  <c r="M208" i="21"/>
  <c r="J208" i="21"/>
  <c r="M207" i="21"/>
  <c r="J207" i="21"/>
  <c r="M206" i="21"/>
  <c r="J206" i="21"/>
  <c r="M205" i="21"/>
  <c r="J205" i="21"/>
  <c r="M204" i="21"/>
  <c r="J204" i="21"/>
  <c r="M203" i="21"/>
  <c r="J203" i="21"/>
  <c r="M202" i="21"/>
  <c r="J202" i="21"/>
  <c r="M201" i="21"/>
  <c r="J201" i="21"/>
  <c r="M200" i="21"/>
  <c r="J200" i="21"/>
  <c r="M199" i="21"/>
  <c r="J199" i="21"/>
  <c r="M198" i="21"/>
  <c r="J198" i="21"/>
  <c r="M197" i="21"/>
  <c r="J197" i="21"/>
  <c r="M196" i="21"/>
  <c r="J196" i="21"/>
  <c r="M195" i="21"/>
  <c r="J195" i="21"/>
  <c r="M194" i="21"/>
  <c r="J194" i="21"/>
  <c r="M193" i="21"/>
  <c r="J193" i="21"/>
  <c r="M192" i="21"/>
  <c r="J192" i="21"/>
  <c r="M191" i="21"/>
  <c r="J191" i="21"/>
  <c r="M190" i="21"/>
  <c r="J190" i="21"/>
  <c r="M189" i="21"/>
  <c r="J189" i="21"/>
  <c r="M188" i="21"/>
  <c r="J188" i="21"/>
  <c r="M187" i="21"/>
  <c r="J187" i="21"/>
  <c r="M186" i="21"/>
  <c r="J186" i="21"/>
  <c r="M185" i="21"/>
  <c r="J185" i="21"/>
  <c r="M184" i="21"/>
  <c r="J184" i="21"/>
  <c r="M183" i="21"/>
  <c r="J183" i="21"/>
  <c r="M182" i="21"/>
  <c r="J182" i="21"/>
  <c r="M181" i="21"/>
  <c r="J181" i="21"/>
  <c r="M180" i="21"/>
  <c r="J180" i="21"/>
  <c r="M179" i="21"/>
  <c r="J179" i="21"/>
  <c r="M178" i="21"/>
  <c r="J178" i="21"/>
  <c r="M177" i="21"/>
  <c r="J177" i="21"/>
  <c r="M176" i="21"/>
  <c r="J176" i="21"/>
  <c r="M175" i="21"/>
  <c r="J175" i="21"/>
  <c r="M174" i="21"/>
  <c r="J174" i="21"/>
  <c r="M173" i="21"/>
  <c r="J173" i="21"/>
  <c r="M172" i="21"/>
  <c r="J172" i="21"/>
  <c r="M171" i="21"/>
  <c r="J171" i="21"/>
  <c r="M170" i="21"/>
  <c r="J170" i="21"/>
  <c r="M169" i="21"/>
  <c r="J169" i="21"/>
  <c r="M168" i="21"/>
  <c r="J168" i="21"/>
  <c r="M167" i="21"/>
  <c r="J167" i="21"/>
  <c r="M166" i="21"/>
  <c r="J166" i="21"/>
  <c r="M165" i="21"/>
  <c r="J165" i="21"/>
  <c r="M164" i="21"/>
  <c r="K164" i="21"/>
  <c r="J164" i="21"/>
  <c r="M163" i="21"/>
  <c r="J163" i="21"/>
  <c r="M162" i="21"/>
  <c r="J162" i="21"/>
  <c r="M161" i="21"/>
  <c r="J161" i="21"/>
  <c r="M160" i="21"/>
  <c r="J160" i="21"/>
  <c r="M159" i="21"/>
  <c r="J159" i="21"/>
  <c r="M158" i="21"/>
  <c r="J158" i="21"/>
  <c r="M157" i="21"/>
  <c r="J157" i="21"/>
  <c r="M156" i="21"/>
  <c r="J156" i="21"/>
  <c r="M155" i="21"/>
  <c r="J155" i="21"/>
  <c r="M154" i="21"/>
  <c r="J154" i="21"/>
  <c r="M153" i="21"/>
  <c r="J153" i="21"/>
  <c r="M152" i="21"/>
  <c r="J152" i="21"/>
  <c r="M151" i="21"/>
  <c r="J151" i="21"/>
  <c r="M150" i="21"/>
  <c r="J150" i="21"/>
  <c r="M149" i="21"/>
  <c r="J149" i="21"/>
  <c r="M148" i="21"/>
  <c r="J148" i="21"/>
  <c r="M147" i="21"/>
  <c r="J147" i="21"/>
  <c r="M146" i="21"/>
  <c r="J146" i="21"/>
  <c r="M145" i="21"/>
  <c r="J145" i="21"/>
  <c r="M144" i="21"/>
  <c r="J144" i="21"/>
  <c r="M143" i="21"/>
  <c r="J143" i="21"/>
  <c r="M142" i="21"/>
  <c r="J142" i="21"/>
  <c r="M141" i="21"/>
  <c r="J141" i="21"/>
  <c r="M140" i="21"/>
  <c r="J140" i="21"/>
  <c r="M139" i="21"/>
  <c r="J139" i="21"/>
  <c r="M138" i="21"/>
  <c r="J138" i="21"/>
  <c r="M137" i="21"/>
  <c r="J137" i="21"/>
  <c r="M136" i="21"/>
  <c r="J136" i="21"/>
  <c r="M135" i="21"/>
  <c r="J135" i="21"/>
  <c r="M134" i="21"/>
  <c r="J134" i="21"/>
  <c r="M133" i="21"/>
  <c r="J133" i="21"/>
  <c r="M132" i="21"/>
  <c r="J132" i="21"/>
  <c r="M131" i="21"/>
  <c r="J131" i="21"/>
  <c r="M130" i="21"/>
  <c r="J130" i="21"/>
  <c r="M129" i="21"/>
  <c r="J129" i="21"/>
  <c r="M128" i="21"/>
  <c r="J128" i="21"/>
  <c r="M127" i="21"/>
  <c r="J127" i="21"/>
  <c r="M126" i="21"/>
  <c r="J126" i="21"/>
  <c r="M125" i="21"/>
  <c r="J125" i="21"/>
  <c r="M124" i="21"/>
  <c r="J124" i="21"/>
  <c r="M123" i="21"/>
  <c r="J123" i="21"/>
  <c r="M122" i="21"/>
  <c r="J122" i="21"/>
  <c r="M121" i="21"/>
  <c r="J121" i="21"/>
  <c r="M120" i="21"/>
  <c r="J120" i="21"/>
  <c r="M119" i="21"/>
  <c r="J119" i="21"/>
  <c r="M118" i="21"/>
  <c r="J118" i="21"/>
  <c r="M117" i="21"/>
  <c r="J117" i="21"/>
  <c r="M116" i="21"/>
  <c r="J116" i="21"/>
  <c r="M115" i="21"/>
  <c r="J115" i="21"/>
  <c r="M114" i="21"/>
  <c r="J114" i="21"/>
  <c r="M113" i="21"/>
  <c r="J113" i="21"/>
  <c r="M112" i="21"/>
  <c r="J112" i="21"/>
  <c r="M111" i="21"/>
  <c r="J111" i="21"/>
  <c r="M110" i="21"/>
  <c r="J110" i="21"/>
  <c r="M109" i="21"/>
  <c r="J109" i="21"/>
  <c r="M108" i="21"/>
  <c r="J108" i="21"/>
  <c r="M107" i="21"/>
  <c r="J107" i="21"/>
  <c r="M106" i="21"/>
  <c r="J106" i="21"/>
  <c r="M105" i="21"/>
  <c r="J105" i="21"/>
  <c r="M104" i="21"/>
  <c r="J104" i="21"/>
  <c r="M103" i="21"/>
  <c r="J103" i="21"/>
  <c r="M102" i="21"/>
  <c r="J102" i="21"/>
  <c r="M101" i="21"/>
  <c r="J101" i="21"/>
  <c r="M100" i="21"/>
  <c r="J100" i="21"/>
  <c r="M99" i="21"/>
  <c r="J99" i="21"/>
  <c r="M98" i="21"/>
  <c r="J98" i="21"/>
  <c r="M97" i="21"/>
  <c r="J97" i="21"/>
  <c r="M96" i="21"/>
  <c r="J96" i="21"/>
  <c r="M95" i="21"/>
  <c r="J95" i="21"/>
  <c r="M94" i="21"/>
  <c r="J94" i="21"/>
  <c r="M93" i="21"/>
  <c r="J93" i="21"/>
  <c r="M92" i="21"/>
  <c r="J92" i="21"/>
  <c r="M91" i="21"/>
  <c r="J91" i="21"/>
  <c r="M90" i="21"/>
  <c r="J90" i="21"/>
  <c r="M89" i="21"/>
  <c r="J89" i="21"/>
  <c r="M88" i="21"/>
  <c r="J88" i="21"/>
  <c r="M87" i="21"/>
  <c r="J87" i="21"/>
  <c r="M86" i="21"/>
  <c r="J86" i="21"/>
  <c r="M85" i="21"/>
  <c r="J85" i="21"/>
  <c r="M84" i="21"/>
  <c r="J84" i="21"/>
  <c r="M83" i="21"/>
  <c r="J83" i="21"/>
  <c r="M82" i="21"/>
  <c r="J82" i="21"/>
  <c r="M81" i="21"/>
  <c r="J81" i="21"/>
  <c r="M80" i="21"/>
  <c r="J80" i="21"/>
  <c r="M79" i="21"/>
  <c r="J79" i="21"/>
  <c r="M78" i="21"/>
  <c r="J78" i="21"/>
  <c r="M77" i="21"/>
  <c r="J77" i="21"/>
  <c r="M76" i="21"/>
  <c r="J76" i="21"/>
  <c r="M75" i="21"/>
  <c r="J75" i="21"/>
  <c r="M74" i="21"/>
  <c r="J74" i="21"/>
  <c r="M73" i="21"/>
  <c r="J73" i="21"/>
  <c r="M72" i="21"/>
  <c r="J72" i="21"/>
  <c r="M71" i="21"/>
  <c r="J71" i="21"/>
  <c r="M70" i="21"/>
  <c r="J70" i="21"/>
  <c r="M69" i="21"/>
  <c r="J69" i="21"/>
  <c r="M68" i="21"/>
  <c r="J68" i="21"/>
  <c r="M67" i="21"/>
  <c r="J67" i="21"/>
  <c r="M66" i="21"/>
  <c r="J66" i="21"/>
  <c r="M65" i="21"/>
  <c r="J65" i="21"/>
  <c r="M64" i="21"/>
  <c r="J64" i="21"/>
  <c r="M63" i="21"/>
  <c r="J63" i="21"/>
  <c r="M62" i="21"/>
  <c r="J62" i="21"/>
  <c r="M61" i="21"/>
  <c r="J61" i="21"/>
  <c r="M60" i="21"/>
  <c r="J60" i="21"/>
  <c r="M59" i="21"/>
  <c r="J59" i="21"/>
  <c r="M58" i="21"/>
  <c r="J58" i="21"/>
  <c r="M57" i="21"/>
  <c r="J57" i="21"/>
  <c r="M56" i="21"/>
  <c r="J56" i="21"/>
  <c r="M55" i="21"/>
  <c r="J55" i="21"/>
  <c r="M54" i="21"/>
  <c r="J54" i="21"/>
  <c r="M53" i="21"/>
  <c r="J53" i="21"/>
  <c r="M52" i="21"/>
  <c r="J52" i="21"/>
  <c r="M51" i="21"/>
  <c r="J51" i="21"/>
  <c r="M50" i="21"/>
  <c r="J50" i="21"/>
  <c r="M49" i="21"/>
  <c r="J49" i="21"/>
  <c r="M48" i="21"/>
  <c r="J48" i="21"/>
  <c r="M47" i="21"/>
  <c r="J47" i="21"/>
  <c r="M46" i="21"/>
  <c r="J46" i="21"/>
  <c r="M45" i="21"/>
  <c r="J45" i="21"/>
  <c r="M44" i="21"/>
  <c r="J44" i="21"/>
  <c r="M43" i="21"/>
  <c r="J43" i="21"/>
  <c r="M42" i="21"/>
  <c r="J42" i="21"/>
  <c r="M41" i="21"/>
  <c r="J41" i="21"/>
  <c r="M40" i="21"/>
  <c r="J40" i="21"/>
  <c r="M39" i="21"/>
  <c r="J39" i="21"/>
  <c r="M38" i="21"/>
  <c r="J38" i="21"/>
  <c r="M37" i="21"/>
  <c r="J37" i="21"/>
  <c r="M36" i="21"/>
  <c r="J36" i="21"/>
  <c r="M35" i="21"/>
  <c r="J35" i="21"/>
  <c r="M34" i="21"/>
  <c r="J34" i="21"/>
  <c r="M33" i="21"/>
  <c r="J33" i="21"/>
  <c r="M32" i="21"/>
  <c r="J32" i="21"/>
  <c r="M31" i="21"/>
  <c r="J31" i="21"/>
  <c r="M30" i="21"/>
  <c r="J30" i="21"/>
  <c r="M29" i="21"/>
  <c r="J29" i="21"/>
  <c r="M28" i="21"/>
  <c r="J28" i="21"/>
  <c r="M27" i="21"/>
  <c r="J27" i="21"/>
  <c r="M26" i="21"/>
  <c r="J26" i="21"/>
  <c r="M25" i="21"/>
  <c r="J25" i="21"/>
  <c r="M24" i="21"/>
  <c r="J24" i="21"/>
  <c r="M23" i="21"/>
  <c r="J23" i="21"/>
  <c r="M22" i="21"/>
  <c r="J22" i="21"/>
  <c r="M21" i="21"/>
  <c r="J21" i="21"/>
  <c r="M20" i="21"/>
  <c r="J20" i="21"/>
  <c r="M19" i="21"/>
  <c r="J19" i="21"/>
  <c r="M18" i="21"/>
  <c r="J18" i="21"/>
  <c r="M17" i="21"/>
  <c r="J17" i="21"/>
  <c r="M16" i="21"/>
  <c r="J16" i="21"/>
  <c r="M15" i="21"/>
  <c r="J15" i="21"/>
  <c r="M14" i="21"/>
  <c r="J14" i="21"/>
  <c r="M13" i="21"/>
  <c r="J13" i="21"/>
  <c r="M12" i="21"/>
  <c r="J12" i="21"/>
  <c r="M11" i="21"/>
  <c r="J11" i="21"/>
  <c r="M10" i="21"/>
  <c r="J10" i="21"/>
  <c r="M9" i="21"/>
  <c r="J9" i="21"/>
  <c r="M8" i="21"/>
  <c r="J8" i="21"/>
  <c r="M7" i="21"/>
  <c r="J7" i="21"/>
  <c r="M6" i="21"/>
  <c r="J6" i="21"/>
  <c r="L209" i="9"/>
  <c r="P179" i="9"/>
  <c r="J179" i="10" s="1"/>
  <c r="O179" i="9"/>
  <c r="I179" i="10" s="1"/>
  <c r="P66" i="9"/>
  <c r="J66" i="10" s="1"/>
  <c r="O66" i="9"/>
  <c r="I66" i="10" s="1"/>
  <c r="O42" i="9"/>
  <c r="P42" i="9"/>
  <c r="T13" i="9"/>
  <c r="U13" i="9"/>
  <c r="O8" i="9"/>
  <c r="I8" i="10" s="1"/>
  <c r="P8" i="9"/>
  <c r="J8" i="10" s="1"/>
  <c r="O9" i="9"/>
  <c r="I9" i="10" s="1"/>
  <c r="P9" i="9"/>
  <c r="J9" i="10" s="1"/>
  <c r="O10" i="9"/>
  <c r="I10" i="10" s="1"/>
  <c r="P10" i="9"/>
  <c r="J10" i="10" s="1"/>
  <c r="O11" i="9"/>
  <c r="I11" i="10" s="1"/>
  <c r="P11" i="9"/>
  <c r="J11" i="10" s="1"/>
  <c r="O12" i="9"/>
  <c r="I12" i="10" s="1"/>
  <c r="P12" i="9"/>
  <c r="J12" i="10" s="1"/>
  <c r="O14" i="9"/>
  <c r="I14" i="10" s="1"/>
  <c r="P14" i="9"/>
  <c r="J14" i="10" s="1"/>
  <c r="O15" i="9"/>
  <c r="I15" i="10" s="1"/>
  <c r="P15" i="9"/>
  <c r="J15" i="10" s="1"/>
  <c r="O16" i="9"/>
  <c r="I16" i="10" s="1"/>
  <c r="P16" i="9"/>
  <c r="J16" i="10" s="1"/>
  <c r="O17" i="9"/>
  <c r="I17" i="10" s="1"/>
  <c r="P17" i="9"/>
  <c r="J17" i="10" s="1"/>
  <c r="O18" i="9"/>
  <c r="I18" i="10" s="1"/>
  <c r="P18" i="9"/>
  <c r="J18" i="10" s="1"/>
  <c r="O19" i="9"/>
  <c r="I19" i="10" s="1"/>
  <c r="P19" i="9"/>
  <c r="J19" i="10" s="1"/>
  <c r="O20" i="9"/>
  <c r="I20" i="10" s="1"/>
  <c r="P20" i="9"/>
  <c r="J20" i="10" s="1"/>
  <c r="O21" i="9"/>
  <c r="I21" i="10" s="1"/>
  <c r="P21" i="9"/>
  <c r="J21" i="10" s="1"/>
  <c r="O22" i="9"/>
  <c r="I22" i="10" s="1"/>
  <c r="P22" i="9"/>
  <c r="J22" i="10" s="1"/>
  <c r="O23" i="9"/>
  <c r="I23" i="10" s="1"/>
  <c r="P23" i="9"/>
  <c r="J23" i="10" s="1"/>
  <c r="O24" i="9"/>
  <c r="I24" i="10" s="1"/>
  <c r="P24" i="9"/>
  <c r="J24" i="10" s="1"/>
  <c r="O25" i="9"/>
  <c r="I25" i="10" s="1"/>
  <c r="P25" i="9"/>
  <c r="J25" i="10" s="1"/>
  <c r="O26" i="9"/>
  <c r="I26" i="10" s="1"/>
  <c r="P26" i="9"/>
  <c r="J26" i="10" s="1"/>
  <c r="O27" i="9"/>
  <c r="I27" i="10" s="1"/>
  <c r="P27" i="9"/>
  <c r="J27" i="10" s="1"/>
  <c r="O28" i="9"/>
  <c r="I28" i="10" s="1"/>
  <c r="P28" i="9"/>
  <c r="J28" i="10" s="1"/>
  <c r="O29" i="9"/>
  <c r="I29" i="10" s="1"/>
  <c r="P29" i="9"/>
  <c r="J29" i="10" s="1"/>
  <c r="O30" i="9"/>
  <c r="I30" i="10" s="1"/>
  <c r="P30" i="9"/>
  <c r="J30" i="10" s="1"/>
  <c r="O31" i="9"/>
  <c r="I31" i="10" s="1"/>
  <c r="P31" i="9"/>
  <c r="J31" i="10" s="1"/>
  <c r="O32" i="9"/>
  <c r="I32" i="10" s="1"/>
  <c r="P32" i="9"/>
  <c r="J32" i="10" s="1"/>
  <c r="O33" i="9"/>
  <c r="I33" i="10" s="1"/>
  <c r="P33" i="9"/>
  <c r="J33" i="10" s="1"/>
  <c r="O34" i="9"/>
  <c r="I34" i="10" s="1"/>
  <c r="P34" i="9"/>
  <c r="J34" i="10" s="1"/>
  <c r="O35" i="9"/>
  <c r="I35" i="10" s="1"/>
  <c r="P35" i="9"/>
  <c r="J35" i="10" s="1"/>
  <c r="O36" i="9"/>
  <c r="I36" i="10" s="1"/>
  <c r="P36" i="9"/>
  <c r="J36" i="10" s="1"/>
  <c r="O37" i="9"/>
  <c r="I37" i="10" s="1"/>
  <c r="P37" i="9"/>
  <c r="J37" i="10" s="1"/>
  <c r="O38" i="9"/>
  <c r="I38" i="10" s="1"/>
  <c r="P38" i="9"/>
  <c r="J38" i="10" s="1"/>
  <c r="O39" i="9"/>
  <c r="I39" i="10" s="1"/>
  <c r="P39" i="9"/>
  <c r="J39" i="10" s="1"/>
  <c r="O40" i="9"/>
  <c r="I40" i="10" s="1"/>
  <c r="P40" i="9"/>
  <c r="J40" i="10" s="1"/>
  <c r="O41" i="9"/>
  <c r="I41" i="10" s="1"/>
  <c r="P41" i="9"/>
  <c r="J41" i="10" s="1"/>
  <c r="O43" i="9"/>
  <c r="I43" i="10" s="1"/>
  <c r="P43" i="9"/>
  <c r="J43" i="10" s="1"/>
  <c r="O44" i="9"/>
  <c r="I44" i="10" s="1"/>
  <c r="P44" i="9"/>
  <c r="J44" i="10" s="1"/>
  <c r="O45" i="9"/>
  <c r="I45" i="10" s="1"/>
  <c r="P45" i="9"/>
  <c r="J45" i="10" s="1"/>
  <c r="O46" i="9"/>
  <c r="I46" i="10" s="1"/>
  <c r="P46" i="9"/>
  <c r="J46" i="10" s="1"/>
  <c r="O47" i="9"/>
  <c r="I47" i="10" s="1"/>
  <c r="P47" i="9"/>
  <c r="J47" i="10" s="1"/>
  <c r="O48" i="9"/>
  <c r="I48" i="10" s="1"/>
  <c r="P48" i="9"/>
  <c r="J48" i="10" s="1"/>
  <c r="O49" i="9"/>
  <c r="I49" i="10" s="1"/>
  <c r="P49" i="9"/>
  <c r="J49" i="10" s="1"/>
  <c r="O50" i="9"/>
  <c r="I50" i="10" s="1"/>
  <c r="P50" i="9"/>
  <c r="J50" i="10" s="1"/>
  <c r="O51" i="9"/>
  <c r="I51" i="10" s="1"/>
  <c r="P51" i="9"/>
  <c r="J51" i="10" s="1"/>
  <c r="O52" i="9"/>
  <c r="I52" i="10" s="1"/>
  <c r="P52" i="9"/>
  <c r="J52" i="10" s="1"/>
  <c r="O53" i="9"/>
  <c r="I53" i="10" s="1"/>
  <c r="P53" i="9"/>
  <c r="J53" i="10" s="1"/>
  <c r="O54" i="9"/>
  <c r="I54" i="10" s="1"/>
  <c r="P54" i="9"/>
  <c r="J54" i="10" s="1"/>
  <c r="O55" i="9"/>
  <c r="I55" i="10" s="1"/>
  <c r="P55" i="9"/>
  <c r="J55" i="10" s="1"/>
  <c r="O56" i="9"/>
  <c r="I56" i="10" s="1"/>
  <c r="P56" i="9"/>
  <c r="J56" i="10" s="1"/>
  <c r="O57" i="9"/>
  <c r="I57" i="10" s="1"/>
  <c r="P57" i="9"/>
  <c r="J57" i="10" s="1"/>
  <c r="O58" i="9"/>
  <c r="I58" i="10" s="1"/>
  <c r="P58" i="9"/>
  <c r="J58" i="10" s="1"/>
  <c r="O59" i="9"/>
  <c r="I59" i="10" s="1"/>
  <c r="P59" i="9"/>
  <c r="J59" i="10" s="1"/>
  <c r="O60" i="9"/>
  <c r="I60" i="10" s="1"/>
  <c r="P60" i="9"/>
  <c r="J60" i="10" s="1"/>
  <c r="O61" i="9"/>
  <c r="I61" i="10" s="1"/>
  <c r="P61" i="9"/>
  <c r="J61" i="10" s="1"/>
  <c r="O62" i="9"/>
  <c r="I62" i="10" s="1"/>
  <c r="P62" i="9"/>
  <c r="J62" i="10" s="1"/>
  <c r="O63" i="9"/>
  <c r="I63" i="10" s="1"/>
  <c r="P63" i="9"/>
  <c r="J63" i="10" s="1"/>
  <c r="O64" i="9"/>
  <c r="I64" i="10" s="1"/>
  <c r="P64" i="9"/>
  <c r="J64" i="10" s="1"/>
  <c r="O65" i="9"/>
  <c r="I65" i="10" s="1"/>
  <c r="P65" i="9"/>
  <c r="J65" i="10" s="1"/>
  <c r="O67" i="9"/>
  <c r="I67" i="10" s="1"/>
  <c r="P67" i="9"/>
  <c r="J67" i="10" s="1"/>
  <c r="O68" i="9"/>
  <c r="I68" i="10" s="1"/>
  <c r="P68" i="9"/>
  <c r="J68" i="10" s="1"/>
  <c r="O69" i="9"/>
  <c r="I69" i="10" s="1"/>
  <c r="P69" i="9"/>
  <c r="J69" i="10" s="1"/>
  <c r="O70" i="9"/>
  <c r="I70" i="10" s="1"/>
  <c r="P70" i="9"/>
  <c r="J70" i="10" s="1"/>
  <c r="O71" i="9"/>
  <c r="I71" i="10" s="1"/>
  <c r="P71" i="9"/>
  <c r="J71" i="10" s="1"/>
  <c r="O72" i="9"/>
  <c r="I72" i="10" s="1"/>
  <c r="P72" i="9"/>
  <c r="J72" i="10" s="1"/>
  <c r="O73" i="9"/>
  <c r="I73" i="10" s="1"/>
  <c r="P73" i="9"/>
  <c r="J73" i="10" s="1"/>
  <c r="O74" i="9"/>
  <c r="I74" i="10" s="1"/>
  <c r="P74" i="9"/>
  <c r="J74" i="10" s="1"/>
  <c r="O75" i="9"/>
  <c r="I75" i="10" s="1"/>
  <c r="P75" i="9"/>
  <c r="J75" i="10" s="1"/>
  <c r="O76" i="9"/>
  <c r="I76" i="10" s="1"/>
  <c r="P76" i="9"/>
  <c r="J76" i="10" s="1"/>
  <c r="O77" i="9"/>
  <c r="I77" i="10" s="1"/>
  <c r="P77" i="9"/>
  <c r="J77" i="10" s="1"/>
  <c r="O78" i="9"/>
  <c r="I78" i="10" s="1"/>
  <c r="P78" i="9"/>
  <c r="J78" i="10" s="1"/>
  <c r="O79" i="9"/>
  <c r="I79" i="10" s="1"/>
  <c r="P79" i="9"/>
  <c r="J79" i="10" s="1"/>
  <c r="O80" i="9"/>
  <c r="I80" i="10" s="1"/>
  <c r="P80" i="9"/>
  <c r="J80" i="10" s="1"/>
  <c r="O81" i="9"/>
  <c r="I81" i="10" s="1"/>
  <c r="P81" i="9"/>
  <c r="J81" i="10" s="1"/>
  <c r="O82" i="9"/>
  <c r="I82" i="10" s="1"/>
  <c r="P82" i="9"/>
  <c r="J82" i="10" s="1"/>
  <c r="O83" i="9"/>
  <c r="I83" i="10" s="1"/>
  <c r="P83" i="9"/>
  <c r="J83" i="10" s="1"/>
  <c r="O84" i="9"/>
  <c r="I84" i="10" s="1"/>
  <c r="P84" i="9"/>
  <c r="J84" i="10" s="1"/>
  <c r="O85" i="9"/>
  <c r="I85" i="10" s="1"/>
  <c r="P85" i="9"/>
  <c r="J85" i="10" s="1"/>
  <c r="O86" i="9"/>
  <c r="I86" i="10" s="1"/>
  <c r="P86" i="9"/>
  <c r="J86" i="10" s="1"/>
  <c r="O87" i="9"/>
  <c r="I87" i="10" s="1"/>
  <c r="P87" i="9"/>
  <c r="J87" i="10" s="1"/>
  <c r="O88" i="9"/>
  <c r="I88" i="10" s="1"/>
  <c r="P88" i="9"/>
  <c r="J88" i="10" s="1"/>
  <c r="O89" i="9"/>
  <c r="I89" i="10" s="1"/>
  <c r="P89" i="9"/>
  <c r="J89" i="10" s="1"/>
  <c r="O90" i="9"/>
  <c r="I90" i="10" s="1"/>
  <c r="P90" i="9"/>
  <c r="J90" i="10" s="1"/>
  <c r="O91" i="9"/>
  <c r="I91" i="10" s="1"/>
  <c r="P91" i="9"/>
  <c r="J91" i="10" s="1"/>
  <c r="O92" i="9"/>
  <c r="I92" i="10" s="1"/>
  <c r="P92" i="9"/>
  <c r="J92" i="10" s="1"/>
  <c r="O93" i="9"/>
  <c r="I93" i="10" s="1"/>
  <c r="P93" i="9"/>
  <c r="J93" i="10" s="1"/>
  <c r="O94" i="9"/>
  <c r="I94" i="10" s="1"/>
  <c r="P94" i="9"/>
  <c r="J94" i="10" s="1"/>
  <c r="O95" i="9"/>
  <c r="I95" i="10" s="1"/>
  <c r="P95" i="9"/>
  <c r="J95" i="10" s="1"/>
  <c r="O96" i="9"/>
  <c r="I96" i="10" s="1"/>
  <c r="P96" i="9"/>
  <c r="J96" i="10" s="1"/>
  <c r="O97" i="9"/>
  <c r="I97" i="10" s="1"/>
  <c r="P97" i="9"/>
  <c r="J97" i="10" s="1"/>
  <c r="O98" i="9"/>
  <c r="I98" i="10" s="1"/>
  <c r="P98" i="9"/>
  <c r="J98" i="10" s="1"/>
  <c r="O99" i="9"/>
  <c r="I99" i="10" s="1"/>
  <c r="P99" i="9"/>
  <c r="J99" i="10" s="1"/>
  <c r="O100" i="9"/>
  <c r="I100" i="10" s="1"/>
  <c r="P100" i="9"/>
  <c r="J100" i="10" s="1"/>
  <c r="O101" i="9"/>
  <c r="I101" i="10" s="1"/>
  <c r="P101" i="9"/>
  <c r="J101" i="10" s="1"/>
  <c r="O102" i="9"/>
  <c r="I102" i="10" s="1"/>
  <c r="P102" i="9"/>
  <c r="J102" i="10" s="1"/>
  <c r="O103" i="9"/>
  <c r="I103" i="10" s="1"/>
  <c r="P103" i="9"/>
  <c r="J103" i="10" s="1"/>
  <c r="O104" i="9"/>
  <c r="I104" i="10" s="1"/>
  <c r="P104" i="9"/>
  <c r="J104" i="10" s="1"/>
  <c r="O105" i="9"/>
  <c r="I105" i="10" s="1"/>
  <c r="P105" i="9"/>
  <c r="J105" i="10" s="1"/>
  <c r="O106" i="9"/>
  <c r="I106" i="10" s="1"/>
  <c r="P106" i="9"/>
  <c r="J106" i="10" s="1"/>
  <c r="O107" i="9"/>
  <c r="I107" i="10" s="1"/>
  <c r="P107" i="9"/>
  <c r="J107" i="10" s="1"/>
  <c r="O108" i="9"/>
  <c r="I108" i="10" s="1"/>
  <c r="P108" i="9"/>
  <c r="J108" i="10" s="1"/>
  <c r="O109" i="9"/>
  <c r="I109" i="10" s="1"/>
  <c r="P109" i="9"/>
  <c r="J109" i="10" s="1"/>
  <c r="O110" i="9"/>
  <c r="I110" i="10" s="1"/>
  <c r="P110" i="9"/>
  <c r="J110" i="10" s="1"/>
  <c r="O111" i="9"/>
  <c r="I111" i="10" s="1"/>
  <c r="P111" i="9"/>
  <c r="J111" i="10" s="1"/>
  <c r="O112" i="9"/>
  <c r="I112" i="10" s="1"/>
  <c r="P112" i="9"/>
  <c r="J112" i="10" s="1"/>
  <c r="O113" i="9"/>
  <c r="I113" i="10" s="1"/>
  <c r="P113" i="9"/>
  <c r="J113" i="10" s="1"/>
  <c r="O114" i="9"/>
  <c r="I114" i="10" s="1"/>
  <c r="P114" i="9"/>
  <c r="J114" i="10" s="1"/>
  <c r="O115" i="9"/>
  <c r="I115" i="10" s="1"/>
  <c r="P115" i="9"/>
  <c r="J115" i="10" s="1"/>
  <c r="O116" i="9"/>
  <c r="I116" i="10" s="1"/>
  <c r="P116" i="9"/>
  <c r="J116" i="10" s="1"/>
  <c r="O117" i="9"/>
  <c r="I117" i="10" s="1"/>
  <c r="P117" i="9"/>
  <c r="J117" i="10" s="1"/>
  <c r="O118" i="9"/>
  <c r="I118" i="10" s="1"/>
  <c r="P118" i="9"/>
  <c r="J118" i="10" s="1"/>
  <c r="O119" i="9"/>
  <c r="I119" i="10" s="1"/>
  <c r="P119" i="9"/>
  <c r="J119" i="10" s="1"/>
  <c r="O120" i="9"/>
  <c r="I120" i="10" s="1"/>
  <c r="P120" i="9"/>
  <c r="J120" i="10" s="1"/>
  <c r="O121" i="9"/>
  <c r="I121" i="10" s="1"/>
  <c r="P121" i="9"/>
  <c r="J121" i="10" s="1"/>
  <c r="O122" i="9"/>
  <c r="I122" i="10" s="1"/>
  <c r="P122" i="9"/>
  <c r="J122" i="10" s="1"/>
  <c r="O123" i="9"/>
  <c r="I123" i="10" s="1"/>
  <c r="P123" i="9"/>
  <c r="J123" i="10" s="1"/>
  <c r="O124" i="9"/>
  <c r="I124" i="10" s="1"/>
  <c r="P124" i="9"/>
  <c r="J124" i="10" s="1"/>
  <c r="O125" i="9"/>
  <c r="I125" i="10" s="1"/>
  <c r="P125" i="9"/>
  <c r="J125" i="10" s="1"/>
  <c r="O126" i="9"/>
  <c r="I126" i="10" s="1"/>
  <c r="P126" i="9"/>
  <c r="J126" i="10" s="1"/>
  <c r="O127" i="9"/>
  <c r="I127" i="10" s="1"/>
  <c r="P127" i="9"/>
  <c r="J127" i="10" s="1"/>
  <c r="O128" i="9"/>
  <c r="I128" i="10" s="1"/>
  <c r="P128" i="9"/>
  <c r="J128" i="10" s="1"/>
  <c r="O129" i="9"/>
  <c r="I129" i="10" s="1"/>
  <c r="P129" i="9"/>
  <c r="J129" i="10" s="1"/>
  <c r="O130" i="9"/>
  <c r="I130" i="10" s="1"/>
  <c r="P130" i="9"/>
  <c r="J130" i="10" s="1"/>
  <c r="O131" i="9"/>
  <c r="I131" i="10" s="1"/>
  <c r="P131" i="9"/>
  <c r="J131" i="10" s="1"/>
  <c r="O132" i="9"/>
  <c r="I132" i="10" s="1"/>
  <c r="P132" i="9"/>
  <c r="J132" i="10" s="1"/>
  <c r="O133" i="9"/>
  <c r="I133" i="10" s="1"/>
  <c r="P133" i="9"/>
  <c r="J133" i="10" s="1"/>
  <c r="O134" i="9"/>
  <c r="I134" i="10" s="1"/>
  <c r="P134" i="9"/>
  <c r="J134" i="10" s="1"/>
  <c r="O135" i="9"/>
  <c r="I135" i="10" s="1"/>
  <c r="P135" i="9"/>
  <c r="J135" i="10" s="1"/>
  <c r="O136" i="9"/>
  <c r="I136" i="10" s="1"/>
  <c r="P136" i="9"/>
  <c r="J136" i="10" s="1"/>
  <c r="O137" i="9"/>
  <c r="I137" i="10" s="1"/>
  <c r="P137" i="9"/>
  <c r="J137" i="10" s="1"/>
  <c r="O138" i="9"/>
  <c r="I138" i="10" s="1"/>
  <c r="P138" i="9"/>
  <c r="J138" i="10" s="1"/>
  <c r="O139" i="9"/>
  <c r="I139" i="10" s="1"/>
  <c r="P139" i="9"/>
  <c r="J139" i="10" s="1"/>
  <c r="O140" i="9"/>
  <c r="I140" i="10" s="1"/>
  <c r="P140" i="9"/>
  <c r="J140" i="10" s="1"/>
  <c r="O141" i="9"/>
  <c r="I141" i="10" s="1"/>
  <c r="P141" i="9"/>
  <c r="J141" i="10" s="1"/>
  <c r="O142" i="9"/>
  <c r="I142" i="10" s="1"/>
  <c r="P142" i="9"/>
  <c r="J142" i="10" s="1"/>
  <c r="O143" i="9"/>
  <c r="I143" i="10" s="1"/>
  <c r="P143" i="9"/>
  <c r="J143" i="10" s="1"/>
  <c r="O144" i="9"/>
  <c r="I144" i="10" s="1"/>
  <c r="P144" i="9"/>
  <c r="J144" i="10" s="1"/>
  <c r="O145" i="9"/>
  <c r="I145" i="10" s="1"/>
  <c r="P145" i="9"/>
  <c r="J145" i="10" s="1"/>
  <c r="O146" i="9"/>
  <c r="I146" i="10" s="1"/>
  <c r="P146" i="9"/>
  <c r="J146" i="10" s="1"/>
  <c r="O147" i="9"/>
  <c r="I147" i="10" s="1"/>
  <c r="P147" i="9"/>
  <c r="J147" i="10" s="1"/>
  <c r="O148" i="9"/>
  <c r="I148" i="10" s="1"/>
  <c r="P148" i="9"/>
  <c r="J148" i="10" s="1"/>
  <c r="O149" i="9"/>
  <c r="I149" i="10" s="1"/>
  <c r="P149" i="9"/>
  <c r="J149" i="10" s="1"/>
  <c r="O150" i="9"/>
  <c r="I150" i="10" s="1"/>
  <c r="P150" i="9"/>
  <c r="J150" i="10" s="1"/>
  <c r="O151" i="9"/>
  <c r="I151" i="10" s="1"/>
  <c r="P151" i="9"/>
  <c r="J151" i="10" s="1"/>
  <c r="O152" i="9"/>
  <c r="I152" i="10" s="1"/>
  <c r="P152" i="9"/>
  <c r="J152" i="10" s="1"/>
  <c r="O153" i="9"/>
  <c r="I153" i="10" s="1"/>
  <c r="P153" i="9"/>
  <c r="J153" i="10" s="1"/>
  <c r="O154" i="9"/>
  <c r="I154" i="10" s="1"/>
  <c r="P154" i="9"/>
  <c r="J154" i="10" s="1"/>
  <c r="O155" i="9"/>
  <c r="I155" i="10" s="1"/>
  <c r="P155" i="9"/>
  <c r="J155" i="10" s="1"/>
  <c r="O156" i="9"/>
  <c r="I156" i="10" s="1"/>
  <c r="P156" i="9"/>
  <c r="J156" i="10" s="1"/>
  <c r="O157" i="9"/>
  <c r="I157" i="10" s="1"/>
  <c r="P157" i="9"/>
  <c r="J157" i="10" s="1"/>
  <c r="O158" i="9"/>
  <c r="I158" i="10" s="1"/>
  <c r="P158" i="9"/>
  <c r="J158" i="10" s="1"/>
  <c r="O159" i="9"/>
  <c r="I159" i="10" s="1"/>
  <c r="P159" i="9"/>
  <c r="J159" i="10" s="1"/>
  <c r="O160" i="9"/>
  <c r="I160" i="10" s="1"/>
  <c r="P160" i="9"/>
  <c r="J160" i="10" s="1"/>
  <c r="O161" i="9"/>
  <c r="I161" i="10" s="1"/>
  <c r="P161" i="9"/>
  <c r="J161" i="10" s="1"/>
  <c r="O162" i="9"/>
  <c r="I162" i="10" s="1"/>
  <c r="P162" i="9"/>
  <c r="J162" i="10" s="1"/>
  <c r="O163" i="9"/>
  <c r="I163" i="10" s="1"/>
  <c r="P163" i="9"/>
  <c r="J163" i="10" s="1"/>
  <c r="O164" i="9"/>
  <c r="I164" i="10" s="1"/>
  <c r="P164" i="9"/>
  <c r="J164" i="10" s="1"/>
  <c r="O165" i="9"/>
  <c r="I165" i="10" s="1"/>
  <c r="P165" i="9"/>
  <c r="J165" i="10" s="1"/>
  <c r="O166" i="9"/>
  <c r="I166" i="10" s="1"/>
  <c r="P166" i="9"/>
  <c r="J166" i="10" s="1"/>
  <c r="O167" i="9"/>
  <c r="I167" i="10" s="1"/>
  <c r="P167" i="9"/>
  <c r="J167" i="10" s="1"/>
  <c r="O168" i="9"/>
  <c r="I168" i="10" s="1"/>
  <c r="P168" i="9"/>
  <c r="J168" i="10" s="1"/>
  <c r="O169" i="9"/>
  <c r="I169" i="10" s="1"/>
  <c r="P169" i="9"/>
  <c r="J169" i="10" s="1"/>
  <c r="O170" i="9"/>
  <c r="I170" i="10" s="1"/>
  <c r="P170" i="9"/>
  <c r="J170" i="10" s="1"/>
  <c r="O171" i="9"/>
  <c r="I171" i="10" s="1"/>
  <c r="P171" i="9"/>
  <c r="J171" i="10" s="1"/>
  <c r="O172" i="9"/>
  <c r="I172" i="10" s="1"/>
  <c r="P172" i="9"/>
  <c r="J172" i="10" s="1"/>
  <c r="O173" i="9"/>
  <c r="I173" i="10" s="1"/>
  <c r="P173" i="9"/>
  <c r="J173" i="10" s="1"/>
  <c r="O174" i="9"/>
  <c r="I174" i="10" s="1"/>
  <c r="P174" i="9"/>
  <c r="J174" i="10" s="1"/>
  <c r="O175" i="9"/>
  <c r="I175" i="10" s="1"/>
  <c r="P175" i="9"/>
  <c r="J175" i="10" s="1"/>
  <c r="O176" i="9"/>
  <c r="I176" i="10" s="1"/>
  <c r="P176" i="9"/>
  <c r="J176" i="10" s="1"/>
  <c r="O177" i="9"/>
  <c r="I177" i="10" s="1"/>
  <c r="P177" i="9"/>
  <c r="J177" i="10" s="1"/>
  <c r="O178" i="9"/>
  <c r="I178" i="10" s="1"/>
  <c r="P178" i="9"/>
  <c r="J178" i="10" s="1"/>
  <c r="O180" i="9"/>
  <c r="I180" i="10" s="1"/>
  <c r="P180" i="9"/>
  <c r="J180" i="10" s="1"/>
  <c r="O181" i="9"/>
  <c r="I181" i="10" s="1"/>
  <c r="P181" i="9"/>
  <c r="J181" i="10" s="1"/>
  <c r="O182" i="9"/>
  <c r="I182" i="10" s="1"/>
  <c r="P182" i="9"/>
  <c r="J182" i="10" s="1"/>
  <c r="O183" i="9"/>
  <c r="I183" i="10" s="1"/>
  <c r="P183" i="9"/>
  <c r="J183" i="10" s="1"/>
  <c r="O184" i="9"/>
  <c r="I184" i="10" s="1"/>
  <c r="P184" i="9"/>
  <c r="J184" i="10" s="1"/>
  <c r="O185" i="9"/>
  <c r="I185" i="10" s="1"/>
  <c r="P185" i="9"/>
  <c r="J185" i="10" s="1"/>
  <c r="O186" i="9"/>
  <c r="I186" i="10" s="1"/>
  <c r="P186" i="9"/>
  <c r="J186" i="10" s="1"/>
  <c r="O187" i="9"/>
  <c r="I187" i="10" s="1"/>
  <c r="P187" i="9"/>
  <c r="J187" i="10" s="1"/>
  <c r="O188" i="9"/>
  <c r="I188" i="10" s="1"/>
  <c r="P188" i="9"/>
  <c r="J188" i="10" s="1"/>
  <c r="O189" i="9"/>
  <c r="I189" i="10" s="1"/>
  <c r="P189" i="9"/>
  <c r="J189" i="10" s="1"/>
  <c r="O190" i="9"/>
  <c r="I190" i="10" s="1"/>
  <c r="P190" i="9"/>
  <c r="J190" i="10" s="1"/>
  <c r="O191" i="9"/>
  <c r="I191" i="10" s="1"/>
  <c r="P191" i="9"/>
  <c r="J191" i="10" s="1"/>
  <c r="O192" i="9"/>
  <c r="I192" i="10" s="1"/>
  <c r="P192" i="9"/>
  <c r="J192" i="10" s="1"/>
  <c r="O193" i="9"/>
  <c r="I193" i="10" s="1"/>
  <c r="P193" i="9"/>
  <c r="J193" i="10" s="1"/>
  <c r="O194" i="9"/>
  <c r="I194" i="10" s="1"/>
  <c r="P194" i="9"/>
  <c r="J194" i="10" s="1"/>
  <c r="O195" i="9"/>
  <c r="I195" i="10" s="1"/>
  <c r="P195" i="9"/>
  <c r="J195" i="10" s="1"/>
  <c r="O196" i="9"/>
  <c r="I196" i="10" s="1"/>
  <c r="P196" i="9"/>
  <c r="J196" i="10" s="1"/>
  <c r="O197" i="9"/>
  <c r="I197" i="10" s="1"/>
  <c r="P197" i="9"/>
  <c r="J197" i="10" s="1"/>
  <c r="O198" i="9"/>
  <c r="I198" i="10" s="1"/>
  <c r="P198" i="9"/>
  <c r="J198" i="10" s="1"/>
  <c r="O199" i="9"/>
  <c r="I199" i="10" s="1"/>
  <c r="P199" i="9"/>
  <c r="J199" i="10" s="1"/>
  <c r="O200" i="9"/>
  <c r="I200" i="10" s="1"/>
  <c r="P200" i="9"/>
  <c r="J200" i="10" s="1"/>
  <c r="O201" i="9"/>
  <c r="I201" i="10" s="1"/>
  <c r="P201" i="9"/>
  <c r="J201" i="10" s="1"/>
  <c r="O202" i="9"/>
  <c r="I202" i="10" s="1"/>
  <c r="P202" i="9"/>
  <c r="J202" i="10" s="1"/>
  <c r="O203" i="9"/>
  <c r="I203" i="10" s="1"/>
  <c r="P203" i="9"/>
  <c r="J203" i="10" s="1"/>
  <c r="O204" i="9"/>
  <c r="I204" i="10" s="1"/>
  <c r="P204" i="9"/>
  <c r="J204" i="10" s="1"/>
  <c r="O205" i="9"/>
  <c r="I205" i="10" s="1"/>
  <c r="P205" i="9"/>
  <c r="J205" i="10" s="1"/>
  <c r="O206" i="9"/>
  <c r="I206" i="10" s="1"/>
  <c r="P206" i="9"/>
  <c r="J206" i="10" s="1"/>
  <c r="O207" i="9"/>
  <c r="I207" i="10" s="1"/>
  <c r="P207" i="9"/>
  <c r="J207" i="10" s="1"/>
  <c r="O208" i="9"/>
  <c r="I208" i="10" s="1"/>
  <c r="P208" i="9"/>
  <c r="J208" i="10" s="1"/>
  <c r="P209" i="9"/>
  <c r="J209" i="10" s="1"/>
  <c r="O210" i="9"/>
  <c r="I210" i="10" s="1"/>
  <c r="P210" i="9"/>
  <c r="J210" i="10" s="1"/>
  <c r="O211" i="9"/>
  <c r="I211" i="10" s="1"/>
  <c r="P211" i="9"/>
  <c r="J211" i="10" s="1"/>
  <c r="O212" i="9"/>
  <c r="I212" i="10" s="1"/>
  <c r="P212" i="9"/>
  <c r="J212" i="10" s="1"/>
  <c r="O213" i="9"/>
  <c r="I213" i="10" s="1"/>
  <c r="P213" i="9"/>
  <c r="J213" i="10" s="1"/>
  <c r="O214" i="9"/>
  <c r="I214" i="10" s="1"/>
  <c r="P214" i="9"/>
  <c r="J214" i="10" s="1"/>
  <c r="O215" i="9"/>
  <c r="I215" i="10" s="1"/>
  <c r="P215" i="9"/>
  <c r="J215" i="10" s="1"/>
  <c r="O216" i="9"/>
  <c r="I216" i="10" s="1"/>
  <c r="P216" i="9"/>
  <c r="J216" i="10" s="1"/>
  <c r="O217" i="9"/>
  <c r="I217" i="10" s="1"/>
  <c r="P217" i="9"/>
  <c r="J217" i="10" s="1"/>
  <c r="O218" i="9"/>
  <c r="I218" i="10" s="1"/>
  <c r="P218" i="9"/>
  <c r="J218" i="10" s="1"/>
  <c r="O219" i="9"/>
  <c r="I219" i="10" s="1"/>
  <c r="P219" i="9"/>
  <c r="J219" i="10" s="1"/>
  <c r="O220" i="9"/>
  <c r="I220" i="10" s="1"/>
  <c r="P220" i="9"/>
  <c r="J220" i="10" s="1"/>
  <c r="O221" i="9"/>
  <c r="I221" i="10" s="1"/>
  <c r="P221" i="9"/>
  <c r="J221" i="10" s="1"/>
  <c r="O222" i="9"/>
  <c r="I222" i="10" s="1"/>
  <c r="P222" i="9"/>
  <c r="J222" i="10" s="1"/>
  <c r="O223" i="9"/>
  <c r="I223" i="10" s="1"/>
  <c r="P223" i="9"/>
  <c r="J223" i="10" s="1"/>
  <c r="O224" i="9"/>
  <c r="I224" i="10" s="1"/>
  <c r="P224" i="9"/>
  <c r="J224" i="10" s="1"/>
  <c r="O225" i="9"/>
  <c r="I225" i="10" s="1"/>
  <c r="P225" i="9"/>
  <c r="J225" i="10" s="1"/>
  <c r="O226" i="9"/>
  <c r="I226" i="10" s="1"/>
  <c r="P226" i="9"/>
  <c r="J226" i="10" s="1"/>
  <c r="O227" i="9"/>
  <c r="I227" i="10" s="1"/>
  <c r="P227" i="9"/>
  <c r="J227" i="10" s="1"/>
  <c r="O228" i="9"/>
  <c r="I228" i="10" s="1"/>
  <c r="P228" i="9"/>
  <c r="J228" i="10" s="1"/>
  <c r="O229" i="9"/>
  <c r="I229" i="10" s="1"/>
  <c r="P229" i="9"/>
  <c r="J229" i="10" s="1"/>
  <c r="O230" i="9"/>
  <c r="I230" i="10" s="1"/>
  <c r="P230" i="9"/>
  <c r="J230" i="10" s="1"/>
  <c r="O231" i="9"/>
  <c r="I231" i="10" s="1"/>
  <c r="P231" i="9"/>
  <c r="J231" i="10" s="1"/>
  <c r="O232" i="9"/>
  <c r="I232" i="10" s="1"/>
  <c r="P232" i="9"/>
  <c r="J232" i="10" s="1"/>
  <c r="O233" i="9"/>
  <c r="I233" i="10" s="1"/>
  <c r="P233" i="9"/>
  <c r="J233" i="10" s="1"/>
  <c r="O234" i="9"/>
  <c r="I234" i="10" s="1"/>
  <c r="P234" i="9"/>
  <c r="J234" i="10" s="1"/>
  <c r="O235" i="9"/>
  <c r="I235" i="10" s="1"/>
  <c r="P235" i="9"/>
  <c r="J235" i="10" s="1"/>
  <c r="O236" i="9"/>
  <c r="I236" i="10" s="1"/>
  <c r="P236" i="9"/>
  <c r="J236" i="10" s="1"/>
  <c r="O237" i="9"/>
  <c r="I237" i="10" s="1"/>
  <c r="P237" i="9"/>
  <c r="J237" i="10" s="1"/>
  <c r="O238" i="9"/>
  <c r="I238" i="10" s="1"/>
  <c r="P238" i="9"/>
  <c r="J238" i="10" s="1"/>
  <c r="O239" i="9"/>
  <c r="I239" i="10" s="1"/>
  <c r="P239" i="9"/>
  <c r="J239" i="10" s="1"/>
  <c r="O240" i="9"/>
  <c r="I240" i="10" s="1"/>
  <c r="P240" i="9"/>
  <c r="J240" i="10" s="1"/>
  <c r="O241" i="9"/>
  <c r="I241" i="10" s="1"/>
  <c r="P241" i="9"/>
  <c r="J241" i="10" s="1"/>
  <c r="O242" i="9"/>
  <c r="I242" i="10" s="1"/>
  <c r="P242" i="9"/>
  <c r="J242" i="10" s="1"/>
  <c r="O243" i="9"/>
  <c r="I243" i="10" s="1"/>
  <c r="P243" i="9"/>
  <c r="J243" i="10" s="1"/>
  <c r="O244" i="9"/>
  <c r="I244" i="10" s="1"/>
  <c r="P244" i="9"/>
  <c r="J244" i="10" s="1"/>
  <c r="O245" i="9"/>
  <c r="I245" i="10" s="1"/>
  <c r="P245" i="9"/>
  <c r="J245" i="10" s="1"/>
  <c r="O246" i="9"/>
  <c r="I246" i="10" s="1"/>
  <c r="P246" i="9"/>
  <c r="J246" i="10" s="1"/>
  <c r="O247" i="9"/>
  <c r="I247" i="10" s="1"/>
  <c r="P247" i="9"/>
  <c r="J247" i="10" s="1"/>
  <c r="O248" i="9"/>
  <c r="I248" i="10" s="1"/>
  <c r="P248" i="9"/>
  <c r="J248" i="10" s="1"/>
  <c r="O249" i="9"/>
  <c r="I249" i="10" s="1"/>
  <c r="P249" i="9"/>
  <c r="J249" i="10" s="1"/>
  <c r="O250" i="9"/>
  <c r="I250" i="10" s="1"/>
  <c r="P250" i="9"/>
  <c r="J250" i="10" s="1"/>
  <c r="O251" i="9"/>
  <c r="I251" i="10" s="1"/>
  <c r="P251" i="9"/>
  <c r="J251" i="10" s="1"/>
  <c r="O252" i="9"/>
  <c r="I252" i="10" s="1"/>
  <c r="P252" i="9"/>
  <c r="J252" i="10" s="1"/>
  <c r="O253" i="9"/>
  <c r="I253" i="10" s="1"/>
  <c r="P253" i="9"/>
  <c r="J253" i="10" s="1"/>
  <c r="O254" i="9"/>
  <c r="I254" i="10" s="1"/>
  <c r="P254" i="9"/>
  <c r="J254" i="10" s="1"/>
  <c r="O255" i="9"/>
  <c r="I255" i="10" s="1"/>
  <c r="P255" i="9"/>
  <c r="J255" i="10" s="1"/>
  <c r="O256" i="9"/>
  <c r="I256" i="10" s="1"/>
  <c r="P256" i="9"/>
  <c r="J256" i="10" s="1"/>
  <c r="O257" i="9"/>
  <c r="I257" i="10" s="1"/>
  <c r="P257" i="9"/>
  <c r="J257" i="10" s="1"/>
  <c r="O258" i="9"/>
  <c r="I258" i="10" s="1"/>
  <c r="P258" i="9"/>
  <c r="J258" i="10" s="1"/>
  <c r="O259" i="9"/>
  <c r="I259" i="10" s="1"/>
  <c r="P259" i="9"/>
  <c r="J259" i="10" s="1"/>
  <c r="O260" i="9"/>
  <c r="I260" i="10" s="1"/>
  <c r="P260" i="9"/>
  <c r="J260" i="10" s="1"/>
  <c r="O261" i="9"/>
  <c r="I261" i="10" s="1"/>
  <c r="P261" i="9"/>
  <c r="J261" i="10" s="1"/>
  <c r="O262" i="9"/>
  <c r="I262" i="10" s="1"/>
  <c r="P262" i="9"/>
  <c r="J262" i="10" s="1"/>
  <c r="O263" i="9"/>
  <c r="I263" i="10" s="1"/>
  <c r="P263" i="9"/>
  <c r="J263" i="10" s="1"/>
  <c r="O264" i="9"/>
  <c r="I264" i="10" s="1"/>
  <c r="P264" i="9"/>
  <c r="J264" i="10" s="1"/>
  <c r="O265" i="9"/>
  <c r="I265" i="10" s="1"/>
  <c r="P265" i="9"/>
  <c r="J265" i="10" s="1"/>
  <c r="O266" i="9"/>
  <c r="I266" i="10" s="1"/>
  <c r="P266" i="9"/>
  <c r="J266" i="10" s="1"/>
  <c r="O267" i="9"/>
  <c r="I267" i="10" s="1"/>
  <c r="P267" i="9"/>
  <c r="J267" i="10" s="1"/>
  <c r="O268" i="9"/>
  <c r="I268" i="10" s="1"/>
  <c r="P268" i="9"/>
  <c r="J268" i="10" s="1"/>
  <c r="O269" i="9"/>
  <c r="I269" i="10" s="1"/>
  <c r="P269" i="9"/>
  <c r="J269" i="10" s="1"/>
  <c r="O270" i="9"/>
  <c r="I270" i="10" s="1"/>
  <c r="P270" i="9"/>
  <c r="J270" i="10" s="1"/>
  <c r="O271" i="9"/>
  <c r="I271" i="10" s="1"/>
  <c r="P271" i="9"/>
  <c r="J271" i="10" s="1"/>
  <c r="O272" i="9"/>
  <c r="I272" i="10" s="1"/>
  <c r="P272" i="9"/>
  <c r="J272" i="10" s="1"/>
  <c r="O273" i="9"/>
  <c r="I273" i="10" s="1"/>
  <c r="P273" i="9"/>
  <c r="J273" i="10" s="1"/>
  <c r="O274" i="9"/>
  <c r="I274" i="10" s="1"/>
  <c r="P274" i="9"/>
  <c r="J274" i="10" s="1"/>
  <c r="O275" i="9"/>
  <c r="I275" i="10" s="1"/>
  <c r="P275" i="9"/>
  <c r="J275" i="10" s="1"/>
  <c r="O276" i="9"/>
  <c r="I276" i="10" s="1"/>
  <c r="P276" i="9"/>
  <c r="J276" i="10" s="1"/>
  <c r="O277" i="9"/>
  <c r="I277" i="10" s="1"/>
  <c r="P277" i="9"/>
  <c r="J277" i="10" s="1"/>
  <c r="O278" i="9"/>
  <c r="I278" i="10" s="1"/>
  <c r="P278" i="9"/>
  <c r="J278" i="10" s="1"/>
  <c r="O279" i="9"/>
  <c r="I279" i="10" s="1"/>
  <c r="P279" i="9"/>
  <c r="J279" i="10" s="1"/>
  <c r="O280" i="9"/>
  <c r="I280" i="10" s="1"/>
  <c r="P280" i="9"/>
  <c r="J280" i="10" s="1"/>
  <c r="O281" i="9"/>
  <c r="I281" i="10" s="1"/>
  <c r="P281" i="9"/>
  <c r="J281" i="10" s="1"/>
  <c r="O282" i="9"/>
  <c r="I282" i="10" s="1"/>
  <c r="P282" i="9"/>
  <c r="J282" i="10" s="1"/>
  <c r="O283" i="9"/>
  <c r="I283" i="10" s="1"/>
  <c r="P283" i="9"/>
  <c r="J283" i="10" s="1"/>
  <c r="O284" i="9"/>
  <c r="I284" i="10" s="1"/>
  <c r="P284" i="9"/>
  <c r="J284" i="10" s="1"/>
  <c r="O285" i="9"/>
  <c r="I285" i="10" s="1"/>
  <c r="P285" i="9"/>
  <c r="J285" i="10" s="1"/>
  <c r="O286" i="9"/>
  <c r="I286" i="10" s="1"/>
  <c r="P286" i="9"/>
  <c r="J286" i="10" s="1"/>
  <c r="O287" i="9"/>
  <c r="I287" i="10" s="1"/>
  <c r="P287" i="9"/>
  <c r="J287" i="10" s="1"/>
  <c r="O288" i="9"/>
  <c r="I288" i="10" s="1"/>
  <c r="P288" i="9"/>
  <c r="J288" i="10" s="1"/>
  <c r="O289" i="9"/>
  <c r="I289" i="10" s="1"/>
  <c r="P289" i="9"/>
  <c r="J289" i="10" s="1"/>
  <c r="O290" i="9"/>
  <c r="I290" i="10" s="1"/>
  <c r="P290" i="9"/>
  <c r="J290" i="10" s="1"/>
  <c r="O291" i="9"/>
  <c r="I291" i="10" s="1"/>
  <c r="P291" i="9"/>
  <c r="J291" i="10" s="1"/>
  <c r="O292" i="9"/>
  <c r="I292" i="10" s="1"/>
  <c r="P292" i="9"/>
  <c r="J292" i="10" s="1"/>
  <c r="O293" i="9"/>
  <c r="I293" i="10" s="1"/>
  <c r="P293" i="9"/>
  <c r="J293" i="10" s="1"/>
  <c r="O294" i="9"/>
  <c r="I294" i="10" s="1"/>
  <c r="P294" i="9"/>
  <c r="J294" i="10" s="1"/>
  <c r="O295" i="9"/>
  <c r="I295" i="10" s="1"/>
  <c r="P295" i="9"/>
  <c r="J295" i="10" s="1"/>
  <c r="O296" i="9"/>
  <c r="I296" i="10" s="1"/>
  <c r="P296" i="9"/>
  <c r="J296" i="10" s="1"/>
  <c r="O297" i="9"/>
  <c r="I297" i="10" s="1"/>
  <c r="P297" i="9"/>
  <c r="J297" i="10" s="1"/>
  <c r="O298" i="9"/>
  <c r="I298" i="10" s="1"/>
  <c r="P298" i="9"/>
  <c r="J298" i="10" s="1"/>
  <c r="O299" i="9"/>
  <c r="I299" i="10" s="1"/>
  <c r="P299" i="9"/>
  <c r="J299" i="10" s="1"/>
  <c r="O300" i="9"/>
  <c r="I300" i="10" s="1"/>
  <c r="P300" i="9"/>
  <c r="J300" i="10" s="1"/>
  <c r="O301" i="9"/>
  <c r="I301" i="10" s="1"/>
  <c r="P301" i="9"/>
  <c r="J301" i="10" s="1"/>
  <c r="O302" i="9"/>
  <c r="I302" i="10" s="1"/>
  <c r="P302" i="9"/>
  <c r="J302" i="10" s="1"/>
  <c r="O303" i="9"/>
  <c r="I303" i="10" s="1"/>
  <c r="P303" i="9"/>
  <c r="J303" i="10" s="1"/>
  <c r="O304" i="9"/>
  <c r="I304" i="10" s="1"/>
  <c r="P304" i="9"/>
  <c r="J304" i="10" s="1"/>
  <c r="O305" i="9"/>
  <c r="I305" i="10" s="1"/>
  <c r="P305" i="9"/>
  <c r="J305" i="10" s="1"/>
  <c r="O306" i="9"/>
  <c r="I306" i="10" s="1"/>
  <c r="P306" i="9"/>
  <c r="J306" i="10" s="1"/>
  <c r="O307" i="9"/>
  <c r="I307" i="10" s="1"/>
  <c r="P307" i="9"/>
  <c r="J307" i="10" s="1"/>
  <c r="O308" i="9"/>
  <c r="I308" i="10" s="1"/>
  <c r="P308" i="9"/>
  <c r="J308" i="10" s="1"/>
  <c r="O309" i="9"/>
  <c r="I309" i="10" s="1"/>
  <c r="P309" i="9"/>
  <c r="J309" i="10" s="1"/>
  <c r="O310" i="9"/>
  <c r="I310" i="10" s="1"/>
  <c r="P310" i="9"/>
  <c r="J310" i="10" s="1"/>
  <c r="O311" i="9"/>
  <c r="I311" i="10" s="1"/>
  <c r="P311" i="9"/>
  <c r="J311" i="10" s="1"/>
  <c r="O312" i="9"/>
  <c r="I312" i="10" s="1"/>
  <c r="P312" i="9"/>
  <c r="J312" i="10" s="1"/>
  <c r="O313" i="9"/>
  <c r="I313" i="10" s="1"/>
  <c r="P313" i="9"/>
  <c r="J313" i="10" s="1"/>
  <c r="O314" i="9"/>
  <c r="I314" i="10" s="1"/>
  <c r="P314" i="9"/>
  <c r="J314" i="10" s="1"/>
  <c r="O315" i="9"/>
  <c r="I315" i="10" s="1"/>
  <c r="P315" i="9"/>
  <c r="J315" i="10" s="1"/>
  <c r="O316" i="9"/>
  <c r="I316" i="10" s="1"/>
  <c r="P316" i="9"/>
  <c r="J316" i="10" s="1"/>
  <c r="O317" i="9"/>
  <c r="I317" i="10" s="1"/>
  <c r="P317" i="9"/>
  <c r="J317" i="10" s="1"/>
  <c r="O318" i="9"/>
  <c r="I318" i="10" s="1"/>
  <c r="P318" i="9"/>
  <c r="J318" i="10" s="1"/>
  <c r="O319" i="9"/>
  <c r="I319" i="10" s="1"/>
  <c r="P319" i="9"/>
  <c r="J319" i="10" s="1"/>
  <c r="O320" i="9"/>
  <c r="I320" i="10" s="1"/>
  <c r="P320" i="9"/>
  <c r="J320" i="10" s="1"/>
  <c r="O321" i="9"/>
  <c r="I321" i="10" s="1"/>
  <c r="P321" i="9"/>
  <c r="J321" i="10" s="1"/>
  <c r="O322" i="9"/>
  <c r="I322" i="10" s="1"/>
  <c r="P322" i="9"/>
  <c r="J322" i="10" s="1"/>
  <c r="O323" i="9"/>
  <c r="I323" i="10" s="1"/>
  <c r="P323" i="9"/>
  <c r="J323" i="10" s="1"/>
  <c r="O324" i="9"/>
  <c r="I324" i="10" s="1"/>
  <c r="P324" i="9"/>
  <c r="J324" i="10" s="1"/>
  <c r="O325" i="9"/>
  <c r="I325" i="10" s="1"/>
  <c r="P325" i="9"/>
  <c r="J325" i="10" s="1"/>
  <c r="O326" i="9"/>
  <c r="I326" i="10" s="1"/>
  <c r="P326" i="9"/>
  <c r="J326" i="10" s="1"/>
  <c r="O327" i="9"/>
  <c r="I327" i="10" s="1"/>
  <c r="P327" i="9"/>
  <c r="J327" i="10" s="1"/>
  <c r="O328" i="9"/>
  <c r="I328" i="10" s="1"/>
  <c r="P328" i="9"/>
  <c r="J328" i="10" s="1"/>
  <c r="O329" i="9"/>
  <c r="I329" i="10" s="1"/>
  <c r="P329" i="9"/>
  <c r="J329" i="10" s="1"/>
  <c r="O330" i="9"/>
  <c r="I330" i="10" s="1"/>
  <c r="P330" i="9"/>
  <c r="J330" i="10" s="1"/>
  <c r="O331" i="9"/>
  <c r="I331" i="10" s="1"/>
  <c r="P331" i="9"/>
  <c r="J331" i="10" s="1"/>
  <c r="O332" i="9"/>
  <c r="I332" i="10" s="1"/>
  <c r="P332" i="9"/>
  <c r="J332" i="10" s="1"/>
  <c r="O333" i="9"/>
  <c r="I333" i="10" s="1"/>
  <c r="P333" i="9"/>
  <c r="J333" i="10" s="1"/>
  <c r="O334" i="9"/>
  <c r="I334" i="10" s="1"/>
  <c r="P334" i="9"/>
  <c r="J334" i="10" s="1"/>
  <c r="O335" i="9"/>
  <c r="I335" i="10" s="1"/>
  <c r="P335" i="9"/>
  <c r="J335" i="10" s="1"/>
  <c r="O336" i="9"/>
  <c r="I336" i="10" s="1"/>
  <c r="P336" i="9"/>
  <c r="J336" i="10" s="1"/>
  <c r="O337" i="9"/>
  <c r="I337" i="10" s="1"/>
  <c r="P337" i="9"/>
  <c r="J337" i="10" s="1"/>
  <c r="O338" i="9"/>
  <c r="I338" i="10" s="1"/>
  <c r="P338" i="9"/>
  <c r="J338" i="10" s="1"/>
  <c r="O339" i="9"/>
  <c r="I339" i="10" s="1"/>
  <c r="P339" i="9"/>
  <c r="J339" i="10" s="1"/>
  <c r="O340" i="9"/>
  <c r="I340" i="10" s="1"/>
  <c r="P340" i="9"/>
  <c r="J340" i="10" s="1"/>
  <c r="O341" i="9"/>
  <c r="I341" i="10" s="1"/>
  <c r="P341" i="9"/>
  <c r="J341" i="10" s="1"/>
  <c r="O342" i="9"/>
  <c r="I342" i="10" s="1"/>
  <c r="P342" i="9"/>
  <c r="J342" i="10" s="1"/>
  <c r="O343" i="9"/>
  <c r="I343" i="10" s="1"/>
  <c r="P343" i="9"/>
  <c r="J343" i="10" s="1"/>
  <c r="O344" i="9"/>
  <c r="I344" i="10" s="1"/>
  <c r="P344" i="9"/>
  <c r="J344" i="10" s="1"/>
  <c r="O345" i="9"/>
  <c r="I345" i="10" s="1"/>
  <c r="P345" i="9"/>
  <c r="J345" i="10" s="1"/>
  <c r="O346" i="9"/>
  <c r="I346" i="10" s="1"/>
  <c r="P346" i="9"/>
  <c r="J346" i="10" s="1"/>
  <c r="O347" i="9"/>
  <c r="I347" i="10" s="1"/>
  <c r="P347" i="9"/>
  <c r="J347" i="10" s="1"/>
  <c r="O348" i="9"/>
  <c r="I348" i="10" s="1"/>
  <c r="P348" i="9"/>
  <c r="J348" i="10" s="1"/>
  <c r="O349" i="9"/>
  <c r="I349" i="10" s="1"/>
  <c r="P349" i="9"/>
  <c r="J349" i="10" s="1"/>
  <c r="O350" i="9"/>
  <c r="I350" i="10" s="1"/>
  <c r="P350" i="9"/>
  <c r="J350" i="10" s="1"/>
  <c r="O351" i="9"/>
  <c r="I351" i="10" s="1"/>
  <c r="P351" i="9"/>
  <c r="J351" i="10" s="1"/>
  <c r="O352" i="9"/>
  <c r="I352" i="10" s="1"/>
  <c r="P352" i="9"/>
  <c r="J352" i="10" s="1"/>
  <c r="O353" i="9"/>
  <c r="I353" i="10" s="1"/>
  <c r="P353" i="9"/>
  <c r="J353" i="10" s="1"/>
  <c r="O354" i="9"/>
  <c r="I354" i="10" s="1"/>
  <c r="P354" i="9"/>
  <c r="J354" i="10" s="1"/>
  <c r="O355" i="9"/>
  <c r="I355" i="10" s="1"/>
  <c r="P355" i="9"/>
  <c r="J355" i="10" s="1"/>
  <c r="O356" i="9"/>
  <c r="I356" i="10" s="1"/>
  <c r="P356" i="9"/>
  <c r="J356" i="10" s="1"/>
  <c r="O357" i="9"/>
  <c r="I357" i="10" s="1"/>
  <c r="P357" i="9"/>
  <c r="J357" i="10" s="1"/>
  <c r="O358" i="9"/>
  <c r="I358" i="10" s="1"/>
  <c r="P358" i="9"/>
  <c r="J358" i="10" s="1"/>
  <c r="O359" i="9"/>
  <c r="I359" i="10" s="1"/>
  <c r="P359" i="9"/>
  <c r="J359" i="10" s="1"/>
  <c r="O360" i="9"/>
  <c r="I360" i="10" s="1"/>
  <c r="P360" i="9"/>
  <c r="J360" i="10" s="1"/>
  <c r="O361" i="9"/>
  <c r="I361" i="10" s="1"/>
  <c r="P361" i="9"/>
  <c r="J361" i="10" s="1"/>
  <c r="O362" i="9"/>
  <c r="I362" i="10" s="1"/>
  <c r="P362" i="9"/>
  <c r="J362" i="10" s="1"/>
  <c r="O363" i="9"/>
  <c r="I363" i="10" s="1"/>
  <c r="P363" i="9"/>
  <c r="J363" i="10" s="1"/>
  <c r="O364" i="9"/>
  <c r="I364" i="10" s="1"/>
  <c r="P364" i="9"/>
  <c r="J364" i="10" s="1"/>
  <c r="O365" i="9"/>
  <c r="I365" i="10" s="1"/>
  <c r="P365" i="9"/>
  <c r="J365" i="10" s="1"/>
  <c r="O366" i="9"/>
  <c r="I366" i="10" s="1"/>
  <c r="P366" i="9"/>
  <c r="J366" i="10" s="1"/>
  <c r="O367" i="9"/>
  <c r="I367" i="10" s="1"/>
  <c r="P367" i="9"/>
  <c r="J367" i="10" s="1"/>
  <c r="O368" i="9"/>
  <c r="I368" i="10" s="1"/>
  <c r="P368" i="9"/>
  <c r="J368" i="10" s="1"/>
  <c r="O369" i="9"/>
  <c r="I369" i="10" s="1"/>
  <c r="P369" i="9"/>
  <c r="J369" i="10" s="1"/>
  <c r="O370" i="9"/>
  <c r="I370" i="10" s="1"/>
  <c r="P370" i="9"/>
  <c r="J370" i="10" s="1"/>
  <c r="O371" i="9"/>
  <c r="I371" i="10" s="1"/>
  <c r="P371" i="9"/>
  <c r="J371" i="10" s="1"/>
  <c r="O372" i="9"/>
  <c r="I372" i="10" s="1"/>
  <c r="P372" i="9"/>
  <c r="J372" i="10" s="1"/>
  <c r="O373" i="9"/>
  <c r="I373" i="10" s="1"/>
  <c r="P373" i="9"/>
  <c r="J373" i="10" s="1"/>
  <c r="O374" i="9"/>
  <c r="I374" i="10" s="1"/>
  <c r="P374" i="9"/>
  <c r="J374" i="10" s="1"/>
  <c r="O375" i="9"/>
  <c r="I375" i="10" s="1"/>
  <c r="P375" i="9"/>
  <c r="J375" i="10" s="1"/>
  <c r="O376" i="9"/>
  <c r="I376" i="10" s="1"/>
  <c r="P376" i="9"/>
  <c r="J376" i="10" s="1"/>
  <c r="O377" i="9"/>
  <c r="I377" i="10" s="1"/>
  <c r="P377" i="9"/>
  <c r="J377" i="10" s="1"/>
  <c r="O378" i="9"/>
  <c r="I378" i="10" s="1"/>
  <c r="P378" i="9"/>
  <c r="J378" i="10" s="1"/>
  <c r="O379" i="9"/>
  <c r="I379" i="10" s="1"/>
  <c r="P379" i="9"/>
  <c r="J379" i="10" s="1"/>
  <c r="O380" i="9"/>
  <c r="I380" i="10" s="1"/>
  <c r="P380" i="9"/>
  <c r="J380" i="10" s="1"/>
  <c r="O381" i="9"/>
  <c r="I381" i="10" s="1"/>
  <c r="P381" i="9"/>
  <c r="J381" i="10" s="1"/>
  <c r="O382" i="9"/>
  <c r="I382" i="10" s="1"/>
  <c r="P382" i="9"/>
  <c r="J382" i="10" s="1"/>
  <c r="O383" i="9"/>
  <c r="I383" i="10" s="1"/>
  <c r="P383" i="9"/>
  <c r="J383" i="10" s="1"/>
  <c r="O384" i="9"/>
  <c r="I384" i="10" s="1"/>
  <c r="P384" i="9"/>
  <c r="J384" i="10" s="1"/>
  <c r="O385" i="9"/>
  <c r="I385" i="10" s="1"/>
  <c r="P385" i="9"/>
  <c r="J385" i="10" s="1"/>
  <c r="O386" i="9"/>
  <c r="I386" i="10" s="1"/>
  <c r="P386" i="9"/>
  <c r="J386" i="10" s="1"/>
  <c r="O387" i="9"/>
  <c r="I387" i="10" s="1"/>
  <c r="P387" i="9"/>
  <c r="J387" i="10" s="1"/>
  <c r="O388" i="9"/>
  <c r="I388" i="10" s="1"/>
  <c r="P388" i="9"/>
  <c r="J388" i="10" s="1"/>
  <c r="O389" i="9"/>
  <c r="I389" i="10" s="1"/>
  <c r="P389" i="9"/>
  <c r="J389" i="10" s="1"/>
  <c r="O390" i="9"/>
  <c r="I390" i="10" s="1"/>
  <c r="P390" i="9"/>
  <c r="J390" i="10" s="1"/>
  <c r="O391" i="9"/>
  <c r="I391" i="10" s="1"/>
  <c r="P391" i="9"/>
  <c r="J391" i="10" s="1"/>
  <c r="O392" i="9"/>
  <c r="I392" i="10" s="1"/>
  <c r="P392" i="9"/>
  <c r="J392" i="10" s="1"/>
  <c r="O393" i="9"/>
  <c r="I393" i="10" s="1"/>
  <c r="P393" i="9"/>
  <c r="J393" i="10" s="1"/>
  <c r="O394" i="9"/>
  <c r="I394" i="10" s="1"/>
  <c r="P394" i="9"/>
  <c r="J394" i="10" s="1"/>
  <c r="O395" i="9"/>
  <c r="I395" i="10" s="1"/>
  <c r="P395" i="9"/>
  <c r="J395" i="10" s="1"/>
  <c r="O396" i="9"/>
  <c r="I396" i="10" s="1"/>
  <c r="P396" i="9"/>
  <c r="J396" i="10" s="1"/>
  <c r="O397" i="9"/>
  <c r="I397" i="10" s="1"/>
  <c r="P397" i="9"/>
  <c r="J397" i="10" s="1"/>
  <c r="O398" i="9"/>
  <c r="I398" i="10" s="1"/>
  <c r="P398" i="9"/>
  <c r="J398" i="10" s="1"/>
  <c r="O399" i="9"/>
  <c r="I399" i="10" s="1"/>
  <c r="P399" i="9"/>
  <c r="J399" i="10" s="1"/>
  <c r="O400" i="9"/>
  <c r="I400" i="10" s="1"/>
  <c r="P400" i="9"/>
  <c r="J400" i="10" s="1"/>
  <c r="O401" i="9"/>
  <c r="I401" i="10" s="1"/>
  <c r="P401" i="9"/>
  <c r="J401" i="10" s="1"/>
  <c r="O402" i="9"/>
  <c r="I402" i="10" s="1"/>
  <c r="P402" i="9"/>
  <c r="J402" i="10" s="1"/>
  <c r="O403" i="9"/>
  <c r="I403" i="10" s="1"/>
  <c r="P403" i="9"/>
  <c r="J403" i="10" s="1"/>
  <c r="O404" i="9"/>
  <c r="I404" i="10" s="1"/>
  <c r="P404" i="9"/>
  <c r="J404" i="10" s="1"/>
  <c r="O405" i="9"/>
  <c r="I405" i="10" s="1"/>
  <c r="P405" i="9"/>
  <c r="J405" i="10" s="1"/>
  <c r="O406" i="9"/>
  <c r="I406" i="10" s="1"/>
  <c r="P406" i="9"/>
  <c r="J406" i="10" s="1"/>
  <c r="O407" i="9"/>
  <c r="I407" i="10" s="1"/>
  <c r="P407" i="9"/>
  <c r="J407" i="10" s="1"/>
  <c r="O408" i="9"/>
  <c r="I408" i="10" s="1"/>
  <c r="P408" i="9"/>
  <c r="J408" i="10" s="1"/>
  <c r="O409" i="9"/>
  <c r="I409" i="10" s="1"/>
  <c r="P409" i="9"/>
  <c r="J409" i="10" s="1"/>
  <c r="O410" i="9"/>
  <c r="I410" i="10" s="1"/>
  <c r="P410" i="9"/>
  <c r="J410" i="10" s="1"/>
  <c r="O411" i="9"/>
  <c r="I411" i="10" s="1"/>
  <c r="P411" i="9"/>
  <c r="J411" i="10" s="1"/>
  <c r="O412" i="9"/>
  <c r="I412" i="10" s="1"/>
  <c r="P412" i="9"/>
  <c r="J412" i="10" s="1"/>
  <c r="O413" i="9"/>
  <c r="I413" i="10" s="1"/>
  <c r="P413" i="9"/>
  <c r="J413" i="10" s="1"/>
  <c r="O414" i="9"/>
  <c r="I414" i="10" s="1"/>
  <c r="P414" i="9"/>
  <c r="J414" i="10" s="1"/>
  <c r="O415" i="9"/>
  <c r="I415" i="10" s="1"/>
  <c r="P415" i="9"/>
  <c r="J415" i="10" s="1"/>
  <c r="O416" i="9"/>
  <c r="I416" i="10" s="1"/>
  <c r="P416" i="9"/>
  <c r="J416" i="10" s="1"/>
  <c r="O417" i="9"/>
  <c r="I417" i="10" s="1"/>
  <c r="P417" i="9"/>
  <c r="J417" i="10" s="1"/>
  <c r="O418" i="9"/>
  <c r="I418" i="10" s="1"/>
  <c r="P418" i="9"/>
  <c r="J418" i="10" s="1"/>
  <c r="O419" i="9"/>
  <c r="I419" i="10" s="1"/>
  <c r="P419" i="9"/>
  <c r="J419" i="10" s="1"/>
  <c r="O420" i="9"/>
  <c r="I420" i="10" s="1"/>
  <c r="P420" i="9"/>
  <c r="J420" i="10" s="1"/>
  <c r="O421" i="9"/>
  <c r="I421" i="10" s="1"/>
  <c r="P421" i="9"/>
  <c r="J421" i="10" s="1"/>
  <c r="O422" i="9"/>
  <c r="I422" i="10" s="1"/>
  <c r="P422" i="9"/>
  <c r="J422" i="10" s="1"/>
  <c r="O423" i="9"/>
  <c r="I423" i="10" s="1"/>
  <c r="P423" i="9"/>
  <c r="J423" i="10" s="1"/>
  <c r="O424" i="9"/>
  <c r="I424" i="10" s="1"/>
  <c r="P424" i="9"/>
  <c r="J424" i="10" s="1"/>
  <c r="O425" i="9"/>
  <c r="I425" i="10" s="1"/>
  <c r="P425" i="9"/>
  <c r="J425" i="10" s="1"/>
  <c r="O426" i="9"/>
  <c r="I426" i="10" s="1"/>
  <c r="P426" i="9"/>
  <c r="J426" i="10" s="1"/>
  <c r="O427" i="9"/>
  <c r="I427" i="10" s="1"/>
  <c r="P427" i="9"/>
  <c r="J427" i="10" s="1"/>
  <c r="O428" i="9"/>
  <c r="I428" i="10" s="1"/>
  <c r="P428" i="9"/>
  <c r="J428" i="10" s="1"/>
  <c r="O429" i="9"/>
  <c r="I429" i="10" s="1"/>
  <c r="P429" i="9"/>
  <c r="J429" i="10" s="1"/>
  <c r="O430" i="9"/>
  <c r="I430" i="10" s="1"/>
  <c r="P430" i="9"/>
  <c r="J430" i="10" s="1"/>
  <c r="O431" i="9"/>
  <c r="I431" i="10" s="1"/>
  <c r="P431" i="9"/>
  <c r="J431" i="10" s="1"/>
  <c r="O432" i="9"/>
  <c r="I432" i="10" s="1"/>
  <c r="P432" i="9"/>
  <c r="J432" i="10" s="1"/>
  <c r="O433" i="9"/>
  <c r="I433" i="10" s="1"/>
  <c r="P433" i="9"/>
  <c r="J433" i="10" s="1"/>
  <c r="O434" i="9"/>
  <c r="I434" i="10" s="1"/>
  <c r="P434" i="9"/>
  <c r="J434" i="10" s="1"/>
  <c r="O435" i="9"/>
  <c r="I435" i="10" s="1"/>
  <c r="P435" i="9"/>
  <c r="J435" i="10" s="1"/>
  <c r="O436" i="9"/>
  <c r="I436" i="10" s="1"/>
  <c r="P436" i="9"/>
  <c r="J436" i="10" s="1"/>
  <c r="O437" i="9"/>
  <c r="I437" i="10" s="1"/>
  <c r="P437" i="9"/>
  <c r="J437" i="10" s="1"/>
  <c r="O438" i="9"/>
  <c r="I438" i="10" s="1"/>
  <c r="P438" i="9"/>
  <c r="J438" i="10" s="1"/>
  <c r="O439" i="9"/>
  <c r="I439" i="10" s="1"/>
  <c r="P439" i="9"/>
  <c r="J439" i="10" s="1"/>
  <c r="O440" i="9"/>
  <c r="I440" i="10" s="1"/>
  <c r="P440" i="9"/>
  <c r="J440" i="10" s="1"/>
  <c r="O441" i="9"/>
  <c r="I441" i="10" s="1"/>
  <c r="P441" i="9"/>
  <c r="J441" i="10" s="1"/>
  <c r="O442" i="9"/>
  <c r="I442" i="10" s="1"/>
  <c r="P442" i="9"/>
  <c r="J442" i="10" s="1"/>
  <c r="O443" i="9"/>
  <c r="I443" i="10" s="1"/>
  <c r="P443" i="9"/>
  <c r="J443" i="10" s="1"/>
  <c r="O444" i="9"/>
  <c r="I444" i="10" s="1"/>
  <c r="P444" i="9"/>
  <c r="J444" i="10" s="1"/>
  <c r="O445" i="9"/>
  <c r="I445" i="10" s="1"/>
  <c r="P445" i="9"/>
  <c r="J445" i="10" s="1"/>
  <c r="O446" i="9"/>
  <c r="I446" i="10" s="1"/>
  <c r="P446" i="9"/>
  <c r="J446" i="10" s="1"/>
  <c r="O447" i="9"/>
  <c r="I447" i="10" s="1"/>
  <c r="P447" i="9"/>
  <c r="J447" i="10" s="1"/>
  <c r="O448" i="9"/>
  <c r="I448" i="10" s="1"/>
  <c r="P448" i="9"/>
  <c r="J448" i="10" s="1"/>
  <c r="O449" i="9"/>
  <c r="I449" i="10" s="1"/>
  <c r="P449" i="9"/>
  <c r="J449" i="10" s="1"/>
  <c r="O450" i="9"/>
  <c r="I450" i="10" s="1"/>
  <c r="P450" i="9"/>
  <c r="J450" i="10" s="1"/>
  <c r="O451" i="9"/>
  <c r="I451" i="10" s="1"/>
  <c r="P451" i="9"/>
  <c r="J451" i="10" s="1"/>
  <c r="O452" i="9"/>
  <c r="I452" i="10" s="1"/>
  <c r="P452" i="9"/>
  <c r="J452" i="10" s="1"/>
  <c r="O453" i="9"/>
  <c r="I453" i="10" s="1"/>
  <c r="P453" i="9"/>
  <c r="J453" i="10" s="1"/>
  <c r="O454" i="9"/>
  <c r="I454" i="10" s="1"/>
  <c r="P454" i="9"/>
  <c r="J454" i="10" s="1"/>
  <c r="O455" i="9"/>
  <c r="I455" i="10" s="1"/>
  <c r="P455" i="9"/>
  <c r="J455" i="10" s="1"/>
  <c r="O456" i="9"/>
  <c r="I456" i="10" s="1"/>
  <c r="P456" i="9"/>
  <c r="J456" i="10" s="1"/>
  <c r="O457" i="9"/>
  <c r="I457" i="10" s="1"/>
  <c r="P457" i="9"/>
  <c r="J457" i="10" s="1"/>
  <c r="O458" i="9"/>
  <c r="I458" i="10" s="1"/>
  <c r="P458" i="9"/>
  <c r="J458" i="10" s="1"/>
  <c r="O459" i="9"/>
  <c r="I459" i="10" s="1"/>
  <c r="P459" i="9"/>
  <c r="J459" i="10" s="1"/>
  <c r="O7" i="9"/>
  <c r="I7" i="10" s="1"/>
  <c r="P7" i="9"/>
  <c r="J7" i="10" s="1"/>
  <c r="R7" i="24" l="1"/>
  <c r="Q17" i="24"/>
  <c r="P91" i="37"/>
  <c r="P476" i="37" s="1"/>
  <c r="Q91" i="37"/>
  <c r="O91" i="37"/>
  <c r="O476" i="37" s="1"/>
  <c r="R91" i="37"/>
  <c r="U91" i="37" s="1"/>
  <c r="R476" i="37"/>
  <c r="U6" i="37"/>
  <c r="U476" i="37" s="1"/>
  <c r="P477" i="37"/>
  <c r="P478" i="37"/>
  <c r="Q476" i="37"/>
  <c r="C14" i="47"/>
  <c r="D15" i="47" s="1"/>
  <c r="F12" i="47"/>
  <c r="N5" i="47"/>
  <c r="N388" i="47" s="1"/>
  <c r="N390" i="47" s="1"/>
  <c r="M388" i="47"/>
  <c r="M390" i="47" s="1"/>
  <c r="E15" i="47"/>
  <c r="R15" i="24"/>
  <c r="N15" i="24"/>
  <c r="O15" i="24" s="1"/>
  <c r="N14" i="24"/>
  <c r="O14" i="24" s="1"/>
  <c r="R14" i="24"/>
  <c r="R13" i="24"/>
  <c r="N13" i="24"/>
  <c r="O13" i="24" s="1"/>
  <c r="N12" i="24"/>
  <c r="O12" i="24" s="1"/>
  <c r="R12" i="24"/>
  <c r="R11" i="24"/>
  <c r="N11" i="24"/>
  <c r="O11" i="24" s="1"/>
  <c r="R10" i="24"/>
  <c r="N10" i="24"/>
  <c r="O10" i="24" s="1"/>
  <c r="N9" i="24"/>
  <c r="O9" i="24" s="1"/>
  <c r="R9" i="24"/>
  <c r="R8" i="24"/>
  <c r="N8" i="24"/>
  <c r="O8" i="24" s="1"/>
  <c r="N6" i="24"/>
  <c r="O6" i="24" s="1"/>
  <c r="R6" i="24"/>
  <c r="R5" i="24"/>
  <c r="M17" i="24"/>
  <c r="N5" i="24"/>
  <c r="O5" i="24" s="1"/>
  <c r="O17" i="24" s="1"/>
  <c r="L17" i="24"/>
  <c r="L19" i="24" s="1"/>
  <c r="C27" i="32"/>
  <c r="H19" i="32"/>
  <c r="E23" i="32"/>
  <c r="B27" i="32"/>
  <c r="B61" i="32" s="1"/>
  <c r="B62" i="32" s="1"/>
  <c r="H18" i="32"/>
  <c r="H11" i="32"/>
  <c r="H12" i="32" s="1"/>
  <c r="H10" i="32"/>
  <c r="L476" i="9"/>
  <c r="O461" i="9"/>
  <c r="T461" i="9" s="1"/>
  <c r="U460" i="9"/>
  <c r="P476" i="9"/>
  <c r="T460" i="9"/>
  <c r="O476" i="9"/>
  <c r="I42" i="10"/>
  <c r="T42" i="9"/>
  <c r="U42" i="9"/>
  <c r="J42" i="10"/>
  <c r="E36" i="48"/>
  <c r="L30" i="48"/>
  <c r="M30" i="48" s="1"/>
  <c r="L29" i="48"/>
  <c r="M29" i="48" s="1"/>
  <c r="L26" i="48"/>
  <c r="M26" i="48" s="1"/>
  <c r="L25" i="48"/>
  <c r="M25" i="48" s="1"/>
  <c r="L24" i="48"/>
  <c r="M24" i="48" s="1"/>
  <c r="L23" i="48"/>
  <c r="M23" i="48" s="1"/>
  <c r="L21" i="48"/>
  <c r="M21" i="48" s="1"/>
  <c r="L18" i="48"/>
  <c r="M18" i="48" s="1"/>
  <c r="L15" i="48"/>
  <c r="M15" i="48" s="1"/>
  <c r="L13" i="48"/>
  <c r="M13" i="48" s="1"/>
  <c r="L12" i="48"/>
  <c r="M12" i="48" s="1"/>
  <c r="L11" i="48"/>
  <c r="M11" i="48" s="1"/>
  <c r="L10" i="48"/>
  <c r="M10" i="48" s="1"/>
  <c r="L9" i="48"/>
  <c r="M9" i="48" s="1"/>
  <c r="L8" i="48"/>
  <c r="L7" i="48"/>
  <c r="M7" i="48" s="1"/>
  <c r="L4" i="48"/>
  <c r="M4" i="48" s="1"/>
  <c r="M2" i="48"/>
  <c r="K59" i="21"/>
  <c r="N50" i="21"/>
  <c r="K38" i="21"/>
  <c r="N37" i="21"/>
  <c r="K6" i="21"/>
  <c r="N158" i="21"/>
  <c r="K450" i="21"/>
  <c r="N446" i="21"/>
  <c r="N445" i="21"/>
  <c r="K343" i="21"/>
  <c r="N309" i="21"/>
  <c r="K231" i="21"/>
  <c r="N47" i="21"/>
  <c r="N436" i="21"/>
  <c r="K357" i="21"/>
  <c r="N345" i="21"/>
  <c r="K335" i="21"/>
  <c r="K238" i="21"/>
  <c r="N163" i="21"/>
  <c r="N72" i="21"/>
  <c r="N69" i="21"/>
  <c r="K29" i="21"/>
  <c r="N454" i="21"/>
  <c r="N447" i="21"/>
  <c r="K440" i="21"/>
  <c r="K435" i="21"/>
  <c r="N433" i="21"/>
  <c r="N427" i="21"/>
  <c r="K356" i="21"/>
  <c r="K341" i="21"/>
  <c r="N335" i="21"/>
  <c r="N322" i="21"/>
  <c r="K320" i="21"/>
  <c r="K311" i="21"/>
  <c r="N306" i="21"/>
  <c r="K169" i="21"/>
  <c r="N164" i="21"/>
  <c r="N154" i="21"/>
  <c r="K64" i="21"/>
  <c r="K34" i="21"/>
  <c r="N24" i="21"/>
  <c r="K408" i="21"/>
  <c r="N370" i="21"/>
  <c r="K369" i="21"/>
  <c r="N342" i="21"/>
  <c r="K332" i="21"/>
  <c r="K328" i="21"/>
  <c r="N324" i="21"/>
  <c r="N323" i="21"/>
  <c r="N311" i="21"/>
  <c r="K210" i="21"/>
  <c r="K168" i="21"/>
  <c r="N167" i="21"/>
  <c r="N70" i="21"/>
  <c r="K42" i="21"/>
  <c r="N30" i="21"/>
  <c r="K35" i="21"/>
  <c r="K212" i="21"/>
  <c r="N178" i="21"/>
  <c r="K65" i="21"/>
  <c r="N56" i="21"/>
  <c r="N6" i="21"/>
  <c r="N91" i="21"/>
  <c r="K89" i="21"/>
  <c r="K87" i="21"/>
  <c r="K85" i="21"/>
  <c r="K84" i="21"/>
  <c r="K83" i="21"/>
  <c r="N81" i="21"/>
  <c r="K77" i="21"/>
  <c r="K74" i="21"/>
  <c r="K60" i="21"/>
  <c r="N48" i="21"/>
  <c r="N41" i="21"/>
  <c r="K30" i="21"/>
  <c r="K13" i="21"/>
  <c r="K62" i="21"/>
  <c r="N213" i="21"/>
  <c r="N216" i="21"/>
  <c r="K70" i="21"/>
  <c r="N62" i="21"/>
  <c r="N60" i="21"/>
  <c r="K47" i="21"/>
  <c r="N28" i="21"/>
  <c r="N25" i="21"/>
  <c r="N458" i="21"/>
  <c r="K458" i="21"/>
  <c r="K78" i="21"/>
  <c r="K68" i="21"/>
  <c r="N67" i="21"/>
  <c r="N63" i="21"/>
  <c r="K63" i="21"/>
  <c r="N54" i="21"/>
  <c r="N38" i="21"/>
  <c r="N31" i="21"/>
  <c r="K19" i="21"/>
  <c r="K15" i="21"/>
  <c r="K319" i="21"/>
  <c r="N316" i="21"/>
  <c r="N214" i="21"/>
  <c r="N88" i="21"/>
  <c r="K61" i="21"/>
  <c r="K88" i="21"/>
  <c r="N305" i="21"/>
  <c r="K305" i="21"/>
  <c r="N304" i="21"/>
  <c r="K304" i="21"/>
  <c r="N303" i="21"/>
  <c r="K303" i="21"/>
  <c r="N302" i="21"/>
  <c r="K302" i="21"/>
  <c r="N301" i="21"/>
  <c r="K301" i="21"/>
  <c r="N300" i="21"/>
  <c r="K300" i="21"/>
  <c r="N299" i="21"/>
  <c r="K299" i="21"/>
  <c r="N298" i="21"/>
  <c r="K298" i="21"/>
  <c r="N297" i="21"/>
  <c r="K297" i="21"/>
  <c r="N296" i="21"/>
  <c r="K296" i="21"/>
  <c r="N295" i="21"/>
  <c r="K295" i="21"/>
  <c r="N294" i="21"/>
  <c r="K294" i="21"/>
  <c r="N293" i="21"/>
  <c r="K293" i="21"/>
  <c r="N292" i="21"/>
  <c r="K292" i="21"/>
  <c r="N291" i="21"/>
  <c r="K291" i="21"/>
  <c r="N290" i="21"/>
  <c r="K290" i="21"/>
  <c r="N289" i="21"/>
  <c r="K289" i="21"/>
  <c r="N288" i="21"/>
  <c r="K288" i="21"/>
  <c r="N287" i="21"/>
  <c r="K287" i="21"/>
  <c r="N286" i="21"/>
  <c r="K286" i="21"/>
  <c r="N285" i="21"/>
  <c r="K285" i="21"/>
  <c r="N284" i="21"/>
  <c r="K284" i="21"/>
  <c r="N283" i="21"/>
  <c r="K283" i="21"/>
  <c r="N282" i="21"/>
  <c r="K282" i="21"/>
  <c r="N281" i="21"/>
  <c r="K281" i="21"/>
  <c r="N280" i="21"/>
  <c r="K280" i="21"/>
  <c r="N279" i="21"/>
  <c r="K279" i="21"/>
  <c r="N278" i="21"/>
  <c r="K278" i="21"/>
  <c r="N277" i="21"/>
  <c r="K277" i="21"/>
  <c r="N276" i="21"/>
  <c r="K276" i="21"/>
  <c r="N275" i="21"/>
  <c r="K275" i="21"/>
  <c r="N274" i="21"/>
  <c r="K274" i="21"/>
  <c r="N273" i="21"/>
  <c r="K273" i="21"/>
  <c r="N272" i="21"/>
  <c r="K272" i="21"/>
  <c r="N271" i="21"/>
  <c r="K271" i="21"/>
  <c r="N270" i="21"/>
  <c r="K270" i="21"/>
  <c r="N269" i="21"/>
  <c r="K269" i="21"/>
  <c r="N268" i="21"/>
  <c r="K268" i="21"/>
  <c r="N267" i="21"/>
  <c r="K267" i="21"/>
  <c r="N266" i="21"/>
  <c r="K266" i="21"/>
  <c r="N265" i="21"/>
  <c r="K265" i="21"/>
  <c r="N264" i="21"/>
  <c r="K264" i="21"/>
  <c r="N263" i="21"/>
  <c r="K263" i="21"/>
  <c r="N262" i="21"/>
  <c r="K262" i="21"/>
  <c r="N261" i="21"/>
  <c r="K261" i="21"/>
  <c r="N260" i="21"/>
  <c r="K260" i="21"/>
  <c r="N259" i="21"/>
  <c r="K259" i="21"/>
  <c r="N258" i="21"/>
  <c r="K258" i="21"/>
  <c r="N257" i="21"/>
  <c r="K257" i="21"/>
  <c r="N256" i="21"/>
  <c r="K256" i="21"/>
  <c r="N255" i="21"/>
  <c r="K255" i="21"/>
  <c r="N253" i="21"/>
  <c r="K253" i="21"/>
  <c r="N252" i="21"/>
  <c r="K252" i="21"/>
  <c r="N251" i="21"/>
  <c r="K251" i="21"/>
  <c r="N250" i="21"/>
  <c r="K250" i="21"/>
  <c r="N249" i="21"/>
  <c r="K249" i="21"/>
  <c r="N247" i="21"/>
  <c r="K247" i="21"/>
  <c r="N246" i="21"/>
  <c r="K246" i="21"/>
  <c r="N243" i="21"/>
  <c r="K243" i="21"/>
  <c r="N242" i="21"/>
  <c r="K242" i="21"/>
  <c r="N241" i="21"/>
  <c r="K241" i="21"/>
  <c r="N240" i="21"/>
  <c r="K240" i="21"/>
  <c r="N239" i="21"/>
  <c r="K239" i="21"/>
  <c r="N236" i="21"/>
  <c r="K236" i="21"/>
  <c r="N234" i="21"/>
  <c r="K234" i="21"/>
  <c r="K233" i="21"/>
  <c r="N232" i="21"/>
  <c r="K232" i="21"/>
  <c r="N229" i="21"/>
  <c r="K229" i="21"/>
  <c r="K228" i="21"/>
  <c r="N226" i="21"/>
  <c r="K226" i="21"/>
  <c r="N225" i="21"/>
  <c r="K225" i="21"/>
  <c r="N224" i="21"/>
  <c r="K224" i="21"/>
  <c r="K223" i="21"/>
  <c r="N222" i="21"/>
  <c r="K222" i="21"/>
  <c r="K221" i="21"/>
  <c r="N219" i="21"/>
  <c r="K219" i="21"/>
  <c r="K207" i="21"/>
  <c r="K204" i="21"/>
  <c r="N182" i="21"/>
  <c r="N181" i="21"/>
  <c r="K175" i="21"/>
  <c r="N172" i="21"/>
  <c r="N171" i="21"/>
  <c r="K171" i="21"/>
  <c r="K165" i="21"/>
  <c r="N157" i="21"/>
  <c r="N59" i="21"/>
  <c r="N58" i="21"/>
  <c r="N57" i="21"/>
  <c r="K57" i="21"/>
  <c r="K54" i="21"/>
  <c r="N49" i="21"/>
  <c r="N33" i="21"/>
  <c r="K25" i="21"/>
  <c r="K9" i="21"/>
  <c r="N254" i="21"/>
  <c r="K254" i="21"/>
  <c r="N248" i="21"/>
  <c r="K248" i="21"/>
  <c r="N245" i="21"/>
  <c r="K245" i="21"/>
  <c r="N244" i="21"/>
  <c r="K244" i="21"/>
  <c r="N238" i="21"/>
  <c r="N237" i="21"/>
  <c r="K237" i="21"/>
  <c r="N235" i="21"/>
  <c r="K235" i="21"/>
  <c r="N233" i="21"/>
  <c r="N231" i="21"/>
  <c r="N230" i="21"/>
  <c r="K230" i="21"/>
  <c r="N228" i="21"/>
  <c r="N227" i="21"/>
  <c r="K227" i="21"/>
  <c r="N223" i="21"/>
  <c r="N221" i="21"/>
  <c r="N220" i="21"/>
  <c r="K220" i="21"/>
  <c r="N218" i="21"/>
  <c r="K218" i="21"/>
  <c r="N215" i="21"/>
  <c r="N203" i="21"/>
  <c r="K203" i="21"/>
  <c r="N202" i="21"/>
  <c r="K202" i="21"/>
  <c r="N201" i="21"/>
  <c r="K201" i="21"/>
  <c r="N200" i="21"/>
  <c r="K200" i="21"/>
  <c r="N199" i="21"/>
  <c r="K199" i="21"/>
  <c r="N198" i="21"/>
  <c r="K198" i="21"/>
  <c r="N197" i="21"/>
  <c r="K197" i="21"/>
  <c r="N196" i="21"/>
  <c r="K196" i="21"/>
  <c r="N195" i="21"/>
  <c r="K195" i="21"/>
  <c r="N194" i="21"/>
  <c r="K194" i="21"/>
  <c r="N193" i="21"/>
  <c r="K193" i="21"/>
  <c r="N192" i="21"/>
  <c r="K192" i="21"/>
  <c r="N191" i="21"/>
  <c r="K191" i="21"/>
  <c r="N190" i="21"/>
  <c r="K190" i="21"/>
  <c r="N189" i="21"/>
  <c r="K189" i="21"/>
  <c r="N188" i="21"/>
  <c r="K188" i="21"/>
  <c r="N187" i="21"/>
  <c r="K187" i="21"/>
  <c r="N186" i="21"/>
  <c r="K186" i="21"/>
  <c r="N185" i="21"/>
  <c r="K185" i="21"/>
  <c r="N184" i="21"/>
  <c r="K184" i="21"/>
  <c r="N183" i="21"/>
  <c r="K90" i="21"/>
  <c r="N44" i="21"/>
  <c r="N152" i="21"/>
  <c r="K152" i="21"/>
  <c r="N151" i="21"/>
  <c r="K151" i="21"/>
  <c r="N150" i="21"/>
  <c r="K150" i="21"/>
  <c r="N149" i="21"/>
  <c r="K149" i="21"/>
  <c r="N148" i="21"/>
  <c r="K148" i="21"/>
  <c r="N147" i="21"/>
  <c r="K147" i="21"/>
  <c r="N146" i="21"/>
  <c r="K146" i="21"/>
  <c r="N145" i="21"/>
  <c r="K145" i="21"/>
  <c r="N144" i="21"/>
  <c r="K144" i="21"/>
  <c r="N143" i="21"/>
  <c r="K143" i="21"/>
  <c r="N142" i="21"/>
  <c r="K142" i="21"/>
  <c r="N141" i="21"/>
  <c r="K141" i="21"/>
  <c r="N140" i="21"/>
  <c r="K140" i="21"/>
  <c r="N139" i="21"/>
  <c r="K139" i="21"/>
  <c r="N138" i="21"/>
  <c r="K138" i="21"/>
  <c r="N137" i="21"/>
  <c r="K137" i="21"/>
  <c r="N136" i="21"/>
  <c r="K136" i="21"/>
  <c r="N135" i="21"/>
  <c r="K135" i="21"/>
  <c r="N134" i="21"/>
  <c r="K134" i="21"/>
  <c r="N133" i="21"/>
  <c r="K133" i="21"/>
  <c r="N132" i="21"/>
  <c r="K132" i="21"/>
  <c r="N131" i="21"/>
  <c r="K131" i="21"/>
  <c r="N130" i="21"/>
  <c r="K130" i="21"/>
  <c r="N129" i="21"/>
  <c r="K129" i="21"/>
  <c r="N128" i="21"/>
  <c r="K128" i="21"/>
  <c r="N127" i="21"/>
  <c r="K127" i="21"/>
  <c r="N126" i="21"/>
  <c r="K126" i="21"/>
  <c r="N125" i="21"/>
  <c r="K125" i="21"/>
  <c r="N124" i="21"/>
  <c r="K124" i="21"/>
  <c r="N123" i="21"/>
  <c r="K123" i="21"/>
  <c r="N122" i="21"/>
  <c r="K122" i="21"/>
  <c r="N121" i="21"/>
  <c r="K121" i="21"/>
  <c r="N120" i="21"/>
  <c r="K120" i="21"/>
  <c r="N119" i="21"/>
  <c r="K119" i="21"/>
  <c r="N118" i="21"/>
  <c r="K118" i="21"/>
  <c r="N117" i="21"/>
  <c r="K117" i="21"/>
  <c r="N116" i="21"/>
  <c r="K116" i="21"/>
  <c r="N115" i="21"/>
  <c r="K115" i="21"/>
  <c r="N114" i="21"/>
  <c r="K114" i="21"/>
  <c r="N113" i="21"/>
  <c r="K113" i="21"/>
  <c r="N112" i="21"/>
  <c r="K112" i="21"/>
  <c r="N111" i="21"/>
  <c r="K111" i="21"/>
  <c r="N110" i="21"/>
  <c r="K110" i="21"/>
  <c r="N109" i="21"/>
  <c r="K109" i="21"/>
  <c r="N108" i="21"/>
  <c r="K108" i="21"/>
  <c r="N107" i="21"/>
  <c r="K107" i="21"/>
  <c r="N106" i="21"/>
  <c r="K106" i="21"/>
  <c r="N105" i="21"/>
  <c r="K105" i="21"/>
  <c r="N104" i="21"/>
  <c r="K104" i="21"/>
  <c r="N103" i="21"/>
  <c r="K103" i="21"/>
  <c r="N102" i="21"/>
  <c r="K102" i="21"/>
  <c r="N100" i="21"/>
  <c r="K100" i="21"/>
  <c r="N99" i="21"/>
  <c r="K99" i="21"/>
  <c r="N98" i="21"/>
  <c r="K98" i="21"/>
  <c r="N97" i="21"/>
  <c r="K97" i="21"/>
  <c r="N96" i="21"/>
  <c r="K96" i="21"/>
  <c r="N95" i="21"/>
  <c r="K95" i="21"/>
  <c r="N89" i="21"/>
  <c r="N80" i="21"/>
  <c r="N61" i="21"/>
  <c r="N52" i="21"/>
  <c r="N46" i="21"/>
  <c r="K43" i="21"/>
  <c r="K39" i="21"/>
  <c r="K26" i="21"/>
  <c r="K22" i="21"/>
  <c r="N17" i="21"/>
  <c r="N15" i="21"/>
  <c r="N8" i="21"/>
  <c r="N101" i="21"/>
  <c r="K101" i="21"/>
  <c r="K50" i="21"/>
  <c r="N162" i="21"/>
  <c r="K41" i="21"/>
  <c r="K444" i="21"/>
  <c r="N439" i="21"/>
  <c r="K439" i="21"/>
  <c r="K215" i="21"/>
  <c r="N444" i="21"/>
  <c r="N443" i="21"/>
  <c r="K443" i="21"/>
  <c r="N457" i="21"/>
  <c r="K457" i="21"/>
  <c r="K318" i="21"/>
  <c r="K313" i="21"/>
  <c r="K310" i="21"/>
  <c r="K216" i="21"/>
  <c r="K176" i="21"/>
  <c r="N456" i="21"/>
  <c r="K447" i="21"/>
  <c r="K94" i="21"/>
  <c r="N437" i="21"/>
  <c r="K423" i="21"/>
  <c r="K417" i="21"/>
  <c r="N416" i="21"/>
  <c r="N414" i="21"/>
  <c r="K414" i="21"/>
  <c r="K412" i="21"/>
  <c r="N411" i="21"/>
  <c r="K411" i="21"/>
  <c r="N408" i="21"/>
  <c r="N400" i="21"/>
  <c r="N386" i="21"/>
  <c r="K386" i="21"/>
  <c r="K385" i="21"/>
  <c r="N383" i="21"/>
  <c r="N375" i="21"/>
  <c r="K375" i="21"/>
  <c r="N366" i="21"/>
  <c r="K366" i="21"/>
  <c r="K363" i="21"/>
  <c r="K355" i="21"/>
  <c r="N354" i="21"/>
  <c r="K353" i="21"/>
  <c r="K352" i="21"/>
  <c r="K351" i="21"/>
  <c r="N349" i="21"/>
  <c r="K346" i="21"/>
  <c r="K345" i="21"/>
  <c r="N339" i="21"/>
  <c r="K338" i="21"/>
  <c r="N337" i="21"/>
  <c r="N334" i="21"/>
  <c r="N329" i="21"/>
  <c r="K329" i="21"/>
  <c r="K325" i="21"/>
  <c r="K323" i="21"/>
  <c r="N321" i="21"/>
  <c r="N320" i="21"/>
  <c r="N319" i="21"/>
  <c r="N317" i="21"/>
  <c r="K316" i="21"/>
  <c r="K315" i="21"/>
  <c r="K314" i="21"/>
  <c r="K307" i="21"/>
  <c r="K211" i="21"/>
  <c r="K172" i="21"/>
  <c r="K163" i="21"/>
  <c r="K156" i="21"/>
  <c r="K91" i="21"/>
  <c r="N79" i="21"/>
  <c r="N78" i="21"/>
  <c r="N77" i="21"/>
  <c r="K73" i="21"/>
  <c r="N53" i="21"/>
  <c r="N43" i="21"/>
  <c r="K23" i="21"/>
  <c r="N19" i="21"/>
  <c r="K456" i="21"/>
  <c r="N434" i="21"/>
  <c r="K434" i="21"/>
  <c r="K431" i="21"/>
  <c r="N425" i="21"/>
  <c r="K425" i="21"/>
  <c r="N424" i="21"/>
  <c r="K424" i="21"/>
  <c r="N421" i="21"/>
  <c r="K421" i="21"/>
  <c r="N420" i="21"/>
  <c r="K420" i="21"/>
  <c r="K416" i="21"/>
  <c r="N415" i="21"/>
  <c r="K415" i="21"/>
  <c r="N413" i="21"/>
  <c r="K413" i="21"/>
  <c r="N407" i="21"/>
  <c r="N406" i="21"/>
  <c r="N401" i="21"/>
  <c r="K400" i="21"/>
  <c r="K398" i="21"/>
  <c r="N397" i="21"/>
  <c r="N393" i="21"/>
  <c r="K387" i="21"/>
  <c r="N384" i="21"/>
  <c r="N382" i="21"/>
  <c r="K379" i="21"/>
  <c r="N378" i="21"/>
  <c r="K378" i="21"/>
  <c r="K377" i="21"/>
  <c r="K373" i="21"/>
  <c r="N365" i="21"/>
  <c r="K361" i="21"/>
  <c r="N353" i="21"/>
  <c r="K348" i="21"/>
  <c r="N347" i="21"/>
  <c r="N340" i="21"/>
  <c r="K339" i="21"/>
  <c r="K330" i="21"/>
  <c r="N326" i="21"/>
  <c r="K321" i="21"/>
  <c r="N313" i="21"/>
  <c r="K312" i="21"/>
  <c r="K308" i="21"/>
  <c r="K217" i="21"/>
  <c r="K214" i="21"/>
  <c r="K209" i="21"/>
  <c r="K208" i="21"/>
  <c r="N177" i="21"/>
  <c r="N174" i="21"/>
  <c r="K166" i="21"/>
  <c r="N161" i="21"/>
  <c r="K159" i="21"/>
  <c r="N92" i="21"/>
  <c r="K86" i="21"/>
  <c r="K72" i="21"/>
  <c r="N55" i="21"/>
  <c r="N45" i="21"/>
  <c r="K45" i="21"/>
  <c r="K17" i="21"/>
  <c r="K16" i="21"/>
  <c r="N455" i="21"/>
  <c r="K455" i="21"/>
  <c r="N176" i="21"/>
  <c r="N170" i="21"/>
  <c r="N9" i="21"/>
  <c r="N453" i="21"/>
  <c r="K453" i="21"/>
  <c r="N211" i="21"/>
  <c r="N206" i="21"/>
  <c r="N205" i="21"/>
  <c r="N179" i="21"/>
  <c r="K174" i="21"/>
  <c r="N166" i="21"/>
  <c r="N153" i="21"/>
  <c r="N93" i="21"/>
  <c r="K82" i="21"/>
  <c r="N76" i="21"/>
  <c r="N73" i="21"/>
  <c r="N68" i="21"/>
  <c r="K67" i="21"/>
  <c r="N64" i="21"/>
  <c r="K56" i="21"/>
  <c r="N42" i="21"/>
  <c r="N34" i="21"/>
  <c r="N12" i="21"/>
  <c r="K8" i="21"/>
  <c r="K454" i="21"/>
  <c r="N432" i="21"/>
  <c r="N431" i="21"/>
  <c r="N430" i="21"/>
  <c r="K430" i="21"/>
  <c r="N429" i="21"/>
  <c r="N428" i="21"/>
  <c r="K428" i="21"/>
  <c r="K427" i="21"/>
  <c r="N423" i="21"/>
  <c r="K419" i="21"/>
  <c r="K418" i="21"/>
  <c r="N417" i="21"/>
  <c r="N410" i="21"/>
  <c r="K410" i="21"/>
  <c r="N409" i="21"/>
  <c r="K409" i="21"/>
  <c r="K404" i="21"/>
  <c r="N403" i="21"/>
  <c r="K401" i="21"/>
  <c r="N394" i="21"/>
  <c r="K394" i="21"/>
  <c r="N392" i="21"/>
  <c r="N390" i="21"/>
  <c r="N388" i="21"/>
  <c r="N387" i="21"/>
  <c r="K383" i="21"/>
  <c r="K381" i="21"/>
  <c r="N380" i="21"/>
  <c r="K380" i="21"/>
  <c r="N379" i="21"/>
  <c r="N371" i="21"/>
  <c r="K371" i="21"/>
  <c r="N369" i="21"/>
  <c r="N368" i="21"/>
  <c r="K368" i="21"/>
  <c r="K365" i="21"/>
  <c r="N362" i="21"/>
  <c r="K360" i="21"/>
  <c r="N359" i="21"/>
  <c r="K359" i="21"/>
  <c r="N358" i="21"/>
  <c r="N356" i="21"/>
  <c r="K354" i="21"/>
  <c r="N350" i="21"/>
  <c r="K347" i="21"/>
  <c r="N346" i="21"/>
  <c r="N344" i="21"/>
  <c r="K344" i="21"/>
  <c r="N341" i="21"/>
  <c r="N338" i="21"/>
  <c r="K337" i="21"/>
  <c r="K334" i="21"/>
  <c r="N328" i="21"/>
  <c r="K327" i="21"/>
  <c r="N318" i="21"/>
  <c r="N209" i="21"/>
  <c r="K206" i="21"/>
  <c r="K179" i="21"/>
  <c r="K162" i="21"/>
  <c r="N159" i="21"/>
  <c r="K81" i="21"/>
  <c r="K79" i="21"/>
  <c r="K75" i="21"/>
  <c r="N65" i="21"/>
  <c r="K36" i="21"/>
  <c r="K33" i="21"/>
  <c r="K28" i="21"/>
  <c r="N21" i="21"/>
  <c r="K18" i="21"/>
  <c r="N14" i="21"/>
  <c r="K11" i="21"/>
  <c r="N442" i="21"/>
  <c r="K442" i="21"/>
  <c r="K336" i="21"/>
  <c r="N315" i="21"/>
  <c r="N314" i="21"/>
  <c r="K309" i="21"/>
  <c r="N308" i="21"/>
  <c r="K180" i="21"/>
  <c r="N165" i="21"/>
  <c r="N156" i="21"/>
  <c r="K153" i="21"/>
  <c r="N94" i="21"/>
  <c r="N87" i="21"/>
  <c r="N84" i="21"/>
  <c r="K76" i="21"/>
  <c r="N71" i="21"/>
  <c r="K58" i="21"/>
  <c r="K51" i="21"/>
  <c r="N29" i="21"/>
  <c r="N20" i="21"/>
  <c r="K7" i="21"/>
  <c r="N451" i="21"/>
  <c r="N441" i="21"/>
  <c r="K441" i="21"/>
  <c r="K445" i="21"/>
  <c r="N440" i="21"/>
  <c r="N452" i="21"/>
  <c r="N450" i="21"/>
  <c r="N438" i="21"/>
  <c r="K438" i="21"/>
  <c r="K437" i="21"/>
  <c r="K436" i="21"/>
  <c r="N435" i="21"/>
  <c r="K433" i="21"/>
  <c r="K432" i="21"/>
  <c r="K429" i="21"/>
  <c r="N426" i="21"/>
  <c r="K426" i="21"/>
  <c r="N422" i="21"/>
  <c r="K422" i="21"/>
  <c r="N419" i="21"/>
  <c r="N418" i="21"/>
  <c r="N412" i="21"/>
  <c r="K407" i="21"/>
  <c r="N405" i="21"/>
  <c r="K405" i="21"/>
  <c r="K399" i="21"/>
  <c r="N398" i="21"/>
  <c r="K395" i="21"/>
  <c r="K392" i="21"/>
  <c r="N391" i="21"/>
  <c r="K391" i="21"/>
  <c r="N389" i="21"/>
  <c r="K389" i="21"/>
  <c r="K388" i="21"/>
  <c r="N385" i="21"/>
  <c r="K384" i="21"/>
  <c r="K382" i="21"/>
  <c r="N381" i="21"/>
  <c r="K374" i="21"/>
  <c r="K370" i="21"/>
  <c r="K367" i="21"/>
  <c r="N364" i="21"/>
  <c r="N361" i="21"/>
  <c r="K358" i="21"/>
  <c r="N357" i="21"/>
  <c r="K350" i="21"/>
  <c r="K349" i="21"/>
  <c r="N343" i="21"/>
  <c r="K340" i="21"/>
  <c r="N333" i="21"/>
  <c r="N175" i="21"/>
  <c r="K170" i="21"/>
  <c r="N169" i="21"/>
  <c r="N168" i="21"/>
  <c r="N160" i="21"/>
  <c r="K157" i="21"/>
  <c r="N155" i="21"/>
  <c r="K80" i="21"/>
  <c r="N74" i="21"/>
  <c r="N66" i="21"/>
  <c r="N39" i="21"/>
  <c r="N32" i="21"/>
  <c r="K31" i="21"/>
  <c r="N26" i="21"/>
  <c r="N22" i="21"/>
  <c r="N18" i="21"/>
  <c r="K12" i="21"/>
  <c r="N10" i="21"/>
  <c r="K326" i="21"/>
  <c r="N310" i="21"/>
  <c r="N51" i="21"/>
  <c r="K446" i="21"/>
  <c r="K177" i="21"/>
  <c r="K173" i="21"/>
  <c r="K161" i="21"/>
  <c r="K155" i="21"/>
  <c r="K93" i="21"/>
  <c r="N90" i="21"/>
  <c r="N86" i="21"/>
  <c r="N85" i="21"/>
  <c r="N83" i="21"/>
  <c r="N82" i="21"/>
  <c r="K52" i="21"/>
  <c r="N40" i="21"/>
  <c r="K37" i="21"/>
  <c r="K32" i="21"/>
  <c r="K27" i="21"/>
  <c r="K14" i="21"/>
  <c r="N11" i="21"/>
  <c r="K10" i="21"/>
  <c r="N449" i="21"/>
  <c r="K449" i="21"/>
  <c r="N448" i="21"/>
  <c r="K448" i="21"/>
  <c r="N210" i="21"/>
  <c r="K205" i="21"/>
  <c r="K183" i="21"/>
  <c r="K182" i="21"/>
  <c r="N180" i="21"/>
  <c r="K158" i="21"/>
  <c r="K92" i="21"/>
  <c r="K53" i="21"/>
  <c r="K24" i="21"/>
  <c r="K21" i="21"/>
  <c r="N16" i="21"/>
  <c r="N7" i="21"/>
  <c r="K452" i="21"/>
  <c r="K406" i="21"/>
  <c r="N404" i="21"/>
  <c r="K403" i="21"/>
  <c r="N402" i="21"/>
  <c r="K402" i="21"/>
  <c r="N399" i="21"/>
  <c r="K397" i="21"/>
  <c r="N396" i="21"/>
  <c r="K396" i="21"/>
  <c r="N395" i="21"/>
  <c r="K393" i="21"/>
  <c r="K390" i="21"/>
  <c r="N377" i="21"/>
  <c r="N376" i="21"/>
  <c r="K376" i="21"/>
  <c r="N374" i="21"/>
  <c r="N373" i="21"/>
  <c r="N372" i="21"/>
  <c r="K372" i="21"/>
  <c r="N367" i="21"/>
  <c r="N363" i="21"/>
  <c r="K362" i="21"/>
  <c r="N360" i="21"/>
  <c r="N355" i="21"/>
  <c r="N352" i="21"/>
  <c r="N351" i="21"/>
  <c r="N348" i="21"/>
  <c r="K342" i="21"/>
  <c r="N332" i="21"/>
  <c r="N330" i="21"/>
  <c r="N327" i="21"/>
  <c r="N325" i="21"/>
  <c r="K324" i="21"/>
  <c r="N307" i="21"/>
  <c r="K306" i="21"/>
  <c r="N217" i="21"/>
  <c r="K213" i="21"/>
  <c r="N208" i="21"/>
  <c r="K178" i="21"/>
  <c r="K66" i="21"/>
  <c r="K48" i="21"/>
  <c r="K46" i="21"/>
  <c r="K44" i="21"/>
  <c r="N35" i="21"/>
  <c r="N27" i="21"/>
  <c r="K20" i="21"/>
  <c r="N13" i="21"/>
  <c r="K451" i="21"/>
  <c r="N336" i="21"/>
  <c r="K333" i="21"/>
  <c r="K331" i="21"/>
  <c r="K322" i="21"/>
  <c r="K317" i="21"/>
  <c r="N312" i="21"/>
  <c r="N212" i="21"/>
  <c r="N207" i="21"/>
  <c r="N204" i="21"/>
  <c r="K181" i="21"/>
  <c r="N173" i="21"/>
  <c r="K167" i="21"/>
  <c r="K160" i="21"/>
  <c r="K154" i="21"/>
  <c r="N75" i="21"/>
  <c r="K71" i="21"/>
  <c r="K69" i="21"/>
  <c r="K55" i="21"/>
  <c r="K49" i="21"/>
  <c r="K40" i="21"/>
  <c r="N36" i="21"/>
  <c r="N23" i="21"/>
  <c r="O209" i="9"/>
  <c r="I209" i="10" s="1"/>
  <c r="T8" i="9"/>
  <c r="U8" i="9"/>
  <c r="T9" i="9"/>
  <c r="U9" i="9"/>
  <c r="T10" i="9"/>
  <c r="U10" i="9"/>
  <c r="T11" i="9"/>
  <c r="U11" i="9"/>
  <c r="T12" i="9"/>
  <c r="U12" i="9"/>
  <c r="T14" i="9"/>
  <c r="U14" i="9"/>
  <c r="T15" i="9"/>
  <c r="U15" i="9"/>
  <c r="T16" i="9"/>
  <c r="U16" i="9"/>
  <c r="T17" i="9"/>
  <c r="U17" i="9"/>
  <c r="T18" i="9"/>
  <c r="U18" i="9"/>
  <c r="T19" i="9"/>
  <c r="U19" i="9"/>
  <c r="T20" i="9"/>
  <c r="U20" i="9"/>
  <c r="T21" i="9"/>
  <c r="U21" i="9"/>
  <c r="T22" i="9"/>
  <c r="U22" i="9"/>
  <c r="T23" i="9"/>
  <c r="U23" i="9"/>
  <c r="T24" i="9"/>
  <c r="U24" i="9"/>
  <c r="T25" i="9"/>
  <c r="U25" i="9"/>
  <c r="T26" i="9"/>
  <c r="U26" i="9"/>
  <c r="T27" i="9"/>
  <c r="U27" i="9"/>
  <c r="T28" i="9"/>
  <c r="U28" i="9"/>
  <c r="T29" i="9"/>
  <c r="U29" i="9"/>
  <c r="T30" i="9"/>
  <c r="U30" i="9"/>
  <c r="T31" i="9"/>
  <c r="U31" i="9"/>
  <c r="T32" i="9"/>
  <c r="U32" i="9"/>
  <c r="T33" i="9"/>
  <c r="U33" i="9"/>
  <c r="T34" i="9"/>
  <c r="U34" i="9"/>
  <c r="T35" i="9"/>
  <c r="U35" i="9"/>
  <c r="T36" i="9"/>
  <c r="U36" i="9"/>
  <c r="T37" i="9"/>
  <c r="U37" i="9"/>
  <c r="T38" i="9"/>
  <c r="U38" i="9"/>
  <c r="T39" i="9"/>
  <c r="U39" i="9"/>
  <c r="T40" i="9"/>
  <c r="U40" i="9"/>
  <c r="T41" i="9"/>
  <c r="U41" i="9"/>
  <c r="T43" i="9"/>
  <c r="U43" i="9"/>
  <c r="T44" i="9"/>
  <c r="U44" i="9"/>
  <c r="T45" i="9"/>
  <c r="U45" i="9"/>
  <c r="T46" i="9"/>
  <c r="U46" i="9"/>
  <c r="T47" i="9"/>
  <c r="U47" i="9"/>
  <c r="T48" i="9"/>
  <c r="U48" i="9"/>
  <c r="T49" i="9"/>
  <c r="U49" i="9"/>
  <c r="T50" i="9"/>
  <c r="U50" i="9"/>
  <c r="T51" i="9"/>
  <c r="U51" i="9"/>
  <c r="T52" i="9"/>
  <c r="U52" i="9"/>
  <c r="T53" i="9"/>
  <c r="U53" i="9"/>
  <c r="T54" i="9"/>
  <c r="U54" i="9"/>
  <c r="T55" i="9"/>
  <c r="U55" i="9"/>
  <c r="T56" i="9"/>
  <c r="U56" i="9"/>
  <c r="T57" i="9"/>
  <c r="U57" i="9"/>
  <c r="T58" i="9"/>
  <c r="U58" i="9"/>
  <c r="T59" i="9"/>
  <c r="U59" i="9"/>
  <c r="T60" i="9"/>
  <c r="U60" i="9"/>
  <c r="T61" i="9"/>
  <c r="U61" i="9"/>
  <c r="T62" i="9"/>
  <c r="U62" i="9"/>
  <c r="T63" i="9"/>
  <c r="U63" i="9"/>
  <c r="T64" i="9"/>
  <c r="U64" i="9"/>
  <c r="T65" i="9"/>
  <c r="U65" i="9"/>
  <c r="T66" i="9"/>
  <c r="U66" i="9"/>
  <c r="T67" i="9"/>
  <c r="U67" i="9"/>
  <c r="T68" i="9"/>
  <c r="U68" i="9"/>
  <c r="T69" i="9"/>
  <c r="U69" i="9"/>
  <c r="T70" i="9"/>
  <c r="U70" i="9"/>
  <c r="T71" i="9"/>
  <c r="U71" i="9"/>
  <c r="T72" i="9"/>
  <c r="U72" i="9"/>
  <c r="T73" i="9"/>
  <c r="U73" i="9"/>
  <c r="T74" i="9"/>
  <c r="U74" i="9"/>
  <c r="T76" i="9"/>
  <c r="U76" i="9"/>
  <c r="T77" i="9"/>
  <c r="U77" i="9"/>
  <c r="T78" i="9"/>
  <c r="T75" i="9"/>
  <c r="U75" i="9"/>
  <c r="U78" i="9"/>
  <c r="T79" i="9"/>
  <c r="U79" i="9"/>
  <c r="T80" i="9"/>
  <c r="U80" i="9"/>
  <c r="T81" i="9"/>
  <c r="U81" i="9"/>
  <c r="T82" i="9"/>
  <c r="U82" i="9"/>
  <c r="T83" i="9"/>
  <c r="U83" i="9"/>
  <c r="T84" i="9"/>
  <c r="U84" i="9"/>
  <c r="T85" i="9"/>
  <c r="U85" i="9"/>
  <c r="T86" i="9"/>
  <c r="U86" i="9"/>
  <c r="T87" i="9"/>
  <c r="U87" i="9"/>
  <c r="T88" i="9"/>
  <c r="U88" i="9"/>
  <c r="T89" i="9"/>
  <c r="U89" i="9"/>
  <c r="T90" i="9"/>
  <c r="U90" i="9"/>
  <c r="T91" i="9"/>
  <c r="U91" i="9"/>
  <c r="T92" i="9"/>
  <c r="U92" i="9"/>
  <c r="T93" i="9"/>
  <c r="U93" i="9"/>
  <c r="T94" i="9"/>
  <c r="U94" i="9"/>
  <c r="T95" i="9"/>
  <c r="U95" i="9"/>
  <c r="T96" i="9"/>
  <c r="U96" i="9"/>
  <c r="T97" i="9"/>
  <c r="U97" i="9"/>
  <c r="T98" i="9"/>
  <c r="U98" i="9"/>
  <c r="T99" i="9"/>
  <c r="U99" i="9"/>
  <c r="T100" i="9"/>
  <c r="U100" i="9"/>
  <c r="T101" i="9"/>
  <c r="U101" i="9"/>
  <c r="T102" i="9"/>
  <c r="U102" i="9"/>
  <c r="T103" i="9"/>
  <c r="U103" i="9"/>
  <c r="T104" i="9"/>
  <c r="U104" i="9"/>
  <c r="T105" i="9"/>
  <c r="U105" i="9"/>
  <c r="T106" i="9"/>
  <c r="U106" i="9"/>
  <c r="T107" i="9"/>
  <c r="U107" i="9"/>
  <c r="T108" i="9"/>
  <c r="U108" i="9"/>
  <c r="T109" i="9"/>
  <c r="U109" i="9"/>
  <c r="T110" i="9"/>
  <c r="U110" i="9"/>
  <c r="T111" i="9"/>
  <c r="U111" i="9"/>
  <c r="T112" i="9"/>
  <c r="U112" i="9"/>
  <c r="T113" i="9"/>
  <c r="U113" i="9"/>
  <c r="T114" i="9"/>
  <c r="U114" i="9"/>
  <c r="T115" i="9"/>
  <c r="U115" i="9"/>
  <c r="T116" i="9"/>
  <c r="U116" i="9"/>
  <c r="T117" i="9"/>
  <c r="U117" i="9"/>
  <c r="T118" i="9"/>
  <c r="U118" i="9"/>
  <c r="T119" i="9"/>
  <c r="U119" i="9"/>
  <c r="T120" i="9"/>
  <c r="U120" i="9"/>
  <c r="T121" i="9"/>
  <c r="U121" i="9"/>
  <c r="T122" i="9"/>
  <c r="U122" i="9"/>
  <c r="T123" i="9"/>
  <c r="U123" i="9"/>
  <c r="T124" i="9"/>
  <c r="U124" i="9"/>
  <c r="T125" i="9"/>
  <c r="U125" i="9"/>
  <c r="T126" i="9"/>
  <c r="U126" i="9"/>
  <c r="T127" i="9"/>
  <c r="U127" i="9"/>
  <c r="T128" i="9"/>
  <c r="U128" i="9"/>
  <c r="T129" i="9"/>
  <c r="U129" i="9"/>
  <c r="T130" i="9"/>
  <c r="U130" i="9"/>
  <c r="T131" i="9"/>
  <c r="U131" i="9"/>
  <c r="T132" i="9"/>
  <c r="U132" i="9"/>
  <c r="T133" i="9"/>
  <c r="U133" i="9"/>
  <c r="T134" i="9"/>
  <c r="U134" i="9"/>
  <c r="T135" i="9"/>
  <c r="U135" i="9"/>
  <c r="T136" i="9"/>
  <c r="U136" i="9"/>
  <c r="T137" i="9"/>
  <c r="U137" i="9"/>
  <c r="T138" i="9"/>
  <c r="U138" i="9"/>
  <c r="T139" i="9"/>
  <c r="U139" i="9"/>
  <c r="T140" i="9"/>
  <c r="U140" i="9"/>
  <c r="T141" i="9"/>
  <c r="U141" i="9"/>
  <c r="T142" i="9"/>
  <c r="U142" i="9"/>
  <c r="T143" i="9"/>
  <c r="U143" i="9"/>
  <c r="T144" i="9"/>
  <c r="U144" i="9"/>
  <c r="T145" i="9"/>
  <c r="U145" i="9"/>
  <c r="T146" i="9"/>
  <c r="U146" i="9"/>
  <c r="T147" i="9"/>
  <c r="U147" i="9"/>
  <c r="T148" i="9"/>
  <c r="U148" i="9"/>
  <c r="T149" i="9"/>
  <c r="U149" i="9"/>
  <c r="T150" i="9"/>
  <c r="U150" i="9"/>
  <c r="T151" i="9"/>
  <c r="U151" i="9"/>
  <c r="T152" i="9"/>
  <c r="U152" i="9"/>
  <c r="T153" i="9"/>
  <c r="U153" i="9"/>
  <c r="T154" i="9"/>
  <c r="U154" i="9"/>
  <c r="T155" i="9"/>
  <c r="U155" i="9"/>
  <c r="T156" i="9"/>
  <c r="U156" i="9"/>
  <c r="T157" i="9"/>
  <c r="U157" i="9"/>
  <c r="T158" i="9"/>
  <c r="U158" i="9"/>
  <c r="T159" i="9"/>
  <c r="U159" i="9"/>
  <c r="T160" i="9"/>
  <c r="U160" i="9"/>
  <c r="T161" i="9"/>
  <c r="U161" i="9"/>
  <c r="T162" i="9"/>
  <c r="U162" i="9"/>
  <c r="T163" i="9"/>
  <c r="U163" i="9"/>
  <c r="T164" i="9"/>
  <c r="U164" i="9"/>
  <c r="T165" i="9"/>
  <c r="U165" i="9"/>
  <c r="T166" i="9"/>
  <c r="U166" i="9"/>
  <c r="T167" i="9"/>
  <c r="U167" i="9"/>
  <c r="T168" i="9"/>
  <c r="U168" i="9"/>
  <c r="T169" i="9"/>
  <c r="U169" i="9"/>
  <c r="T170" i="9"/>
  <c r="U170" i="9"/>
  <c r="T171" i="9"/>
  <c r="U171" i="9"/>
  <c r="T172" i="9"/>
  <c r="U172" i="9"/>
  <c r="T173" i="9"/>
  <c r="U173" i="9"/>
  <c r="T174" i="9"/>
  <c r="U174" i="9"/>
  <c r="T175" i="9"/>
  <c r="U175" i="9"/>
  <c r="T176" i="9"/>
  <c r="U176" i="9"/>
  <c r="T177" i="9"/>
  <c r="U177" i="9"/>
  <c r="T178" i="9"/>
  <c r="U178" i="9"/>
  <c r="T179" i="9"/>
  <c r="U179" i="9"/>
  <c r="T180" i="9"/>
  <c r="U180" i="9"/>
  <c r="T181" i="9"/>
  <c r="U181" i="9"/>
  <c r="T182" i="9"/>
  <c r="U182" i="9"/>
  <c r="T183" i="9"/>
  <c r="U183" i="9"/>
  <c r="T184" i="9"/>
  <c r="U184" i="9"/>
  <c r="T185" i="9"/>
  <c r="U185" i="9"/>
  <c r="T186" i="9"/>
  <c r="U186" i="9"/>
  <c r="T187" i="9"/>
  <c r="U187" i="9"/>
  <c r="T188" i="9"/>
  <c r="U188" i="9"/>
  <c r="T189" i="9"/>
  <c r="U189" i="9"/>
  <c r="T190" i="9"/>
  <c r="U190" i="9"/>
  <c r="T191" i="9"/>
  <c r="U191" i="9"/>
  <c r="T192" i="9"/>
  <c r="U192" i="9"/>
  <c r="T193" i="9"/>
  <c r="U193" i="9"/>
  <c r="T194" i="9"/>
  <c r="U194" i="9"/>
  <c r="T195" i="9"/>
  <c r="U195" i="9"/>
  <c r="T196" i="9"/>
  <c r="U196" i="9"/>
  <c r="T197" i="9"/>
  <c r="U197" i="9"/>
  <c r="T198" i="9"/>
  <c r="U198" i="9"/>
  <c r="T199" i="9"/>
  <c r="U199" i="9"/>
  <c r="T200" i="9"/>
  <c r="U200" i="9"/>
  <c r="T201" i="9"/>
  <c r="U201" i="9"/>
  <c r="T202" i="9"/>
  <c r="U202" i="9"/>
  <c r="T203" i="9"/>
  <c r="U203" i="9"/>
  <c r="T204" i="9"/>
  <c r="U204" i="9"/>
  <c r="T205" i="9"/>
  <c r="U205" i="9"/>
  <c r="T206" i="9"/>
  <c r="U206" i="9"/>
  <c r="T207" i="9"/>
  <c r="U207" i="9"/>
  <c r="T208" i="9"/>
  <c r="U208" i="9"/>
  <c r="U209" i="9"/>
  <c r="T210" i="9"/>
  <c r="U210" i="9"/>
  <c r="T211" i="9"/>
  <c r="U211" i="9"/>
  <c r="T212" i="9"/>
  <c r="U212" i="9"/>
  <c r="T213" i="9"/>
  <c r="U213" i="9"/>
  <c r="T214" i="9"/>
  <c r="U214" i="9"/>
  <c r="T215" i="9"/>
  <c r="U215" i="9"/>
  <c r="T216" i="9"/>
  <c r="U216" i="9"/>
  <c r="T217" i="9"/>
  <c r="U217" i="9"/>
  <c r="T218" i="9"/>
  <c r="U218" i="9"/>
  <c r="T219" i="9"/>
  <c r="U219" i="9"/>
  <c r="T220" i="9"/>
  <c r="U220" i="9"/>
  <c r="T221" i="9"/>
  <c r="U221" i="9"/>
  <c r="T222" i="9"/>
  <c r="U222" i="9"/>
  <c r="T223" i="9"/>
  <c r="U223" i="9"/>
  <c r="T224" i="9"/>
  <c r="U224" i="9"/>
  <c r="T225" i="9"/>
  <c r="U225" i="9"/>
  <c r="T226" i="9"/>
  <c r="U226" i="9"/>
  <c r="T227" i="9"/>
  <c r="U227" i="9"/>
  <c r="T228" i="9"/>
  <c r="U228" i="9"/>
  <c r="T229" i="9"/>
  <c r="U229" i="9"/>
  <c r="T230" i="9"/>
  <c r="U230" i="9"/>
  <c r="T231" i="9"/>
  <c r="U231" i="9"/>
  <c r="T232" i="9"/>
  <c r="U232" i="9"/>
  <c r="T233" i="9"/>
  <c r="U233" i="9"/>
  <c r="T234" i="9"/>
  <c r="U234" i="9"/>
  <c r="T235" i="9"/>
  <c r="U235" i="9"/>
  <c r="T236" i="9"/>
  <c r="U236" i="9"/>
  <c r="T237" i="9"/>
  <c r="U237" i="9"/>
  <c r="T238" i="9"/>
  <c r="U238" i="9"/>
  <c r="T239" i="9"/>
  <c r="U239" i="9"/>
  <c r="T240" i="9"/>
  <c r="U240" i="9"/>
  <c r="T241" i="9"/>
  <c r="U241" i="9"/>
  <c r="T242" i="9"/>
  <c r="U242" i="9"/>
  <c r="T243" i="9"/>
  <c r="U243" i="9"/>
  <c r="T244" i="9"/>
  <c r="U244" i="9"/>
  <c r="T245" i="9"/>
  <c r="U245" i="9"/>
  <c r="T246" i="9"/>
  <c r="U246" i="9"/>
  <c r="T247" i="9"/>
  <c r="U247" i="9"/>
  <c r="T248" i="9"/>
  <c r="U248" i="9"/>
  <c r="T249" i="9"/>
  <c r="U249" i="9"/>
  <c r="T250" i="9"/>
  <c r="U250" i="9"/>
  <c r="T251" i="9"/>
  <c r="U251" i="9"/>
  <c r="T252" i="9"/>
  <c r="U252" i="9"/>
  <c r="T253" i="9"/>
  <c r="U253" i="9"/>
  <c r="T254" i="9"/>
  <c r="U254" i="9"/>
  <c r="T255" i="9"/>
  <c r="U255" i="9"/>
  <c r="T256" i="9"/>
  <c r="U256" i="9"/>
  <c r="T257" i="9"/>
  <c r="U257" i="9"/>
  <c r="T258" i="9"/>
  <c r="U258" i="9"/>
  <c r="T259" i="9"/>
  <c r="U259" i="9"/>
  <c r="T260" i="9"/>
  <c r="U260" i="9"/>
  <c r="T261" i="9"/>
  <c r="U261" i="9"/>
  <c r="T262" i="9"/>
  <c r="U262" i="9"/>
  <c r="T263" i="9"/>
  <c r="U263" i="9"/>
  <c r="T264" i="9"/>
  <c r="U264" i="9"/>
  <c r="T265" i="9"/>
  <c r="U265" i="9"/>
  <c r="T266" i="9"/>
  <c r="U266" i="9"/>
  <c r="T267" i="9"/>
  <c r="U267" i="9"/>
  <c r="T268" i="9"/>
  <c r="U268" i="9"/>
  <c r="T269" i="9"/>
  <c r="U269" i="9"/>
  <c r="T270" i="9"/>
  <c r="U270" i="9"/>
  <c r="T271" i="9"/>
  <c r="U271" i="9"/>
  <c r="T272" i="9"/>
  <c r="U272" i="9"/>
  <c r="T273" i="9"/>
  <c r="U273" i="9"/>
  <c r="T274" i="9"/>
  <c r="U274" i="9"/>
  <c r="T275" i="9"/>
  <c r="U275" i="9"/>
  <c r="T276" i="9"/>
  <c r="U276" i="9"/>
  <c r="T277" i="9"/>
  <c r="U277" i="9"/>
  <c r="T278" i="9"/>
  <c r="U278" i="9"/>
  <c r="T279" i="9"/>
  <c r="U279" i="9"/>
  <c r="T280" i="9"/>
  <c r="U280" i="9"/>
  <c r="T281" i="9"/>
  <c r="U281" i="9"/>
  <c r="T282" i="9"/>
  <c r="U282" i="9"/>
  <c r="T283" i="9"/>
  <c r="U283" i="9"/>
  <c r="T284" i="9"/>
  <c r="U284" i="9"/>
  <c r="T285" i="9"/>
  <c r="U285" i="9"/>
  <c r="T286" i="9"/>
  <c r="U286" i="9"/>
  <c r="T287" i="9"/>
  <c r="U287" i="9"/>
  <c r="T288" i="9"/>
  <c r="U288" i="9"/>
  <c r="T289" i="9"/>
  <c r="U289" i="9"/>
  <c r="T290" i="9"/>
  <c r="U290" i="9"/>
  <c r="T291" i="9"/>
  <c r="U291" i="9"/>
  <c r="T292" i="9"/>
  <c r="U292" i="9"/>
  <c r="T293" i="9"/>
  <c r="U293" i="9"/>
  <c r="T294" i="9"/>
  <c r="U294" i="9"/>
  <c r="T295" i="9"/>
  <c r="U295" i="9"/>
  <c r="T296" i="9"/>
  <c r="U296" i="9"/>
  <c r="T297" i="9"/>
  <c r="U297" i="9"/>
  <c r="T298" i="9"/>
  <c r="U298" i="9"/>
  <c r="T299" i="9"/>
  <c r="U299" i="9"/>
  <c r="T300" i="9"/>
  <c r="U300" i="9"/>
  <c r="T301" i="9"/>
  <c r="U301" i="9"/>
  <c r="T302" i="9"/>
  <c r="U302" i="9"/>
  <c r="T303" i="9"/>
  <c r="U303" i="9"/>
  <c r="T304" i="9"/>
  <c r="U304" i="9"/>
  <c r="T305" i="9"/>
  <c r="U305" i="9"/>
  <c r="T306" i="9"/>
  <c r="U306" i="9"/>
  <c r="T307" i="9"/>
  <c r="U307" i="9"/>
  <c r="T308" i="9"/>
  <c r="U308" i="9"/>
  <c r="T309" i="9"/>
  <c r="U309" i="9"/>
  <c r="T310" i="9"/>
  <c r="U310" i="9"/>
  <c r="T311" i="9"/>
  <c r="U311" i="9"/>
  <c r="T312" i="9"/>
  <c r="U312" i="9"/>
  <c r="T313" i="9"/>
  <c r="U313" i="9"/>
  <c r="T314" i="9"/>
  <c r="U314" i="9"/>
  <c r="T315" i="9"/>
  <c r="U315" i="9"/>
  <c r="T316" i="9"/>
  <c r="U316" i="9"/>
  <c r="T317" i="9"/>
  <c r="U317" i="9"/>
  <c r="T318" i="9"/>
  <c r="U318" i="9"/>
  <c r="T319" i="9"/>
  <c r="U319" i="9"/>
  <c r="T320" i="9"/>
  <c r="U320" i="9"/>
  <c r="T321" i="9"/>
  <c r="U321" i="9"/>
  <c r="T322" i="9"/>
  <c r="U322" i="9"/>
  <c r="T323" i="9"/>
  <c r="U323" i="9"/>
  <c r="T324" i="9"/>
  <c r="U324" i="9"/>
  <c r="T325" i="9"/>
  <c r="U325" i="9"/>
  <c r="T326" i="9"/>
  <c r="U326" i="9"/>
  <c r="T327" i="9"/>
  <c r="U327" i="9"/>
  <c r="T328" i="9"/>
  <c r="U328" i="9"/>
  <c r="T329" i="9"/>
  <c r="U329" i="9"/>
  <c r="T330" i="9"/>
  <c r="U330" i="9"/>
  <c r="T331" i="9"/>
  <c r="U331" i="9"/>
  <c r="T332" i="9"/>
  <c r="U332" i="9"/>
  <c r="T333" i="9"/>
  <c r="U333" i="9"/>
  <c r="T334" i="9"/>
  <c r="U334" i="9"/>
  <c r="T335" i="9"/>
  <c r="U335" i="9"/>
  <c r="T336" i="9"/>
  <c r="U336" i="9"/>
  <c r="T337" i="9"/>
  <c r="U337" i="9"/>
  <c r="T338" i="9"/>
  <c r="U338" i="9"/>
  <c r="T339" i="9"/>
  <c r="U339" i="9"/>
  <c r="T340" i="9"/>
  <c r="U340" i="9"/>
  <c r="T341" i="9"/>
  <c r="U341" i="9"/>
  <c r="T342" i="9"/>
  <c r="U342" i="9"/>
  <c r="T343" i="9"/>
  <c r="U343" i="9"/>
  <c r="T344" i="9"/>
  <c r="U344" i="9"/>
  <c r="T345" i="9"/>
  <c r="U345" i="9"/>
  <c r="T346" i="9"/>
  <c r="U346" i="9"/>
  <c r="T347" i="9"/>
  <c r="U347" i="9"/>
  <c r="T348" i="9"/>
  <c r="U348" i="9"/>
  <c r="T349" i="9"/>
  <c r="U349" i="9"/>
  <c r="T350" i="9"/>
  <c r="U350" i="9"/>
  <c r="T351" i="9"/>
  <c r="U351" i="9"/>
  <c r="T352" i="9"/>
  <c r="U352" i="9"/>
  <c r="T353" i="9"/>
  <c r="U353" i="9"/>
  <c r="T354" i="9"/>
  <c r="U354" i="9"/>
  <c r="T355" i="9"/>
  <c r="U355" i="9"/>
  <c r="T356" i="9"/>
  <c r="U356" i="9"/>
  <c r="T357" i="9"/>
  <c r="U357" i="9"/>
  <c r="T358" i="9"/>
  <c r="U358" i="9"/>
  <c r="T359" i="9"/>
  <c r="U359" i="9"/>
  <c r="T360" i="9"/>
  <c r="T361" i="9"/>
  <c r="U361" i="9"/>
  <c r="T362" i="9"/>
  <c r="U362" i="9"/>
  <c r="T363" i="9"/>
  <c r="U363" i="9"/>
  <c r="T364" i="9"/>
  <c r="U364" i="9"/>
  <c r="T365" i="9"/>
  <c r="U365" i="9"/>
  <c r="T366" i="9"/>
  <c r="U366" i="9"/>
  <c r="T367" i="9"/>
  <c r="U367" i="9"/>
  <c r="T368" i="9"/>
  <c r="U368" i="9"/>
  <c r="T369" i="9"/>
  <c r="U369" i="9"/>
  <c r="T370" i="9"/>
  <c r="U370" i="9"/>
  <c r="T371" i="9"/>
  <c r="U371" i="9"/>
  <c r="T372" i="9"/>
  <c r="U372" i="9"/>
  <c r="T373" i="9"/>
  <c r="U373" i="9"/>
  <c r="T374" i="9"/>
  <c r="U374" i="9"/>
  <c r="T375" i="9"/>
  <c r="U375" i="9"/>
  <c r="T376" i="9"/>
  <c r="U376" i="9"/>
  <c r="T377" i="9"/>
  <c r="U377" i="9"/>
  <c r="T378" i="9"/>
  <c r="U378" i="9"/>
  <c r="T379" i="9"/>
  <c r="U379" i="9"/>
  <c r="T380" i="9"/>
  <c r="U380" i="9"/>
  <c r="T381" i="9"/>
  <c r="U381" i="9"/>
  <c r="T382" i="9"/>
  <c r="U382" i="9"/>
  <c r="T383" i="9"/>
  <c r="U383" i="9"/>
  <c r="T384" i="9"/>
  <c r="U384" i="9"/>
  <c r="T385" i="9"/>
  <c r="U385" i="9"/>
  <c r="T386" i="9"/>
  <c r="U386" i="9"/>
  <c r="T387" i="9"/>
  <c r="U387" i="9"/>
  <c r="T388" i="9"/>
  <c r="U388" i="9"/>
  <c r="T389" i="9"/>
  <c r="U389" i="9"/>
  <c r="T390" i="9"/>
  <c r="U390" i="9"/>
  <c r="T391" i="9"/>
  <c r="U391" i="9"/>
  <c r="T392" i="9"/>
  <c r="U392" i="9"/>
  <c r="T393" i="9"/>
  <c r="U393" i="9"/>
  <c r="T394" i="9"/>
  <c r="U394" i="9"/>
  <c r="T395" i="9"/>
  <c r="U395" i="9"/>
  <c r="T396" i="9"/>
  <c r="U396" i="9"/>
  <c r="T397" i="9"/>
  <c r="U397" i="9"/>
  <c r="T398" i="9"/>
  <c r="U398" i="9"/>
  <c r="T399" i="9"/>
  <c r="U399" i="9"/>
  <c r="T400" i="9"/>
  <c r="U400" i="9"/>
  <c r="T401" i="9"/>
  <c r="U401" i="9"/>
  <c r="T402" i="9"/>
  <c r="U402" i="9"/>
  <c r="T403" i="9"/>
  <c r="U403" i="9"/>
  <c r="T404" i="9"/>
  <c r="U404" i="9"/>
  <c r="T405" i="9"/>
  <c r="U405" i="9"/>
  <c r="T406" i="9"/>
  <c r="U406" i="9"/>
  <c r="T407" i="9"/>
  <c r="U407" i="9"/>
  <c r="T408" i="9"/>
  <c r="U408" i="9"/>
  <c r="T409" i="9"/>
  <c r="U409" i="9"/>
  <c r="T410" i="9"/>
  <c r="U410" i="9"/>
  <c r="T411" i="9"/>
  <c r="U411" i="9"/>
  <c r="T412" i="9"/>
  <c r="U412" i="9"/>
  <c r="T413" i="9"/>
  <c r="U413" i="9"/>
  <c r="T414" i="9"/>
  <c r="U414" i="9"/>
  <c r="T415" i="9"/>
  <c r="U415" i="9"/>
  <c r="T416" i="9"/>
  <c r="U416" i="9"/>
  <c r="T417" i="9"/>
  <c r="U417" i="9"/>
  <c r="T418" i="9"/>
  <c r="T419" i="9"/>
  <c r="U419" i="9"/>
  <c r="T420" i="9"/>
  <c r="U420" i="9"/>
  <c r="U428" i="9"/>
  <c r="T429" i="9"/>
  <c r="U429" i="9"/>
  <c r="T430" i="9"/>
  <c r="U430" i="9"/>
  <c r="T431" i="9"/>
  <c r="U431" i="9"/>
  <c r="T432" i="9"/>
  <c r="U432" i="9"/>
  <c r="T433" i="9"/>
  <c r="U433" i="9"/>
  <c r="T434" i="9"/>
  <c r="U434" i="9"/>
  <c r="T435" i="9"/>
  <c r="U435" i="9"/>
  <c r="T436" i="9"/>
  <c r="U436" i="9"/>
  <c r="T437" i="9"/>
  <c r="U437" i="9"/>
  <c r="T438" i="9"/>
  <c r="U438" i="9"/>
  <c r="T439" i="9"/>
  <c r="U439" i="9"/>
  <c r="T440" i="9"/>
  <c r="U440" i="9"/>
  <c r="T441" i="9"/>
  <c r="U441" i="9"/>
  <c r="T442" i="9"/>
  <c r="U442" i="9"/>
  <c r="T443" i="9"/>
  <c r="U443" i="9"/>
  <c r="T444" i="9"/>
  <c r="U444" i="9"/>
  <c r="T445" i="9"/>
  <c r="U445" i="9"/>
  <c r="T446" i="9"/>
  <c r="U446" i="9"/>
  <c r="T447" i="9"/>
  <c r="U447" i="9"/>
  <c r="T448" i="9"/>
  <c r="U448" i="9"/>
  <c r="T449" i="9"/>
  <c r="U449" i="9"/>
  <c r="T450" i="9"/>
  <c r="U450" i="9"/>
  <c r="T451" i="9"/>
  <c r="U451" i="9"/>
  <c r="T452" i="9"/>
  <c r="U452" i="9"/>
  <c r="T453" i="9"/>
  <c r="U453" i="9"/>
  <c r="T454" i="9"/>
  <c r="U454" i="9"/>
  <c r="T455" i="9"/>
  <c r="U455" i="9"/>
  <c r="T456" i="9"/>
  <c r="U456" i="9"/>
  <c r="T457" i="9"/>
  <c r="U457" i="9"/>
  <c r="T458" i="9"/>
  <c r="U458" i="9"/>
  <c r="T459" i="9"/>
  <c r="U459" i="9"/>
  <c r="U7" i="9"/>
  <c r="T7" i="9"/>
  <c r="U360" i="9"/>
  <c r="U418" i="9"/>
  <c r="T421" i="9"/>
  <c r="U421" i="9"/>
  <c r="T422" i="9"/>
  <c r="U422" i="9"/>
  <c r="T423" i="9"/>
  <c r="U423" i="9"/>
  <c r="T424" i="9"/>
  <c r="U424" i="9"/>
  <c r="T425" i="9"/>
  <c r="U425" i="9"/>
  <c r="T426" i="9"/>
  <c r="U426" i="9"/>
  <c r="T427" i="9"/>
  <c r="U427" i="9"/>
  <c r="T428" i="9"/>
  <c r="R477" i="37" l="1"/>
  <c r="R478" i="37" s="1"/>
  <c r="R481" i="37" s="1"/>
  <c r="Q477" i="37"/>
  <c r="Q478" i="37" s="1"/>
  <c r="O477" i="37"/>
  <c r="O478" i="37"/>
  <c r="Q18" i="24"/>
  <c r="M19" i="24"/>
  <c r="M20" i="24" s="1"/>
  <c r="R17" i="24"/>
  <c r="N17" i="24"/>
  <c r="N19" i="24" s="1"/>
  <c r="D28" i="32"/>
  <c r="C61" i="32"/>
  <c r="C62" i="32" s="1"/>
  <c r="D63" i="32" s="1"/>
  <c r="M8" i="48"/>
  <c r="M34" i="48" s="1"/>
  <c r="L34" i="48"/>
  <c r="N459" i="21"/>
  <c r="K459" i="21"/>
  <c r="T209" i="9"/>
  <c r="Q507" i="45"/>
  <c r="L384" i="22"/>
  <c r="M384" i="22" s="1"/>
  <c r="L86" i="22"/>
  <c r="K86" i="22"/>
  <c r="G10" i="45"/>
  <c r="N20" i="24" l="1"/>
  <c r="X8" i="45"/>
  <c r="X9" i="45"/>
  <c r="X10" i="45"/>
  <c r="X11" i="45"/>
  <c r="X12" i="45"/>
  <c r="X13" i="45"/>
  <c r="X14" i="45"/>
  <c r="X15" i="45"/>
  <c r="X16" i="45"/>
  <c r="X17" i="45"/>
  <c r="X18" i="45"/>
  <c r="X7" i="45"/>
  <c r="M497" i="45"/>
  <c r="M498" i="45"/>
  <c r="M499" i="45"/>
  <c r="M500" i="45"/>
  <c r="M501" i="45"/>
  <c r="M502" i="45"/>
  <c r="M503" i="45"/>
  <c r="M504" i="45"/>
  <c r="M505" i="45"/>
  <c r="M506" i="45"/>
  <c r="M496" i="45"/>
  <c r="M495" i="45"/>
  <c r="M494" i="45"/>
  <c r="M493" i="45"/>
  <c r="M492" i="45"/>
  <c r="M491" i="45"/>
  <c r="M490" i="45"/>
  <c r="M489" i="45"/>
  <c r="M488" i="45"/>
  <c r="N487" i="45"/>
  <c r="Q487" i="45" s="1"/>
  <c r="N488" i="45"/>
  <c r="Q488" i="45" s="1"/>
  <c r="N489" i="45"/>
  <c r="Q489" i="45" s="1"/>
  <c r="N490" i="45"/>
  <c r="Q490" i="45" s="1"/>
  <c r="N491" i="45"/>
  <c r="Q491" i="45" s="1"/>
  <c r="N492" i="45"/>
  <c r="Q492" i="45" s="1"/>
  <c r="N493" i="45"/>
  <c r="Q493" i="45" s="1"/>
  <c r="N494" i="45"/>
  <c r="Q494" i="45" s="1"/>
  <c r="N495" i="45"/>
  <c r="Q495" i="45" s="1"/>
  <c r="N496" i="45"/>
  <c r="Q496" i="45" s="1"/>
  <c r="N497" i="45"/>
  <c r="Q497" i="45" s="1"/>
  <c r="N498" i="45"/>
  <c r="Q498" i="45" s="1"/>
  <c r="N499" i="45"/>
  <c r="Q499" i="45" s="1"/>
  <c r="N500" i="45"/>
  <c r="Q500" i="45" s="1"/>
  <c r="N501" i="45"/>
  <c r="Q501" i="45" s="1"/>
  <c r="N502" i="45"/>
  <c r="Q502" i="45" s="1"/>
  <c r="N503" i="45"/>
  <c r="Q503" i="45" s="1"/>
  <c r="N504" i="45"/>
  <c r="Q504" i="45" s="1"/>
  <c r="N505" i="45"/>
  <c r="Q505" i="45" s="1"/>
  <c r="N506" i="45"/>
  <c r="Q506" i="45" s="1"/>
  <c r="M487" i="45"/>
  <c r="J487" i="45"/>
  <c r="K487" i="45"/>
  <c r="J488" i="45"/>
  <c r="K488" i="45"/>
  <c r="J489" i="45"/>
  <c r="K489" i="45"/>
  <c r="J490" i="45"/>
  <c r="K490" i="45"/>
  <c r="J491" i="45"/>
  <c r="K491" i="45"/>
  <c r="J492" i="45"/>
  <c r="K492" i="45"/>
  <c r="J493" i="45"/>
  <c r="K493" i="45"/>
  <c r="J494" i="45"/>
  <c r="K494" i="45"/>
  <c r="J495" i="45"/>
  <c r="K495" i="45"/>
  <c r="J496" i="45"/>
  <c r="K496" i="45"/>
  <c r="J497" i="45"/>
  <c r="K497" i="45"/>
  <c r="J498" i="45"/>
  <c r="K498" i="45"/>
  <c r="J499" i="45"/>
  <c r="K499" i="45"/>
  <c r="J500" i="45"/>
  <c r="K500" i="45"/>
  <c r="J501" i="45"/>
  <c r="K501" i="45"/>
  <c r="J502" i="45"/>
  <c r="K502" i="45"/>
  <c r="J503" i="45"/>
  <c r="K503" i="45"/>
  <c r="J504" i="45"/>
  <c r="K504" i="45"/>
  <c r="J505" i="45"/>
  <c r="K505" i="45"/>
  <c r="J506" i="45"/>
  <c r="K506" i="45"/>
  <c r="W19" i="45"/>
  <c r="M486" i="45"/>
  <c r="K486" i="45"/>
  <c r="G486" i="45"/>
  <c r="N486" i="45" s="1"/>
  <c r="Q486" i="45" s="1"/>
  <c r="M485" i="45"/>
  <c r="K485" i="45"/>
  <c r="G485" i="45"/>
  <c r="N485" i="45" s="1"/>
  <c r="Q485" i="45" s="1"/>
  <c r="M484" i="45"/>
  <c r="K484" i="45"/>
  <c r="G484" i="45"/>
  <c r="N484" i="45" s="1"/>
  <c r="Q484" i="45" s="1"/>
  <c r="M483" i="45"/>
  <c r="K483" i="45"/>
  <c r="G483" i="45"/>
  <c r="J483" i="45" s="1"/>
  <c r="M482" i="45"/>
  <c r="K482" i="45"/>
  <c r="G482" i="45"/>
  <c r="M481" i="45"/>
  <c r="K481" i="45"/>
  <c r="G481" i="45"/>
  <c r="J481" i="45" s="1"/>
  <c r="M480" i="45"/>
  <c r="K480" i="45"/>
  <c r="G480" i="45"/>
  <c r="J480" i="45" s="1"/>
  <c r="M479" i="45"/>
  <c r="K479" i="45"/>
  <c r="G479" i="45"/>
  <c r="N479" i="45" s="1"/>
  <c r="Q479" i="45" s="1"/>
  <c r="M478" i="45"/>
  <c r="K478" i="45"/>
  <c r="G478" i="45"/>
  <c r="N478" i="45" s="1"/>
  <c r="Q478" i="45" s="1"/>
  <c r="M477" i="45"/>
  <c r="K477" i="45"/>
  <c r="G477" i="45"/>
  <c r="N477" i="45" s="1"/>
  <c r="Q477" i="45" s="1"/>
  <c r="M476" i="45"/>
  <c r="K476" i="45"/>
  <c r="G476" i="45"/>
  <c r="N476" i="45" s="1"/>
  <c r="Q476" i="45" s="1"/>
  <c r="M475" i="45"/>
  <c r="K475" i="45"/>
  <c r="G475" i="45"/>
  <c r="N475" i="45" s="1"/>
  <c r="Q475" i="45" s="1"/>
  <c r="M474" i="45"/>
  <c r="K474" i="45"/>
  <c r="G474" i="45"/>
  <c r="M473" i="45"/>
  <c r="K473" i="45"/>
  <c r="G473" i="45"/>
  <c r="J473" i="45" s="1"/>
  <c r="M472" i="45"/>
  <c r="K472" i="45"/>
  <c r="G472" i="45"/>
  <c r="J472" i="45" s="1"/>
  <c r="M471" i="45"/>
  <c r="K471" i="45"/>
  <c r="G471" i="45"/>
  <c r="N471" i="45" s="1"/>
  <c r="Q471" i="45" s="1"/>
  <c r="M470" i="45"/>
  <c r="K470" i="45"/>
  <c r="G470" i="45"/>
  <c r="N470" i="45" s="1"/>
  <c r="Q470" i="45" s="1"/>
  <c r="M469" i="45"/>
  <c r="K469" i="45"/>
  <c r="G469" i="45"/>
  <c r="N469" i="45" s="1"/>
  <c r="Q469" i="45" s="1"/>
  <c r="M468" i="45"/>
  <c r="K468" i="45"/>
  <c r="G468" i="45"/>
  <c r="J468" i="45" s="1"/>
  <c r="M467" i="45"/>
  <c r="K467" i="45"/>
  <c r="G467" i="45"/>
  <c r="N467" i="45" s="1"/>
  <c r="Q467" i="45" s="1"/>
  <c r="M466" i="45"/>
  <c r="K466" i="45"/>
  <c r="G466" i="45"/>
  <c r="M465" i="45"/>
  <c r="K465" i="45"/>
  <c r="G465" i="45"/>
  <c r="J465" i="45" s="1"/>
  <c r="M464" i="45"/>
  <c r="K464" i="45"/>
  <c r="G464" i="45"/>
  <c r="J464" i="45" s="1"/>
  <c r="M463" i="45"/>
  <c r="K463" i="45"/>
  <c r="G463" i="45"/>
  <c r="N463" i="45" s="1"/>
  <c r="Q463" i="45" s="1"/>
  <c r="M462" i="45"/>
  <c r="K462" i="45"/>
  <c r="G462" i="45"/>
  <c r="N462" i="45" s="1"/>
  <c r="Q462" i="45" s="1"/>
  <c r="M461" i="45"/>
  <c r="K461" i="45"/>
  <c r="G461" i="45"/>
  <c r="N461" i="45" s="1"/>
  <c r="Q461" i="45" s="1"/>
  <c r="M460" i="45"/>
  <c r="K460" i="45"/>
  <c r="G460" i="45"/>
  <c r="N460" i="45" s="1"/>
  <c r="Q460" i="45" s="1"/>
  <c r="M459" i="45"/>
  <c r="K459" i="45"/>
  <c r="G459" i="45"/>
  <c r="N459" i="45" s="1"/>
  <c r="Q459" i="45" s="1"/>
  <c r="M458" i="45"/>
  <c r="K458" i="45"/>
  <c r="G458" i="45"/>
  <c r="M457" i="45"/>
  <c r="K457" i="45"/>
  <c r="G457" i="45"/>
  <c r="J457" i="45" s="1"/>
  <c r="M456" i="45"/>
  <c r="K456" i="45"/>
  <c r="G456" i="45"/>
  <c r="J456" i="45" s="1"/>
  <c r="M455" i="45"/>
  <c r="K455" i="45"/>
  <c r="G455" i="45"/>
  <c r="N455" i="45" s="1"/>
  <c r="Q455" i="45" s="1"/>
  <c r="M454" i="45"/>
  <c r="K454" i="45"/>
  <c r="G454" i="45"/>
  <c r="N454" i="45" s="1"/>
  <c r="Q454" i="45" s="1"/>
  <c r="M453" i="45"/>
  <c r="K453" i="45"/>
  <c r="G453" i="45"/>
  <c r="N453" i="45" s="1"/>
  <c r="Q453" i="45" s="1"/>
  <c r="M452" i="45"/>
  <c r="K452" i="45"/>
  <c r="G452" i="45"/>
  <c r="N452" i="45" s="1"/>
  <c r="Q452" i="45" s="1"/>
  <c r="M451" i="45"/>
  <c r="K451" i="45"/>
  <c r="G451" i="45"/>
  <c r="J451" i="45" s="1"/>
  <c r="M450" i="45"/>
  <c r="K450" i="45"/>
  <c r="G450" i="45"/>
  <c r="M449" i="45"/>
  <c r="K449" i="45"/>
  <c r="G449" i="45"/>
  <c r="J449" i="45" s="1"/>
  <c r="M448" i="45"/>
  <c r="K448" i="45"/>
  <c r="G448" i="45"/>
  <c r="J448" i="45" s="1"/>
  <c r="M447" i="45"/>
  <c r="K447" i="45"/>
  <c r="G447" i="45"/>
  <c r="N447" i="45" s="1"/>
  <c r="Q447" i="45" s="1"/>
  <c r="M446" i="45"/>
  <c r="K446" i="45"/>
  <c r="G446" i="45"/>
  <c r="N446" i="45" s="1"/>
  <c r="Q446" i="45" s="1"/>
  <c r="M445" i="45"/>
  <c r="H445" i="45"/>
  <c r="K445" i="45" s="1"/>
  <c r="M444" i="45"/>
  <c r="K444" i="45"/>
  <c r="G444" i="45"/>
  <c r="J444" i="45" s="1"/>
  <c r="M443" i="45"/>
  <c r="K443" i="45"/>
  <c r="G443" i="45"/>
  <c r="J443" i="45" s="1"/>
  <c r="M442" i="45"/>
  <c r="K442" i="45"/>
  <c r="G442" i="45"/>
  <c r="J442" i="45" s="1"/>
  <c r="M441" i="45"/>
  <c r="K441" i="45"/>
  <c r="G441" i="45"/>
  <c r="J441" i="45" s="1"/>
  <c r="M440" i="45"/>
  <c r="K440" i="45"/>
  <c r="G440" i="45"/>
  <c r="N440" i="45" s="1"/>
  <c r="Q440" i="45" s="1"/>
  <c r="M439" i="45"/>
  <c r="K439" i="45"/>
  <c r="G439" i="45"/>
  <c r="J439" i="45" s="1"/>
  <c r="M438" i="45"/>
  <c r="K438" i="45"/>
  <c r="G438" i="45"/>
  <c r="N438" i="45" s="1"/>
  <c r="Q438" i="45" s="1"/>
  <c r="M437" i="45"/>
  <c r="K437" i="45"/>
  <c r="G437" i="45"/>
  <c r="N437" i="45" s="1"/>
  <c r="Q437" i="45" s="1"/>
  <c r="M436" i="45"/>
  <c r="K436" i="45"/>
  <c r="G436" i="45"/>
  <c r="J436" i="45" s="1"/>
  <c r="M435" i="45"/>
  <c r="K435" i="45"/>
  <c r="G435" i="45"/>
  <c r="J435" i="45" s="1"/>
  <c r="M434" i="45"/>
  <c r="K434" i="45"/>
  <c r="G434" i="45"/>
  <c r="N434" i="45" s="1"/>
  <c r="Q434" i="45" s="1"/>
  <c r="M433" i="45"/>
  <c r="K433" i="45"/>
  <c r="G433" i="45"/>
  <c r="J433" i="45" s="1"/>
  <c r="M432" i="45"/>
  <c r="K432" i="45"/>
  <c r="G432" i="45"/>
  <c r="N432" i="45" s="1"/>
  <c r="Q432" i="45" s="1"/>
  <c r="M431" i="45"/>
  <c r="K431" i="45"/>
  <c r="G431" i="45"/>
  <c r="J431" i="45" s="1"/>
  <c r="M430" i="45"/>
  <c r="K430" i="45"/>
  <c r="G430" i="45"/>
  <c r="N430" i="45" s="1"/>
  <c r="Q430" i="45" s="1"/>
  <c r="M429" i="45"/>
  <c r="K429" i="45"/>
  <c r="G429" i="45"/>
  <c r="N429" i="45" s="1"/>
  <c r="Q429" i="45" s="1"/>
  <c r="M428" i="45"/>
  <c r="K428" i="45"/>
  <c r="G428" i="45"/>
  <c r="J428" i="45" s="1"/>
  <c r="M427" i="45"/>
  <c r="K427" i="45"/>
  <c r="G427" i="45"/>
  <c r="J427" i="45" s="1"/>
  <c r="M426" i="45"/>
  <c r="K426" i="45"/>
  <c r="G426" i="45"/>
  <c r="N426" i="45" s="1"/>
  <c r="Q426" i="45" s="1"/>
  <c r="M425" i="45"/>
  <c r="K425" i="45"/>
  <c r="G425" i="45"/>
  <c r="J425" i="45" s="1"/>
  <c r="M424" i="45"/>
  <c r="K424" i="45"/>
  <c r="G424" i="45"/>
  <c r="J424" i="45" s="1"/>
  <c r="M423" i="45"/>
  <c r="H423" i="45"/>
  <c r="G423" i="45" s="1"/>
  <c r="M422" i="45"/>
  <c r="K422" i="45"/>
  <c r="G422" i="45"/>
  <c r="N422" i="45" s="1"/>
  <c r="Q422" i="45" s="1"/>
  <c r="M421" i="45"/>
  <c r="K421" i="45"/>
  <c r="G421" i="45"/>
  <c r="M420" i="45"/>
  <c r="K420" i="45"/>
  <c r="G420" i="45"/>
  <c r="J420" i="45" s="1"/>
  <c r="M419" i="45"/>
  <c r="K419" i="45"/>
  <c r="G419" i="45"/>
  <c r="J419" i="45" s="1"/>
  <c r="M418" i="45"/>
  <c r="K418" i="45"/>
  <c r="G418" i="45"/>
  <c r="N418" i="45" s="1"/>
  <c r="Q418" i="45" s="1"/>
  <c r="M417" i="45"/>
  <c r="K417" i="45"/>
  <c r="G417" i="45"/>
  <c r="N417" i="45" s="1"/>
  <c r="Q417" i="45" s="1"/>
  <c r="M416" i="45"/>
  <c r="K416" i="45"/>
  <c r="G416" i="45"/>
  <c r="N416" i="45" s="1"/>
  <c r="Q416" i="45" s="1"/>
  <c r="M415" i="45"/>
  <c r="K415" i="45"/>
  <c r="G415" i="45"/>
  <c r="J415" i="45" s="1"/>
  <c r="M414" i="45"/>
  <c r="K414" i="45"/>
  <c r="G414" i="45"/>
  <c r="N414" i="45" s="1"/>
  <c r="Q414" i="45" s="1"/>
  <c r="M413" i="45"/>
  <c r="K413" i="45"/>
  <c r="G413" i="45"/>
  <c r="M412" i="45"/>
  <c r="K412" i="45"/>
  <c r="G412" i="45"/>
  <c r="J412" i="45" s="1"/>
  <c r="M411" i="45"/>
  <c r="K411" i="45"/>
  <c r="G411" i="45"/>
  <c r="J411" i="45" s="1"/>
  <c r="M410" i="45"/>
  <c r="K410" i="45"/>
  <c r="G410" i="45"/>
  <c r="N410" i="45" s="1"/>
  <c r="Q410" i="45" s="1"/>
  <c r="M409" i="45"/>
  <c r="K409" i="45"/>
  <c r="G409" i="45"/>
  <c r="N409" i="45" s="1"/>
  <c r="Q409" i="45" s="1"/>
  <c r="M408" i="45"/>
  <c r="H408" i="45"/>
  <c r="K408" i="45" s="1"/>
  <c r="G408" i="45"/>
  <c r="M407" i="45"/>
  <c r="K407" i="45"/>
  <c r="G407" i="45"/>
  <c r="J407" i="45" s="1"/>
  <c r="M406" i="45"/>
  <c r="K406" i="45"/>
  <c r="G406" i="45"/>
  <c r="J406" i="45" s="1"/>
  <c r="M405" i="45"/>
  <c r="K405" i="45"/>
  <c r="G405" i="45"/>
  <c r="N405" i="45" s="1"/>
  <c r="Q405" i="45" s="1"/>
  <c r="M404" i="45"/>
  <c r="K404" i="45"/>
  <c r="G404" i="45"/>
  <c r="J404" i="45" s="1"/>
  <c r="M403" i="45"/>
  <c r="K403" i="45"/>
  <c r="G403" i="45"/>
  <c r="J403" i="45" s="1"/>
  <c r="M402" i="45"/>
  <c r="K402" i="45"/>
  <c r="G402" i="45"/>
  <c r="J402" i="45" s="1"/>
  <c r="M401" i="45"/>
  <c r="K401" i="45"/>
  <c r="G401" i="45"/>
  <c r="N401" i="45" s="1"/>
  <c r="Q401" i="45" s="1"/>
  <c r="M400" i="45"/>
  <c r="H400" i="45"/>
  <c r="K400" i="45" s="1"/>
  <c r="G400" i="45"/>
  <c r="M399" i="45"/>
  <c r="K399" i="45"/>
  <c r="G399" i="45"/>
  <c r="J399" i="45" s="1"/>
  <c r="M398" i="45"/>
  <c r="K398" i="45"/>
  <c r="G398" i="45"/>
  <c r="J398" i="45" s="1"/>
  <c r="M397" i="45"/>
  <c r="K397" i="45"/>
  <c r="G397" i="45"/>
  <c r="N397" i="45" s="1"/>
  <c r="Q397" i="45" s="1"/>
  <c r="M396" i="45"/>
  <c r="K396" i="45"/>
  <c r="G396" i="45"/>
  <c r="N396" i="45" s="1"/>
  <c r="Q396" i="45" s="1"/>
  <c r="M395" i="45"/>
  <c r="K395" i="45"/>
  <c r="G395" i="45"/>
  <c r="N395" i="45" s="1"/>
  <c r="Q395" i="45" s="1"/>
  <c r="M394" i="45"/>
  <c r="K394" i="45"/>
  <c r="G394" i="45"/>
  <c r="J394" i="45" s="1"/>
  <c r="M393" i="45"/>
  <c r="K393" i="45"/>
  <c r="G393" i="45"/>
  <c r="N393" i="45" s="1"/>
  <c r="Q393" i="45" s="1"/>
  <c r="M392" i="45"/>
  <c r="K392" i="45"/>
  <c r="G392" i="45"/>
  <c r="M391" i="45"/>
  <c r="K391" i="45"/>
  <c r="G391" i="45"/>
  <c r="J391" i="45" s="1"/>
  <c r="M390" i="45"/>
  <c r="K390" i="45"/>
  <c r="G390" i="45"/>
  <c r="J390" i="45" s="1"/>
  <c r="M389" i="45"/>
  <c r="K389" i="45"/>
  <c r="G389" i="45"/>
  <c r="N389" i="45" s="1"/>
  <c r="Q389" i="45" s="1"/>
  <c r="M388" i="45"/>
  <c r="K388" i="45"/>
  <c r="G388" i="45"/>
  <c r="N388" i="45" s="1"/>
  <c r="Q388" i="45" s="1"/>
  <c r="M387" i="45"/>
  <c r="K387" i="45"/>
  <c r="G387" i="45"/>
  <c r="N387" i="45" s="1"/>
  <c r="Q387" i="45" s="1"/>
  <c r="M386" i="45"/>
  <c r="K386" i="45"/>
  <c r="G386" i="45"/>
  <c r="N386" i="45" s="1"/>
  <c r="Q386" i="45" s="1"/>
  <c r="M385" i="45"/>
  <c r="K385" i="45"/>
  <c r="G385" i="45"/>
  <c r="N385" i="45" s="1"/>
  <c r="Q385" i="45" s="1"/>
  <c r="M384" i="45"/>
  <c r="K384" i="45"/>
  <c r="G384" i="45"/>
  <c r="M383" i="45"/>
  <c r="K383" i="45"/>
  <c r="G383" i="45"/>
  <c r="J383" i="45" s="1"/>
  <c r="M382" i="45"/>
  <c r="K382" i="45"/>
  <c r="G382" i="45"/>
  <c r="J382" i="45" s="1"/>
  <c r="M381" i="45"/>
  <c r="K381" i="45"/>
  <c r="G381" i="45"/>
  <c r="N381" i="45" s="1"/>
  <c r="Q381" i="45" s="1"/>
  <c r="M380" i="45"/>
  <c r="K380" i="45"/>
  <c r="G380" i="45"/>
  <c r="N380" i="45" s="1"/>
  <c r="Q380" i="45" s="1"/>
  <c r="M379" i="45"/>
  <c r="K379" i="45"/>
  <c r="G379" i="45"/>
  <c r="N379" i="45" s="1"/>
  <c r="Q379" i="45" s="1"/>
  <c r="M378" i="45"/>
  <c r="K378" i="45"/>
  <c r="G378" i="45"/>
  <c r="N378" i="45" s="1"/>
  <c r="Q378" i="45" s="1"/>
  <c r="M377" i="45"/>
  <c r="K377" i="45"/>
  <c r="G377" i="45"/>
  <c r="N377" i="45" s="1"/>
  <c r="Q377" i="45" s="1"/>
  <c r="M376" i="45"/>
  <c r="K376" i="45"/>
  <c r="G376" i="45"/>
  <c r="M375" i="45"/>
  <c r="K375" i="45"/>
  <c r="G375" i="45"/>
  <c r="J375" i="45" s="1"/>
  <c r="M374" i="45"/>
  <c r="K374" i="45"/>
  <c r="G374" i="45"/>
  <c r="J374" i="45" s="1"/>
  <c r="M373" i="45"/>
  <c r="K373" i="45"/>
  <c r="G373" i="45"/>
  <c r="N373" i="45" s="1"/>
  <c r="Q373" i="45" s="1"/>
  <c r="M372" i="45"/>
  <c r="K372" i="45"/>
  <c r="G372" i="45"/>
  <c r="N372" i="45" s="1"/>
  <c r="Q372" i="45" s="1"/>
  <c r="M371" i="45"/>
  <c r="K371" i="45"/>
  <c r="G371" i="45"/>
  <c r="N371" i="45" s="1"/>
  <c r="Q371" i="45" s="1"/>
  <c r="M370" i="45"/>
  <c r="K370" i="45"/>
  <c r="G370" i="45"/>
  <c r="J370" i="45" s="1"/>
  <c r="M369" i="45"/>
  <c r="K369" i="45"/>
  <c r="G369" i="45"/>
  <c r="J369" i="45" s="1"/>
  <c r="M368" i="45"/>
  <c r="K368" i="45"/>
  <c r="G368" i="45"/>
  <c r="M367" i="45"/>
  <c r="K367" i="45"/>
  <c r="G367" i="45"/>
  <c r="J367" i="45" s="1"/>
  <c r="M366" i="45"/>
  <c r="H366" i="45"/>
  <c r="K366" i="45" s="1"/>
  <c r="M365" i="45"/>
  <c r="K365" i="45"/>
  <c r="G365" i="45"/>
  <c r="J365" i="45" s="1"/>
  <c r="M364" i="45"/>
  <c r="K364" i="45"/>
  <c r="G364" i="45"/>
  <c r="N364" i="45" s="1"/>
  <c r="Q364" i="45" s="1"/>
  <c r="M363" i="45"/>
  <c r="K363" i="45"/>
  <c r="G363" i="45"/>
  <c r="N363" i="45" s="1"/>
  <c r="Q363" i="45" s="1"/>
  <c r="M362" i="45"/>
  <c r="H362" i="45"/>
  <c r="G362" i="45" s="1"/>
  <c r="J362" i="45" s="1"/>
  <c r="M361" i="45"/>
  <c r="K361" i="45"/>
  <c r="G361" i="45"/>
  <c r="J361" i="45" s="1"/>
  <c r="M360" i="45"/>
  <c r="K360" i="45"/>
  <c r="G360" i="45"/>
  <c r="N360" i="45" s="1"/>
  <c r="Q360" i="45" s="1"/>
  <c r="M359" i="45"/>
  <c r="K359" i="45"/>
  <c r="G359" i="45"/>
  <c r="N359" i="45" s="1"/>
  <c r="Q359" i="45" s="1"/>
  <c r="M358" i="45"/>
  <c r="K358" i="45"/>
  <c r="G358" i="45"/>
  <c r="N358" i="45" s="1"/>
  <c r="Q358" i="45" s="1"/>
  <c r="M357" i="45"/>
  <c r="K357" i="45"/>
  <c r="G357" i="45"/>
  <c r="J357" i="45" s="1"/>
  <c r="M356" i="45"/>
  <c r="K356" i="45"/>
  <c r="G356" i="45"/>
  <c r="N356" i="45" s="1"/>
  <c r="Q356" i="45" s="1"/>
  <c r="M355" i="45"/>
  <c r="H355" i="45"/>
  <c r="M354" i="45"/>
  <c r="K354" i="45"/>
  <c r="G354" i="45"/>
  <c r="J354" i="45" s="1"/>
  <c r="M353" i="45"/>
  <c r="H353" i="45"/>
  <c r="K353" i="45" s="1"/>
  <c r="M352" i="45"/>
  <c r="K352" i="45"/>
  <c r="G352" i="45"/>
  <c r="N352" i="45" s="1"/>
  <c r="Q352" i="45" s="1"/>
  <c r="M351" i="45"/>
  <c r="K351" i="45"/>
  <c r="G351" i="45"/>
  <c r="N351" i="45" s="1"/>
  <c r="Q351" i="45" s="1"/>
  <c r="M350" i="45"/>
  <c r="K350" i="45"/>
  <c r="G350" i="45"/>
  <c r="M349" i="45"/>
  <c r="K349" i="45"/>
  <c r="G349" i="45"/>
  <c r="J349" i="45" s="1"/>
  <c r="M348" i="45"/>
  <c r="K348" i="45"/>
  <c r="G348" i="45"/>
  <c r="J348" i="45" s="1"/>
  <c r="M347" i="45"/>
  <c r="K347" i="45"/>
  <c r="G347" i="45"/>
  <c r="N347" i="45" s="1"/>
  <c r="Q347" i="45" s="1"/>
  <c r="M346" i="45"/>
  <c r="K346" i="45"/>
  <c r="G346" i="45"/>
  <c r="N346" i="45" s="1"/>
  <c r="Q346" i="45" s="1"/>
  <c r="M345" i="45"/>
  <c r="K345" i="45"/>
  <c r="G345" i="45"/>
  <c r="N345" i="45" s="1"/>
  <c r="Q345" i="45" s="1"/>
  <c r="M344" i="45"/>
  <c r="K344" i="45"/>
  <c r="G344" i="45"/>
  <c r="N344" i="45" s="1"/>
  <c r="Q344" i="45" s="1"/>
  <c r="M343" i="45"/>
  <c r="H343" i="45"/>
  <c r="K343" i="45" s="1"/>
  <c r="M342" i="45"/>
  <c r="H342" i="45"/>
  <c r="K342" i="45" s="1"/>
  <c r="M341" i="45"/>
  <c r="H341" i="45"/>
  <c r="K341" i="45" s="1"/>
  <c r="M340" i="45"/>
  <c r="K340" i="45"/>
  <c r="G340" i="45"/>
  <c r="N340" i="45" s="1"/>
  <c r="Q340" i="45" s="1"/>
  <c r="M339" i="45"/>
  <c r="H339" i="45"/>
  <c r="K339" i="45" s="1"/>
  <c r="M338" i="45"/>
  <c r="K338" i="45"/>
  <c r="G338" i="45"/>
  <c r="J338" i="45" s="1"/>
  <c r="M337" i="45"/>
  <c r="K337" i="45"/>
  <c r="G337" i="45"/>
  <c r="N337" i="45" s="1"/>
  <c r="Q337" i="45" s="1"/>
  <c r="M336" i="45"/>
  <c r="K336" i="45"/>
  <c r="G336" i="45"/>
  <c r="N336" i="45" s="1"/>
  <c r="Q336" i="45" s="1"/>
  <c r="M335" i="45"/>
  <c r="K335" i="45"/>
  <c r="G335" i="45"/>
  <c r="N335" i="45" s="1"/>
  <c r="Q335" i="45" s="1"/>
  <c r="M334" i="45"/>
  <c r="K334" i="45"/>
  <c r="G334" i="45"/>
  <c r="N334" i="45" s="1"/>
  <c r="Q334" i="45" s="1"/>
  <c r="M333" i="45"/>
  <c r="K333" i="45"/>
  <c r="G333" i="45"/>
  <c r="N333" i="45" s="1"/>
  <c r="Q333" i="45" s="1"/>
  <c r="M332" i="45"/>
  <c r="H332" i="45"/>
  <c r="M331" i="45"/>
  <c r="K331" i="45"/>
  <c r="G331" i="45"/>
  <c r="J331" i="45" s="1"/>
  <c r="M330" i="45"/>
  <c r="H330" i="45"/>
  <c r="K330" i="45" s="1"/>
  <c r="M329" i="45"/>
  <c r="K329" i="45"/>
  <c r="G329" i="45"/>
  <c r="J329" i="45" s="1"/>
  <c r="M328" i="45"/>
  <c r="K328" i="45"/>
  <c r="G328" i="45"/>
  <c r="N328" i="45" s="1"/>
  <c r="Q328" i="45" s="1"/>
  <c r="M327" i="45"/>
  <c r="K327" i="45"/>
  <c r="G327" i="45"/>
  <c r="M326" i="45"/>
  <c r="K326" i="45"/>
  <c r="G326" i="45"/>
  <c r="J326" i="45" s="1"/>
  <c r="M325" i="45"/>
  <c r="H325" i="45"/>
  <c r="K325" i="45" s="1"/>
  <c r="M324" i="45"/>
  <c r="K324" i="45"/>
  <c r="G324" i="45"/>
  <c r="J324" i="45" s="1"/>
  <c r="M323" i="45"/>
  <c r="K323" i="45"/>
  <c r="G323" i="45"/>
  <c r="N323" i="45" s="1"/>
  <c r="Q323" i="45" s="1"/>
  <c r="M322" i="45"/>
  <c r="K322" i="45"/>
  <c r="G322" i="45"/>
  <c r="N322" i="45" s="1"/>
  <c r="Q322" i="45" s="1"/>
  <c r="M321" i="45"/>
  <c r="H321" i="45"/>
  <c r="K321" i="45" s="1"/>
  <c r="M320" i="45"/>
  <c r="H320" i="45"/>
  <c r="K320" i="45" s="1"/>
  <c r="M319" i="45"/>
  <c r="H319" i="45"/>
  <c r="G319" i="45" s="1"/>
  <c r="M318" i="45"/>
  <c r="H318" i="45"/>
  <c r="K318" i="45" s="1"/>
  <c r="M317" i="45"/>
  <c r="H317" i="45"/>
  <c r="K317" i="45" s="1"/>
  <c r="M316" i="45"/>
  <c r="K316" i="45"/>
  <c r="G316" i="45"/>
  <c r="N316" i="45" s="1"/>
  <c r="Q316" i="45" s="1"/>
  <c r="M315" i="45"/>
  <c r="H315" i="45"/>
  <c r="G315" i="45" s="1"/>
  <c r="M314" i="45"/>
  <c r="K314" i="45"/>
  <c r="G314" i="45"/>
  <c r="J314" i="45" s="1"/>
  <c r="M313" i="45"/>
  <c r="K313" i="45"/>
  <c r="G313" i="45"/>
  <c r="J313" i="45" s="1"/>
  <c r="M312" i="45"/>
  <c r="K312" i="45"/>
  <c r="G312" i="45"/>
  <c r="J312" i="45" s="1"/>
  <c r="M311" i="45"/>
  <c r="K311" i="45"/>
  <c r="G311" i="45"/>
  <c r="J311" i="45" s="1"/>
  <c r="M310" i="45"/>
  <c r="K310" i="45"/>
  <c r="G310" i="45"/>
  <c r="J310" i="45" s="1"/>
  <c r="M309" i="45"/>
  <c r="K309" i="45"/>
  <c r="G309" i="45"/>
  <c r="J309" i="45" s="1"/>
  <c r="M308" i="45"/>
  <c r="K308" i="45"/>
  <c r="G308" i="45"/>
  <c r="N308" i="45" s="1"/>
  <c r="Q308" i="45" s="1"/>
  <c r="M307" i="45"/>
  <c r="K307" i="45"/>
  <c r="G307" i="45"/>
  <c r="N307" i="45" s="1"/>
  <c r="Q307" i="45" s="1"/>
  <c r="M306" i="45"/>
  <c r="H306" i="45"/>
  <c r="G306" i="45" s="1"/>
  <c r="J306" i="45" s="1"/>
  <c r="M305" i="45"/>
  <c r="H305" i="45"/>
  <c r="K305" i="45" s="1"/>
  <c r="M304" i="45"/>
  <c r="K304" i="45"/>
  <c r="G304" i="45"/>
  <c r="J304" i="45" s="1"/>
  <c r="M303" i="45"/>
  <c r="K303" i="45"/>
  <c r="G303" i="45"/>
  <c r="N303" i="45" s="1"/>
  <c r="Q303" i="45" s="1"/>
  <c r="M302" i="45"/>
  <c r="H302" i="45"/>
  <c r="K302" i="45" s="1"/>
  <c r="M301" i="45"/>
  <c r="K301" i="45"/>
  <c r="G301" i="45"/>
  <c r="J301" i="45" s="1"/>
  <c r="M300" i="45"/>
  <c r="K300" i="45"/>
  <c r="G300" i="45"/>
  <c r="J300" i="45" s="1"/>
  <c r="M299" i="45"/>
  <c r="K299" i="45"/>
  <c r="G299" i="45"/>
  <c r="N299" i="45" s="1"/>
  <c r="Q299" i="45" s="1"/>
  <c r="M298" i="45"/>
  <c r="K298" i="45"/>
  <c r="G298" i="45"/>
  <c r="N298" i="45" s="1"/>
  <c r="Q298" i="45" s="1"/>
  <c r="M297" i="45"/>
  <c r="K297" i="45"/>
  <c r="G297" i="45"/>
  <c r="N297" i="45" s="1"/>
  <c r="Q297" i="45" s="1"/>
  <c r="M296" i="45"/>
  <c r="K296" i="45"/>
  <c r="G296" i="45"/>
  <c r="J296" i="45" s="1"/>
  <c r="M295" i="45"/>
  <c r="K295" i="45"/>
  <c r="G295" i="45"/>
  <c r="N295" i="45" s="1"/>
  <c r="Q295" i="45" s="1"/>
  <c r="M294" i="45"/>
  <c r="K294" i="45"/>
  <c r="G294" i="45"/>
  <c r="M293" i="45"/>
  <c r="H293" i="45"/>
  <c r="K293" i="45" s="1"/>
  <c r="M292" i="45"/>
  <c r="K292" i="45"/>
  <c r="G292" i="45"/>
  <c r="N292" i="45" s="1"/>
  <c r="Q292" i="45" s="1"/>
  <c r="M291" i="45"/>
  <c r="K291" i="45"/>
  <c r="G291" i="45"/>
  <c r="J291" i="45" s="1"/>
  <c r="M290" i="45"/>
  <c r="K290" i="45"/>
  <c r="G290" i="45"/>
  <c r="N290" i="45" s="1"/>
  <c r="Q290" i="45" s="1"/>
  <c r="M289" i="45"/>
  <c r="K289" i="45"/>
  <c r="G289" i="45"/>
  <c r="N289" i="45" s="1"/>
  <c r="Q289" i="45" s="1"/>
  <c r="M288" i="45"/>
  <c r="H288" i="45"/>
  <c r="K288" i="45" s="1"/>
  <c r="M287" i="45"/>
  <c r="K287" i="45"/>
  <c r="G287" i="45"/>
  <c r="J287" i="45" s="1"/>
  <c r="M286" i="45"/>
  <c r="K286" i="45"/>
  <c r="G286" i="45"/>
  <c r="N286" i="45" s="1"/>
  <c r="Q286" i="45" s="1"/>
  <c r="M285" i="45"/>
  <c r="K285" i="45"/>
  <c r="G285" i="45"/>
  <c r="N285" i="45" s="1"/>
  <c r="Q285" i="45" s="1"/>
  <c r="M284" i="45"/>
  <c r="K284" i="45"/>
  <c r="G284" i="45"/>
  <c r="N284" i="45" s="1"/>
  <c r="Q284" i="45" s="1"/>
  <c r="M283" i="45"/>
  <c r="K283" i="45"/>
  <c r="G283" i="45"/>
  <c r="N283" i="45" s="1"/>
  <c r="Q283" i="45" s="1"/>
  <c r="M282" i="45"/>
  <c r="H282" i="45"/>
  <c r="K282" i="45" s="1"/>
  <c r="M281" i="45"/>
  <c r="K281" i="45"/>
  <c r="G281" i="45"/>
  <c r="N281" i="45" s="1"/>
  <c r="Q281" i="45" s="1"/>
  <c r="M280" i="45"/>
  <c r="K280" i="45"/>
  <c r="G280" i="45"/>
  <c r="J280" i="45" s="1"/>
  <c r="M279" i="45"/>
  <c r="H279" i="45"/>
  <c r="G279" i="45" s="1"/>
  <c r="M278" i="45"/>
  <c r="H278" i="45"/>
  <c r="K278" i="45" s="1"/>
  <c r="M277" i="45"/>
  <c r="K277" i="45"/>
  <c r="G277" i="45"/>
  <c r="J277" i="45" s="1"/>
  <c r="M276" i="45"/>
  <c r="K276" i="45"/>
  <c r="G276" i="45"/>
  <c r="N276" i="45" s="1"/>
  <c r="Q276" i="45" s="1"/>
  <c r="M275" i="45"/>
  <c r="K275" i="45"/>
  <c r="G275" i="45"/>
  <c r="J275" i="45" s="1"/>
  <c r="M274" i="45"/>
  <c r="K274" i="45"/>
  <c r="G274" i="45"/>
  <c r="J274" i="45" s="1"/>
  <c r="M273" i="45"/>
  <c r="K273" i="45"/>
  <c r="G273" i="45"/>
  <c r="J273" i="45" s="1"/>
  <c r="M272" i="45"/>
  <c r="K272" i="45"/>
  <c r="G272" i="45"/>
  <c r="N272" i="45" s="1"/>
  <c r="Q272" i="45" s="1"/>
  <c r="M271" i="45"/>
  <c r="H271" i="45"/>
  <c r="K271" i="45" s="1"/>
  <c r="M270" i="45"/>
  <c r="K270" i="45"/>
  <c r="G270" i="45"/>
  <c r="J270" i="45" s="1"/>
  <c r="M269" i="45"/>
  <c r="K269" i="45"/>
  <c r="G269" i="45"/>
  <c r="J269" i="45" s="1"/>
  <c r="M268" i="45"/>
  <c r="K268" i="45"/>
  <c r="H268" i="45"/>
  <c r="G268" i="45"/>
  <c r="N268" i="45" s="1"/>
  <c r="Q268" i="45" s="1"/>
  <c r="M267" i="45"/>
  <c r="K267" i="45"/>
  <c r="H267" i="45"/>
  <c r="G267" i="45" s="1"/>
  <c r="M266" i="45"/>
  <c r="H266" i="45"/>
  <c r="M265" i="45"/>
  <c r="H265" i="45"/>
  <c r="K265" i="45" s="1"/>
  <c r="G265" i="45"/>
  <c r="N265" i="45" s="1"/>
  <c r="Q265" i="45" s="1"/>
  <c r="M264" i="45"/>
  <c r="K264" i="45"/>
  <c r="G264" i="45"/>
  <c r="N264" i="45" s="1"/>
  <c r="Q264" i="45" s="1"/>
  <c r="M263" i="45"/>
  <c r="K263" i="45"/>
  <c r="G263" i="45"/>
  <c r="N263" i="45" s="1"/>
  <c r="Q263" i="45" s="1"/>
  <c r="M262" i="45"/>
  <c r="K262" i="45"/>
  <c r="G262" i="45"/>
  <c r="J262" i="45" s="1"/>
  <c r="M261" i="45"/>
  <c r="K261" i="45"/>
  <c r="G261" i="45"/>
  <c r="M260" i="45"/>
  <c r="K260" i="45"/>
  <c r="G260" i="45"/>
  <c r="J260" i="45" s="1"/>
  <c r="M259" i="45"/>
  <c r="K259" i="45"/>
  <c r="G259" i="45"/>
  <c r="J259" i="45" s="1"/>
  <c r="M258" i="45"/>
  <c r="H258" i="45"/>
  <c r="K258" i="45" s="1"/>
  <c r="M257" i="45"/>
  <c r="H257" i="45"/>
  <c r="G257" i="45" s="1"/>
  <c r="M256" i="45"/>
  <c r="K256" i="45"/>
  <c r="G256" i="45"/>
  <c r="M255" i="45"/>
  <c r="H255" i="45"/>
  <c r="K255" i="45" s="1"/>
  <c r="M254" i="45"/>
  <c r="H254" i="45"/>
  <c r="K254" i="45" s="1"/>
  <c r="M253" i="45"/>
  <c r="H253" i="45"/>
  <c r="K253" i="45" s="1"/>
  <c r="M252" i="45"/>
  <c r="K252" i="45"/>
  <c r="G252" i="45"/>
  <c r="J252" i="45" s="1"/>
  <c r="M251" i="45"/>
  <c r="K251" i="45"/>
  <c r="G251" i="45"/>
  <c r="N251" i="45" s="1"/>
  <c r="Q251" i="45" s="1"/>
  <c r="M250" i="45"/>
  <c r="K250" i="45"/>
  <c r="G250" i="45"/>
  <c r="J250" i="45" s="1"/>
  <c r="M249" i="45"/>
  <c r="K249" i="45"/>
  <c r="G249" i="45"/>
  <c r="J249" i="45" s="1"/>
  <c r="M248" i="45"/>
  <c r="K248" i="45"/>
  <c r="G248" i="45"/>
  <c r="J248" i="45" s="1"/>
  <c r="M247" i="45"/>
  <c r="K247" i="45"/>
  <c r="G247" i="45"/>
  <c r="N247" i="45" s="1"/>
  <c r="Q247" i="45" s="1"/>
  <c r="M246" i="45"/>
  <c r="K246" i="45"/>
  <c r="G246" i="45"/>
  <c r="N246" i="45" s="1"/>
  <c r="Q246" i="45" s="1"/>
  <c r="M245" i="45"/>
  <c r="K245" i="45"/>
  <c r="G245" i="45"/>
  <c r="J245" i="45" s="1"/>
  <c r="M244" i="45"/>
  <c r="K244" i="45"/>
  <c r="G244" i="45"/>
  <c r="J244" i="45" s="1"/>
  <c r="M243" i="45"/>
  <c r="K243" i="45"/>
  <c r="G243" i="45"/>
  <c r="N243" i="45" s="1"/>
  <c r="Q243" i="45" s="1"/>
  <c r="M242" i="45"/>
  <c r="K242" i="45"/>
  <c r="G242" i="45"/>
  <c r="J242" i="45" s="1"/>
  <c r="M241" i="45"/>
  <c r="K241" i="45"/>
  <c r="G241" i="45"/>
  <c r="J241" i="45" s="1"/>
  <c r="M240" i="45"/>
  <c r="K240" i="45"/>
  <c r="G240" i="45"/>
  <c r="J240" i="45" s="1"/>
  <c r="M239" i="45"/>
  <c r="H239" i="45"/>
  <c r="G239" i="45" s="1"/>
  <c r="M238" i="45"/>
  <c r="K238" i="45"/>
  <c r="G238" i="45"/>
  <c r="M237" i="45"/>
  <c r="K237" i="45"/>
  <c r="G237" i="45"/>
  <c r="J237" i="45" s="1"/>
  <c r="M236" i="45"/>
  <c r="K236" i="45"/>
  <c r="G236" i="45"/>
  <c r="J236" i="45" s="1"/>
  <c r="M235" i="45"/>
  <c r="K235" i="45"/>
  <c r="G235" i="45"/>
  <c r="N235" i="45" s="1"/>
  <c r="Q235" i="45" s="1"/>
  <c r="M234" i="45"/>
  <c r="K234" i="45"/>
  <c r="G234" i="45"/>
  <c r="N234" i="45" s="1"/>
  <c r="Q234" i="45" s="1"/>
  <c r="M233" i="45"/>
  <c r="K233" i="45"/>
  <c r="G233" i="45"/>
  <c r="N233" i="45" s="1"/>
  <c r="Q233" i="45" s="1"/>
  <c r="M232" i="45"/>
  <c r="K232" i="45"/>
  <c r="G232" i="45"/>
  <c r="J232" i="45" s="1"/>
  <c r="M231" i="45"/>
  <c r="K231" i="45"/>
  <c r="G231" i="45"/>
  <c r="N231" i="45" s="1"/>
  <c r="Q231" i="45" s="1"/>
  <c r="M230" i="45"/>
  <c r="K230" i="45"/>
  <c r="G230" i="45"/>
  <c r="M229" i="45"/>
  <c r="K229" i="45"/>
  <c r="G229" i="45"/>
  <c r="J229" i="45" s="1"/>
  <c r="M228" i="45"/>
  <c r="K228" i="45"/>
  <c r="G228" i="45"/>
  <c r="J228" i="45" s="1"/>
  <c r="M227" i="45"/>
  <c r="K227" i="45"/>
  <c r="G227" i="45"/>
  <c r="N227" i="45" s="1"/>
  <c r="Q227" i="45" s="1"/>
  <c r="M226" i="45"/>
  <c r="K226" i="45"/>
  <c r="G226" i="45"/>
  <c r="N226" i="45" s="1"/>
  <c r="Q226" i="45" s="1"/>
  <c r="M225" i="45"/>
  <c r="K225" i="45"/>
  <c r="G225" i="45"/>
  <c r="N225" i="45" s="1"/>
  <c r="Q225" i="45" s="1"/>
  <c r="M224" i="45"/>
  <c r="K224" i="45"/>
  <c r="G224" i="45"/>
  <c r="N224" i="45" s="1"/>
  <c r="Q224" i="45" s="1"/>
  <c r="M223" i="45"/>
  <c r="K223" i="45"/>
  <c r="G223" i="45"/>
  <c r="N223" i="45" s="1"/>
  <c r="Q223" i="45" s="1"/>
  <c r="M222" i="45"/>
  <c r="K222" i="45"/>
  <c r="G222" i="45"/>
  <c r="M221" i="45"/>
  <c r="K221" i="45"/>
  <c r="G221" i="45"/>
  <c r="J221" i="45" s="1"/>
  <c r="M220" i="45"/>
  <c r="K220" i="45"/>
  <c r="G220" i="45"/>
  <c r="J220" i="45" s="1"/>
  <c r="M219" i="45"/>
  <c r="K219" i="45"/>
  <c r="G219" i="45"/>
  <c r="N219" i="45" s="1"/>
  <c r="Q219" i="45" s="1"/>
  <c r="M218" i="45"/>
  <c r="K218" i="45"/>
  <c r="G218" i="45"/>
  <c r="N218" i="45" s="1"/>
  <c r="Q218" i="45" s="1"/>
  <c r="M217" i="45"/>
  <c r="K217" i="45"/>
  <c r="G217" i="45"/>
  <c r="N217" i="45" s="1"/>
  <c r="Q217" i="45" s="1"/>
  <c r="M216" i="45"/>
  <c r="K216" i="45"/>
  <c r="G216" i="45"/>
  <c r="N216" i="45" s="1"/>
  <c r="Q216" i="45" s="1"/>
  <c r="M215" i="45"/>
  <c r="K215" i="45"/>
  <c r="G215" i="45"/>
  <c r="J215" i="45" s="1"/>
  <c r="M214" i="45"/>
  <c r="K214" i="45"/>
  <c r="G214" i="45"/>
  <c r="M213" i="45"/>
  <c r="K213" i="45"/>
  <c r="G213" i="45"/>
  <c r="J213" i="45" s="1"/>
  <c r="M212" i="45"/>
  <c r="K212" i="45"/>
  <c r="G212" i="45"/>
  <c r="J212" i="45" s="1"/>
  <c r="M211" i="45"/>
  <c r="K211" i="45"/>
  <c r="G211" i="45"/>
  <c r="N211" i="45" s="1"/>
  <c r="Q211" i="45" s="1"/>
  <c r="M210" i="45"/>
  <c r="H210" i="45"/>
  <c r="K210" i="45" s="1"/>
  <c r="M209" i="45"/>
  <c r="K209" i="45"/>
  <c r="G209" i="45"/>
  <c r="N209" i="45" s="1"/>
  <c r="Q209" i="45" s="1"/>
  <c r="M208" i="45"/>
  <c r="K208" i="45"/>
  <c r="G208" i="45"/>
  <c r="J208" i="45" s="1"/>
  <c r="M207" i="45"/>
  <c r="K207" i="45"/>
  <c r="G207" i="45"/>
  <c r="J207" i="45" s="1"/>
  <c r="M206" i="45"/>
  <c r="K206" i="45"/>
  <c r="G206" i="45"/>
  <c r="N206" i="45" s="1"/>
  <c r="Q206" i="45" s="1"/>
  <c r="M205" i="45"/>
  <c r="K205" i="45"/>
  <c r="G205" i="45"/>
  <c r="J205" i="45" s="1"/>
  <c r="M204" i="45"/>
  <c r="K204" i="45"/>
  <c r="G204" i="45"/>
  <c r="J204" i="45" s="1"/>
  <c r="M203" i="45"/>
  <c r="K203" i="45"/>
  <c r="G203" i="45"/>
  <c r="J203" i="45" s="1"/>
  <c r="M202" i="45"/>
  <c r="K202" i="45"/>
  <c r="G202" i="45"/>
  <c r="N202" i="45" s="1"/>
  <c r="Q202" i="45" s="1"/>
  <c r="M201" i="45"/>
  <c r="K201" i="45"/>
  <c r="G201" i="45"/>
  <c r="N201" i="45" s="1"/>
  <c r="Q201" i="45" s="1"/>
  <c r="M200" i="45"/>
  <c r="K200" i="45"/>
  <c r="G200" i="45"/>
  <c r="J200" i="45" s="1"/>
  <c r="M199" i="45"/>
  <c r="K199" i="45"/>
  <c r="G199" i="45"/>
  <c r="J199" i="45" s="1"/>
  <c r="M198" i="45"/>
  <c r="K198" i="45"/>
  <c r="G198" i="45"/>
  <c r="N198" i="45" s="1"/>
  <c r="Q198" i="45" s="1"/>
  <c r="M197" i="45"/>
  <c r="K197" i="45"/>
  <c r="G197" i="45"/>
  <c r="J197" i="45" s="1"/>
  <c r="M196" i="45"/>
  <c r="K196" i="45"/>
  <c r="G196" i="45"/>
  <c r="J196" i="45" s="1"/>
  <c r="M195" i="45"/>
  <c r="K195" i="45"/>
  <c r="G195" i="45"/>
  <c r="J195" i="45" s="1"/>
  <c r="M194" i="45"/>
  <c r="K194" i="45"/>
  <c r="G194" i="45"/>
  <c r="N194" i="45" s="1"/>
  <c r="Q194" i="45" s="1"/>
  <c r="M193" i="45"/>
  <c r="K193" i="45"/>
  <c r="G193" i="45"/>
  <c r="N193" i="45" s="1"/>
  <c r="Q193" i="45" s="1"/>
  <c r="M192" i="45"/>
  <c r="K192" i="45"/>
  <c r="G192" i="45"/>
  <c r="J192" i="45" s="1"/>
  <c r="M191" i="45"/>
  <c r="K191" i="45"/>
  <c r="G191" i="45"/>
  <c r="J191" i="45" s="1"/>
  <c r="M190" i="45"/>
  <c r="K190" i="45"/>
  <c r="G190" i="45"/>
  <c r="N190" i="45" s="1"/>
  <c r="Q190" i="45" s="1"/>
  <c r="M189" i="45"/>
  <c r="K189" i="45"/>
  <c r="G189" i="45"/>
  <c r="J189" i="45" s="1"/>
  <c r="M188" i="45"/>
  <c r="K188" i="45"/>
  <c r="G188" i="45"/>
  <c r="N188" i="45" s="1"/>
  <c r="Q188" i="45" s="1"/>
  <c r="M187" i="45"/>
  <c r="K187" i="45"/>
  <c r="G187" i="45"/>
  <c r="J187" i="45" s="1"/>
  <c r="M186" i="45"/>
  <c r="K186" i="45"/>
  <c r="G186" i="45"/>
  <c r="N186" i="45" s="1"/>
  <c r="Q186" i="45" s="1"/>
  <c r="M185" i="45"/>
  <c r="H185" i="45"/>
  <c r="K185" i="45" s="1"/>
  <c r="G185" i="45"/>
  <c r="M184" i="45"/>
  <c r="K184" i="45"/>
  <c r="G184" i="45"/>
  <c r="J184" i="45" s="1"/>
  <c r="M183" i="45"/>
  <c r="K183" i="45"/>
  <c r="G183" i="45"/>
  <c r="J183" i="45" s="1"/>
  <c r="M182" i="45"/>
  <c r="K182" i="45"/>
  <c r="G182" i="45"/>
  <c r="N182" i="45" s="1"/>
  <c r="Q182" i="45" s="1"/>
  <c r="M181" i="45"/>
  <c r="K181" i="45"/>
  <c r="G181" i="45"/>
  <c r="N181" i="45" s="1"/>
  <c r="Q181" i="45" s="1"/>
  <c r="M180" i="45"/>
  <c r="K180" i="45"/>
  <c r="H180" i="45"/>
  <c r="G180" i="45" s="1"/>
  <c r="M179" i="45"/>
  <c r="K179" i="45"/>
  <c r="H179" i="45"/>
  <c r="G179" i="45"/>
  <c r="J179" i="45" s="1"/>
  <c r="M178" i="45"/>
  <c r="H178" i="45"/>
  <c r="K178" i="45" s="1"/>
  <c r="M177" i="45"/>
  <c r="K177" i="45"/>
  <c r="G177" i="45"/>
  <c r="J177" i="45" s="1"/>
  <c r="M176" i="45"/>
  <c r="K176" i="45"/>
  <c r="G176" i="45"/>
  <c r="N176" i="45" s="1"/>
  <c r="Q176" i="45" s="1"/>
  <c r="M175" i="45"/>
  <c r="K175" i="45"/>
  <c r="G175" i="45"/>
  <c r="N175" i="45" s="1"/>
  <c r="Q175" i="45" s="1"/>
  <c r="M174" i="45"/>
  <c r="K174" i="45"/>
  <c r="G174" i="45"/>
  <c r="J174" i="45" s="1"/>
  <c r="M173" i="45"/>
  <c r="K173" i="45"/>
  <c r="G173" i="45"/>
  <c r="J173" i="45" s="1"/>
  <c r="M172" i="45"/>
  <c r="K172" i="45"/>
  <c r="G172" i="45"/>
  <c r="N172" i="45" s="1"/>
  <c r="Q172" i="45" s="1"/>
  <c r="M171" i="45"/>
  <c r="K171" i="45"/>
  <c r="G171" i="45"/>
  <c r="J171" i="45" s="1"/>
  <c r="M170" i="45"/>
  <c r="K170" i="45"/>
  <c r="G170" i="45"/>
  <c r="N170" i="45" s="1"/>
  <c r="Q170" i="45" s="1"/>
  <c r="M169" i="45"/>
  <c r="K169" i="45"/>
  <c r="G169" i="45"/>
  <c r="M168" i="45"/>
  <c r="K168" i="45"/>
  <c r="G168" i="45"/>
  <c r="N168" i="45" s="1"/>
  <c r="Q168" i="45" s="1"/>
  <c r="M167" i="45"/>
  <c r="K167" i="45"/>
  <c r="G167" i="45"/>
  <c r="N167" i="45" s="1"/>
  <c r="Q167" i="45" s="1"/>
  <c r="M166" i="45"/>
  <c r="K166" i="45"/>
  <c r="G166" i="45"/>
  <c r="J166" i="45" s="1"/>
  <c r="M165" i="45"/>
  <c r="K165" i="45"/>
  <c r="G165" i="45"/>
  <c r="J165" i="45" s="1"/>
  <c r="M164" i="45"/>
  <c r="K164" i="45"/>
  <c r="G164" i="45"/>
  <c r="N164" i="45" s="1"/>
  <c r="Q164" i="45" s="1"/>
  <c r="M163" i="45"/>
  <c r="K163" i="45"/>
  <c r="G163" i="45"/>
  <c r="J163" i="45" s="1"/>
  <c r="M162" i="45"/>
  <c r="K162" i="45"/>
  <c r="G162" i="45"/>
  <c r="N162" i="45" s="1"/>
  <c r="Q162" i="45" s="1"/>
  <c r="M161" i="45"/>
  <c r="K161" i="45"/>
  <c r="G161" i="45"/>
  <c r="M160" i="45"/>
  <c r="K160" i="45"/>
  <c r="G160" i="45"/>
  <c r="N160" i="45" s="1"/>
  <c r="Q160" i="45" s="1"/>
  <c r="M159" i="45"/>
  <c r="K159" i="45"/>
  <c r="G159" i="45"/>
  <c r="N159" i="45" s="1"/>
  <c r="Q159" i="45" s="1"/>
  <c r="M158" i="45"/>
  <c r="K158" i="45"/>
  <c r="G158" i="45"/>
  <c r="J158" i="45" s="1"/>
  <c r="M157" i="45"/>
  <c r="K157" i="45"/>
  <c r="G157" i="45"/>
  <c r="J157" i="45" s="1"/>
  <c r="M156" i="45"/>
  <c r="K156" i="45"/>
  <c r="G156" i="45"/>
  <c r="N156" i="45" s="1"/>
  <c r="Q156" i="45" s="1"/>
  <c r="M155" i="45"/>
  <c r="K155" i="45"/>
  <c r="G155" i="45"/>
  <c r="J155" i="45" s="1"/>
  <c r="M154" i="45"/>
  <c r="K154" i="45"/>
  <c r="G154" i="45"/>
  <c r="J154" i="45" s="1"/>
  <c r="M153" i="45"/>
  <c r="K153" i="45"/>
  <c r="G153" i="45"/>
  <c r="M152" i="45"/>
  <c r="K152" i="45"/>
  <c r="G152" i="45"/>
  <c r="N152" i="45" s="1"/>
  <c r="Q152" i="45" s="1"/>
  <c r="M151" i="45"/>
  <c r="K151" i="45"/>
  <c r="G151" i="45"/>
  <c r="N151" i="45" s="1"/>
  <c r="Q151" i="45" s="1"/>
  <c r="M150" i="45"/>
  <c r="K150" i="45"/>
  <c r="G150" i="45"/>
  <c r="J150" i="45" s="1"/>
  <c r="M149" i="45"/>
  <c r="K149" i="45"/>
  <c r="G149" i="45"/>
  <c r="J149" i="45" s="1"/>
  <c r="M148" i="45"/>
  <c r="K148" i="45"/>
  <c r="G148" i="45"/>
  <c r="J148" i="45" s="1"/>
  <c r="M147" i="45"/>
  <c r="K147" i="45"/>
  <c r="G147" i="45"/>
  <c r="J147" i="45" s="1"/>
  <c r="M146" i="45"/>
  <c r="H146" i="45"/>
  <c r="K146" i="45" s="1"/>
  <c r="G146" i="45"/>
  <c r="N146" i="45" s="1"/>
  <c r="Q146" i="45" s="1"/>
  <c r="M145" i="45"/>
  <c r="K145" i="45"/>
  <c r="G145" i="45"/>
  <c r="N145" i="45" s="1"/>
  <c r="Q145" i="45" s="1"/>
  <c r="M144" i="45"/>
  <c r="K144" i="45"/>
  <c r="G144" i="45"/>
  <c r="N144" i="45" s="1"/>
  <c r="Q144" i="45" s="1"/>
  <c r="M143" i="45"/>
  <c r="K143" i="45"/>
  <c r="G143" i="45"/>
  <c r="J143" i="45" s="1"/>
  <c r="M142" i="45"/>
  <c r="K142" i="45"/>
  <c r="G142" i="45"/>
  <c r="J142" i="45" s="1"/>
  <c r="M141" i="45"/>
  <c r="K141" i="45"/>
  <c r="G141" i="45"/>
  <c r="J141" i="45" s="1"/>
  <c r="M140" i="45"/>
  <c r="K140" i="45"/>
  <c r="G140" i="45"/>
  <c r="M139" i="45"/>
  <c r="K139" i="45"/>
  <c r="G139" i="45"/>
  <c r="M138" i="45"/>
  <c r="K138" i="45"/>
  <c r="G138" i="45"/>
  <c r="N138" i="45" s="1"/>
  <c r="Q138" i="45" s="1"/>
  <c r="M137" i="45"/>
  <c r="K137" i="45"/>
  <c r="G137" i="45"/>
  <c r="N137" i="45" s="1"/>
  <c r="Q137" i="45" s="1"/>
  <c r="M136" i="45"/>
  <c r="K136" i="45"/>
  <c r="G136" i="45"/>
  <c r="N136" i="45" s="1"/>
  <c r="Q136" i="45" s="1"/>
  <c r="M135" i="45"/>
  <c r="K135" i="45"/>
  <c r="G135" i="45"/>
  <c r="J135" i="45" s="1"/>
  <c r="M134" i="45"/>
  <c r="K134" i="45"/>
  <c r="G134" i="45"/>
  <c r="J134" i="45" s="1"/>
  <c r="M133" i="45"/>
  <c r="K133" i="45"/>
  <c r="G133" i="45"/>
  <c r="J133" i="45" s="1"/>
  <c r="M132" i="45"/>
  <c r="K132" i="45"/>
  <c r="G132" i="45"/>
  <c r="M131" i="45"/>
  <c r="K131" i="45"/>
  <c r="G131" i="45"/>
  <c r="M130" i="45"/>
  <c r="K130" i="45"/>
  <c r="G130" i="45"/>
  <c r="N130" i="45" s="1"/>
  <c r="Q130" i="45" s="1"/>
  <c r="M129" i="45"/>
  <c r="K129" i="45"/>
  <c r="G129" i="45"/>
  <c r="N129" i="45" s="1"/>
  <c r="Q129" i="45" s="1"/>
  <c r="M128" i="45"/>
  <c r="K128" i="45"/>
  <c r="G128" i="45"/>
  <c r="N128" i="45" s="1"/>
  <c r="Q128" i="45" s="1"/>
  <c r="M127" i="45"/>
  <c r="K127" i="45"/>
  <c r="G127" i="45"/>
  <c r="J127" i="45" s="1"/>
  <c r="M126" i="45"/>
  <c r="K126" i="45"/>
  <c r="G126" i="45"/>
  <c r="J126" i="45" s="1"/>
  <c r="M125" i="45"/>
  <c r="K125" i="45"/>
  <c r="G125" i="45"/>
  <c r="J125" i="45" s="1"/>
  <c r="M124" i="45"/>
  <c r="K124" i="45"/>
  <c r="G124" i="45"/>
  <c r="J124" i="45" s="1"/>
  <c r="M123" i="45"/>
  <c r="K123" i="45"/>
  <c r="G123" i="45"/>
  <c r="N123" i="45" s="1"/>
  <c r="Q123" i="45" s="1"/>
  <c r="M122" i="45"/>
  <c r="K122" i="45"/>
  <c r="G122" i="45"/>
  <c r="M121" i="45"/>
  <c r="K121" i="45"/>
  <c r="G121" i="45"/>
  <c r="J121" i="45" s="1"/>
  <c r="M120" i="45"/>
  <c r="K120" i="45"/>
  <c r="G120" i="45"/>
  <c r="N120" i="45" s="1"/>
  <c r="Q120" i="45" s="1"/>
  <c r="M119" i="45"/>
  <c r="K119" i="45"/>
  <c r="G119" i="45"/>
  <c r="J119" i="45" s="1"/>
  <c r="M118" i="45"/>
  <c r="K118" i="45"/>
  <c r="G118" i="45"/>
  <c r="J118" i="45" s="1"/>
  <c r="M117" i="45"/>
  <c r="K117" i="45"/>
  <c r="G117" i="45"/>
  <c r="J117" i="45" s="1"/>
  <c r="M116" i="45"/>
  <c r="K116" i="45"/>
  <c r="G116" i="45"/>
  <c r="J116" i="45" s="1"/>
  <c r="M115" i="45"/>
  <c r="K115" i="45"/>
  <c r="G115" i="45"/>
  <c r="N115" i="45" s="1"/>
  <c r="Q115" i="45" s="1"/>
  <c r="M114" i="45"/>
  <c r="K114" i="45"/>
  <c r="G114" i="45"/>
  <c r="K113" i="45"/>
  <c r="G113" i="45"/>
  <c r="N113" i="45" s="1"/>
  <c r="Q113" i="45" s="1"/>
  <c r="K112" i="45"/>
  <c r="G112" i="45"/>
  <c r="N112" i="45" s="1"/>
  <c r="Q112" i="45" s="1"/>
  <c r="M111" i="45"/>
  <c r="K111" i="45"/>
  <c r="G111" i="45"/>
  <c r="M110" i="45"/>
  <c r="K110" i="45"/>
  <c r="G110" i="45"/>
  <c r="N110" i="45" s="1"/>
  <c r="Q110" i="45" s="1"/>
  <c r="M109" i="45"/>
  <c r="K109" i="45"/>
  <c r="G109" i="45"/>
  <c r="N109" i="45" s="1"/>
  <c r="Q109" i="45" s="1"/>
  <c r="M108" i="45"/>
  <c r="K108" i="45"/>
  <c r="G108" i="45"/>
  <c r="J108" i="45" s="1"/>
  <c r="M107" i="45"/>
  <c r="K107" i="45"/>
  <c r="G107" i="45"/>
  <c r="J107" i="45" s="1"/>
  <c r="M106" i="45"/>
  <c r="K106" i="45"/>
  <c r="G106" i="45"/>
  <c r="J106" i="45" s="1"/>
  <c r="M105" i="45"/>
  <c r="K105" i="45"/>
  <c r="G105" i="45"/>
  <c r="J105" i="45" s="1"/>
  <c r="M104" i="45"/>
  <c r="H104" i="45"/>
  <c r="G104" i="45" s="1"/>
  <c r="N104" i="45" s="1"/>
  <c r="Q104" i="45" s="1"/>
  <c r="M103" i="45"/>
  <c r="H103" i="45"/>
  <c r="K103" i="45" s="1"/>
  <c r="G103" i="45"/>
  <c r="N103" i="45" s="1"/>
  <c r="Q103" i="45" s="1"/>
  <c r="M102" i="45"/>
  <c r="K102" i="45"/>
  <c r="G102" i="45"/>
  <c r="J102" i="45" s="1"/>
  <c r="M101" i="45"/>
  <c r="K101" i="45"/>
  <c r="G101" i="45"/>
  <c r="J101" i="45" s="1"/>
  <c r="M100" i="45"/>
  <c r="K100" i="45"/>
  <c r="G100" i="45"/>
  <c r="J100" i="45" s="1"/>
  <c r="M99" i="45"/>
  <c r="K99" i="45"/>
  <c r="G99" i="45"/>
  <c r="N99" i="45" s="1"/>
  <c r="Q99" i="45" s="1"/>
  <c r="M98" i="45"/>
  <c r="K98" i="45"/>
  <c r="G98" i="45"/>
  <c r="M97" i="45"/>
  <c r="K97" i="45"/>
  <c r="G97" i="45"/>
  <c r="N97" i="45" s="1"/>
  <c r="Q97" i="45" s="1"/>
  <c r="M96" i="45"/>
  <c r="K96" i="45"/>
  <c r="G96" i="45"/>
  <c r="N96" i="45" s="1"/>
  <c r="Q96" i="45" s="1"/>
  <c r="M95" i="45"/>
  <c r="K95" i="45"/>
  <c r="G95" i="45"/>
  <c r="J95" i="45" s="1"/>
  <c r="M94" i="45"/>
  <c r="K94" i="45"/>
  <c r="G94" i="45"/>
  <c r="N94" i="45" s="1"/>
  <c r="Q94" i="45" s="1"/>
  <c r="M93" i="45"/>
  <c r="K93" i="45"/>
  <c r="G93" i="45"/>
  <c r="N93" i="45" s="1"/>
  <c r="Q93" i="45" s="1"/>
  <c r="M92" i="45"/>
  <c r="K92" i="45"/>
  <c r="G92" i="45"/>
  <c r="J92" i="45" s="1"/>
  <c r="M91" i="45"/>
  <c r="K91" i="45"/>
  <c r="G91" i="45"/>
  <c r="N91" i="45" s="1"/>
  <c r="Q91" i="45" s="1"/>
  <c r="M90" i="45"/>
  <c r="K90" i="45"/>
  <c r="G90" i="45"/>
  <c r="N90" i="45" s="1"/>
  <c r="Q90" i="45" s="1"/>
  <c r="M89" i="45"/>
  <c r="K89" i="45"/>
  <c r="G89" i="45"/>
  <c r="N89" i="45" s="1"/>
  <c r="Q89" i="45" s="1"/>
  <c r="M88" i="45"/>
  <c r="K88" i="45"/>
  <c r="G88" i="45"/>
  <c r="N88" i="45" s="1"/>
  <c r="Q88" i="45" s="1"/>
  <c r="M87" i="45"/>
  <c r="K87" i="45"/>
  <c r="G87" i="45"/>
  <c r="N87" i="45" s="1"/>
  <c r="Q87" i="45" s="1"/>
  <c r="M86" i="45"/>
  <c r="K86" i="45"/>
  <c r="G86" i="45"/>
  <c r="N86" i="45" s="1"/>
  <c r="Q86" i="45" s="1"/>
  <c r="M85" i="45"/>
  <c r="K85" i="45"/>
  <c r="G85" i="45"/>
  <c r="N85" i="45" s="1"/>
  <c r="Q85" i="45" s="1"/>
  <c r="M84" i="45"/>
  <c r="K84" i="45"/>
  <c r="G84" i="45"/>
  <c r="N84" i="45" s="1"/>
  <c r="Q84" i="45" s="1"/>
  <c r="M83" i="45"/>
  <c r="K83" i="45"/>
  <c r="G83" i="45"/>
  <c r="N83" i="45" s="1"/>
  <c r="Q83" i="45" s="1"/>
  <c r="M82" i="45"/>
  <c r="K82" i="45"/>
  <c r="G82" i="45"/>
  <c r="N82" i="45" s="1"/>
  <c r="Q82" i="45" s="1"/>
  <c r="M81" i="45"/>
  <c r="K81" i="45"/>
  <c r="G81" i="45"/>
  <c r="N81" i="45" s="1"/>
  <c r="Q81" i="45" s="1"/>
  <c r="M80" i="45"/>
  <c r="K80" i="45"/>
  <c r="G80" i="45"/>
  <c r="N80" i="45" s="1"/>
  <c r="Q80" i="45" s="1"/>
  <c r="M79" i="45"/>
  <c r="K79" i="45"/>
  <c r="G79" i="45"/>
  <c r="J79" i="45" s="1"/>
  <c r="M78" i="45"/>
  <c r="K78" i="45"/>
  <c r="G78" i="45"/>
  <c r="J78" i="45" s="1"/>
  <c r="M77" i="45"/>
  <c r="K77" i="45"/>
  <c r="G77" i="45"/>
  <c r="N77" i="45" s="1"/>
  <c r="Q77" i="45" s="1"/>
  <c r="M76" i="45"/>
  <c r="K76" i="45"/>
  <c r="G76" i="45"/>
  <c r="J76" i="45" s="1"/>
  <c r="M75" i="45"/>
  <c r="K75" i="45"/>
  <c r="G75" i="45"/>
  <c r="N75" i="45" s="1"/>
  <c r="Q75" i="45" s="1"/>
  <c r="M74" i="45"/>
  <c r="K74" i="45"/>
  <c r="G74" i="45"/>
  <c r="N74" i="45" s="1"/>
  <c r="Q74" i="45" s="1"/>
  <c r="M73" i="45"/>
  <c r="K73" i="45"/>
  <c r="G73" i="45"/>
  <c r="N73" i="45" s="1"/>
  <c r="Q73" i="45" s="1"/>
  <c r="M72" i="45"/>
  <c r="K72" i="45"/>
  <c r="G72" i="45"/>
  <c r="N72" i="45" s="1"/>
  <c r="Q72" i="45" s="1"/>
  <c r="M71" i="45"/>
  <c r="K71" i="45"/>
  <c r="G71" i="45"/>
  <c r="N71" i="45" s="1"/>
  <c r="Q71" i="45" s="1"/>
  <c r="M70" i="45"/>
  <c r="K70" i="45"/>
  <c r="G70" i="45"/>
  <c r="N70" i="45" s="1"/>
  <c r="Q70" i="45" s="1"/>
  <c r="M69" i="45"/>
  <c r="K69" i="45"/>
  <c r="G69" i="45"/>
  <c r="N69" i="45" s="1"/>
  <c r="Q69" i="45" s="1"/>
  <c r="M68" i="45"/>
  <c r="K68" i="45"/>
  <c r="G68" i="45"/>
  <c r="N68" i="45" s="1"/>
  <c r="Q68" i="45" s="1"/>
  <c r="M67" i="45"/>
  <c r="K67" i="45"/>
  <c r="G67" i="45"/>
  <c r="J67" i="45" s="1"/>
  <c r="M66" i="45"/>
  <c r="K66" i="45"/>
  <c r="G66" i="45"/>
  <c r="N66" i="45" s="1"/>
  <c r="Q66" i="45" s="1"/>
  <c r="M65" i="45"/>
  <c r="K65" i="45"/>
  <c r="G65" i="45"/>
  <c r="N65" i="45" s="1"/>
  <c r="Q65" i="45" s="1"/>
  <c r="M64" i="45"/>
  <c r="K64" i="45"/>
  <c r="G64" i="45"/>
  <c r="N64" i="45" s="1"/>
  <c r="Q64" i="45" s="1"/>
  <c r="M63" i="45"/>
  <c r="K63" i="45"/>
  <c r="G63" i="45"/>
  <c r="J63" i="45" s="1"/>
  <c r="M62" i="45"/>
  <c r="K62" i="45"/>
  <c r="G62" i="45"/>
  <c r="N62" i="45" s="1"/>
  <c r="Q62" i="45" s="1"/>
  <c r="M61" i="45"/>
  <c r="K61" i="45"/>
  <c r="G61" i="45"/>
  <c r="N61" i="45" s="1"/>
  <c r="Q61" i="45" s="1"/>
  <c r="M60" i="45"/>
  <c r="K60" i="45"/>
  <c r="G60" i="45"/>
  <c r="N60" i="45" s="1"/>
  <c r="Q60" i="45" s="1"/>
  <c r="M59" i="45"/>
  <c r="K59" i="45"/>
  <c r="G59" i="45"/>
  <c r="N59" i="45" s="1"/>
  <c r="Q59" i="45" s="1"/>
  <c r="M58" i="45"/>
  <c r="K58" i="45"/>
  <c r="G58" i="45"/>
  <c r="N58" i="45" s="1"/>
  <c r="Q58" i="45" s="1"/>
  <c r="M57" i="45"/>
  <c r="K57" i="45"/>
  <c r="G57" i="45"/>
  <c r="N57" i="45" s="1"/>
  <c r="Q57" i="45" s="1"/>
  <c r="M56" i="45"/>
  <c r="K56" i="45"/>
  <c r="G56" i="45"/>
  <c r="N56" i="45" s="1"/>
  <c r="Q56" i="45" s="1"/>
  <c r="M55" i="45"/>
  <c r="K55" i="45"/>
  <c r="G55" i="45"/>
  <c r="N55" i="45" s="1"/>
  <c r="Q55" i="45" s="1"/>
  <c r="M54" i="45"/>
  <c r="K54" i="45"/>
  <c r="G54" i="45"/>
  <c r="J54" i="45" s="1"/>
  <c r="M53" i="45"/>
  <c r="K53" i="45"/>
  <c r="G53" i="45"/>
  <c r="N53" i="45" s="1"/>
  <c r="Q53" i="45" s="1"/>
  <c r="M52" i="45"/>
  <c r="K52" i="45"/>
  <c r="G52" i="45"/>
  <c r="J52" i="45" s="1"/>
  <c r="M51" i="45"/>
  <c r="K51" i="45"/>
  <c r="G51" i="45"/>
  <c r="N51" i="45" s="1"/>
  <c r="Q51" i="45" s="1"/>
  <c r="M50" i="45"/>
  <c r="K50" i="45"/>
  <c r="G50" i="45"/>
  <c r="N50" i="45" s="1"/>
  <c r="Q50" i="45" s="1"/>
  <c r="M49" i="45"/>
  <c r="K49" i="45"/>
  <c r="G49" i="45"/>
  <c r="N49" i="45" s="1"/>
  <c r="Q49" i="45" s="1"/>
  <c r="M48" i="45"/>
  <c r="K48" i="45"/>
  <c r="G48" i="45"/>
  <c r="N48" i="45" s="1"/>
  <c r="Q48" i="45" s="1"/>
  <c r="M47" i="45"/>
  <c r="K47" i="45"/>
  <c r="G47" i="45"/>
  <c r="N47" i="45" s="1"/>
  <c r="Q47" i="45" s="1"/>
  <c r="M46" i="45"/>
  <c r="K46" i="45"/>
  <c r="G46" i="45"/>
  <c r="N46" i="45" s="1"/>
  <c r="Q46" i="45" s="1"/>
  <c r="M45" i="45"/>
  <c r="K45" i="45"/>
  <c r="G45" i="45"/>
  <c r="N45" i="45" s="1"/>
  <c r="Q45" i="45" s="1"/>
  <c r="M44" i="45"/>
  <c r="K44" i="45"/>
  <c r="G44" i="45"/>
  <c r="N44" i="45" s="1"/>
  <c r="Q44" i="45" s="1"/>
  <c r="M43" i="45"/>
  <c r="K43" i="45"/>
  <c r="G43" i="45"/>
  <c r="N43" i="45" s="1"/>
  <c r="Q43" i="45" s="1"/>
  <c r="M42" i="45"/>
  <c r="K42" i="45"/>
  <c r="G42" i="45"/>
  <c r="N42" i="45" s="1"/>
  <c r="Q42" i="45" s="1"/>
  <c r="M41" i="45"/>
  <c r="K41" i="45"/>
  <c r="G41" i="45"/>
  <c r="N41" i="45" s="1"/>
  <c r="Q41" i="45" s="1"/>
  <c r="M40" i="45"/>
  <c r="K40" i="45"/>
  <c r="G40" i="45"/>
  <c r="N40" i="45" s="1"/>
  <c r="Q40" i="45" s="1"/>
  <c r="M39" i="45"/>
  <c r="K39" i="45"/>
  <c r="G39" i="45"/>
  <c r="J39" i="45" s="1"/>
  <c r="M38" i="45"/>
  <c r="K38" i="45"/>
  <c r="G38" i="45"/>
  <c r="N38" i="45" s="1"/>
  <c r="Q38" i="45" s="1"/>
  <c r="M37" i="45"/>
  <c r="K37" i="45"/>
  <c r="G37" i="45"/>
  <c r="N37" i="45" s="1"/>
  <c r="Q37" i="45" s="1"/>
  <c r="M36" i="45"/>
  <c r="K36" i="45"/>
  <c r="G36" i="45"/>
  <c r="J36" i="45" s="1"/>
  <c r="M35" i="45"/>
  <c r="K35" i="45"/>
  <c r="G35" i="45"/>
  <c r="N35" i="45" s="1"/>
  <c r="Q35" i="45" s="1"/>
  <c r="M34" i="45"/>
  <c r="K34" i="45"/>
  <c r="G34" i="45"/>
  <c r="N34" i="45" s="1"/>
  <c r="Q34" i="45" s="1"/>
  <c r="M33" i="45"/>
  <c r="K33" i="45"/>
  <c r="G33" i="45"/>
  <c r="N33" i="45" s="1"/>
  <c r="Q33" i="45" s="1"/>
  <c r="M32" i="45"/>
  <c r="K32" i="45"/>
  <c r="G32" i="45"/>
  <c r="N32" i="45" s="1"/>
  <c r="Q32" i="45" s="1"/>
  <c r="M31" i="45"/>
  <c r="K31" i="45"/>
  <c r="G31" i="45"/>
  <c r="N31" i="45" s="1"/>
  <c r="Q31" i="45" s="1"/>
  <c r="M30" i="45"/>
  <c r="K30" i="45"/>
  <c r="G30" i="45"/>
  <c r="J30" i="45" s="1"/>
  <c r="M29" i="45"/>
  <c r="K29" i="45"/>
  <c r="G29" i="45"/>
  <c r="N29" i="45" s="1"/>
  <c r="Q29" i="45" s="1"/>
  <c r="M28" i="45"/>
  <c r="K28" i="45"/>
  <c r="G28" i="45"/>
  <c r="N28" i="45" s="1"/>
  <c r="Q28" i="45" s="1"/>
  <c r="M27" i="45"/>
  <c r="K27" i="45"/>
  <c r="G27" i="45"/>
  <c r="J27" i="45" s="1"/>
  <c r="M26" i="45"/>
  <c r="K26" i="45"/>
  <c r="G26" i="45"/>
  <c r="N26" i="45" s="1"/>
  <c r="Q26" i="45" s="1"/>
  <c r="M25" i="45"/>
  <c r="K25" i="45"/>
  <c r="G25" i="45"/>
  <c r="N25" i="45" s="1"/>
  <c r="Q25" i="45" s="1"/>
  <c r="M24" i="45"/>
  <c r="K24" i="45"/>
  <c r="G24" i="45"/>
  <c r="N24" i="45" s="1"/>
  <c r="Q24" i="45" s="1"/>
  <c r="T23" i="45"/>
  <c r="M23" i="45"/>
  <c r="K23" i="45"/>
  <c r="G23" i="45"/>
  <c r="N23" i="45" s="1"/>
  <c r="Q23" i="45" s="1"/>
  <c r="M22" i="45"/>
  <c r="K22" i="45"/>
  <c r="G22" i="45"/>
  <c r="J22" i="45" s="1"/>
  <c r="M21" i="45"/>
  <c r="K21" i="45"/>
  <c r="G21" i="45"/>
  <c r="N21" i="45" s="1"/>
  <c r="Q21" i="45" s="1"/>
  <c r="M20" i="45"/>
  <c r="K20" i="45"/>
  <c r="G20" i="45"/>
  <c r="J20" i="45" s="1"/>
  <c r="M19" i="45"/>
  <c r="K19" i="45"/>
  <c r="G19" i="45"/>
  <c r="J19" i="45" s="1"/>
  <c r="M18" i="45"/>
  <c r="K18" i="45"/>
  <c r="G18" i="45"/>
  <c r="J18" i="45" s="1"/>
  <c r="M17" i="45"/>
  <c r="K17" i="45"/>
  <c r="G17" i="45"/>
  <c r="J17" i="45" s="1"/>
  <c r="M16" i="45"/>
  <c r="K16" i="45"/>
  <c r="G16" i="45"/>
  <c r="N16" i="45" s="1"/>
  <c r="Q16" i="45" s="1"/>
  <c r="M15" i="45"/>
  <c r="K15" i="45"/>
  <c r="G15" i="45"/>
  <c r="N15" i="45" s="1"/>
  <c r="Q15" i="45" s="1"/>
  <c r="M14" i="45"/>
  <c r="K14" i="45"/>
  <c r="G14" i="45"/>
  <c r="J14" i="45" s="1"/>
  <c r="M13" i="45"/>
  <c r="K13" i="45"/>
  <c r="G13" i="45"/>
  <c r="N13" i="45" s="1"/>
  <c r="Q13" i="45" s="1"/>
  <c r="M12" i="45"/>
  <c r="K12" i="45"/>
  <c r="G12" i="45"/>
  <c r="J12" i="45" s="1"/>
  <c r="M11" i="45"/>
  <c r="K11" i="45"/>
  <c r="G11" i="45"/>
  <c r="N11" i="45" s="1"/>
  <c r="Q11" i="45" s="1"/>
  <c r="M10" i="45"/>
  <c r="K10" i="45"/>
  <c r="N10" i="45"/>
  <c r="Q10" i="45" s="1"/>
  <c r="M9" i="45"/>
  <c r="K9" i="45"/>
  <c r="G9" i="45"/>
  <c r="J9" i="45" s="1"/>
  <c r="M8" i="45"/>
  <c r="K8" i="45"/>
  <c r="G8" i="45"/>
  <c r="N8" i="45" s="1"/>
  <c r="Q8" i="45" s="1"/>
  <c r="M7" i="45"/>
  <c r="K7" i="45"/>
  <c r="G7" i="45"/>
  <c r="N7" i="45" s="1"/>
  <c r="Q7" i="45" s="1"/>
  <c r="M6" i="45"/>
  <c r="K6" i="45"/>
  <c r="G6" i="45"/>
  <c r="J6" i="45" s="1"/>
  <c r="X19" i="45" l="1"/>
  <c r="N468" i="45"/>
  <c r="Q468" i="45" s="1"/>
  <c r="N228" i="45"/>
  <c r="Q228" i="45" s="1"/>
  <c r="J422" i="45"/>
  <c r="J484" i="45"/>
  <c r="N79" i="45"/>
  <c r="Q79" i="45" s="1"/>
  <c r="N171" i="45"/>
  <c r="Q171" i="45" s="1"/>
  <c r="N12" i="45"/>
  <c r="Q12" i="45" s="1"/>
  <c r="N17" i="45"/>
  <c r="Q17" i="45" s="1"/>
  <c r="N427" i="45"/>
  <c r="Q427" i="45" s="1"/>
  <c r="N213" i="45"/>
  <c r="Q213" i="45" s="1"/>
  <c r="N394" i="45"/>
  <c r="Q394" i="45" s="1"/>
  <c r="N399" i="45"/>
  <c r="Q399" i="45" s="1"/>
  <c r="G330" i="45"/>
  <c r="N330" i="45" s="1"/>
  <c r="Q330" i="45" s="1"/>
  <c r="J57" i="45"/>
  <c r="N121" i="45"/>
  <c r="Q121" i="45" s="1"/>
  <c r="N165" i="45"/>
  <c r="Q165" i="45" s="1"/>
  <c r="N191" i="45"/>
  <c r="Q191" i="45" s="1"/>
  <c r="N312" i="45"/>
  <c r="Q312" i="45" s="1"/>
  <c r="N370" i="45"/>
  <c r="Q370" i="45" s="1"/>
  <c r="N375" i="45"/>
  <c r="Q375" i="45" s="1"/>
  <c r="J475" i="45"/>
  <c r="N412" i="45"/>
  <c r="Q412" i="45" s="1"/>
  <c r="J460" i="45"/>
  <c r="J73" i="45"/>
  <c r="J110" i="45"/>
  <c r="N141" i="45"/>
  <c r="Q141" i="45" s="1"/>
  <c r="N403" i="45"/>
  <c r="Q403" i="45" s="1"/>
  <c r="N204" i="45"/>
  <c r="Q204" i="45" s="1"/>
  <c r="J247" i="45"/>
  <c r="J28" i="45"/>
  <c r="J405" i="45"/>
  <c r="N329" i="45"/>
  <c r="Q329" i="45" s="1"/>
  <c r="J224" i="45"/>
  <c r="J145" i="45"/>
  <c r="N30" i="45"/>
  <c r="Q30" i="45" s="1"/>
  <c r="N63" i="45"/>
  <c r="Q63" i="45" s="1"/>
  <c r="J68" i="45"/>
  <c r="N95" i="45"/>
  <c r="Q95" i="45" s="1"/>
  <c r="N157" i="45"/>
  <c r="Q157" i="45" s="1"/>
  <c r="N199" i="45"/>
  <c r="Q199" i="45" s="1"/>
  <c r="N232" i="45"/>
  <c r="Q232" i="45" s="1"/>
  <c r="N242" i="45"/>
  <c r="Q242" i="45" s="1"/>
  <c r="N262" i="45"/>
  <c r="Q262" i="45" s="1"/>
  <c r="J356" i="45"/>
  <c r="J87" i="45"/>
  <c r="J289" i="45"/>
  <c r="K239" i="45"/>
  <c r="N361" i="45"/>
  <c r="Q361" i="45" s="1"/>
  <c r="N9" i="45"/>
  <c r="Q9" i="45" s="1"/>
  <c r="N36" i="45"/>
  <c r="Q36" i="45" s="1"/>
  <c r="J51" i="45"/>
  <c r="J65" i="45"/>
  <c r="J97" i="45"/>
  <c r="N106" i="45"/>
  <c r="Q106" i="45" s="1"/>
  <c r="J159" i="45"/>
  <c r="N163" i="45"/>
  <c r="Q163" i="45" s="1"/>
  <c r="J201" i="45"/>
  <c r="N229" i="45"/>
  <c r="Q229" i="45" s="1"/>
  <c r="G254" i="45"/>
  <c r="N254" i="45" s="1"/>
  <c r="Q254" i="45" s="1"/>
  <c r="N274" i="45"/>
  <c r="Q274" i="45" s="1"/>
  <c r="J295" i="45"/>
  <c r="N313" i="45"/>
  <c r="Q313" i="45" s="1"/>
  <c r="N390" i="45"/>
  <c r="Q390" i="45" s="1"/>
  <c r="N451" i="45"/>
  <c r="Q451" i="45" s="1"/>
  <c r="N456" i="45"/>
  <c r="Q456" i="45" s="1"/>
  <c r="J136" i="45"/>
  <c r="N183" i="45"/>
  <c r="Q183" i="45" s="1"/>
  <c r="J188" i="45"/>
  <c r="N196" i="45"/>
  <c r="Q196" i="45" s="1"/>
  <c r="J290" i="45"/>
  <c r="K362" i="45"/>
  <c r="N367" i="45"/>
  <c r="Q367" i="45" s="1"/>
  <c r="J386" i="45"/>
  <c r="J414" i="45"/>
  <c r="N442" i="45"/>
  <c r="Q442" i="45" s="1"/>
  <c r="J75" i="45"/>
  <c r="J164" i="45"/>
  <c r="G353" i="45"/>
  <c r="N353" i="45" s="1"/>
  <c r="Q353" i="45" s="1"/>
  <c r="N357" i="45"/>
  <c r="Q357" i="45" s="1"/>
  <c r="J377" i="45"/>
  <c r="J401" i="45"/>
  <c r="N481" i="45"/>
  <c r="Q481" i="45" s="1"/>
  <c r="J209" i="45"/>
  <c r="N78" i="45"/>
  <c r="Q78" i="45" s="1"/>
  <c r="N135" i="45"/>
  <c r="Q135" i="45" s="1"/>
  <c r="J84" i="45"/>
  <c r="J193" i="45"/>
  <c r="N215" i="45"/>
  <c r="Q215" i="45" s="1"/>
  <c r="N249" i="45"/>
  <c r="Q249" i="45" s="1"/>
  <c r="J281" i="45"/>
  <c r="N310" i="45"/>
  <c r="Q310" i="45" s="1"/>
  <c r="N433" i="45"/>
  <c r="Q433" i="45" s="1"/>
  <c r="N19" i="45"/>
  <c r="Q19" i="45" s="1"/>
  <c r="J123" i="45"/>
  <c r="J128" i="45"/>
  <c r="J156" i="45"/>
  <c r="J202" i="45"/>
  <c r="G255" i="45"/>
  <c r="J255" i="45" s="1"/>
  <c r="K306" i="45"/>
  <c r="N424" i="45"/>
  <c r="Q424" i="45" s="1"/>
  <c r="J243" i="45"/>
  <c r="J352" i="45"/>
  <c r="J11" i="45"/>
  <c r="J38" i="45"/>
  <c r="J43" i="45"/>
  <c r="J89" i="45"/>
  <c r="N184" i="45"/>
  <c r="Q184" i="45" s="1"/>
  <c r="J231" i="45"/>
  <c r="K315" i="45"/>
  <c r="N382" i="45"/>
  <c r="Q382" i="45" s="1"/>
  <c r="J25" i="45"/>
  <c r="J430" i="45"/>
  <c r="N443" i="45"/>
  <c r="Q443" i="45" s="1"/>
  <c r="J437" i="45"/>
  <c r="N154" i="45"/>
  <c r="Q154" i="45" s="1"/>
  <c r="N52" i="45"/>
  <c r="Q52" i="45" s="1"/>
  <c r="J104" i="45"/>
  <c r="N108" i="45"/>
  <c r="Q108" i="45" s="1"/>
  <c r="J194" i="45"/>
  <c r="N241" i="45"/>
  <c r="Q241" i="45" s="1"/>
  <c r="J272" i="45"/>
  <c r="N296" i="45"/>
  <c r="Q296" i="45" s="1"/>
  <c r="N301" i="45"/>
  <c r="Q301" i="45" s="1"/>
  <c r="N311" i="45"/>
  <c r="Q311" i="45" s="1"/>
  <c r="J333" i="45"/>
  <c r="N415" i="45"/>
  <c r="Q415" i="45" s="1"/>
  <c r="N473" i="45"/>
  <c r="Q473" i="45" s="1"/>
  <c r="N76" i="45"/>
  <c r="Q76" i="45" s="1"/>
  <c r="N133" i="45"/>
  <c r="Q133" i="45" s="1"/>
  <c r="N207" i="45"/>
  <c r="Q207" i="45" s="1"/>
  <c r="N212" i="45"/>
  <c r="Q212" i="45" s="1"/>
  <c r="J251" i="45"/>
  <c r="N287" i="45"/>
  <c r="Q287" i="45" s="1"/>
  <c r="G302" i="45"/>
  <c r="J302" i="45" s="1"/>
  <c r="N369" i="45"/>
  <c r="Q369" i="45" s="1"/>
  <c r="N406" i="45"/>
  <c r="Q406" i="45" s="1"/>
  <c r="N411" i="45"/>
  <c r="Q411" i="45" s="1"/>
  <c r="N449" i="45"/>
  <c r="Q449" i="45" s="1"/>
  <c r="K279" i="45"/>
  <c r="J432" i="45"/>
  <c r="N27" i="45"/>
  <c r="Q27" i="45" s="1"/>
  <c r="J83" i="45"/>
  <c r="J8" i="45"/>
  <c r="J49" i="45"/>
  <c r="N67" i="45"/>
  <c r="Q67" i="45" s="1"/>
  <c r="J129" i="45"/>
  <c r="J283" i="45"/>
  <c r="G288" i="45"/>
  <c r="J288" i="45" s="1"/>
  <c r="N383" i="45"/>
  <c r="Q383" i="45" s="1"/>
  <c r="N483" i="45"/>
  <c r="Q483" i="45" s="1"/>
  <c r="J167" i="45"/>
  <c r="J60" i="45"/>
  <c r="N101" i="45"/>
  <c r="Q101" i="45" s="1"/>
  <c r="N404" i="45"/>
  <c r="Q404" i="45" s="1"/>
  <c r="N143" i="45"/>
  <c r="Q143" i="45" s="1"/>
  <c r="J162" i="45"/>
  <c r="J186" i="45"/>
  <c r="J308" i="45"/>
  <c r="G317" i="45"/>
  <c r="N317" i="45" s="1"/>
  <c r="Q317" i="45" s="1"/>
  <c r="G339" i="45"/>
  <c r="J339" i="45" s="1"/>
  <c r="N464" i="45"/>
  <c r="Q464" i="45" s="1"/>
  <c r="N279" i="45"/>
  <c r="Q279" i="45" s="1"/>
  <c r="J279" i="45"/>
  <c r="J13" i="45"/>
  <c r="N20" i="45"/>
  <c r="Q20" i="45" s="1"/>
  <c r="J91" i="45"/>
  <c r="N116" i="45"/>
  <c r="Q116" i="45" s="1"/>
  <c r="N124" i="45"/>
  <c r="Q124" i="45" s="1"/>
  <c r="J152" i="45"/>
  <c r="N221" i="45"/>
  <c r="Q221" i="45" s="1"/>
  <c r="N275" i="45"/>
  <c r="Q275" i="45" s="1"/>
  <c r="G342" i="45"/>
  <c r="N349" i="45"/>
  <c r="Q349" i="45" s="1"/>
  <c r="N425" i="45"/>
  <c r="Q425" i="45" s="1"/>
  <c r="J21" i="45"/>
  <c r="N39" i="45"/>
  <c r="Q39" i="45" s="1"/>
  <c r="J47" i="45"/>
  <c r="N54" i="45"/>
  <c r="Q54" i="45" s="1"/>
  <c r="J62" i="45"/>
  <c r="J112" i="45"/>
  <c r="J137" i="45"/>
  <c r="N148" i="45"/>
  <c r="Q148" i="45" s="1"/>
  <c r="J160" i="45"/>
  <c r="J175" i="45"/>
  <c r="J263" i="45"/>
  <c r="J276" i="45"/>
  <c r="G321" i="45"/>
  <c r="J321" i="45" s="1"/>
  <c r="J393" i="45"/>
  <c r="J426" i="45"/>
  <c r="J467" i="45"/>
  <c r="N6" i="45"/>
  <c r="Q6" i="45" s="1"/>
  <c r="J33" i="45"/>
  <c r="J44" i="45"/>
  <c r="J59" i="45"/>
  <c r="J96" i="45"/>
  <c r="N125" i="45"/>
  <c r="Q125" i="45" s="1"/>
  <c r="J168" i="45"/>
  <c r="N259" i="45"/>
  <c r="Q259" i="45" s="1"/>
  <c r="J292" i="45"/>
  <c r="J363" i="45"/>
  <c r="J385" i="45"/>
  <c r="J434" i="45"/>
  <c r="N441" i="45"/>
  <c r="Q441" i="45" s="1"/>
  <c r="J459" i="45"/>
  <c r="J55" i="45"/>
  <c r="J70" i="45"/>
  <c r="J109" i="45"/>
  <c r="J113" i="45"/>
  <c r="J172" i="45"/>
  <c r="J223" i="45"/>
  <c r="J334" i="45"/>
  <c r="N338" i="45"/>
  <c r="Q338" i="45" s="1"/>
  <c r="G343" i="45"/>
  <c r="J351" i="45"/>
  <c r="N354" i="45"/>
  <c r="Q354" i="45" s="1"/>
  <c r="J438" i="45"/>
  <c r="J476" i="45"/>
  <c r="N480" i="45"/>
  <c r="Q480" i="45" s="1"/>
  <c r="N14" i="45"/>
  <c r="Q14" i="45" s="1"/>
  <c r="J81" i="45"/>
  <c r="N142" i="45"/>
  <c r="Q142" i="45" s="1"/>
  <c r="J176" i="45"/>
  <c r="N189" i="45"/>
  <c r="Q189" i="45" s="1"/>
  <c r="N197" i="45"/>
  <c r="Q197" i="45" s="1"/>
  <c r="N205" i="45"/>
  <c r="Q205" i="45" s="1"/>
  <c r="N300" i="45"/>
  <c r="Q300" i="45" s="1"/>
  <c r="N326" i="45"/>
  <c r="Q326" i="45" s="1"/>
  <c r="J41" i="45"/>
  <c r="N105" i="45"/>
  <c r="Q105" i="45" s="1"/>
  <c r="N118" i="45"/>
  <c r="Q118" i="45" s="1"/>
  <c r="N134" i="45"/>
  <c r="J146" i="45"/>
  <c r="N149" i="45"/>
  <c r="Q149" i="45" s="1"/>
  <c r="N244" i="45"/>
  <c r="Q244" i="45" s="1"/>
  <c r="N252" i="45"/>
  <c r="Q252" i="45" s="1"/>
  <c r="N280" i="45"/>
  <c r="Q280" i="45" s="1"/>
  <c r="J322" i="45"/>
  <c r="N398" i="45"/>
  <c r="Q398" i="45" s="1"/>
  <c r="N472" i="45"/>
  <c r="Q472" i="45" s="1"/>
  <c r="N22" i="45"/>
  <c r="Q22" i="45" s="1"/>
  <c r="N126" i="45"/>
  <c r="Q126" i="45" s="1"/>
  <c r="J190" i="45"/>
  <c r="J198" i="45"/>
  <c r="J206" i="45"/>
  <c r="N236" i="45"/>
  <c r="Q236" i="45" s="1"/>
  <c r="G253" i="45"/>
  <c r="N260" i="45"/>
  <c r="Q260" i="45" s="1"/>
  <c r="N269" i="45"/>
  <c r="Q269" i="45" s="1"/>
  <c r="N277" i="45"/>
  <c r="Q277" i="45" s="1"/>
  <c r="G318" i="45"/>
  <c r="J364" i="45"/>
  <c r="N419" i="45"/>
  <c r="Q419" i="45" s="1"/>
  <c r="G278" i="45"/>
  <c r="G293" i="45"/>
  <c r="J16" i="45"/>
  <c r="J35" i="45"/>
  <c r="J71" i="45"/>
  <c r="J86" i="45"/>
  <c r="J94" i="45"/>
  <c r="J170" i="45"/>
  <c r="K257" i="45"/>
  <c r="J323" i="45"/>
  <c r="J328" i="45"/>
  <c r="J340" i="45"/>
  <c r="J378" i="45"/>
  <c r="J452" i="45"/>
  <c r="J31" i="45"/>
  <c r="J46" i="45"/>
  <c r="J120" i="45"/>
  <c r="N127" i="45"/>
  <c r="Q127" i="45" s="1"/>
  <c r="J144" i="45"/>
  <c r="J151" i="45"/>
  <c r="J216" i="45"/>
  <c r="N220" i="45"/>
  <c r="Q220" i="45" s="1"/>
  <c r="N237" i="45"/>
  <c r="Q237" i="45" s="1"/>
  <c r="J246" i="45"/>
  <c r="N270" i="45"/>
  <c r="Q270" i="45" s="1"/>
  <c r="G282" i="45"/>
  <c r="J307" i="45"/>
  <c r="N331" i="45"/>
  <c r="Q331" i="45" s="1"/>
  <c r="J344" i="45"/>
  <c r="N348" i="45"/>
  <c r="Q348" i="45" s="1"/>
  <c r="N420" i="45"/>
  <c r="Q420" i="45" s="1"/>
  <c r="N435" i="45"/>
  <c r="Q435" i="45" s="1"/>
  <c r="J440" i="45"/>
  <c r="N147" i="45"/>
  <c r="Q147" i="45" s="1"/>
  <c r="N173" i="45"/>
  <c r="Q173" i="45" s="1"/>
  <c r="G258" i="45"/>
  <c r="N258" i="45" s="1"/>
  <c r="Q258" i="45" s="1"/>
  <c r="G271" i="45"/>
  <c r="N271" i="45" s="1"/>
  <c r="Q271" i="45" s="1"/>
  <c r="N374" i="45"/>
  <c r="Q374" i="45" s="1"/>
  <c r="N391" i="45"/>
  <c r="Q391" i="45" s="1"/>
  <c r="N408" i="45"/>
  <c r="Q408" i="45" s="1"/>
  <c r="N448" i="45"/>
  <c r="Q448" i="45" s="1"/>
  <c r="N465" i="45"/>
  <c r="Q465" i="45" s="1"/>
  <c r="N107" i="45"/>
  <c r="Q107" i="45" s="1"/>
  <c r="N155" i="45"/>
  <c r="Q155" i="45" s="1"/>
  <c r="N250" i="45"/>
  <c r="Q250" i="45" s="1"/>
  <c r="J303" i="45"/>
  <c r="J429" i="45"/>
  <c r="N457" i="45"/>
  <c r="Q457" i="45" s="1"/>
  <c r="J7" i="45"/>
  <c r="J15" i="45"/>
  <c r="J23" i="45"/>
  <c r="N92" i="45"/>
  <c r="Q92" i="45" s="1"/>
  <c r="J99" i="45"/>
  <c r="N102" i="45"/>
  <c r="Q102" i="45" s="1"/>
  <c r="N256" i="45"/>
  <c r="Q256" i="45" s="1"/>
  <c r="J256" i="45"/>
  <c r="J93" i="45"/>
  <c r="N122" i="45"/>
  <c r="Q122" i="45" s="1"/>
  <c r="J122" i="45"/>
  <c r="N261" i="45"/>
  <c r="Q261" i="45" s="1"/>
  <c r="J261" i="45"/>
  <c r="J10" i="45"/>
  <c r="J26" i="45"/>
  <c r="J34" i="45"/>
  <c r="J42" i="45"/>
  <c r="J50" i="45"/>
  <c r="J58" i="45"/>
  <c r="J66" i="45"/>
  <c r="J74" i="45"/>
  <c r="J82" i="45"/>
  <c r="J90" i="45"/>
  <c r="J103" i="45"/>
  <c r="J115" i="45"/>
  <c r="N257" i="45"/>
  <c r="Q257" i="45" s="1"/>
  <c r="J257" i="45"/>
  <c r="N368" i="45"/>
  <c r="Q368" i="45" s="1"/>
  <c r="J368" i="45"/>
  <c r="N458" i="45"/>
  <c r="Q458" i="45" s="1"/>
  <c r="J458" i="45"/>
  <c r="J153" i="45"/>
  <c r="N153" i="45"/>
  <c r="Q153" i="45" s="1"/>
  <c r="N327" i="45"/>
  <c r="Q327" i="45" s="1"/>
  <c r="J327" i="45"/>
  <c r="K355" i="45"/>
  <c r="G355" i="45"/>
  <c r="N18" i="45"/>
  <c r="Q18" i="45" s="1"/>
  <c r="J29" i="45"/>
  <c r="J37" i="45"/>
  <c r="J45" i="45"/>
  <c r="J53" i="45"/>
  <c r="J61" i="45"/>
  <c r="J69" i="45"/>
  <c r="J77" i="45"/>
  <c r="J85" i="45"/>
  <c r="N111" i="45"/>
  <c r="Q111" i="45" s="1"/>
  <c r="J111" i="45"/>
  <c r="N238" i="45"/>
  <c r="Q238" i="45" s="1"/>
  <c r="J238" i="45"/>
  <c r="K266" i="45"/>
  <c r="G266" i="45"/>
  <c r="J423" i="45"/>
  <c r="N423" i="45"/>
  <c r="Q423" i="45" s="1"/>
  <c r="N450" i="45"/>
  <c r="Q450" i="45" s="1"/>
  <c r="J450" i="45"/>
  <c r="N466" i="45"/>
  <c r="Q466" i="45" s="1"/>
  <c r="J466" i="45"/>
  <c r="J24" i="45"/>
  <c r="J32" i="45"/>
  <c r="J40" i="45"/>
  <c r="J48" i="45"/>
  <c r="J56" i="45"/>
  <c r="J64" i="45"/>
  <c r="J72" i="45"/>
  <c r="J80" i="45"/>
  <c r="J88" i="45"/>
  <c r="N100" i="45"/>
  <c r="Q100" i="45" s="1"/>
  <c r="K104" i="45"/>
  <c r="N119" i="45"/>
  <c r="Q119" i="45" s="1"/>
  <c r="J161" i="45"/>
  <c r="N161" i="45"/>
  <c r="Q161" i="45" s="1"/>
  <c r="N180" i="45"/>
  <c r="Q180" i="45" s="1"/>
  <c r="J180" i="45"/>
  <c r="N230" i="45"/>
  <c r="Q230" i="45" s="1"/>
  <c r="J230" i="45"/>
  <c r="N267" i="45"/>
  <c r="Q267" i="45" s="1"/>
  <c r="J267" i="45"/>
  <c r="N294" i="45"/>
  <c r="Q294" i="45" s="1"/>
  <c r="J294" i="45"/>
  <c r="N131" i="45"/>
  <c r="Q131" i="45" s="1"/>
  <c r="J131" i="45"/>
  <c r="N139" i="45"/>
  <c r="Q139" i="45" s="1"/>
  <c r="J139" i="45"/>
  <c r="N185" i="45"/>
  <c r="Q185" i="45" s="1"/>
  <c r="J185" i="45"/>
  <c r="N239" i="45"/>
  <c r="Q239" i="45" s="1"/>
  <c r="J239" i="45"/>
  <c r="N222" i="45"/>
  <c r="Q222" i="45" s="1"/>
  <c r="J222" i="45"/>
  <c r="N315" i="45"/>
  <c r="Q315" i="45" s="1"/>
  <c r="J315" i="45"/>
  <c r="J169" i="45"/>
  <c r="N169" i="45"/>
  <c r="Q169" i="45" s="1"/>
  <c r="J319" i="45"/>
  <c r="N319" i="45"/>
  <c r="Q319" i="45" s="1"/>
  <c r="K332" i="45"/>
  <c r="G332" i="45"/>
  <c r="N98" i="45"/>
  <c r="Q98" i="45" s="1"/>
  <c r="J98" i="45"/>
  <c r="N214" i="45"/>
  <c r="Q214" i="45" s="1"/>
  <c r="J214" i="45"/>
  <c r="N400" i="45"/>
  <c r="Q400" i="45" s="1"/>
  <c r="J400" i="45"/>
  <c r="N132" i="45"/>
  <c r="Q132" i="45" s="1"/>
  <c r="J132" i="45"/>
  <c r="N140" i="45"/>
  <c r="Q140" i="45" s="1"/>
  <c r="J140" i="45"/>
  <c r="N376" i="45"/>
  <c r="Q376" i="45" s="1"/>
  <c r="J376" i="45"/>
  <c r="N392" i="45"/>
  <c r="Q392" i="45" s="1"/>
  <c r="J392" i="45"/>
  <c r="N421" i="45"/>
  <c r="Q421" i="45" s="1"/>
  <c r="J421" i="45"/>
  <c r="N482" i="45"/>
  <c r="Q482" i="45" s="1"/>
  <c r="J482" i="45"/>
  <c r="N117" i="45"/>
  <c r="Q117" i="45" s="1"/>
  <c r="N114" i="45"/>
  <c r="Q114" i="45" s="1"/>
  <c r="J114" i="45"/>
  <c r="N350" i="45"/>
  <c r="Q350" i="45" s="1"/>
  <c r="J350" i="45"/>
  <c r="N384" i="45"/>
  <c r="Q384" i="45" s="1"/>
  <c r="J384" i="45"/>
  <c r="N413" i="45"/>
  <c r="Q413" i="45" s="1"/>
  <c r="J413" i="45"/>
  <c r="N474" i="45"/>
  <c r="Q474" i="45" s="1"/>
  <c r="J474" i="45"/>
  <c r="N150" i="45"/>
  <c r="Q150" i="45" s="1"/>
  <c r="N158" i="45"/>
  <c r="Q158" i="45" s="1"/>
  <c r="N166" i="45"/>
  <c r="Q166" i="45" s="1"/>
  <c r="N174" i="45"/>
  <c r="Q174" i="45" s="1"/>
  <c r="N179" i="45"/>
  <c r="Q179" i="45" s="1"/>
  <c r="J182" i="45"/>
  <c r="N192" i="45"/>
  <c r="Q192" i="45" s="1"/>
  <c r="N200" i="45"/>
  <c r="Q200" i="45" s="1"/>
  <c r="N208" i="45"/>
  <c r="Q208" i="45" s="1"/>
  <c r="J211" i="45"/>
  <c r="J219" i="45"/>
  <c r="J227" i="45"/>
  <c r="J235" i="45"/>
  <c r="N245" i="45"/>
  <c r="Q245" i="45" s="1"/>
  <c r="J268" i="45"/>
  <c r="J286" i="45"/>
  <c r="J299" i="45"/>
  <c r="N306" i="45"/>
  <c r="Q306" i="45" s="1"/>
  <c r="N314" i="45"/>
  <c r="Q314" i="45" s="1"/>
  <c r="K319" i="45"/>
  <c r="J337" i="45"/>
  <c r="J347" i="45"/>
  <c r="J360" i="45"/>
  <c r="N362" i="45"/>
  <c r="Q362" i="45" s="1"/>
  <c r="J373" i="45"/>
  <c r="J381" i="45"/>
  <c r="J389" i="45"/>
  <c r="J397" i="45"/>
  <c r="N407" i="45"/>
  <c r="Q407" i="45" s="1"/>
  <c r="J410" i="45"/>
  <c r="J418" i="45"/>
  <c r="K423" i="45"/>
  <c r="N428" i="45"/>
  <c r="Q428" i="45" s="1"/>
  <c r="N436" i="45"/>
  <c r="Q436" i="45" s="1"/>
  <c r="N444" i="45"/>
  <c r="Q444" i="45" s="1"/>
  <c r="J447" i="45"/>
  <c r="J455" i="45"/>
  <c r="J463" i="45"/>
  <c r="J471" i="45"/>
  <c r="J479" i="45"/>
  <c r="N177" i="45"/>
  <c r="Q177" i="45" s="1"/>
  <c r="N187" i="45"/>
  <c r="Q187" i="45" s="1"/>
  <c r="N195" i="45"/>
  <c r="Q195" i="45" s="1"/>
  <c r="N203" i="45"/>
  <c r="Q203" i="45" s="1"/>
  <c r="N240" i="45"/>
  <c r="Q240" i="45" s="1"/>
  <c r="N248" i="45"/>
  <c r="Q248" i="45" s="1"/>
  <c r="N273" i="45"/>
  <c r="Q273" i="45" s="1"/>
  <c r="N291" i="45"/>
  <c r="Q291" i="45" s="1"/>
  <c r="N304" i="45"/>
  <c r="Q304" i="45" s="1"/>
  <c r="N309" i="45"/>
  <c r="Q309" i="45" s="1"/>
  <c r="N324" i="45"/>
  <c r="Q324" i="45" s="1"/>
  <c r="N365" i="45"/>
  <c r="Q365" i="45" s="1"/>
  <c r="N402" i="45"/>
  <c r="Q402" i="45" s="1"/>
  <c r="N431" i="45"/>
  <c r="Q431" i="45" s="1"/>
  <c r="N439" i="45"/>
  <c r="Q439" i="45" s="1"/>
  <c r="G445" i="45"/>
  <c r="J130" i="45"/>
  <c r="J138" i="45"/>
  <c r="G178" i="45"/>
  <c r="J217" i="45"/>
  <c r="J225" i="45"/>
  <c r="J233" i="45"/>
  <c r="J264" i="45"/>
  <c r="J284" i="45"/>
  <c r="J297" i="45"/>
  <c r="G305" i="45"/>
  <c r="G320" i="45"/>
  <c r="G325" i="45"/>
  <c r="J335" i="45"/>
  <c r="J345" i="45"/>
  <c r="J358" i="45"/>
  <c r="G366" i="45"/>
  <c r="J371" i="45"/>
  <c r="J379" i="45"/>
  <c r="J387" i="45"/>
  <c r="J395" i="45"/>
  <c r="J408" i="45"/>
  <c r="J416" i="45"/>
  <c r="J453" i="45"/>
  <c r="J461" i="45"/>
  <c r="J469" i="45"/>
  <c r="J477" i="45"/>
  <c r="J485" i="45"/>
  <c r="G210" i="45"/>
  <c r="G341" i="45"/>
  <c r="J181" i="45"/>
  <c r="J218" i="45"/>
  <c r="J226" i="45"/>
  <c r="J234" i="45"/>
  <c r="J285" i="45"/>
  <c r="J298" i="45"/>
  <c r="J316" i="45"/>
  <c r="J336" i="45"/>
  <c r="J346" i="45"/>
  <c r="J359" i="45"/>
  <c r="J372" i="45"/>
  <c r="J380" i="45"/>
  <c r="J388" i="45"/>
  <c r="J396" i="45"/>
  <c r="J409" i="45"/>
  <c r="J417" i="45"/>
  <c r="J446" i="45"/>
  <c r="J454" i="45"/>
  <c r="J462" i="45"/>
  <c r="J470" i="45"/>
  <c r="J478" i="45"/>
  <c r="J486" i="45"/>
  <c r="J265" i="45"/>
  <c r="Q134" i="45" l="1"/>
  <c r="J254" i="45"/>
  <c r="J330" i="45"/>
  <c r="N288" i="45"/>
  <c r="Q288" i="45" s="1"/>
  <c r="J353" i="45"/>
  <c r="N339" i="45"/>
  <c r="Q339" i="45" s="1"/>
  <c r="N302" i="45"/>
  <c r="Q302" i="45" s="1"/>
  <c r="N255" i="45"/>
  <c r="Q255" i="45" s="1"/>
  <c r="N321" i="45"/>
  <c r="Q321" i="45" s="1"/>
  <c r="J317" i="45"/>
  <c r="N278" i="45"/>
  <c r="Q278" i="45" s="1"/>
  <c r="J278" i="45"/>
  <c r="N318" i="45"/>
  <c r="Q318" i="45" s="1"/>
  <c r="J318" i="45"/>
  <c r="N342" i="45"/>
  <c r="Q342" i="45" s="1"/>
  <c r="J342" i="45"/>
  <c r="J282" i="45"/>
  <c r="N282" i="45"/>
  <c r="Q282" i="45" s="1"/>
  <c r="J271" i="45"/>
  <c r="N253" i="45"/>
  <c r="Q253" i="45" s="1"/>
  <c r="J253" i="45"/>
  <c r="N343" i="45"/>
  <c r="Q343" i="45" s="1"/>
  <c r="J343" i="45"/>
  <c r="J258" i="45"/>
  <c r="J293" i="45"/>
  <c r="N293" i="45"/>
  <c r="Q293" i="45" s="1"/>
  <c r="N366" i="45"/>
  <c r="Q366" i="45" s="1"/>
  <c r="J366" i="45"/>
  <c r="N445" i="45"/>
  <c r="Q445" i="45" s="1"/>
  <c r="J445" i="45"/>
  <c r="N341" i="45"/>
  <c r="Q341" i="45" s="1"/>
  <c r="J341" i="45"/>
  <c r="N325" i="45"/>
  <c r="Q325" i="45" s="1"/>
  <c r="J325" i="45"/>
  <c r="N305" i="45"/>
  <c r="Q305" i="45" s="1"/>
  <c r="J305" i="45"/>
  <c r="N210" i="45"/>
  <c r="Q210" i="45" s="1"/>
  <c r="J210" i="45"/>
  <c r="N320" i="45"/>
  <c r="Q320" i="45" s="1"/>
  <c r="J320" i="45"/>
  <c r="N332" i="45"/>
  <c r="Q332" i="45" s="1"/>
  <c r="J332" i="45"/>
  <c r="N355" i="45"/>
  <c r="Q355" i="45" s="1"/>
  <c r="J355" i="45"/>
  <c r="N266" i="45"/>
  <c r="Q266" i="45" s="1"/>
  <c r="J266" i="45"/>
  <c r="N178" i="45"/>
  <c r="Q178" i="45" s="1"/>
  <c r="J178" i="45"/>
  <c r="L383" i="22"/>
  <c r="M383" i="22" s="1"/>
  <c r="N509" i="45" l="1"/>
  <c r="N513" i="45" s="1"/>
  <c r="L381" i="22" l="1"/>
  <c r="M381" i="22" s="1"/>
  <c r="L385" i="22"/>
  <c r="M385" i="22" s="1"/>
  <c r="L380" i="22"/>
  <c r="M380" i="22" s="1"/>
  <c r="C454" i="3" l="1"/>
  <c r="T476" i="9" l="1"/>
  <c r="U476" i="9"/>
  <c r="K386" i="22"/>
  <c r="L379" i="22"/>
  <c r="M379" i="22" s="1"/>
  <c r="L378" i="22"/>
  <c r="M378" i="22" s="1"/>
  <c r="L377" i="22"/>
  <c r="M377" i="22" s="1"/>
  <c r="L376" i="22"/>
  <c r="M376" i="22" s="1"/>
  <c r="L375" i="22"/>
  <c r="M375" i="22" s="1"/>
  <c r="L374" i="22"/>
  <c r="M374" i="22" s="1"/>
  <c r="L373" i="22"/>
  <c r="M373" i="22" s="1"/>
  <c r="L372" i="22"/>
  <c r="M372" i="22" s="1"/>
  <c r="L371" i="22"/>
  <c r="M371" i="22" s="1"/>
  <c r="L370" i="22"/>
  <c r="M370" i="22" s="1"/>
  <c r="L369" i="22"/>
  <c r="M369" i="22" s="1"/>
  <c r="L368" i="22"/>
  <c r="M368" i="22" s="1"/>
  <c r="L367" i="22"/>
  <c r="M367" i="22" s="1"/>
  <c r="L366" i="22"/>
  <c r="M366" i="22" s="1"/>
  <c r="L365" i="22"/>
  <c r="M365" i="22" s="1"/>
  <c r="L364" i="22"/>
  <c r="M364" i="22" s="1"/>
  <c r="L363" i="22"/>
  <c r="M363" i="22" s="1"/>
  <c r="L362" i="22"/>
  <c r="M362" i="22" s="1"/>
  <c r="L361" i="22"/>
  <c r="M361" i="22" s="1"/>
  <c r="L360" i="22"/>
  <c r="M360" i="22" s="1"/>
  <c r="L359" i="22"/>
  <c r="M359" i="22" s="1"/>
  <c r="L358" i="22"/>
  <c r="M358" i="22" s="1"/>
  <c r="L357" i="22"/>
  <c r="M357" i="22" s="1"/>
  <c r="L356" i="22"/>
  <c r="M356" i="22" s="1"/>
  <c r="L355" i="22"/>
  <c r="M355" i="22" s="1"/>
  <c r="L354" i="22"/>
  <c r="M354" i="22" s="1"/>
  <c r="L353" i="22"/>
  <c r="M353" i="22" s="1"/>
  <c r="L352" i="22"/>
  <c r="M352" i="22" s="1"/>
  <c r="L351" i="22"/>
  <c r="M351" i="22" s="1"/>
  <c r="L350" i="22"/>
  <c r="M350" i="22" s="1"/>
  <c r="L349" i="22"/>
  <c r="M349" i="22" s="1"/>
  <c r="L348" i="22"/>
  <c r="M348" i="22" s="1"/>
  <c r="L347" i="22"/>
  <c r="M347" i="22" s="1"/>
  <c r="L346" i="22"/>
  <c r="M346" i="22" s="1"/>
  <c r="L345" i="22"/>
  <c r="M345" i="22" s="1"/>
  <c r="L344" i="22"/>
  <c r="M344" i="22" s="1"/>
  <c r="L343" i="22"/>
  <c r="M343" i="22" s="1"/>
  <c r="L342" i="22"/>
  <c r="M342" i="22" s="1"/>
  <c r="L341" i="22"/>
  <c r="M341" i="22" s="1"/>
  <c r="L340" i="22"/>
  <c r="M340" i="22" s="1"/>
  <c r="L339" i="22"/>
  <c r="M339" i="22" s="1"/>
  <c r="L338" i="22"/>
  <c r="M338" i="22" s="1"/>
  <c r="L337" i="22"/>
  <c r="M337" i="22" s="1"/>
  <c r="L336" i="22"/>
  <c r="M336" i="22" s="1"/>
  <c r="L335" i="22"/>
  <c r="M335" i="22" s="1"/>
  <c r="L334" i="22"/>
  <c r="M334" i="22" s="1"/>
  <c r="L333" i="22"/>
  <c r="M333" i="22" s="1"/>
  <c r="L332" i="22"/>
  <c r="M332" i="22" s="1"/>
  <c r="L331" i="22"/>
  <c r="M331" i="22" s="1"/>
  <c r="L330" i="22"/>
  <c r="M330" i="22" s="1"/>
  <c r="L329" i="22"/>
  <c r="M329" i="22" s="1"/>
  <c r="L328" i="22"/>
  <c r="M328" i="22" s="1"/>
  <c r="L327" i="22"/>
  <c r="M327" i="22" s="1"/>
  <c r="L326" i="22"/>
  <c r="M326" i="22" s="1"/>
  <c r="L325" i="22"/>
  <c r="M325" i="22" s="1"/>
  <c r="L324" i="22"/>
  <c r="M324" i="22" s="1"/>
  <c r="L323" i="22"/>
  <c r="M323" i="22" s="1"/>
  <c r="L322" i="22"/>
  <c r="M322" i="22" s="1"/>
  <c r="L321" i="22"/>
  <c r="M321" i="22" s="1"/>
  <c r="L320" i="22"/>
  <c r="M320" i="22" s="1"/>
  <c r="L319" i="22"/>
  <c r="M319" i="22" s="1"/>
  <c r="L318" i="22"/>
  <c r="M318" i="22" s="1"/>
  <c r="L317" i="22"/>
  <c r="M317" i="22" s="1"/>
  <c r="L316" i="22"/>
  <c r="M316" i="22" s="1"/>
  <c r="L315" i="22"/>
  <c r="M315" i="22" s="1"/>
  <c r="L314" i="22"/>
  <c r="M314" i="22" s="1"/>
  <c r="L313" i="22"/>
  <c r="M313" i="22" s="1"/>
  <c r="L312" i="22"/>
  <c r="M312" i="22" s="1"/>
  <c r="L311" i="22"/>
  <c r="M311" i="22" s="1"/>
  <c r="L310" i="22"/>
  <c r="M310" i="22" s="1"/>
  <c r="L309" i="22"/>
  <c r="M309" i="22" s="1"/>
  <c r="L308" i="22"/>
  <c r="M308" i="22" s="1"/>
  <c r="L307" i="22"/>
  <c r="M307" i="22" s="1"/>
  <c r="L306" i="22"/>
  <c r="M306" i="22" s="1"/>
  <c r="L305" i="22"/>
  <c r="M305" i="22" s="1"/>
  <c r="L304" i="22"/>
  <c r="M304" i="22" s="1"/>
  <c r="L303" i="22"/>
  <c r="M303" i="22" s="1"/>
  <c r="L302" i="22"/>
  <c r="M302" i="22" s="1"/>
  <c r="L301" i="22"/>
  <c r="M301" i="22" s="1"/>
  <c r="L300" i="22"/>
  <c r="M300" i="22" s="1"/>
  <c r="L299" i="22"/>
  <c r="M299" i="22" s="1"/>
  <c r="L298" i="22"/>
  <c r="M298" i="22" s="1"/>
  <c r="L297" i="22"/>
  <c r="M297" i="22" s="1"/>
  <c r="L296" i="22"/>
  <c r="M296" i="22" s="1"/>
  <c r="L295" i="22"/>
  <c r="M295" i="22" s="1"/>
  <c r="L294" i="22"/>
  <c r="M294" i="22" s="1"/>
  <c r="L293" i="22"/>
  <c r="M293" i="22" s="1"/>
  <c r="L292" i="22"/>
  <c r="M292" i="22" s="1"/>
  <c r="L291" i="22"/>
  <c r="M291" i="22" s="1"/>
  <c r="L290" i="22"/>
  <c r="M290" i="22" s="1"/>
  <c r="L289" i="22"/>
  <c r="M289" i="22" s="1"/>
  <c r="L288" i="22"/>
  <c r="M288" i="22" s="1"/>
  <c r="L287" i="22"/>
  <c r="M287" i="22" s="1"/>
  <c r="L286" i="22"/>
  <c r="M286" i="22" s="1"/>
  <c r="L285" i="22"/>
  <c r="M285" i="22" s="1"/>
  <c r="L284" i="22"/>
  <c r="M284" i="22" s="1"/>
  <c r="L283" i="22"/>
  <c r="M283" i="22" s="1"/>
  <c r="L282" i="22"/>
  <c r="M282" i="22" s="1"/>
  <c r="L281" i="22"/>
  <c r="M281" i="22" s="1"/>
  <c r="L280" i="22"/>
  <c r="M280" i="22" s="1"/>
  <c r="L279" i="22"/>
  <c r="M279" i="22" s="1"/>
  <c r="L278" i="22"/>
  <c r="M278" i="22" s="1"/>
  <c r="L277" i="22"/>
  <c r="M277" i="22" s="1"/>
  <c r="L276" i="22"/>
  <c r="M276" i="22" s="1"/>
  <c r="L275" i="22"/>
  <c r="M275" i="22" s="1"/>
  <c r="L274" i="22"/>
  <c r="M274" i="22" s="1"/>
  <c r="L273" i="22"/>
  <c r="M273" i="22" s="1"/>
  <c r="L272" i="22"/>
  <c r="M272" i="22" s="1"/>
  <c r="L271" i="22"/>
  <c r="M271" i="22" s="1"/>
  <c r="L270" i="22"/>
  <c r="M270" i="22" s="1"/>
  <c r="L269" i="22"/>
  <c r="M269" i="22" s="1"/>
  <c r="L268" i="22"/>
  <c r="M268" i="22" s="1"/>
  <c r="L267" i="22"/>
  <c r="M267" i="22" s="1"/>
  <c r="L266" i="22"/>
  <c r="M266" i="22" s="1"/>
  <c r="L265" i="22"/>
  <c r="M265" i="22" s="1"/>
  <c r="L264" i="22"/>
  <c r="M264" i="22" s="1"/>
  <c r="L263" i="22"/>
  <c r="M263" i="22" s="1"/>
  <c r="L262" i="22"/>
  <c r="M262" i="22" s="1"/>
  <c r="L261" i="22"/>
  <c r="M261" i="22" s="1"/>
  <c r="L260" i="22"/>
  <c r="M260" i="22" s="1"/>
  <c r="L259" i="22"/>
  <c r="M259" i="22" s="1"/>
  <c r="L258" i="22"/>
  <c r="M258" i="22" s="1"/>
  <c r="L257" i="22"/>
  <c r="M257" i="22" s="1"/>
  <c r="L256" i="22"/>
  <c r="M256" i="22" s="1"/>
  <c r="L255" i="22"/>
  <c r="M255" i="22" s="1"/>
  <c r="L254" i="22"/>
  <c r="M254" i="22" s="1"/>
  <c r="L253" i="22"/>
  <c r="M253" i="22" s="1"/>
  <c r="L252" i="22"/>
  <c r="M252" i="22" s="1"/>
  <c r="L251" i="22"/>
  <c r="M251" i="22" s="1"/>
  <c r="L250" i="22"/>
  <c r="M250" i="22" s="1"/>
  <c r="L249" i="22"/>
  <c r="M249" i="22" s="1"/>
  <c r="L248" i="22"/>
  <c r="M248" i="22" s="1"/>
  <c r="L247" i="22"/>
  <c r="M247" i="22" s="1"/>
  <c r="L246" i="22"/>
  <c r="M246" i="22" s="1"/>
  <c r="L245" i="22"/>
  <c r="M245" i="22" s="1"/>
  <c r="L244" i="22"/>
  <c r="M244" i="22" s="1"/>
  <c r="L243" i="22"/>
  <c r="M243" i="22" s="1"/>
  <c r="L242" i="22"/>
  <c r="M242" i="22" s="1"/>
  <c r="L241" i="22"/>
  <c r="M241" i="22" s="1"/>
  <c r="L240" i="22"/>
  <c r="M240" i="22" s="1"/>
  <c r="L239" i="22"/>
  <c r="M239" i="22" s="1"/>
  <c r="L238" i="22"/>
  <c r="M238" i="22" s="1"/>
  <c r="L237" i="22"/>
  <c r="M237" i="22" s="1"/>
  <c r="L236" i="22"/>
  <c r="M236" i="22" s="1"/>
  <c r="L235" i="22"/>
  <c r="M235" i="22" s="1"/>
  <c r="L234" i="22"/>
  <c r="M234" i="22" s="1"/>
  <c r="L233" i="22"/>
  <c r="M233" i="22" s="1"/>
  <c r="L232" i="22"/>
  <c r="M232" i="22" s="1"/>
  <c r="L231" i="22"/>
  <c r="M231" i="22" s="1"/>
  <c r="L230" i="22"/>
  <c r="M230" i="22" s="1"/>
  <c r="L229" i="22"/>
  <c r="M229" i="22" s="1"/>
  <c r="L228" i="22"/>
  <c r="M228" i="22" s="1"/>
  <c r="L227" i="22"/>
  <c r="M227" i="22" s="1"/>
  <c r="L226" i="22"/>
  <c r="M226" i="22" s="1"/>
  <c r="L225" i="22"/>
  <c r="M225" i="22" s="1"/>
  <c r="L224" i="22"/>
  <c r="M224" i="22" s="1"/>
  <c r="L223" i="22"/>
  <c r="M223" i="22" s="1"/>
  <c r="L222" i="22"/>
  <c r="M222" i="22" s="1"/>
  <c r="L221" i="22"/>
  <c r="M221" i="22" s="1"/>
  <c r="L220" i="22"/>
  <c r="M220" i="22" s="1"/>
  <c r="L219" i="22"/>
  <c r="M219" i="22" s="1"/>
  <c r="L218" i="22"/>
  <c r="M218" i="22" s="1"/>
  <c r="L217" i="22"/>
  <c r="M217" i="22" s="1"/>
  <c r="L216" i="22"/>
  <c r="M216" i="22" s="1"/>
  <c r="L215" i="22"/>
  <c r="M215" i="22" s="1"/>
  <c r="L214" i="22"/>
  <c r="M214" i="22" s="1"/>
  <c r="L213" i="22"/>
  <c r="M213" i="22" s="1"/>
  <c r="L212" i="22"/>
  <c r="M212" i="22" s="1"/>
  <c r="L211" i="22"/>
  <c r="M211" i="22" s="1"/>
  <c r="L210" i="22"/>
  <c r="M210" i="22" s="1"/>
  <c r="L209" i="22"/>
  <c r="M209" i="22" s="1"/>
  <c r="L208" i="22"/>
  <c r="M208" i="22" s="1"/>
  <c r="L207" i="22"/>
  <c r="M207" i="22" s="1"/>
  <c r="L206" i="22"/>
  <c r="M206" i="22" s="1"/>
  <c r="L205" i="22"/>
  <c r="M205" i="22" s="1"/>
  <c r="L204" i="22"/>
  <c r="M204" i="22" s="1"/>
  <c r="L203" i="22"/>
  <c r="M203" i="22" s="1"/>
  <c r="L202" i="22"/>
  <c r="M202" i="22" s="1"/>
  <c r="L201" i="22"/>
  <c r="M201" i="22" s="1"/>
  <c r="L200" i="22"/>
  <c r="M200" i="22" s="1"/>
  <c r="L199" i="22"/>
  <c r="M199" i="22" s="1"/>
  <c r="L198" i="22"/>
  <c r="M198" i="22" s="1"/>
  <c r="L197" i="22"/>
  <c r="M197" i="22" s="1"/>
  <c r="L196" i="22"/>
  <c r="M196" i="22" s="1"/>
  <c r="L195" i="22"/>
  <c r="M195" i="22" s="1"/>
  <c r="L194" i="22"/>
  <c r="M194" i="22" s="1"/>
  <c r="L193" i="22"/>
  <c r="M193" i="22" s="1"/>
  <c r="L192" i="22"/>
  <c r="M192" i="22" s="1"/>
  <c r="L191" i="22"/>
  <c r="M191" i="22" s="1"/>
  <c r="L190" i="22"/>
  <c r="M190" i="22" s="1"/>
  <c r="L189" i="22"/>
  <c r="M189" i="22" s="1"/>
  <c r="L188" i="22"/>
  <c r="M188" i="22" s="1"/>
  <c r="L187" i="22"/>
  <c r="M187" i="22" s="1"/>
  <c r="L186" i="22"/>
  <c r="M186" i="22" s="1"/>
  <c r="L185" i="22"/>
  <c r="M185" i="22" s="1"/>
  <c r="L184" i="22"/>
  <c r="M184" i="22" s="1"/>
  <c r="L183" i="22"/>
  <c r="M183" i="22" s="1"/>
  <c r="L182" i="22"/>
  <c r="M182" i="22" s="1"/>
  <c r="L181" i="22"/>
  <c r="M181" i="22" s="1"/>
  <c r="L180" i="22"/>
  <c r="M180" i="22" s="1"/>
  <c r="L179" i="22"/>
  <c r="M179" i="22" s="1"/>
  <c r="L178" i="22"/>
  <c r="M178" i="22" s="1"/>
  <c r="L177" i="22"/>
  <c r="M177" i="22" s="1"/>
  <c r="L176" i="22"/>
  <c r="M176" i="22" s="1"/>
  <c r="L175" i="22"/>
  <c r="M175" i="22" s="1"/>
  <c r="L174" i="22"/>
  <c r="M174" i="22" s="1"/>
  <c r="L173" i="22"/>
  <c r="M173" i="22" s="1"/>
  <c r="L172" i="22"/>
  <c r="M172" i="22" s="1"/>
  <c r="L171" i="22"/>
  <c r="M171" i="22" s="1"/>
  <c r="L170" i="22"/>
  <c r="M170" i="22" s="1"/>
  <c r="L169" i="22"/>
  <c r="M169" i="22" s="1"/>
  <c r="L168" i="22"/>
  <c r="M168" i="22" s="1"/>
  <c r="L167" i="22"/>
  <c r="M167" i="22" s="1"/>
  <c r="L166" i="22"/>
  <c r="M166" i="22" s="1"/>
  <c r="L165" i="22"/>
  <c r="M165" i="22" s="1"/>
  <c r="L164" i="22"/>
  <c r="M164" i="22" s="1"/>
  <c r="L163" i="22"/>
  <c r="M163" i="22" s="1"/>
  <c r="L162" i="22"/>
  <c r="M162" i="22" s="1"/>
  <c r="L161" i="22"/>
  <c r="M161" i="22" s="1"/>
  <c r="L160" i="22"/>
  <c r="M160" i="22" s="1"/>
  <c r="L159" i="22"/>
  <c r="M159" i="22" s="1"/>
  <c r="L158" i="22"/>
  <c r="M158" i="22" s="1"/>
  <c r="L157" i="22"/>
  <c r="M157" i="22" s="1"/>
  <c r="L156" i="22"/>
  <c r="M156" i="22" s="1"/>
  <c r="L155" i="22"/>
  <c r="M155" i="22" s="1"/>
  <c r="L154" i="22"/>
  <c r="M154" i="22" s="1"/>
  <c r="L153" i="22"/>
  <c r="M153" i="22" s="1"/>
  <c r="L152" i="22"/>
  <c r="M152" i="22" s="1"/>
  <c r="L151" i="22"/>
  <c r="M151" i="22" s="1"/>
  <c r="L150" i="22"/>
  <c r="M150" i="22" s="1"/>
  <c r="L149" i="22"/>
  <c r="M149" i="22" s="1"/>
  <c r="L148" i="22"/>
  <c r="M148" i="22" s="1"/>
  <c r="L147" i="22"/>
  <c r="M147" i="22" s="1"/>
  <c r="L146" i="22"/>
  <c r="M146" i="22" s="1"/>
  <c r="L145" i="22"/>
  <c r="M145" i="22" s="1"/>
  <c r="L144" i="22"/>
  <c r="M144" i="22" s="1"/>
  <c r="L143" i="22"/>
  <c r="M143" i="22" s="1"/>
  <c r="L142" i="22"/>
  <c r="M142" i="22" s="1"/>
  <c r="L141" i="22"/>
  <c r="M141" i="22" s="1"/>
  <c r="L140" i="22"/>
  <c r="M140" i="22" s="1"/>
  <c r="L139" i="22"/>
  <c r="M139" i="22" s="1"/>
  <c r="L138" i="22"/>
  <c r="M138" i="22" s="1"/>
  <c r="L137" i="22"/>
  <c r="M137" i="22" s="1"/>
  <c r="L136" i="22"/>
  <c r="M136" i="22" s="1"/>
  <c r="L135" i="22"/>
  <c r="M135" i="22" s="1"/>
  <c r="L134" i="22"/>
  <c r="M134" i="22" s="1"/>
  <c r="L133" i="22"/>
  <c r="M133" i="22" s="1"/>
  <c r="L132" i="22"/>
  <c r="M132" i="22" s="1"/>
  <c r="L131" i="22"/>
  <c r="M131" i="22" s="1"/>
  <c r="L130" i="22"/>
  <c r="M130" i="22" s="1"/>
  <c r="L129" i="22"/>
  <c r="M129" i="22" s="1"/>
  <c r="L128" i="22"/>
  <c r="M128" i="22" s="1"/>
  <c r="L127" i="22"/>
  <c r="M127" i="22" s="1"/>
  <c r="L126" i="22"/>
  <c r="M126" i="22" s="1"/>
  <c r="L125" i="22"/>
  <c r="M125" i="22" s="1"/>
  <c r="L124" i="22"/>
  <c r="M124" i="22" s="1"/>
  <c r="L123" i="22"/>
  <c r="M123" i="22" s="1"/>
  <c r="L122" i="22"/>
  <c r="M122" i="22" s="1"/>
  <c r="L121" i="22"/>
  <c r="M121" i="22" s="1"/>
  <c r="L120" i="22"/>
  <c r="M120" i="22" s="1"/>
  <c r="L119" i="22"/>
  <c r="M119" i="22" s="1"/>
  <c r="L118" i="22"/>
  <c r="M118" i="22" s="1"/>
  <c r="L117" i="22"/>
  <c r="M117" i="22" s="1"/>
  <c r="L116" i="22"/>
  <c r="M116" i="22" s="1"/>
  <c r="L115" i="22"/>
  <c r="M115" i="22" s="1"/>
  <c r="L114" i="22"/>
  <c r="M114" i="22" s="1"/>
  <c r="L113" i="22"/>
  <c r="M113" i="22" s="1"/>
  <c r="L112" i="22"/>
  <c r="M112" i="22" s="1"/>
  <c r="L111" i="22"/>
  <c r="M111" i="22" s="1"/>
  <c r="L110" i="22"/>
  <c r="M110" i="22" s="1"/>
  <c r="L109" i="22"/>
  <c r="M109" i="22" s="1"/>
  <c r="L108" i="22"/>
  <c r="M108" i="22" s="1"/>
  <c r="L107" i="22"/>
  <c r="M107" i="22" s="1"/>
  <c r="L106" i="22"/>
  <c r="M106" i="22" s="1"/>
  <c r="L105" i="22"/>
  <c r="M105" i="22" s="1"/>
  <c r="L104" i="22"/>
  <c r="M104" i="22" s="1"/>
  <c r="L103" i="22"/>
  <c r="M103" i="22" s="1"/>
  <c r="L102" i="22"/>
  <c r="M102" i="22" s="1"/>
  <c r="L101" i="22"/>
  <c r="M101" i="22" s="1"/>
  <c r="L100" i="22"/>
  <c r="M100" i="22" s="1"/>
  <c r="L99" i="22"/>
  <c r="M99" i="22" s="1"/>
  <c r="L98" i="22"/>
  <c r="M98" i="22" s="1"/>
  <c r="L97" i="22"/>
  <c r="M97" i="22" s="1"/>
  <c r="L96" i="22"/>
  <c r="M96" i="22" s="1"/>
  <c r="L95" i="22"/>
  <c r="M95" i="22" s="1"/>
  <c r="L94" i="22"/>
  <c r="M94" i="22" s="1"/>
  <c r="L93" i="22"/>
  <c r="M93" i="22" s="1"/>
  <c r="L92" i="22"/>
  <c r="M92" i="22" s="1"/>
  <c r="L91" i="22"/>
  <c r="M91" i="22" s="1"/>
  <c r="L90" i="22"/>
  <c r="M90" i="22" s="1"/>
  <c r="L89" i="22"/>
  <c r="M89" i="22" s="1"/>
  <c r="L88" i="22"/>
  <c r="M88" i="22" s="1"/>
  <c r="L87" i="22"/>
  <c r="M87" i="22" s="1"/>
  <c r="L85" i="22"/>
  <c r="M85" i="22" s="1"/>
  <c r="L84" i="22"/>
  <c r="M84" i="22" s="1"/>
  <c r="L83" i="22"/>
  <c r="M83" i="22" s="1"/>
  <c r="L82" i="22"/>
  <c r="M82" i="22" s="1"/>
  <c r="L81" i="22"/>
  <c r="M81" i="22" s="1"/>
  <c r="L80" i="22"/>
  <c r="M80" i="22" s="1"/>
  <c r="L79" i="22"/>
  <c r="M79" i="22" s="1"/>
  <c r="L78" i="22"/>
  <c r="M78" i="22" s="1"/>
  <c r="L77" i="22"/>
  <c r="M77" i="22" s="1"/>
  <c r="L76" i="22"/>
  <c r="M76" i="22" s="1"/>
  <c r="L75" i="22"/>
  <c r="M75" i="22" s="1"/>
  <c r="L74" i="22"/>
  <c r="M74" i="22" s="1"/>
  <c r="L73" i="22"/>
  <c r="M73" i="22" s="1"/>
  <c r="L72" i="22"/>
  <c r="M72" i="22" s="1"/>
  <c r="L71" i="22"/>
  <c r="M71" i="22" s="1"/>
  <c r="L70" i="22"/>
  <c r="M70" i="22" s="1"/>
  <c r="L69" i="22"/>
  <c r="M69" i="22" s="1"/>
  <c r="L68" i="22"/>
  <c r="M68" i="22" s="1"/>
  <c r="L67" i="22"/>
  <c r="M67" i="22" s="1"/>
  <c r="L66" i="22"/>
  <c r="M66" i="22" s="1"/>
  <c r="L65" i="22"/>
  <c r="M65" i="22" s="1"/>
  <c r="L64" i="22"/>
  <c r="M64" i="22" s="1"/>
  <c r="L63" i="22"/>
  <c r="M63" i="22" s="1"/>
  <c r="L62" i="22"/>
  <c r="M62" i="22" s="1"/>
  <c r="L61" i="22"/>
  <c r="M61" i="22" s="1"/>
  <c r="L60" i="22"/>
  <c r="M60" i="22" s="1"/>
  <c r="L59" i="22"/>
  <c r="M59" i="22" s="1"/>
  <c r="L58" i="22"/>
  <c r="M58" i="22" s="1"/>
  <c r="L57" i="22"/>
  <c r="M57" i="22" s="1"/>
  <c r="L56" i="22"/>
  <c r="M56" i="22" s="1"/>
  <c r="L55" i="22"/>
  <c r="M55" i="22" s="1"/>
  <c r="L54" i="22"/>
  <c r="M54" i="22" s="1"/>
  <c r="L53" i="22"/>
  <c r="M53" i="22" s="1"/>
  <c r="L52" i="22"/>
  <c r="M52" i="22" s="1"/>
  <c r="L51" i="22"/>
  <c r="M51" i="22" s="1"/>
  <c r="L50" i="22"/>
  <c r="M50" i="22" s="1"/>
  <c r="L49" i="22"/>
  <c r="M49" i="22" s="1"/>
  <c r="L48" i="22"/>
  <c r="M48" i="22" s="1"/>
  <c r="L47" i="22"/>
  <c r="M47" i="22" s="1"/>
  <c r="L46" i="22"/>
  <c r="M46" i="22" s="1"/>
  <c r="L45" i="22"/>
  <c r="M45" i="22" s="1"/>
  <c r="L44" i="22"/>
  <c r="M44" i="22" s="1"/>
  <c r="L43" i="22"/>
  <c r="M43" i="22" s="1"/>
  <c r="L42" i="22"/>
  <c r="M42" i="22" s="1"/>
  <c r="L41" i="22"/>
  <c r="M41" i="22" s="1"/>
  <c r="L40" i="22"/>
  <c r="M40" i="22" s="1"/>
  <c r="L39" i="22"/>
  <c r="M39" i="22" s="1"/>
  <c r="L38" i="22"/>
  <c r="M38" i="22" s="1"/>
  <c r="L37" i="22"/>
  <c r="M37" i="22" s="1"/>
  <c r="L36" i="22"/>
  <c r="M36" i="22" s="1"/>
  <c r="L35" i="22"/>
  <c r="M35" i="22" s="1"/>
  <c r="L34" i="22"/>
  <c r="M34" i="22" s="1"/>
  <c r="L33" i="22"/>
  <c r="M33" i="22" s="1"/>
  <c r="L32" i="22"/>
  <c r="M32" i="22" s="1"/>
  <c r="L31" i="22"/>
  <c r="M31" i="22" s="1"/>
  <c r="L30" i="22"/>
  <c r="M30" i="22" s="1"/>
  <c r="L29" i="22"/>
  <c r="M29" i="22" s="1"/>
  <c r="L28" i="22"/>
  <c r="M28" i="22" s="1"/>
  <c r="L27" i="22"/>
  <c r="M27" i="22" s="1"/>
  <c r="L26" i="22"/>
  <c r="M26" i="22" s="1"/>
  <c r="L25" i="22"/>
  <c r="M25" i="22" s="1"/>
  <c r="L24" i="22"/>
  <c r="M24" i="22" s="1"/>
  <c r="L23" i="22"/>
  <c r="M23" i="22" s="1"/>
  <c r="L22" i="22"/>
  <c r="M22" i="22" s="1"/>
  <c r="L21" i="22"/>
  <c r="M21" i="22" s="1"/>
  <c r="L20" i="22"/>
  <c r="M20" i="22" s="1"/>
  <c r="L19" i="22"/>
  <c r="M19" i="22" s="1"/>
  <c r="L18" i="22"/>
  <c r="M18" i="22" s="1"/>
  <c r="L17" i="22"/>
  <c r="M17" i="22" s="1"/>
  <c r="L16" i="22"/>
  <c r="M16" i="22" s="1"/>
  <c r="L15" i="22"/>
  <c r="M15" i="22" s="1"/>
  <c r="L14" i="22"/>
  <c r="M14" i="22" s="1"/>
  <c r="L13" i="22"/>
  <c r="M13" i="22" s="1"/>
  <c r="L12" i="22"/>
  <c r="M12" i="22" s="1"/>
  <c r="D12" i="22"/>
  <c r="C12" i="22"/>
  <c r="L11" i="22"/>
  <c r="M11" i="22" s="1"/>
  <c r="E11" i="22"/>
  <c r="L10" i="22"/>
  <c r="M10" i="22" s="1"/>
  <c r="E10" i="22"/>
  <c r="L9" i="22"/>
  <c r="M9" i="22" s="1"/>
  <c r="E9" i="22"/>
  <c r="L8" i="22"/>
  <c r="M8" i="22" s="1"/>
  <c r="E8" i="22"/>
  <c r="L7" i="22"/>
  <c r="M7" i="22" s="1"/>
  <c r="E7" i="22"/>
  <c r="L6" i="22"/>
  <c r="M6" i="22" s="1"/>
  <c r="E6" i="22"/>
  <c r="L5" i="22"/>
  <c r="E12" i="22" l="1"/>
  <c r="L386" i="22"/>
  <c r="M5" i="22"/>
  <c r="M386" i="22" s="1"/>
  <c r="L388" i="22" l="1"/>
  <c r="M388" i="22"/>
  <c r="M390" i="22"/>
  <c r="N388" i="22" l="1"/>
  <c r="E74" i="33" l="1"/>
  <c r="F74" i="33"/>
  <c r="G74" i="33"/>
  <c r="D74" i="33" l="1"/>
  <c r="D273" i="33" l="1"/>
  <c r="D225" i="33"/>
  <c r="D320" i="33"/>
  <c r="D224" i="33"/>
  <c r="D208" i="33"/>
  <c r="D192" i="33"/>
  <c r="D176" i="33"/>
  <c r="D160" i="33"/>
  <c r="D144" i="33"/>
  <c r="D128" i="33"/>
  <c r="D112" i="33"/>
  <c r="D96" i="33"/>
  <c r="D80" i="33"/>
  <c r="D48" i="33"/>
  <c r="D32" i="33"/>
  <c r="D16" i="33"/>
  <c r="D353" i="33"/>
  <c r="D97" i="33"/>
  <c r="D351" i="33"/>
  <c r="D271" i="33"/>
  <c r="D255" i="33"/>
  <c r="D239" i="33"/>
  <c r="D223" i="33"/>
  <c r="D207" i="33"/>
  <c r="D191" i="33"/>
  <c r="D175" i="33"/>
  <c r="D159" i="33"/>
  <c r="D143" i="33"/>
  <c r="D127" i="33"/>
  <c r="D111" i="33"/>
  <c r="D95" i="33"/>
  <c r="D79" i="33"/>
  <c r="D47" i="33"/>
  <c r="D31" i="33"/>
  <c r="D15" i="33"/>
  <c r="D241" i="33"/>
  <c r="D161" i="33"/>
  <c r="D352" i="33"/>
  <c r="D350" i="33"/>
  <c r="D302" i="33"/>
  <c r="D286" i="33"/>
  <c r="D270" i="33"/>
  <c r="D254" i="33"/>
  <c r="D238" i="33"/>
  <c r="D222" i="33"/>
  <c r="D206" i="33"/>
  <c r="D190" i="33"/>
  <c r="D174" i="33"/>
  <c r="D158" i="33"/>
  <c r="D142" i="33"/>
  <c r="D126" i="33"/>
  <c r="D110" i="33"/>
  <c r="D94" i="33"/>
  <c r="D78" i="33"/>
  <c r="D62" i="33"/>
  <c r="D46" i="33"/>
  <c r="D30" i="33"/>
  <c r="D14" i="33"/>
  <c r="D33" i="33"/>
  <c r="D367" i="33"/>
  <c r="D333" i="33"/>
  <c r="D317" i="33"/>
  <c r="D301" i="33"/>
  <c r="D285" i="33"/>
  <c r="D269" i="33"/>
  <c r="D253" i="33"/>
  <c r="D237" i="33"/>
  <c r="D221" i="33"/>
  <c r="D205" i="33"/>
  <c r="D189" i="33"/>
  <c r="D173" i="33"/>
  <c r="D157" i="33"/>
  <c r="D141" i="33"/>
  <c r="D125" i="33"/>
  <c r="D109" i="33"/>
  <c r="D93" i="33"/>
  <c r="D77" i="33"/>
  <c r="D61" i="33"/>
  <c r="D45" i="33"/>
  <c r="D29" i="33"/>
  <c r="D13" i="33"/>
  <c r="D289" i="33"/>
  <c r="D81" i="33"/>
  <c r="D336" i="33"/>
  <c r="D332" i="33"/>
  <c r="D268" i="33"/>
  <c r="D252" i="33"/>
  <c r="D236" i="33"/>
  <c r="D220" i="33"/>
  <c r="D204" i="33"/>
  <c r="D188" i="33"/>
  <c r="D172" i="33"/>
  <c r="D156" i="33"/>
  <c r="D140" i="33"/>
  <c r="D124" i="33"/>
  <c r="D108" i="33"/>
  <c r="D92" i="33"/>
  <c r="D76" i="33"/>
  <c r="D60" i="33"/>
  <c r="D44" i="33"/>
  <c r="D28" i="33"/>
  <c r="D12" i="33"/>
  <c r="D257" i="33"/>
  <c r="D209" i="33"/>
  <c r="D240" i="33"/>
  <c r="D334" i="33"/>
  <c r="D363" i="33"/>
  <c r="D347" i="33"/>
  <c r="D331" i="33"/>
  <c r="D315" i="33"/>
  <c r="D299" i="33"/>
  <c r="D283" i="33"/>
  <c r="D267" i="33"/>
  <c r="D251" i="33"/>
  <c r="D235" i="33"/>
  <c r="D219" i="33"/>
  <c r="D203" i="33"/>
  <c r="D187" i="33"/>
  <c r="D171" i="33"/>
  <c r="D155" i="33"/>
  <c r="D139" i="33"/>
  <c r="D123" i="33"/>
  <c r="D107" i="33"/>
  <c r="D91" i="33"/>
  <c r="D75" i="33"/>
  <c r="D59" i="33"/>
  <c r="D43" i="33"/>
  <c r="D27" i="33"/>
  <c r="D11" i="33"/>
  <c r="D113" i="33"/>
  <c r="D304" i="33"/>
  <c r="D366" i="33"/>
  <c r="D348" i="33"/>
  <c r="D346" i="33"/>
  <c r="D330" i="33"/>
  <c r="D314" i="33"/>
  <c r="D298" i="33"/>
  <c r="D282" i="33"/>
  <c r="D266" i="33"/>
  <c r="D250" i="33"/>
  <c r="D234" i="33"/>
  <c r="D218" i="33"/>
  <c r="D202" i="33"/>
  <c r="D186" i="33"/>
  <c r="D170" i="33"/>
  <c r="D154" i="33"/>
  <c r="D138" i="33"/>
  <c r="D122" i="33"/>
  <c r="D106" i="33"/>
  <c r="D90" i="33"/>
  <c r="D58" i="33"/>
  <c r="D42" i="33"/>
  <c r="D26" i="33"/>
  <c r="D10" i="33"/>
  <c r="D305" i="33"/>
  <c r="D193" i="33"/>
  <c r="D256" i="33"/>
  <c r="D300" i="33"/>
  <c r="D362" i="33"/>
  <c r="D361" i="33"/>
  <c r="D345" i="33"/>
  <c r="D329" i="33"/>
  <c r="D313" i="33"/>
  <c r="D297" i="33"/>
  <c r="D281" i="33"/>
  <c r="D265" i="33"/>
  <c r="D249" i="33"/>
  <c r="D233" i="33"/>
  <c r="D217" i="33"/>
  <c r="D201" i="33"/>
  <c r="D185" i="33"/>
  <c r="D169" i="33"/>
  <c r="D153" i="33"/>
  <c r="D137" i="33"/>
  <c r="D121" i="33"/>
  <c r="D105" i="33"/>
  <c r="D89" i="33"/>
  <c r="D73" i="33"/>
  <c r="D57" i="33"/>
  <c r="D41" i="33"/>
  <c r="D25" i="33"/>
  <c r="D9" i="33"/>
  <c r="D328" i="33"/>
  <c r="D296" i="33"/>
  <c r="D280" i="33"/>
  <c r="D264" i="33"/>
  <c r="D248" i="33"/>
  <c r="D232" i="33"/>
  <c r="D216" i="33"/>
  <c r="D200" i="33"/>
  <c r="D184" i="33"/>
  <c r="D168" i="33"/>
  <c r="D152" i="33"/>
  <c r="D136" i="33"/>
  <c r="D120" i="33"/>
  <c r="D104" i="33"/>
  <c r="D88" i="33"/>
  <c r="D72" i="33"/>
  <c r="D56" i="33"/>
  <c r="D40" i="33"/>
  <c r="D24" i="33"/>
  <c r="D8" i="33"/>
  <c r="D321" i="33"/>
  <c r="D145" i="33"/>
  <c r="D368" i="33"/>
  <c r="D319" i="33"/>
  <c r="D316" i="33"/>
  <c r="D344" i="33"/>
  <c r="D359" i="33"/>
  <c r="D327" i="33"/>
  <c r="D311" i="33"/>
  <c r="D295" i="33"/>
  <c r="D279" i="33"/>
  <c r="D263" i="33"/>
  <c r="D247" i="33"/>
  <c r="D231" i="33"/>
  <c r="D215" i="33"/>
  <c r="D199" i="33"/>
  <c r="D183" i="33"/>
  <c r="D167" i="33"/>
  <c r="D151" i="33"/>
  <c r="D135" i="33"/>
  <c r="D119" i="33"/>
  <c r="D103" i="33"/>
  <c r="D87" i="33"/>
  <c r="D71" i="33"/>
  <c r="D55" i="33"/>
  <c r="D39" i="33"/>
  <c r="D23" i="33"/>
  <c r="D7" i="33"/>
  <c r="D369" i="33"/>
  <c r="D49" i="33"/>
  <c r="D287" i="33"/>
  <c r="D364" i="33"/>
  <c r="D360" i="33"/>
  <c r="D312" i="33"/>
  <c r="D375" i="33"/>
  <c r="D343" i="33"/>
  <c r="D374" i="33"/>
  <c r="D358" i="33"/>
  <c r="D342" i="33"/>
  <c r="D326" i="33"/>
  <c r="D310" i="33"/>
  <c r="D294" i="33"/>
  <c r="D278" i="33"/>
  <c r="D262" i="33"/>
  <c r="D246" i="33"/>
  <c r="D230" i="33"/>
  <c r="D214" i="33"/>
  <c r="D198" i="33"/>
  <c r="D182" i="33"/>
  <c r="D166" i="33"/>
  <c r="D150" i="33"/>
  <c r="D134" i="33"/>
  <c r="D118" i="33"/>
  <c r="D102" i="33"/>
  <c r="D86" i="33"/>
  <c r="D70" i="33"/>
  <c r="D54" i="33"/>
  <c r="D38" i="33"/>
  <c r="D22" i="33"/>
  <c r="D6" i="33"/>
  <c r="D17" i="33"/>
  <c r="D335" i="33"/>
  <c r="D365" i="33"/>
  <c r="D373" i="33"/>
  <c r="D357" i="33"/>
  <c r="D341" i="33"/>
  <c r="D325" i="33"/>
  <c r="D309" i="33"/>
  <c r="D293" i="33"/>
  <c r="D277" i="33"/>
  <c r="D261" i="33"/>
  <c r="D245" i="33"/>
  <c r="D229" i="33"/>
  <c r="D213" i="33"/>
  <c r="D197" i="33"/>
  <c r="D181" i="33"/>
  <c r="D165" i="33"/>
  <c r="D149" i="33"/>
  <c r="D133" i="33"/>
  <c r="D117" i="33"/>
  <c r="D101" i="33"/>
  <c r="D85" i="33"/>
  <c r="D53" i="33"/>
  <c r="D37" i="33"/>
  <c r="D21" i="33"/>
  <c r="D5" i="33"/>
  <c r="D129" i="33"/>
  <c r="D288" i="33"/>
  <c r="D284" i="33"/>
  <c r="D372" i="33"/>
  <c r="D356" i="33"/>
  <c r="D340" i="33"/>
  <c r="D324" i="33"/>
  <c r="D308" i="33"/>
  <c r="D292" i="33"/>
  <c r="D276" i="33"/>
  <c r="D260" i="33"/>
  <c r="D244" i="33"/>
  <c r="D228" i="33"/>
  <c r="D212" i="33"/>
  <c r="D196" i="33"/>
  <c r="D180" i="33"/>
  <c r="D164" i="33"/>
  <c r="D148" i="33"/>
  <c r="D132" i="33"/>
  <c r="D116" i="33"/>
  <c r="D100" i="33"/>
  <c r="D84" i="33"/>
  <c r="D52" i="33"/>
  <c r="D36" i="33"/>
  <c r="D20" i="33"/>
  <c r="D4" i="33"/>
  <c r="D303" i="33"/>
  <c r="D349" i="33"/>
  <c r="D371" i="33"/>
  <c r="D355" i="33"/>
  <c r="D339" i="33"/>
  <c r="D323" i="33"/>
  <c r="D307" i="33"/>
  <c r="D291" i="33"/>
  <c r="D275" i="33"/>
  <c r="D259" i="33"/>
  <c r="D243" i="33"/>
  <c r="D227" i="33"/>
  <c r="D211" i="33"/>
  <c r="D195" i="33"/>
  <c r="D179" i="33"/>
  <c r="D163" i="33"/>
  <c r="D147" i="33"/>
  <c r="D131" i="33"/>
  <c r="D115" i="33"/>
  <c r="D99" i="33"/>
  <c r="D83" i="33"/>
  <c r="D51" i="33"/>
  <c r="D35" i="33"/>
  <c r="D19" i="33"/>
  <c r="D3" i="33"/>
  <c r="D337" i="33"/>
  <c r="D177" i="33"/>
  <c r="D272" i="33"/>
  <c r="D318" i="33"/>
  <c r="D370" i="33"/>
  <c r="D354" i="33"/>
  <c r="D338" i="33"/>
  <c r="D322" i="33"/>
  <c r="D306" i="33"/>
  <c r="D290" i="33"/>
  <c r="D274" i="33"/>
  <c r="D258" i="33"/>
  <c r="D242" i="33"/>
  <c r="D226" i="33"/>
  <c r="D210" i="33"/>
  <c r="D194" i="33"/>
  <c r="D178" i="33"/>
  <c r="D162" i="33"/>
  <c r="D146" i="33"/>
  <c r="D130" i="33"/>
  <c r="D114" i="33"/>
  <c r="D98" i="33"/>
  <c r="D82" i="33"/>
  <c r="D50" i="33"/>
  <c r="D34" i="33"/>
  <c r="D18" i="33"/>
  <c r="D2" i="33"/>
  <c r="D64" i="33"/>
  <c r="D63" i="33"/>
  <c r="D69" i="33"/>
  <c r="D68" i="33"/>
  <c r="D67" i="33"/>
  <c r="D66" i="33"/>
  <c r="D65" i="33"/>
  <c r="E323" i="33" l="1"/>
  <c r="E102" i="33"/>
  <c r="E231" i="33"/>
  <c r="E344" i="33"/>
  <c r="E40" i="33"/>
  <c r="E168" i="33"/>
  <c r="E296" i="33"/>
  <c r="E105" i="33"/>
  <c r="E233" i="33"/>
  <c r="E361" i="33"/>
  <c r="E314" i="33"/>
  <c r="E155" i="33"/>
  <c r="E283" i="33"/>
  <c r="E108" i="33"/>
  <c r="E236" i="33"/>
  <c r="E29" i="33"/>
  <c r="E157" i="33"/>
  <c r="E285" i="33"/>
  <c r="E46" i="33"/>
  <c r="E174" i="33"/>
  <c r="E302" i="33"/>
  <c r="E79" i="33"/>
  <c r="E207" i="33"/>
  <c r="E160" i="33"/>
  <c r="E358" i="33"/>
  <c r="E21" i="33"/>
  <c r="E17" i="33"/>
  <c r="E103" i="33"/>
  <c r="E230" i="33"/>
  <c r="E2" i="33"/>
  <c r="E146" i="33"/>
  <c r="E272" i="33"/>
  <c r="E51" i="33"/>
  <c r="E243" i="33"/>
  <c r="E22" i="33"/>
  <c r="E279" i="33"/>
  <c r="E216" i="33"/>
  <c r="E25" i="33"/>
  <c r="E153" i="33"/>
  <c r="E28" i="33"/>
  <c r="E156" i="33"/>
  <c r="E332" i="33"/>
  <c r="E77" i="33"/>
  <c r="E205" i="33"/>
  <c r="E333" i="33"/>
  <c r="E94" i="33"/>
  <c r="E222" i="33"/>
  <c r="E161" i="33"/>
  <c r="E127" i="33"/>
  <c r="E255" i="33"/>
  <c r="E80" i="33"/>
  <c r="E208" i="33"/>
  <c r="E195" i="33"/>
  <c r="E242" i="33"/>
  <c r="E177" i="33"/>
  <c r="E53" i="33"/>
  <c r="E256" i="33"/>
  <c r="E36" i="33"/>
  <c r="E277" i="33"/>
  <c r="E162" i="33"/>
  <c r="E356" i="33"/>
  <c r="E23" i="33"/>
  <c r="E234" i="33"/>
  <c r="E50" i="33"/>
  <c r="E308" i="33"/>
  <c r="E197" i="33"/>
  <c r="E203" i="33"/>
  <c r="E49" i="33"/>
  <c r="E18" i="33"/>
  <c r="E325" i="33"/>
  <c r="E348" i="33"/>
  <c r="E19" i="33"/>
  <c r="E5" i="33"/>
  <c r="E371" i="33"/>
  <c r="E150" i="33"/>
  <c r="E88" i="33"/>
  <c r="E114" i="33"/>
  <c r="E180" i="33"/>
  <c r="E228" i="33"/>
  <c r="E368" i="33"/>
  <c r="E335" i="33"/>
  <c r="E290" i="33"/>
  <c r="E100" i="33"/>
  <c r="E375" i="33"/>
  <c r="E106" i="33"/>
  <c r="E182" i="33"/>
  <c r="E346" i="33"/>
  <c r="E286" i="33"/>
  <c r="E225" i="33"/>
  <c r="E369" i="33"/>
  <c r="E291" i="33"/>
  <c r="E55" i="33"/>
  <c r="E198" i="33"/>
  <c r="E71" i="33"/>
  <c r="E327" i="33"/>
  <c r="E328" i="33"/>
  <c r="E201" i="33"/>
  <c r="E362" i="33"/>
  <c r="E251" i="33"/>
  <c r="E141" i="33"/>
  <c r="E32" i="33"/>
  <c r="E30" i="33"/>
  <c r="E104" i="33"/>
  <c r="E120" i="33"/>
  <c r="E164" i="33"/>
  <c r="E312" i="33"/>
  <c r="E220" i="33"/>
  <c r="E304" i="33"/>
  <c r="E130" i="33"/>
  <c r="E307" i="33"/>
  <c r="E85" i="33"/>
  <c r="E214" i="33"/>
  <c r="E343" i="33"/>
  <c r="E122" i="33"/>
  <c r="E267" i="33"/>
  <c r="E318" i="33"/>
  <c r="E223" i="33"/>
  <c r="E143" i="33"/>
  <c r="E354" i="33"/>
  <c r="E311" i="33"/>
  <c r="E90" i="33"/>
  <c r="E16" i="33"/>
  <c r="E62" i="33"/>
  <c r="E241" i="33"/>
  <c r="E37" i="33"/>
  <c r="E196" i="33"/>
  <c r="E341" i="33"/>
  <c r="E87" i="33"/>
  <c r="E217" i="33"/>
  <c r="E13" i="33"/>
  <c r="E252" i="33"/>
  <c r="E48" i="33"/>
  <c r="E64" i="33"/>
  <c r="E257" i="33"/>
  <c r="E212" i="33"/>
  <c r="E101" i="33"/>
  <c r="E357" i="33"/>
  <c r="E359" i="33"/>
  <c r="E360" i="33"/>
  <c r="E138" i="33"/>
  <c r="E268" i="33"/>
  <c r="E173" i="33"/>
  <c r="E78" i="33"/>
  <c r="E334" i="33"/>
  <c r="E159" i="33"/>
  <c r="E191" i="33"/>
  <c r="E351" i="33"/>
  <c r="E240" i="33"/>
  <c r="E98" i="33"/>
  <c r="E185" i="33"/>
  <c r="E125" i="33"/>
  <c r="E42" i="33"/>
  <c r="E339" i="33"/>
  <c r="E117" i="33"/>
  <c r="E246" i="33"/>
  <c r="E374" i="33"/>
  <c r="E249" i="33"/>
  <c r="E45" i="33"/>
  <c r="E284" i="33"/>
  <c r="E189" i="33"/>
  <c r="E287" i="33"/>
  <c r="E319" i="33"/>
  <c r="E271" i="33"/>
  <c r="E57" i="33"/>
  <c r="E235" i="33"/>
  <c r="E144" i="33"/>
  <c r="E63" i="33"/>
  <c r="E273" i="33"/>
  <c r="E83" i="33"/>
  <c r="E372" i="33"/>
  <c r="E119" i="33"/>
  <c r="E154" i="33"/>
  <c r="E299" i="33"/>
  <c r="E350" i="33"/>
  <c r="E289" i="33"/>
  <c r="E178" i="33"/>
  <c r="E99" i="33"/>
  <c r="E355" i="33"/>
  <c r="E244" i="33"/>
  <c r="E133" i="33"/>
  <c r="E8" i="33"/>
  <c r="E262" i="33"/>
  <c r="E135" i="33"/>
  <c r="E136" i="33"/>
  <c r="E11" i="33"/>
  <c r="E265" i="33"/>
  <c r="E170" i="33"/>
  <c r="E61" i="33"/>
  <c r="E315" i="33"/>
  <c r="E300" i="33"/>
  <c r="E110" i="33"/>
  <c r="E365" i="33"/>
  <c r="E111" i="33"/>
  <c r="E367" i="33"/>
  <c r="E370" i="33"/>
  <c r="E27" i="33"/>
  <c r="E3" i="33"/>
  <c r="E321" i="33"/>
  <c r="E210" i="33"/>
  <c r="E131" i="33"/>
  <c r="E6" i="33"/>
  <c r="E276" i="33"/>
  <c r="E165" i="33"/>
  <c r="E294" i="33"/>
  <c r="E167" i="33"/>
  <c r="E43" i="33"/>
  <c r="E297" i="33"/>
  <c r="E202" i="33"/>
  <c r="E91" i="33"/>
  <c r="E347" i="33"/>
  <c r="E237" i="33"/>
  <c r="E142" i="33"/>
  <c r="E320" i="33"/>
  <c r="E352" i="33"/>
  <c r="E149" i="33"/>
  <c r="E75" i="33"/>
  <c r="E192" i="33"/>
  <c r="E81" i="33"/>
  <c r="E181" i="33"/>
  <c r="E56" i="33"/>
  <c r="E310" i="33"/>
  <c r="E183" i="33"/>
  <c r="E184" i="33"/>
  <c r="E59" i="33"/>
  <c r="E313" i="33"/>
  <c r="E218" i="33"/>
  <c r="E107" i="33"/>
  <c r="E92" i="33"/>
  <c r="E253" i="33"/>
  <c r="E158" i="33"/>
  <c r="E288" i="33"/>
  <c r="E34" i="33"/>
  <c r="E112" i="33"/>
  <c r="E66" i="33"/>
  <c r="E65" i="33"/>
  <c r="E147" i="33"/>
  <c r="E97" i="33"/>
  <c r="E353" i="33"/>
  <c r="E163" i="33"/>
  <c r="E38" i="33"/>
  <c r="E70" i="33"/>
  <c r="E326" i="33"/>
  <c r="E199" i="33"/>
  <c r="E200" i="33"/>
  <c r="E73" i="33"/>
  <c r="E329" i="33"/>
  <c r="E123" i="33"/>
  <c r="E363" i="33"/>
  <c r="E269" i="33"/>
  <c r="E95" i="33"/>
  <c r="E239" i="33"/>
  <c r="E39" i="33"/>
  <c r="E278" i="33"/>
  <c r="E316" i="33"/>
  <c r="E179" i="33"/>
  <c r="E213" i="33"/>
  <c r="E215" i="33"/>
  <c r="E345" i="33"/>
  <c r="E139" i="33"/>
  <c r="E124" i="33"/>
  <c r="E190" i="33"/>
  <c r="E76" i="33"/>
  <c r="E366" i="33"/>
  <c r="E67" i="33"/>
  <c r="E194" i="33"/>
  <c r="E281" i="33"/>
  <c r="E224" i="33"/>
  <c r="E113" i="33"/>
  <c r="E54" i="33"/>
  <c r="E324" i="33"/>
  <c r="E86" i="33"/>
  <c r="E342" i="33"/>
  <c r="E89" i="33"/>
  <c r="E250" i="33"/>
  <c r="E15" i="33"/>
  <c r="E129" i="33"/>
  <c r="E4" i="33"/>
  <c r="E274" i="33"/>
  <c r="E84" i="33"/>
  <c r="E340" i="33"/>
  <c r="E229" i="33"/>
  <c r="E232" i="33"/>
  <c r="E266" i="33"/>
  <c r="E140" i="33"/>
  <c r="E31" i="33"/>
  <c r="E301" i="33"/>
  <c r="E206" i="33"/>
  <c r="E10" i="33"/>
  <c r="E175" i="33"/>
  <c r="E309" i="33"/>
  <c r="E24" i="33"/>
  <c r="E331" i="33"/>
  <c r="E145" i="33"/>
  <c r="E373" i="33"/>
  <c r="E121" i="33"/>
  <c r="E12" i="33"/>
  <c r="E282" i="33"/>
  <c r="E171" i="33"/>
  <c r="E47" i="33"/>
  <c r="E317" i="33"/>
  <c r="E58" i="33"/>
  <c r="E303" i="33"/>
  <c r="E35" i="33"/>
  <c r="E14" i="33"/>
  <c r="E68" i="33"/>
  <c r="E275" i="33"/>
  <c r="E260" i="33"/>
  <c r="E186" i="33"/>
  <c r="E72" i="33"/>
  <c r="E337" i="33"/>
  <c r="E20" i="33"/>
  <c r="E248" i="33"/>
  <c r="E306" i="33"/>
  <c r="E227" i="33"/>
  <c r="E116" i="33"/>
  <c r="E261" i="33"/>
  <c r="E134" i="33"/>
  <c r="E9" i="33"/>
  <c r="E263" i="33"/>
  <c r="E264" i="33"/>
  <c r="E137" i="33"/>
  <c r="E298" i="33"/>
  <c r="E187" i="33"/>
  <c r="E172" i="33"/>
  <c r="E238" i="33"/>
  <c r="E128" i="33"/>
  <c r="E26" i="33"/>
  <c r="E96" i="33"/>
  <c r="E33" i="33"/>
  <c r="E305" i="33"/>
  <c r="E151" i="33"/>
  <c r="E221" i="33"/>
  <c r="E292" i="33"/>
  <c r="E245" i="33"/>
  <c r="E247" i="33"/>
  <c r="E322" i="33"/>
  <c r="E132" i="33"/>
  <c r="E280" i="33"/>
  <c r="E44" i="33"/>
  <c r="E188" i="33"/>
  <c r="E93" i="33"/>
  <c r="E349" i="33"/>
  <c r="E254" i="33"/>
  <c r="E69" i="33"/>
  <c r="E209" i="33"/>
  <c r="E115" i="33"/>
  <c r="E152" i="33"/>
  <c r="E126" i="33"/>
  <c r="E226" i="33"/>
  <c r="E258" i="33"/>
  <c r="E211" i="33"/>
  <c r="E118" i="33"/>
  <c r="E52" i="33"/>
  <c r="E7" i="33"/>
  <c r="E193" i="33"/>
  <c r="E82" i="33"/>
  <c r="E338" i="33"/>
  <c r="E259" i="33"/>
  <c r="E148" i="33"/>
  <c r="E293" i="33"/>
  <c r="E166" i="33"/>
  <c r="E41" i="33"/>
  <c r="E295" i="33"/>
  <c r="E169" i="33"/>
  <c r="E60" i="33"/>
  <c r="E330" i="33"/>
  <c r="E219" i="33"/>
  <c r="E204" i="33"/>
  <c r="E109" i="33"/>
  <c r="E364" i="33"/>
  <c r="E270" i="33"/>
  <c r="E176" i="33"/>
  <c r="E336" i="33"/>
  <c r="D376" i="33"/>
  <c r="G2" i="33" l="1"/>
  <c r="G363" i="33"/>
  <c r="F363" i="33"/>
  <c r="G116" i="33"/>
  <c r="F116" i="33"/>
  <c r="G215" i="33"/>
  <c r="F215" i="33"/>
  <c r="G107" i="33"/>
  <c r="F107" i="33"/>
  <c r="G347" i="33"/>
  <c r="F347" i="33"/>
  <c r="G352" i="33"/>
  <c r="F352" i="33"/>
  <c r="G43" i="33"/>
  <c r="F43" i="33"/>
  <c r="G300" i="33"/>
  <c r="F300" i="33"/>
  <c r="G126" i="33"/>
  <c r="F126" i="33"/>
  <c r="G8" i="33"/>
  <c r="F8" i="33"/>
  <c r="G138" i="33"/>
  <c r="F138" i="33"/>
  <c r="G144" i="33"/>
  <c r="F144" i="33"/>
  <c r="G257" i="33"/>
  <c r="F257" i="33"/>
  <c r="G343" i="33"/>
  <c r="F343" i="33"/>
  <c r="G16" i="33"/>
  <c r="F16" i="33"/>
  <c r="G282" i="33"/>
  <c r="F282" i="33"/>
  <c r="G177" i="33"/>
  <c r="F177" i="33"/>
  <c r="G41" i="33"/>
  <c r="F41" i="33"/>
  <c r="G89" i="33"/>
  <c r="F89" i="33"/>
  <c r="G26" i="33"/>
  <c r="F26" i="33"/>
  <c r="G160" i="33"/>
  <c r="F160" i="33"/>
  <c r="G262" i="33"/>
  <c r="F262" i="33"/>
  <c r="G373" i="33"/>
  <c r="F373" i="33"/>
  <c r="G344" i="33"/>
  <c r="F344" i="33"/>
  <c r="G243" i="33"/>
  <c r="F243" i="33"/>
  <c r="G295" i="33"/>
  <c r="F295" i="33"/>
  <c r="G366" i="33"/>
  <c r="F366" i="33"/>
  <c r="G342" i="33"/>
  <c r="F342" i="33"/>
  <c r="G329" i="33"/>
  <c r="F329" i="33"/>
  <c r="G91" i="33"/>
  <c r="F91" i="33"/>
  <c r="G336" i="33"/>
  <c r="F336" i="33"/>
  <c r="G168" i="33"/>
  <c r="F168" i="33"/>
  <c r="G315" i="33"/>
  <c r="F315" i="33"/>
  <c r="G273" i="33"/>
  <c r="F273" i="33"/>
  <c r="G133" i="33"/>
  <c r="F133" i="33"/>
  <c r="G249" i="33"/>
  <c r="F249" i="33"/>
  <c r="G143" i="33"/>
  <c r="F143" i="33"/>
  <c r="G193" i="33"/>
  <c r="F193" i="33"/>
  <c r="G214" i="33"/>
  <c r="F214" i="33"/>
  <c r="G125" i="33"/>
  <c r="F125" i="33"/>
  <c r="G5" i="33"/>
  <c r="F5" i="33"/>
  <c r="G9" i="33"/>
  <c r="F9" i="33"/>
  <c r="G166" i="33"/>
  <c r="F166" i="33"/>
  <c r="G3" i="33"/>
  <c r="F3" i="33"/>
  <c r="G237" i="33"/>
  <c r="F237" i="33"/>
  <c r="G76" i="33"/>
  <c r="F76" i="33"/>
  <c r="G195" i="33"/>
  <c r="F195" i="33"/>
  <c r="G205" i="33"/>
  <c r="F205" i="33"/>
  <c r="G79" i="33"/>
  <c r="F79" i="33"/>
  <c r="G29" i="33"/>
  <c r="F29" i="33"/>
  <c r="G53" i="33"/>
  <c r="F53" i="33"/>
  <c r="G286" i="33"/>
  <c r="F286" i="33"/>
  <c r="G44" i="33"/>
  <c r="F44" i="33"/>
  <c r="G274" i="33"/>
  <c r="F274" i="33"/>
  <c r="G4" i="33"/>
  <c r="F4" i="33"/>
  <c r="G190" i="33"/>
  <c r="F190" i="33"/>
  <c r="G129" i="33"/>
  <c r="F129" i="33"/>
  <c r="G86" i="33"/>
  <c r="F86" i="33"/>
  <c r="G73" i="33"/>
  <c r="F73" i="33"/>
  <c r="G313" i="33"/>
  <c r="F313" i="33"/>
  <c r="G333" i="33"/>
  <c r="F333" i="33"/>
  <c r="G294" i="33"/>
  <c r="F294" i="33"/>
  <c r="G61" i="33"/>
  <c r="F61" i="33"/>
  <c r="G271" i="33"/>
  <c r="F271" i="33"/>
  <c r="G244" i="33"/>
  <c r="F244" i="33"/>
  <c r="G375" i="33"/>
  <c r="F375" i="33"/>
  <c r="G80" i="33"/>
  <c r="F80" i="33"/>
  <c r="G77" i="33"/>
  <c r="F77" i="33"/>
  <c r="G85" i="33"/>
  <c r="F85" i="33"/>
  <c r="G220" i="33"/>
  <c r="F220" i="33"/>
  <c r="G118" i="33"/>
  <c r="F118" i="33"/>
  <c r="G161" i="33"/>
  <c r="F161" i="33"/>
  <c r="G293" i="33"/>
  <c r="F293" i="33"/>
  <c r="G31" i="33"/>
  <c r="F31" i="33"/>
  <c r="G19" i="33"/>
  <c r="F19" i="33"/>
  <c r="G48" i="33"/>
  <c r="F48" i="33"/>
  <c r="G23" i="33"/>
  <c r="F23" i="33"/>
  <c r="G226" i="33"/>
  <c r="F226" i="33"/>
  <c r="G323" i="33"/>
  <c r="F323" i="33"/>
  <c r="G18" i="33"/>
  <c r="F18" i="33"/>
  <c r="G200" i="33"/>
  <c r="F200" i="33"/>
  <c r="G355" i="33"/>
  <c r="F355" i="33"/>
  <c r="G196" i="33"/>
  <c r="F196" i="33"/>
  <c r="G50" i="33"/>
  <c r="F50" i="33"/>
  <c r="G15" i="33"/>
  <c r="F15" i="33"/>
  <c r="G324" i="33"/>
  <c r="F324" i="33"/>
  <c r="G199" i="33"/>
  <c r="F199" i="33"/>
  <c r="G184" i="33"/>
  <c r="F184" i="33"/>
  <c r="G156" i="33"/>
  <c r="F156" i="33"/>
  <c r="G165" i="33"/>
  <c r="F165" i="33"/>
  <c r="G281" i="33"/>
  <c r="F281" i="33"/>
  <c r="G279" i="33"/>
  <c r="F279" i="33"/>
  <c r="G99" i="33"/>
  <c r="F99" i="33"/>
  <c r="G119" i="33"/>
  <c r="F119" i="33"/>
  <c r="G157" i="33"/>
  <c r="F157" i="33"/>
  <c r="G303" i="33"/>
  <c r="F303" i="33"/>
  <c r="G307" i="33"/>
  <c r="F307" i="33"/>
  <c r="G90" i="33"/>
  <c r="F90" i="33"/>
  <c r="G270" i="33"/>
  <c r="F270" i="33"/>
  <c r="G290" i="33"/>
  <c r="F290" i="33"/>
  <c r="G148" i="33"/>
  <c r="F148" i="33"/>
  <c r="G121" i="33"/>
  <c r="F121" i="33"/>
  <c r="G186" i="33"/>
  <c r="F186" i="33"/>
  <c r="G78" i="33"/>
  <c r="F78" i="33"/>
  <c r="G332" i="33"/>
  <c r="F332" i="33"/>
  <c r="G320" i="33"/>
  <c r="F320" i="33"/>
  <c r="G374" i="33"/>
  <c r="F374" i="33"/>
  <c r="G277" i="33"/>
  <c r="F277" i="33"/>
  <c r="G235" i="33"/>
  <c r="F235" i="33"/>
  <c r="G301" i="33"/>
  <c r="F301" i="33"/>
  <c r="G206" i="33"/>
  <c r="F206" i="33"/>
  <c r="G124" i="33"/>
  <c r="F124" i="33"/>
  <c r="G356" i="33"/>
  <c r="F356" i="33"/>
  <c r="G258" i="33"/>
  <c r="F258" i="33"/>
  <c r="G326" i="33"/>
  <c r="F326" i="33"/>
  <c r="G183" i="33"/>
  <c r="F183" i="33"/>
  <c r="G227" i="33"/>
  <c r="F227" i="33"/>
  <c r="G276" i="33"/>
  <c r="F276" i="33"/>
  <c r="G27" i="33"/>
  <c r="F27" i="33"/>
  <c r="G14" i="33"/>
  <c r="F14" i="33"/>
  <c r="G289" i="33"/>
  <c r="F289" i="33"/>
  <c r="G246" i="33"/>
  <c r="F246" i="33"/>
  <c r="G267" i="33"/>
  <c r="F267" i="33"/>
  <c r="G134" i="33"/>
  <c r="F134" i="33"/>
  <c r="G241" i="33"/>
  <c r="F241" i="33"/>
  <c r="G201" i="33"/>
  <c r="F201" i="33"/>
  <c r="G109" i="33"/>
  <c r="F109" i="33"/>
  <c r="G49" i="33"/>
  <c r="F49" i="33"/>
  <c r="G338" i="33"/>
  <c r="F338" i="33"/>
  <c r="G242" i="33"/>
  <c r="F242" i="33"/>
  <c r="G106" i="33"/>
  <c r="F106" i="33"/>
  <c r="G204" i="33"/>
  <c r="F204" i="33"/>
  <c r="G231" i="33"/>
  <c r="F231" i="33"/>
  <c r="G348" i="33"/>
  <c r="F348" i="33"/>
  <c r="G136" i="33"/>
  <c r="F136" i="33"/>
  <c r="G216" i="33"/>
  <c r="F216" i="33"/>
  <c r="G213" i="33"/>
  <c r="F213" i="33"/>
  <c r="G209" i="33"/>
  <c r="F209" i="33"/>
  <c r="G70" i="33"/>
  <c r="F70" i="33"/>
  <c r="G6" i="33"/>
  <c r="F6" i="33"/>
  <c r="G372" i="33"/>
  <c r="F372" i="33"/>
  <c r="G172" i="33"/>
  <c r="F172" i="33"/>
  <c r="G34" i="33"/>
  <c r="F34" i="33"/>
  <c r="G56" i="33"/>
  <c r="F56" i="33"/>
  <c r="G100" i="33"/>
  <c r="F100" i="33"/>
  <c r="G131" i="33"/>
  <c r="F131" i="33"/>
  <c r="G151" i="33"/>
  <c r="F151" i="33"/>
  <c r="G319" i="33"/>
  <c r="F319" i="33"/>
  <c r="G259" i="33"/>
  <c r="F259" i="33"/>
  <c r="G117" i="33"/>
  <c r="F117" i="33"/>
  <c r="G233" i="33"/>
  <c r="F233" i="33"/>
  <c r="G211" i="33"/>
  <c r="F211" i="33"/>
  <c r="G52" i="33"/>
  <c r="F52" i="33"/>
  <c r="G325" i="33"/>
  <c r="F325" i="33"/>
  <c r="G330" i="33"/>
  <c r="F330" i="33"/>
  <c r="G254" i="33"/>
  <c r="F254" i="33"/>
  <c r="G150" i="33"/>
  <c r="F150" i="33"/>
  <c r="G84" i="33"/>
  <c r="F84" i="33"/>
  <c r="G296" i="33"/>
  <c r="F296" i="33"/>
  <c r="G285" i="33"/>
  <c r="F285" i="33"/>
  <c r="G40" i="33"/>
  <c r="F40" i="33"/>
  <c r="G113" i="33"/>
  <c r="F113" i="33"/>
  <c r="G46" i="33"/>
  <c r="F46" i="33"/>
  <c r="G187" i="33"/>
  <c r="F187" i="33"/>
  <c r="G255" i="33"/>
  <c r="F255" i="33"/>
  <c r="G181" i="33"/>
  <c r="F181" i="33"/>
  <c r="G278" i="33"/>
  <c r="F278" i="33"/>
  <c r="G287" i="33"/>
  <c r="F287" i="33"/>
  <c r="G322" i="33"/>
  <c r="F322" i="33"/>
  <c r="G339" i="33"/>
  <c r="F339" i="33"/>
  <c r="G360" i="33"/>
  <c r="F360" i="33"/>
  <c r="G120" i="33"/>
  <c r="F120" i="33"/>
  <c r="G171" i="33"/>
  <c r="F171" i="33"/>
  <c r="G55" i="33"/>
  <c r="F55" i="33"/>
  <c r="G185" i="33"/>
  <c r="F185" i="33"/>
  <c r="G349" i="33"/>
  <c r="F349" i="33"/>
  <c r="G58" i="33"/>
  <c r="F58" i="33"/>
  <c r="F2" i="33"/>
  <c r="G304" i="33"/>
  <c r="F304" i="33"/>
  <c r="G92" i="33"/>
  <c r="F92" i="33"/>
  <c r="G264" i="33"/>
  <c r="F264" i="33"/>
  <c r="G170" i="33"/>
  <c r="F170" i="33"/>
  <c r="G239" i="33"/>
  <c r="F239" i="33"/>
  <c r="G140" i="33"/>
  <c r="F140" i="33"/>
  <c r="G51" i="33"/>
  <c r="F51" i="33"/>
  <c r="G10" i="33"/>
  <c r="F10" i="33"/>
  <c r="G328" i="33"/>
  <c r="F328" i="33"/>
  <c r="G250" i="33"/>
  <c r="F250" i="33"/>
  <c r="G197" i="33"/>
  <c r="F197" i="33"/>
  <c r="G308" i="33"/>
  <c r="F308" i="33"/>
  <c r="G321" i="33"/>
  <c r="F321" i="33"/>
  <c r="G105" i="33"/>
  <c r="F105" i="33"/>
  <c r="G174" i="33"/>
  <c r="F174" i="33"/>
  <c r="G153" i="33"/>
  <c r="F153" i="33"/>
  <c r="G38" i="33"/>
  <c r="F38" i="33"/>
  <c r="G292" i="33"/>
  <c r="F292" i="33"/>
  <c r="G192" i="33"/>
  <c r="F192" i="33"/>
  <c r="G128" i="33"/>
  <c r="F128" i="33"/>
  <c r="G24" i="33"/>
  <c r="F24" i="33"/>
  <c r="G94" i="33"/>
  <c r="F94" i="33"/>
  <c r="G317" i="33"/>
  <c r="F317" i="33"/>
  <c r="G83" i="33"/>
  <c r="F83" i="33"/>
  <c r="G103" i="33"/>
  <c r="F103" i="33"/>
  <c r="G104" i="33"/>
  <c r="F104" i="33"/>
  <c r="G36" i="33"/>
  <c r="F36" i="33"/>
  <c r="G369" i="33"/>
  <c r="F369" i="33"/>
  <c r="G312" i="33"/>
  <c r="F312" i="33"/>
  <c r="G93" i="33"/>
  <c r="F93" i="33"/>
  <c r="G261" i="33"/>
  <c r="F261" i="33"/>
  <c r="G208" i="33"/>
  <c r="F208" i="33"/>
  <c r="G354" i="33"/>
  <c r="F354" i="33"/>
  <c r="G297" i="33"/>
  <c r="F297" i="33"/>
  <c r="G59" i="33"/>
  <c r="F59" i="33"/>
  <c r="G139" i="33"/>
  <c r="F139" i="33"/>
  <c r="G310" i="33"/>
  <c r="F310" i="33"/>
  <c r="G152" i="33"/>
  <c r="F152" i="33"/>
  <c r="G13" i="33"/>
  <c r="F13" i="33"/>
  <c r="G256" i="33"/>
  <c r="F256" i="33"/>
  <c r="G21" i="33"/>
  <c r="F21" i="33"/>
  <c r="G361" i="33"/>
  <c r="F361" i="33"/>
  <c r="G97" i="33"/>
  <c r="F97" i="33"/>
  <c r="G224" i="33"/>
  <c r="F224" i="33"/>
  <c r="G232" i="33"/>
  <c r="F232" i="33"/>
  <c r="G269" i="33"/>
  <c r="F269" i="33"/>
  <c r="G35" i="33"/>
  <c r="F35" i="33"/>
  <c r="G163" i="33"/>
  <c r="F163" i="33"/>
  <c r="G22" i="33"/>
  <c r="F22" i="33"/>
  <c r="G72" i="33"/>
  <c r="F72" i="33"/>
  <c r="G137" i="33"/>
  <c r="F137" i="33"/>
  <c r="G149" i="33"/>
  <c r="F149" i="33"/>
  <c r="G189" i="33"/>
  <c r="F189" i="33"/>
  <c r="G371" i="33"/>
  <c r="F371" i="33"/>
  <c r="G207" i="33"/>
  <c r="F207" i="33"/>
  <c r="G230" i="33"/>
  <c r="F230" i="33"/>
  <c r="G30" i="33"/>
  <c r="F30" i="33"/>
  <c r="G12" i="33"/>
  <c r="F12" i="33"/>
  <c r="G225" i="33"/>
  <c r="F225" i="33"/>
  <c r="G311" i="33"/>
  <c r="F311" i="33"/>
  <c r="G203" i="33"/>
  <c r="F203" i="33"/>
  <c r="G247" i="33"/>
  <c r="F247" i="33"/>
  <c r="G194" i="33"/>
  <c r="F194" i="33"/>
  <c r="G37" i="33"/>
  <c r="F37" i="33"/>
  <c r="G357" i="33"/>
  <c r="F357" i="33"/>
  <c r="G272" i="33"/>
  <c r="F272" i="33"/>
  <c r="G145" i="33"/>
  <c r="F145" i="33"/>
  <c r="G367" i="33"/>
  <c r="F367" i="33"/>
  <c r="G57" i="33"/>
  <c r="F57" i="33"/>
  <c r="G314" i="33"/>
  <c r="F314" i="33"/>
  <c r="G96" i="33"/>
  <c r="F96" i="33"/>
  <c r="G284" i="33"/>
  <c r="F284" i="33"/>
  <c r="G234" i="33"/>
  <c r="F234" i="33"/>
  <c r="G353" i="33"/>
  <c r="F353" i="33"/>
  <c r="G221" i="33"/>
  <c r="F221" i="33"/>
  <c r="G265" i="33"/>
  <c r="F265" i="33"/>
  <c r="G101" i="33"/>
  <c r="F101" i="33"/>
  <c r="G33" i="33"/>
  <c r="F33" i="33"/>
  <c r="G358" i="33"/>
  <c r="F358" i="33"/>
  <c r="G112" i="33"/>
  <c r="F112" i="33"/>
  <c r="G337" i="33"/>
  <c r="F337" i="33"/>
  <c r="G20" i="33"/>
  <c r="F20" i="33"/>
  <c r="G305" i="33"/>
  <c r="F305" i="33"/>
  <c r="G240" i="33"/>
  <c r="F240" i="33"/>
  <c r="G280" i="33"/>
  <c r="F280" i="33"/>
  <c r="G236" i="33"/>
  <c r="F236" i="33"/>
  <c r="G62" i="33"/>
  <c r="F62" i="33"/>
  <c r="G275" i="33"/>
  <c r="F275" i="33"/>
  <c r="G182" i="33"/>
  <c r="F182" i="33"/>
  <c r="G60" i="33"/>
  <c r="F60" i="33"/>
  <c r="G102" i="33"/>
  <c r="F102" i="33"/>
  <c r="G345" i="33"/>
  <c r="F345" i="33"/>
  <c r="G253" i="33"/>
  <c r="F253" i="33"/>
  <c r="G142" i="33"/>
  <c r="F142" i="33"/>
  <c r="G81" i="33"/>
  <c r="F81" i="33"/>
  <c r="G331" i="33"/>
  <c r="F331" i="33"/>
  <c r="G88" i="33"/>
  <c r="F88" i="33"/>
  <c r="G111" i="33"/>
  <c r="F111" i="33"/>
  <c r="G11" i="33"/>
  <c r="F11" i="33"/>
  <c r="G334" i="33"/>
  <c r="F334" i="33"/>
  <c r="G222" i="33"/>
  <c r="F222" i="33"/>
  <c r="G212" i="33"/>
  <c r="F212" i="33"/>
  <c r="G251" i="33"/>
  <c r="F251" i="33"/>
  <c r="G42" i="33"/>
  <c r="F42" i="33"/>
  <c r="G98" i="33"/>
  <c r="F98" i="33"/>
  <c r="G309" i="33"/>
  <c r="F309" i="33"/>
  <c r="G169" i="33"/>
  <c r="F169" i="33"/>
  <c r="G291" i="33" l="1"/>
  <c r="F291" i="33"/>
  <c r="G248" i="33"/>
  <c r="F248" i="33"/>
  <c r="G65" i="33"/>
  <c r="F65" i="33"/>
  <c r="G365" i="33"/>
  <c r="F365" i="33"/>
  <c r="G368" i="33"/>
  <c r="F368" i="33"/>
  <c r="G127" i="33"/>
  <c r="F127" i="33"/>
  <c r="G327" i="33"/>
  <c r="F327" i="33"/>
  <c r="G263" i="33"/>
  <c r="F263" i="33"/>
  <c r="G155" i="33"/>
  <c r="F155" i="33"/>
  <c r="G191" i="33"/>
  <c r="F191" i="33"/>
  <c r="G147" i="33"/>
  <c r="F147" i="33"/>
  <c r="G164" i="33"/>
  <c r="F164" i="33"/>
  <c r="G288" i="33"/>
  <c r="F288" i="33"/>
  <c r="G346" i="33"/>
  <c r="F346" i="33"/>
  <c r="G146" i="33"/>
  <c r="F146" i="33"/>
  <c r="G47" i="33"/>
  <c r="F47" i="33"/>
  <c r="G25" i="33"/>
  <c r="F25" i="33"/>
  <c r="G82" i="33"/>
  <c r="F82" i="33"/>
  <c r="G122" i="33"/>
  <c r="F122" i="33"/>
  <c r="G158" i="33"/>
  <c r="F158" i="33"/>
  <c r="G219" i="33"/>
  <c r="F219" i="33"/>
  <c r="G130" i="33"/>
  <c r="F130" i="33"/>
  <c r="G66" i="33"/>
  <c r="F66" i="33"/>
  <c r="G95" i="33"/>
  <c r="F95" i="33"/>
  <c r="G67" i="33"/>
  <c r="F67" i="33"/>
  <c r="G260" i="33"/>
  <c r="F260" i="33"/>
  <c r="G370" i="33"/>
  <c r="F370" i="33"/>
  <c r="G306" i="33"/>
  <c r="F306" i="33"/>
  <c r="G17" i="33"/>
  <c r="F17" i="33"/>
  <c r="G71" i="33"/>
  <c r="F71" i="33"/>
  <c r="G210" i="33"/>
  <c r="F210" i="33"/>
  <c r="G335" i="33"/>
  <c r="F335" i="33"/>
  <c r="G245" i="33"/>
  <c r="F245" i="33"/>
  <c r="G198" i="33"/>
  <c r="F198" i="33"/>
  <c r="G114" i="33"/>
  <c r="F114" i="33"/>
  <c r="G298" i="33"/>
  <c r="F298" i="33"/>
  <c r="G223" i="33"/>
  <c r="F223" i="33"/>
  <c r="G110" i="33"/>
  <c r="F110" i="33"/>
  <c r="G45" i="33"/>
  <c r="F45" i="33"/>
  <c r="G180" i="33"/>
  <c r="F180" i="33"/>
  <c r="G283" i="33"/>
  <c r="F283" i="33"/>
  <c r="G173" i="33"/>
  <c r="F173" i="33"/>
  <c r="G75" i="33"/>
  <c r="F75" i="33"/>
  <c r="G32" i="33"/>
  <c r="F32" i="33"/>
  <c r="G318" i="33"/>
  <c r="F318" i="33"/>
  <c r="G123" i="33"/>
  <c r="F123" i="33"/>
  <c r="G229" i="33"/>
  <c r="F229" i="33"/>
  <c r="G217" i="33"/>
  <c r="F217" i="33"/>
  <c r="G364" i="33"/>
  <c r="F364" i="33"/>
  <c r="G299" i="33"/>
  <c r="F299" i="33"/>
  <c r="G175" i="33"/>
  <c r="F175" i="33"/>
  <c r="G268" i="33"/>
  <c r="F268" i="33"/>
  <c r="G162" i="33"/>
  <c r="F162" i="33"/>
  <c r="G39" i="33"/>
  <c r="F39" i="33"/>
  <c r="G228" i="33"/>
  <c r="F228" i="33"/>
  <c r="G154" i="33"/>
  <c r="F154" i="33"/>
  <c r="G7" i="33"/>
  <c r="F7" i="33"/>
  <c r="G176" i="33"/>
  <c r="F176" i="33"/>
  <c r="G202" i="33"/>
  <c r="F202" i="33"/>
  <c r="G359" i="33"/>
  <c r="F359" i="33"/>
  <c r="G266" i="33"/>
  <c r="F266" i="33"/>
  <c r="G351" i="33"/>
  <c r="F351" i="33"/>
  <c r="G135" i="33"/>
  <c r="F135" i="33"/>
  <c r="G167" i="33"/>
  <c r="F167" i="33"/>
  <c r="G179" i="33"/>
  <c r="F179" i="33"/>
  <c r="G188" i="33"/>
  <c r="F188" i="33"/>
  <c r="G178" i="33"/>
  <c r="F178" i="33"/>
  <c r="G218" i="33"/>
  <c r="F218" i="33"/>
  <c r="G64" i="33"/>
  <c r="F64" i="33"/>
  <c r="G87" i="33"/>
  <c r="F87" i="33"/>
  <c r="G362" i="33"/>
  <c r="F362" i="33"/>
  <c r="G115" i="33"/>
  <c r="F115" i="33"/>
  <c r="G68" i="33"/>
  <c r="F68" i="33"/>
  <c r="G132" i="33"/>
  <c r="F132" i="33"/>
  <c r="G316" i="33"/>
  <c r="F316" i="33"/>
  <c r="G63" i="33"/>
  <c r="F63" i="33"/>
  <c r="G341" i="33"/>
  <c r="F341" i="33"/>
  <c r="G159" i="33"/>
  <c r="F159" i="33"/>
  <c r="G69" i="33"/>
  <c r="F69" i="33"/>
  <c r="G340" i="33"/>
  <c r="F340" i="33"/>
  <c r="G141" i="33"/>
  <c r="F141" i="33"/>
  <c r="G54" i="33"/>
  <c r="F54" i="33"/>
  <c r="G108" i="33"/>
  <c r="F108" i="33"/>
  <c r="G238" i="33"/>
  <c r="F238" i="33"/>
  <c r="G302" i="33"/>
  <c r="F302" i="33"/>
  <c r="G350" i="33"/>
  <c r="F350" i="33"/>
  <c r="G28" i="33"/>
  <c r="F28" i="33"/>
  <c r="G252" i="33"/>
  <c r="F252" i="33"/>
  <c r="E376" i="33"/>
  <c r="L459" i="40"/>
  <c r="M459" i="40" s="1"/>
  <c r="I459" i="40"/>
  <c r="J459" i="40" s="1"/>
  <c r="L458" i="40"/>
  <c r="M458" i="40" s="1"/>
  <c r="I458" i="40"/>
  <c r="J458" i="40" s="1"/>
  <c r="L457" i="40"/>
  <c r="M457" i="40" s="1"/>
  <c r="I457" i="40"/>
  <c r="J457" i="40" s="1"/>
  <c r="L456" i="40"/>
  <c r="M456" i="40" s="1"/>
  <c r="I456" i="40"/>
  <c r="J456" i="40" s="1"/>
  <c r="L455" i="40"/>
  <c r="M455" i="40" s="1"/>
  <c r="I455" i="40"/>
  <c r="J455" i="40" s="1"/>
  <c r="L454" i="40"/>
  <c r="M454" i="40" s="1"/>
  <c r="I454" i="40"/>
  <c r="J454" i="40" s="1"/>
  <c r="L453" i="40"/>
  <c r="M453" i="40" s="1"/>
  <c r="I453" i="40"/>
  <c r="J453" i="40" s="1"/>
  <c r="L452" i="40"/>
  <c r="M452" i="40" s="1"/>
  <c r="I452" i="40"/>
  <c r="J452" i="40" s="1"/>
  <c r="L451" i="40"/>
  <c r="M451" i="40" s="1"/>
  <c r="I451" i="40"/>
  <c r="J451" i="40" s="1"/>
  <c r="L450" i="40"/>
  <c r="M450" i="40" s="1"/>
  <c r="I450" i="40"/>
  <c r="J450" i="40" s="1"/>
  <c r="L449" i="40"/>
  <c r="M449" i="40" s="1"/>
  <c r="I449" i="40"/>
  <c r="J449" i="40" s="1"/>
  <c r="L448" i="40"/>
  <c r="M448" i="40" s="1"/>
  <c r="I448" i="40"/>
  <c r="J448" i="40" s="1"/>
  <c r="L447" i="40"/>
  <c r="M447" i="40" s="1"/>
  <c r="I447" i="40"/>
  <c r="J447" i="40" s="1"/>
  <c r="L446" i="40"/>
  <c r="M446" i="40" s="1"/>
  <c r="I446" i="40"/>
  <c r="J446" i="40" s="1"/>
  <c r="L445" i="40"/>
  <c r="M445" i="40" s="1"/>
  <c r="I445" i="40"/>
  <c r="J445" i="40" s="1"/>
  <c r="L444" i="40"/>
  <c r="M444" i="40" s="1"/>
  <c r="I444" i="40"/>
  <c r="J444" i="40" s="1"/>
  <c r="L443" i="40"/>
  <c r="M443" i="40" s="1"/>
  <c r="I443" i="40"/>
  <c r="J443" i="40" s="1"/>
  <c r="L442" i="40"/>
  <c r="M442" i="40" s="1"/>
  <c r="I442" i="40"/>
  <c r="J442" i="40" s="1"/>
  <c r="L441" i="40"/>
  <c r="M441" i="40" s="1"/>
  <c r="I441" i="40"/>
  <c r="J441" i="40" s="1"/>
  <c r="L440" i="40"/>
  <c r="M440" i="40" s="1"/>
  <c r="I440" i="40"/>
  <c r="J440" i="40" s="1"/>
  <c r="L439" i="40"/>
  <c r="M439" i="40" s="1"/>
  <c r="I439" i="40"/>
  <c r="J439" i="40" s="1"/>
  <c r="L438" i="40"/>
  <c r="M438" i="40" s="1"/>
  <c r="I438" i="40"/>
  <c r="J438" i="40" s="1"/>
  <c r="L437" i="40"/>
  <c r="M437" i="40" s="1"/>
  <c r="I437" i="40"/>
  <c r="J437" i="40" s="1"/>
  <c r="L436" i="40"/>
  <c r="M436" i="40" s="1"/>
  <c r="I436" i="40"/>
  <c r="J436" i="40" s="1"/>
  <c r="L435" i="40"/>
  <c r="M435" i="40" s="1"/>
  <c r="I435" i="40"/>
  <c r="J435" i="40" s="1"/>
  <c r="L434" i="40"/>
  <c r="M434" i="40" s="1"/>
  <c r="I434" i="40"/>
  <c r="J434" i="40" s="1"/>
  <c r="L433" i="40"/>
  <c r="M433" i="40" s="1"/>
  <c r="I433" i="40"/>
  <c r="J433" i="40" s="1"/>
  <c r="L432" i="40"/>
  <c r="M432" i="40" s="1"/>
  <c r="I432" i="40"/>
  <c r="J432" i="40" s="1"/>
  <c r="L431" i="40"/>
  <c r="M431" i="40" s="1"/>
  <c r="I431" i="40"/>
  <c r="J431" i="40" s="1"/>
  <c r="L430" i="40"/>
  <c r="M430" i="40" s="1"/>
  <c r="I430" i="40"/>
  <c r="J430" i="40" s="1"/>
  <c r="L429" i="40"/>
  <c r="M429" i="40" s="1"/>
  <c r="I429" i="40"/>
  <c r="J429" i="40" s="1"/>
  <c r="L428" i="40"/>
  <c r="M428" i="40" s="1"/>
  <c r="I428" i="40"/>
  <c r="J428" i="40" s="1"/>
  <c r="L427" i="40"/>
  <c r="M427" i="40" s="1"/>
  <c r="I427" i="40"/>
  <c r="J427" i="40" s="1"/>
  <c r="L426" i="40"/>
  <c r="M426" i="40" s="1"/>
  <c r="I426" i="40"/>
  <c r="J426" i="40" s="1"/>
  <c r="L425" i="40"/>
  <c r="M425" i="40" s="1"/>
  <c r="I425" i="40"/>
  <c r="J425" i="40" s="1"/>
  <c r="L424" i="40"/>
  <c r="M424" i="40" s="1"/>
  <c r="I424" i="40"/>
  <c r="J424" i="40" s="1"/>
  <c r="L423" i="40"/>
  <c r="M423" i="40" s="1"/>
  <c r="I423" i="40"/>
  <c r="J423" i="40" s="1"/>
  <c r="L422" i="40"/>
  <c r="M422" i="40" s="1"/>
  <c r="I422" i="40"/>
  <c r="J422" i="40" s="1"/>
  <c r="L421" i="40"/>
  <c r="M421" i="40" s="1"/>
  <c r="I421" i="40"/>
  <c r="J421" i="40" s="1"/>
  <c r="L420" i="40"/>
  <c r="M420" i="40" s="1"/>
  <c r="I420" i="40"/>
  <c r="J420" i="40" s="1"/>
  <c r="L419" i="40"/>
  <c r="M419" i="40" s="1"/>
  <c r="I419" i="40"/>
  <c r="J419" i="40" s="1"/>
  <c r="L418" i="40"/>
  <c r="M418" i="40" s="1"/>
  <c r="I418" i="40"/>
  <c r="J418" i="40" s="1"/>
  <c r="L417" i="40"/>
  <c r="M417" i="40" s="1"/>
  <c r="I417" i="40"/>
  <c r="J417" i="40" s="1"/>
  <c r="L416" i="40"/>
  <c r="M416" i="40" s="1"/>
  <c r="I416" i="40"/>
  <c r="J416" i="40" s="1"/>
  <c r="L415" i="40"/>
  <c r="M415" i="40" s="1"/>
  <c r="I415" i="40"/>
  <c r="J415" i="40" s="1"/>
  <c r="L414" i="40"/>
  <c r="M414" i="40" s="1"/>
  <c r="I414" i="40"/>
  <c r="J414" i="40" s="1"/>
  <c r="L413" i="40"/>
  <c r="I413" i="40"/>
  <c r="J413" i="40" s="1"/>
  <c r="L412" i="40"/>
  <c r="M412" i="40" s="1"/>
  <c r="I412" i="40"/>
  <c r="J412" i="40" s="1"/>
  <c r="L411" i="40"/>
  <c r="M411" i="40" s="1"/>
  <c r="I411" i="40"/>
  <c r="J411" i="40" s="1"/>
  <c r="L410" i="40"/>
  <c r="M410" i="40" s="1"/>
  <c r="I410" i="40"/>
  <c r="J410" i="40" s="1"/>
  <c r="L409" i="40"/>
  <c r="M409" i="40" s="1"/>
  <c r="I409" i="40"/>
  <c r="J409" i="40" s="1"/>
  <c r="L408" i="40"/>
  <c r="M408" i="40" s="1"/>
  <c r="I408" i="40"/>
  <c r="J408" i="40" s="1"/>
  <c r="L407" i="40"/>
  <c r="M407" i="40" s="1"/>
  <c r="I407" i="40"/>
  <c r="J407" i="40" s="1"/>
  <c r="L406" i="40"/>
  <c r="M406" i="40" s="1"/>
  <c r="I406" i="40"/>
  <c r="J406" i="40" s="1"/>
  <c r="L405" i="40"/>
  <c r="I405" i="40"/>
  <c r="J405" i="40" s="1"/>
  <c r="L404" i="40"/>
  <c r="M404" i="40" s="1"/>
  <c r="I404" i="40"/>
  <c r="J404" i="40" s="1"/>
  <c r="L403" i="40"/>
  <c r="M403" i="40" s="1"/>
  <c r="I403" i="40"/>
  <c r="J403" i="40" s="1"/>
  <c r="L402" i="40"/>
  <c r="M402" i="40" s="1"/>
  <c r="I402" i="40"/>
  <c r="J402" i="40" s="1"/>
  <c r="L401" i="40"/>
  <c r="M401" i="40" s="1"/>
  <c r="I401" i="40"/>
  <c r="J401" i="40" s="1"/>
  <c r="L400" i="40"/>
  <c r="M400" i="40" s="1"/>
  <c r="I400" i="40"/>
  <c r="J400" i="40" s="1"/>
  <c r="L399" i="40"/>
  <c r="M399" i="40" s="1"/>
  <c r="I399" i="40"/>
  <c r="J399" i="40" s="1"/>
  <c r="L398" i="40"/>
  <c r="M398" i="40" s="1"/>
  <c r="I398" i="40"/>
  <c r="J398" i="40" s="1"/>
  <c r="L397" i="40"/>
  <c r="M397" i="40" s="1"/>
  <c r="I397" i="40"/>
  <c r="J397" i="40" s="1"/>
  <c r="L396" i="40"/>
  <c r="M396" i="40" s="1"/>
  <c r="I396" i="40"/>
  <c r="J396" i="40" s="1"/>
  <c r="L395" i="40"/>
  <c r="M395" i="40" s="1"/>
  <c r="I395" i="40"/>
  <c r="J395" i="40" s="1"/>
  <c r="L394" i="40"/>
  <c r="M394" i="40" s="1"/>
  <c r="I394" i="40"/>
  <c r="J394" i="40" s="1"/>
  <c r="L393" i="40"/>
  <c r="M393" i="40" s="1"/>
  <c r="I393" i="40"/>
  <c r="J393" i="40" s="1"/>
  <c r="L392" i="40"/>
  <c r="M392" i="40" s="1"/>
  <c r="I392" i="40"/>
  <c r="J392" i="40" s="1"/>
  <c r="L391" i="40"/>
  <c r="M391" i="40" s="1"/>
  <c r="I391" i="40"/>
  <c r="J391" i="40" s="1"/>
  <c r="L390" i="40"/>
  <c r="M390" i="40" s="1"/>
  <c r="I390" i="40"/>
  <c r="J390" i="40" s="1"/>
  <c r="L389" i="40"/>
  <c r="M389" i="40" s="1"/>
  <c r="I389" i="40"/>
  <c r="J389" i="40" s="1"/>
  <c r="L388" i="40"/>
  <c r="M388" i="40" s="1"/>
  <c r="I388" i="40"/>
  <c r="J388" i="40" s="1"/>
  <c r="L387" i="40"/>
  <c r="M387" i="40" s="1"/>
  <c r="I387" i="40"/>
  <c r="J387" i="40" s="1"/>
  <c r="L386" i="40"/>
  <c r="M386" i="40" s="1"/>
  <c r="I386" i="40"/>
  <c r="J386" i="40" s="1"/>
  <c r="L385" i="40"/>
  <c r="M385" i="40" s="1"/>
  <c r="I385" i="40"/>
  <c r="J385" i="40" s="1"/>
  <c r="L384" i="40"/>
  <c r="M384" i="40" s="1"/>
  <c r="I384" i="40"/>
  <c r="J384" i="40" s="1"/>
  <c r="L383" i="40"/>
  <c r="M383" i="40" s="1"/>
  <c r="I383" i="40"/>
  <c r="J383" i="40" s="1"/>
  <c r="L382" i="40"/>
  <c r="M382" i="40" s="1"/>
  <c r="I382" i="40"/>
  <c r="J382" i="40" s="1"/>
  <c r="L381" i="40"/>
  <c r="M381" i="40" s="1"/>
  <c r="I381" i="40"/>
  <c r="J381" i="40" s="1"/>
  <c r="L380" i="40"/>
  <c r="M380" i="40" s="1"/>
  <c r="I380" i="40"/>
  <c r="J380" i="40" s="1"/>
  <c r="L379" i="40"/>
  <c r="M379" i="40" s="1"/>
  <c r="I379" i="40"/>
  <c r="J379" i="40" s="1"/>
  <c r="L378" i="40"/>
  <c r="M378" i="40" s="1"/>
  <c r="I378" i="40"/>
  <c r="J378" i="40" s="1"/>
  <c r="L377" i="40"/>
  <c r="M377" i="40" s="1"/>
  <c r="I377" i="40"/>
  <c r="J377" i="40" s="1"/>
  <c r="L376" i="40"/>
  <c r="M376" i="40" s="1"/>
  <c r="I376" i="40"/>
  <c r="J376" i="40" s="1"/>
  <c r="L375" i="40"/>
  <c r="M375" i="40" s="1"/>
  <c r="I375" i="40"/>
  <c r="J375" i="40" s="1"/>
  <c r="L374" i="40"/>
  <c r="M374" i="40" s="1"/>
  <c r="I374" i="40"/>
  <c r="J374" i="40" s="1"/>
  <c r="L373" i="40"/>
  <c r="M373" i="40" s="1"/>
  <c r="I373" i="40"/>
  <c r="J373" i="40" s="1"/>
  <c r="L372" i="40"/>
  <c r="M372" i="40" s="1"/>
  <c r="I372" i="40"/>
  <c r="J372" i="40" s="1"/>
  <c r="L371" i="40"/>
  <c r="M371" i="40" s="1"/>
  <c r="I371" i="40"/>
  <c r="J371" i="40" s="1"/>
  <c r="L370" i="40"/>
  <c r="M370" i="40" s="1"/>
  <c r="I370" i="40"/>
  <c r="J370" i="40" s="1"/>
  <c r="L369" i="40"/>
  <c r="M369" i="40" s="1"/>
  <c r="I369" i="40"/>
  <c r="J369" i="40" s="1"/>
  <c r="L368" i="40"/>
  <c r="M368" i="40" s="1"/>
  <c r="I368" i="40"/>
  <c r="J368" i="40" s="1"/>
  <c r="L367" i="40"/>
  <c r="M367" i="40" s="1"/>
  <c r="I367" i="40"/>
  <c r="J367" i="40" s="1"/>
  <c r="L366" i="40"/>
  <c r="M366" i="40" s="1"/>
  <c r="I366" i="40"/>
  <c r="J366" i="40" s="1"/>
  <c r="L365" i="40"/>
  <c r="M365" i="40" s="1"/>
  <c r="I365" i="40"/>
  <c r="J365" i="40" s="1"/>
  <c r="L364" i="40"/>
  <c r="M364" i="40" s="1"/>
  <c r="I364" i="40"/>
  <c r="J364" i="40" s="1"/>
  <c r="L363" i="40"/>
  <c r="M363" i="40" s="1"/>
  <c r="I363" i="40"/>
  <c r="J363" i="40" s="1"/>
  <c r="L362" i="40"/>
  <c r="M362" i="40" s="1"/>
  <c r="I362" i="40"/>
  <c r="J362" i="40" s="1"/>
  <c r="L361" i="40"/>
  <c r="M361" i="40" s="1"/>
  <c r="I361" i="40"/>
  <c r="J361" i="40" s="1"/>
  <c r="L360" i="40"/>
  <c r="M360" i="40" s="1"/>
  <c r="I360" i="40"/>
  <c r="J360" i="40" s="1"/>
  <c r="L359" i="40"/>
  <c r="M359" i="40" s="1"/>
  <c r="I359" i="40"/>
  <c r="J359" i="40" s="1"/>
  <c r="L358" i="40"/>
  <c r="M358" i="40" s="1"/>
  <c r="I358" i="40"/>
  <c r="J358" i="40" s="1"/>
  <c r="L357" i="40"/>
  <c r="M357" i="40" s="1"/>
  <c r="I357" i="40"/>
  <c r="J357" i="40" s="1"/>
  <c r="L356" i="40"/>
  <c r="M356" i="40" s="1"/>
  <c r="I356" i="40"/>
  <c r="J356" i="40" s="1"/>
  <c r="L355" i="40"/>
  <c r="M355" i="40" s="1"/>
  <c r="I355" i="40"/>
  <c r="J355" i="40" s="1"/>
  <c r="L354" i="40"/>
  <c r="M354" i="40" s="1"/>
  <c r="I354" i="40"/>
  <c r="J354" i="40" s="1"/>
  <c r="L353" i="40"/>
  <c r="M353" i="40" s="1"/>
  <c r="I353" i="40"/>
  <c r="J353" i="40" s="1"/>
  <c r="L352" i="40"/>
  <c r="M352" i="40" s="1"/>
  <c r="I352" i="40"/>
  <c r="J352" i="40" s="1"/>
  <c r="L351" i="40"/>
  <c r="M351" i="40" s="1"/>
  <c r="I351" i="40"/>
  <c r="J351" i="40" s="1"/>
  <c r="L350" i="40"/>
  <c r="M350" i="40" s="1"/>
  <c r="I350" i="40"/>
  <c r="J350" i="40" s="1"/>
  <c r="L349" i="40"/>
  <c r="M349" i="40" s="1"/>
  <c r="I349" i="40"/>
  <c r="J349" i="40" s="1"/>
  <c r="L348" i="40"/>
  <c r="M348" i="40" s="1"/>
  <c r="I348" i="40"/>
  <c r="J348" i="40" s="1"/>
  <c r="L347" i="40"/>
  <c r="M347" i="40" s="1"/>
  <c r="I347" i="40"/>
  <c r="J347" i="40" s="1"/>
  <c r="L346" i="40"/>
  <c r="M346" i="40" s="1"/>
  <c r="I346" i="40"/>
  <c r="J346" i="40" s="1"/>
  <c r="L345" i="40"/>
  <c r="M345" i="40" s="1"/>
  <c r="I345" i="40"/>
  <c r="J345" i="40" s="1"/>
  <c r="L344" i="40"/>
  <c r="M344" i="40" s="1"/>
  <c r="I344" i="40"/>
  <c r="J344" i="40" s="1"/>
  <c r="L343" i="40"/>
  <c r="M343" i="40" s="1"/>
  <c r="I343" i="40"/>
  <c r="J343" i="40" s="1"/>
  <c r="L342" i="40"/>
  <c r="M342" i="40" s="1"/>
  <c r="I342" i="40"/>
  <c r="J342" i="40" s="1"/>
  <c r="L341" i="40"/>
  <c r="M341" i="40" s="1"/>
  <c r="I341" i="40"/>
  <c r="J341" i="40" s="1"/>
  <c r="L340" i="40"/>
  <c r="M340" i="40" s="1"/>
  <c r="I340" i="40"/>
  <c r="J340" i="40" s="1"/>
  <c r="L339" i="40"/>
  <c r="M339" i="40" s="1"/>
  <c r="I339" i="40"/>
  <c r="J339" i="40" s="1"/>
  <c r="L338" i="40"/>
  <c r="M338" i="40" s="1"/>
  <c r="I338" i="40"/>
  <c r="J338" i="40" s="1"/>
  <c r="L337" i="40"/>
  <c r="M337" i="40" s="1"/>
  <c r="I337" i="40"/>
  <c r="J337" i="40" s="1"/>
  <c r="L336" i="40"/>
  <c r="M336" i="40" s="1"/>
  <c r="I336" i="40"/>
  <c r="J336" i="40" s="1"/>
  <c r="L335" i="40"/>
  <c r="M335" i="40" s="1"/>
  <c r="I335" i="40"/>
  <c r="J335" i="40" s="1"/>
  <c r="L334" i="40"/>
  <c r="M334" i="40" s="1"/>
  <c r="I334" i="40"/>
  <c r="J334" i="40" s="1"/>
  <c r="L333" i="40"/>
  <c r="M333" i="40" s="1"/>
  <c r="I333" i="40"/>
  <c r="J333" i="40" s="1"/>
  <c r="L332" i="40"/>
  <c r="M332" i="40" s="1"/>
  <c r="I332" i="40"/>
  <c r="J332" i="40" s="1"/>
  <c r="L331" i="40"/>
  <c r="M331" i="40" s="1"/>
  <c r="I331" i="40"/>
  <c r="J331" i="40" s="1"/>
  <c r="L330" i="40"/>
  <c r="M330" i="40" s="1"/>
  <c r="I330" i="40"/>
  <c r="J330" i="40" s="1"/>
  <c r="L329" i="40"/>
  <c r="M329" i="40" s="1"/>
  <c r="I329" i="40"/>
  <c r="J329" i="40" s="1"/>
  <c r="L328" i="40"/>
  <c r="M328" i="40" s="1"/>
  <c r="I328" i="40"/>
  <c r="J328" i="40" s="1"/>
  <c r="L327" i="40"/>
  <c r="M327" i="40" s="1"/>
  <c r="I327" i="40"/>
  <c r="J327" i="40" s="1"/>
  <c r="L326" i="40"/>
  <c r="M326" i="40" s="1"/>
  <c r="I326" i="40"/>
  <c r="J326" i="40" s="1"/>
  <c r="L325" i="40"/>
  <c r="M325" i="40" s="1"/>
  <c r="I325" i="40"/>
  <c r="J325" i="40" s="1"/>
  <c r="L324" i="40"/>
  <c r="M324" i="40" s="1"/>
  <c r="I324" i="40"/>
  <c r="J324" i="40" s="1"/>
  <c r="L323" i="40"/>
  <c r="M323" i="40" s="1"/>
  <c r="I323" i="40"/>
  <c r="J323" i="40" s="1"/>
  <c r="L322" i="40"/>
  <c r="M322" i="40" s="1"/>
  <c r="I322" i="40"/>
  <c r="J322" i="40" s="1"/>
  <c r="L321" i="40"/>
  <c r="M321" i="40" s="1"/>
  <c r="I321" i="40"/>
  <c r="J321" i="40" s="1"/>
  <c r="L320" i="40"/>
  <c r="M320" i="40" s="1"/>
  <c r="I320" i="40"/>
  <c r="J320" i="40" s="1"/>
  <c r="L319" i="40"/>
  <c r="M319" i="40" s="1"/>
  <c r="I319" i="40"/>
  <c r="J319" i="40" s="1"/>
  <c r="L318" i="40"/>
  <c r="M318" i="40" s="1"/>
  <c r="I318" i="40"/>
  <c r="J318" i="40" s="1"/>
  <c r="L317" i="40"/>
  <c r="M317" i="40" s="1"/>
  <c r="I317" i="40"/>
  <c r="J317" i="40" s="1"/>
  <c r="L316" i="40"/>
  <c r="M316" i="40" s="1"/>
  <c r="I316" i="40"/>
  <c r="J316" i="40" s="1"/>
  <c r="L315" i="40"/>
  <c r="M315" i="40" s="1"/>
  <c r="I315" i="40"/>
  <c r="J315" i="40" s="1"/>
  <c r="L314" i="40"/>
  <c r="M314" i="40" s="1"/>
  <c r="I314" i="40"/>
  <c r="J314" i="40" s="1"/>
  <c r="L313" i="40"/>
  <c r="M313" i="40" s="1"/>
  <c r="I313" i="40"/>
  <c r="J313" i="40" s="1"/>
  <c r="L312" i="40"/>
  <c r="M312" i="40" s="1"/>
  <c r="I312" i="40"/>
  <c r="J312" i="40" s="1"/>
  <c r="L311" i="40"/>
  <c r="M311" i="40" s="1"/>
  <c r="I311" i="40"/>
  <c r="J311" i="40" s="1"/>
  <c r="L310" i="40"/>
  <c r="M310" i="40" s="1"/>
  <c r="I310" i="40"/>
  <c r="J310" i="40" s="1"/>
  <c r="L309" i="40"/>
  <c r="M309" i="40" s="1"/>
  <c r="I309" i="40"/>
  <c r="J309" i="40" s="1"/>
  <c r="L308" i="40"/>
  <c r="M308" i="40" s="1"/>
  <c r="I308" i="40"/>
  <c r="J308" i="40" s="1"/>
  <c r="L307" i="40"/>
  <c r="M307" i="40" s="1"/>
  <c r="I307" i="40"/>
  <c r="J307" i="40" s="1"/>
  <c r="L306" i="40"/>
  <c r="M306" i="40" s="1"/>
  <c r="I306" i="40"/>
  <c r="J306" i="40" s="1"/>
  <c r="L305" i="40"/>
  <c r="M305" i="40" s="1"/>
  <c r="I305" i="40"/>
  <c r="J305" i="40" s="1"/>
  <c r="L304" i="40"/>
  <c r="M304" i="40" s="1"/>
  <c r="I304" i="40"/>
  <c r="J304" i="40" s="1"/>
  <c r="L303" i="40"/>
  <c r="M303" i="40" s="1"/>
  <c r="I303" i="40"/>
  <c r="J303" i="40" s="1"/>
  <c r="L302" i="40"/>
  <c r="M302" i="40" s="1"/>
  <c r="I302" i="40"/>
  <c r="J302" i="40" s="1"/>
  <c r="L301" i="40"/>
  <c r="M301" i="40" s="1"/>
  <c r="I301" i="40"/>
  <c r="J301" i="40" s="1"/>
  <c r="L300" i="40"/>
  <c r="M300" i="40" s="1"/>
  <c r="I300" i="40"/>
  <c r="J300" i="40" s="1"/>
  <c r="L299" i="40"/>
  <c r="M299" i="40" s="1"/>
  <c r="I299" i="40"/>
  <c r="J299" i="40" s="1"/>
  <c r="L298" i="40"/>
  <c r="M298" i="40" s="1"/>
  <c r="I298" i="40"/>
  <c r="J298" i="40" s="1"/>
  <c r="L297" i="40"/>
  <c r="M297" i="40" s="1"/>
  <c r="I297" i="40"/>
  <c r="J297" i="40" s="1"/>
  <c r="L296" i="40"/>
  <c r="M296" i="40" s="1"/>
  <c r="I296" i="40"/>
  <c r="J296" i="40" s="1"/>
  <c r="L295" i="40"/>
  <c r="M295" i="40" s="1"/>
  <c r="I295" i="40"/>
  <c r="J295" i="40" s="1"/>
  <c r="L294" i="40"/>
  <c r="M294" i="40" s="1"/>
  <c r="I294" i="40"/>
  <c r="J294" i="40" s="1"/>
  <c r="L293" i="40"/>
  <c r="M293" i="40" s="1"/>
  <c r="I293" i="40"/>
  <c r="J293" i="40" s="1"/>
  <c r="L292" i="40"/>
  <c r="M292" i="40" s="1"/>
  <c r="I292" i="40"/>
  <c r="J292" i="40" s="1"/>
  <c r="L291" i="40"/>
  <c r="M291" i="40" s="1"/>
  <c r="I291" i="40"/>
  <c r="J291" i="40" s="1"/>
  <c r="L290" i="40"/>
  <c r="M290" i="40" s="1"/>
  <c r="I290" i="40"/>
  <c r="J290" i="40" s="1"/>
  <c r="L289" i="40"/>
  <c r="M289" i="40" s="1"/>
  <c r="I289" i="40"/>
  <c r="J289" i="40" s="1"/>
  <c r="L288" i="40"/>
  <c r="M288" i="40" s="1"/>
  <c r="I288" i="40"/>
  <c r="J288" i="40" s="1"/>
  <c r="L287" i="40"/>
  <c r="M287" i="40" s="1"/>
  <c r="I287" i="40"/>
  <c r="J287" i="40" s="1"/>
  <c r="L286" i="40"/>
  <c r="M286" i="40" s="1"/>
  <c r="I286" i="40"/>
  <c r="J286" i="40" s="1"/>
  <c r="L285" i="40"/>
  <c r="M285" i="40" s="1"/>
  <c r="I285" i="40"/>
  <c r="J285" i="40" s="1"/>
  <c r="L284" i="40"/>
  <c r="M284" i="40" s="1"/>
  <c r="I284" i="40"/>
  <c r="J284" i="40" s="1"/>
  <c r="L283" i="40"/>
  <c r="M283" i="40" s="1"/>
  <c r="I283" i="40"/>
  <c r="J283" i="40" s="1"/>
  <c r="L282" i="40"/>
  <c r="M282" i="40" s="1"/>
  <c r="I282" i="40"/>
  <c r="J282" i="40" s="1"/>
  <c r="L281" i="40"/>
  <c r="M281" i="40" s="1"/>
  <c r="I281" i="40"/>
  <c r="J281" i="40" s="1"/>
  <c r="L280" i="40"/>
  <c r="M280" i="40" s="1"/>
  <c r="I280" i="40"/>
  <c r="J280" i="40" s="1"/>
  <c r="L279" i="40"/>
  <c r="M279" i="40" s="1"/>
  <c r="I279" i="40"/>
  <c r="J279" i="40" s="1"/>
  <c r="L278" i="40"/>
  <c r="M278" i="40" s="1"/>
  <c r="I278" i="40"/>
  <c r="J278" i="40" s="1"/>
  <c r="L277" i="40"/>
  <c r="M277" i="40" s="1"/>
  <c r="I277" i="40"/>
  <c r="J277" i="40" s="1"/>
  <c r="L276" i="40"/>
  <c r="M276" i="40" s="1"/>
  <c r="I276" i="40"/>
  <c r="J276" i="40" s="1"/>
  <c r="L275" i="40"/>
  <c r="M275" i="40" s="1"/>
  <c r="I275" i="40"/>
  <c r="J275" i="40" s="1"/>
  <c r="L274" i="40"/>
  <c r="M274" i="40" s="1"/>
  <c r="I274" i="40"/>
  <c r="J274" i="40" s="1"/>
  <c r="L273" i="40"/>
  <c r="M273" i="40" s="1"/>
  <c r="I273" i="40"/>
  <c r="J273" i="40" s="1"/>
  <c r="L272" i="40"/>
  <c r="M272" i="40" s="1"/>
  <c r="I272" i="40"/>
  <c r="J272" i="40" s="1"/>
  <c r="L271" i="40"/>
  <c r="M271" i="40" s="1"/>
  <c r="I271" i="40"/>
  <c r="J271" i="40" s="1"/>
  <c r="L270" i="40"/>
  <c r="M270" i="40" s="1"/>
  <c r="I270" i="40"/>
  <c r="J270" i="40" s="1"/>
  <c r="L269" i="40"/>
  <c r="M269" i="40" s="1"/>
  <c r="I269" i="40"/>
  <c r="J269" i="40" s="1"/>
  <c r="L268" i="40"/>
  <c r="M268" i="40" s="1"/>
  <c r="I268" i="40"/>
  <c r="J268" i="40" s="1"/>
  <c r="L267" i="40"/>
  <c r="M267" i="40" s="1"/>
  <c r="I267" i="40"/>
  <c r="J267" i="40" s="1"/>
  <c r="L266" i="40"/>
  <c r="M266" i="40" s="1"/>
  <c r="I266" i="40"/>
  <c r="J266" i="40" s="1"/>
  <c r="L265" i="40"/>
  <c r="M265" i="40" s="1"/>
  <c r="I265" i="40"/>
  <c r="J265" i="40" s="1"/>
  <c r="L264" i="40"/>
  <c r="M264" i="40" s="1"/>
  <c r="I264" i="40"/>
  <c r="J264" i="40" s="1"/>
  <c r="L263" i="40"/>
  <c r="M263" i="40" s="1"/>
  <c r="I263" i="40"/>
  <c r="J263" i="40" s="1"/>
  <c r="L262" i="40"/>
  <c r="M262" i="40" s="1"/>
  <c r="I262" i="40"/>
  <c r="J262" i="40" s="1"/>
  <c r="L261" i="40"/>
  <c r="M261" i="40" s="1"/>
  <c r="I261" i="40"/>
  <c r="J261" i="40" s="1"/>
  <c r="L260" i="40"/>
  <c r="M260" i="40" s="1"/>
  <c r="I260" i="40"/>
  <c r="J260" i="40" s="1"/>
  <c r="L259" i="40"/>
  <c r="M259" i="40" s="1"/>
  <c r="I259" i="40"/>
  <c r="J259" i="40" s="1"/>
  <c r="L258" i="40"/>
  <c r="M258" i="40" s="1"/>
  <c r="I258" i="40"/>
  <c r="J258" i="40" s="1"/>
  <c r="L257" i="40"/>
  <c r="M257" i="40" s="1"/>
  <c r="I257" i="40"/>
  <c r="J257" i="40" s="1"/>
  <c r="L256" i="40"/>
  <c r="M256" i="40" s="1"/>
  <c r="I256" i="40"/>
  <c r="J256" i="40" s="1"/>
  <c r="L255" i="40"/>
  <c r="M255" i="40" s="1"/>
  <c r="I255" i="40"/>
  <c r="J255" i="40" s="1"/>
  <c r="L254" i="40"/>
  <c r="M254" i="40" s="1"/>
  <c r="I254" i="40"/>
  <c r="J254" i="40" s="1"/>
  <c r="L253" i="40"/>
  <c r="M253" i="40" s="1"/>
  <c r="I253" i="40"/>
  <c r="J253" i="40" s="1"/>
  <c r="L252" i="40"/>
  <c r="M252" i="40" s="1"/>
  <c r="I252" i="40"/>
  <c r="J252" i="40" s="1"/>
  <c r="I251" i="40"/>
  <c r="J251" i="40" s="1"/>
  <c r="L250" i="40"/>
  <c r="M250" i="40" s="1"/>
  <c r="I250" i="40"/>
  <c r="J250" i="40" s="1"/>
  <c r="L249" i="40"/>
  <c r="M249" i="40" s="1"/>
  <c r="I249" i="40"/>
  <c r="J249" i="40" s="1"/>
  <c r="L248" i="40"/>
  <c r="M248" i="40" s="1"/>
  <c r="I248" i="40"/>
  <c r="J248" i="40" s="1"/>
  <c r="L247" i="40"/>
  <c r="M247" i="40" s="1"/>
  <c r="L246" i="40"/>
  <c r="M246" i="40" s="1"/>
  <c r="I246" i="40"/>
  <c r="J246" i="40" s="1"/>
  <c r="L245" i="40"/>
  <c r="M245" i="40" s="1"/>
  <c r="I245" i="40"/>
  <c r="J245" i="40" s="1"/>
  <c r="L244" i="40"/>
  <c r="M244" i="40" s="1"/>
  <c r="I244" i="40"/>
  <c r="J244" i="40" s="1"/>
  <c r="L243" i="40"/>
  <c r="M243" i="40" s="1"/>
  <c r="I243" i="40"/>
  <c r="J243" i="40" s="1"/>
  <c r="L242" i="40"/>
  <c r="M242" i="40" s="1"/>
  <c r="I242" i="40"/>
  <c r="J242" i="40" s="1"/>
  <c r="L241" i="40"/>
  <c r="M241" i="40" s="1"/>
  <c r="I241" i="40"/>
  <c r="J241" i="40" s="1"/>
  <c r="L240" i="40"/>
  <c r="M240" i="40" s="1"/>
  <c r="L239" i="40"/>
  <c r="M239" i="40" s="1"/>
  <c r="I239" i="40"/>
  <c r="J239" i="40" s="1"/>
  <c r="I238" i="40"/>
  <c r="J238" i="40" s="1"/>
  <c r="I236" i="40"/>
  <c r="J236" i="40" s="1"/>
  <c r="L234" i="40"/>
  <c r="M234" i="40" s="1"/>
  <c r="I234" i="40"/>
  <c r="J234" i="40" s="1"/>
  <c r="L233" i="40"/>
  <c r="M233" i="40" s="1"/>
  <c r="I233" i="40"/>
  <c r="J233" i="40" s="1"/>
  <c r="L232" i="40"/>
  <c r="M232" i="40" s="1"/>
  <c r="I232" i="40"/>
  <c r="J232" i="40" s="1"/>
  <c r="L231" i="40"/>
  <c r="M231" i="40" s="1"/>
  <c r="I231" i="40"/>
  <c r="J231" i="40" s="1"/>
  <c r="L230" i="40"/>
  <c r="M230" i="40" s="1"/>
  <c r="I230" i="40"/>
  <c r="J230" i="40" s="1"/>
  <c r="L229" i="40"/>
  <c r="M229" i="40" s="1"/>
  <c r="I229" i="40"/>
  <c r="J229" i="40" s="1"/>
  <c r="I227" i="40"/>
  <c r="J227" i="40" s="1"/>
  <c r="L226" i="40"/>
  <c r="M226" i="40" s="1"/>
  <c r="I226" i="40"/>
  <c r="J226" i="40" s="1"/>
  <c r="I225" i="40"/>
  <c r="J225" i="40" s="1"/>
  <c r="L224" i="40"/>
  <c r="M224" i="40" s="1"/>
  <c r="L223" i="40"/>
  <c r="M223" i="40" s="1"/>
  <c r="L222" i="40"/>
  <c r="M222" i="40" s="1"/>
  <c r="L221" i="40"/>
  <c r="M221" i="40" s="1"/>
  <c r="L220" i="40"/>
  <c r="M220" i="40" s="1"/>
  <c r="I220" i="40"/>
  <c r="J220" i="40" s="1"/>
  <c r="L219" i="40"/>
  <c r="M219" i="40" s="1"/>
  <c r="I219" i="40"/>
  <c r="J219" i="40" s="1"/>
  <c r="L218" i="40"/>
  <c r="M218" i="40" s="1"/>
  <c r="I218" i="40"/>
  <c r="J218" i="40" s="1"/>
  <c r="L217" i="40"/>
  <c r="M217" i="40" s="1"/>
  <c r="I217" i="40"/>
  <c r="J217" i="40" s="1"/>
  <c r="L216" i="40"/>
  <c r="M216" i="40" s="1"/>
  <c r="L215" i="40"/>
  <c r="M215" i="40" s="1"/>
  <c r="I215" i="40"/>
  <c r="J215" i="40" s="1"/>
  <c r="L214" i="40"/>
  <c r="M214" i="40" s="1"/>
  <c r="I214" i="40"/>
  <c r="J214" i="40" s="1"/>
  <c r="L213" i="40"/>
  <c r="M213" i="40" s="1"/>
  <c r="I213" i="40"/>
  <c r="J213" i="40" s="1"/>
  <c r="L212" i="40"/>
  <c r="M212" i="40" s="1"/>
  <c r="I212" i="40"/>
  <c r="J212" i="40" s="1"/>
  <c r="L211" i="40"/>
  <c r="M211" i="40" s="1"/>
  <c r="I211" i="40"/>
  <c r="J211" i="40" s="1"/>
  <c r="L210" i="40"/>
  <c r="M210" i="40" s="1"/>
  <c r="L209" i="40"/>
  <c r="M209" i="40" s="1"/>
  <c r="I209" i="40"/>
  <c r="J209" i="40" s="1"/>
  <c r="I208" i="40"/>
  <c r="J208" i="40" s="1"/>
  <c r="L207" i="40"/>
  <c r="M207" i="40" s="1"/>
  <c r="L206" i="40"/>
  <c r="M206" i="40" s="1"/>
  <c r="L205" i="40"/>
  <c r="M205" i="40" s="1"/>
  <c r="I205" i="40"/>
  <c r="J205" i="40" s="1"/>
  <c r="L204" i="40"/>
  <c r="M204" i="40" s="1"/>
  <c r="I204" i="40"/>
  <c r="J204" i="40" s="1"/>
  <c r="L203" i="40"/>
  <c r="M203" i="40" s="1"/>
  <c r="I203" i="40"/>
  <c r="J203" i="40" s="1"/>
  <c r="L202" i="40"/>
  <c r="M202" i="40" s="1"/>
  <c r="I202" i="40"/>
  <c r="J202" i="40" s="1"/>
  <c r="L201" i="40"/>
  <c r="M201" i="40" s="1"/>
  <c r="I201" i="40"/>
  <c r="J201" i="40" s="1"/>
  <c r="L200" i="40"/>
  <c r="M200" i="40" s="1"/>
  <c r="I200" i="40"/>
  <c r="J200" i="40" s="1"/>
  <c r="L199" i="40"/>
  <c r="M199" i="40" s="1"/>
  <c r="I199" i="40"/>
  <c r="J199" i="40" s="1"/>
  <c r="L198" i="40"/>
  <c r="M198" i="40" s="1"/>
  <c r="I198" i="40"/>
  <c r="J198" i="40" s="1"/>
  <c r="L197" i="40"/>
  <c r="M197" i="40" s="1"/>
  <c r="I197" i="40"/>
  <c r="J197" i="40" s="1"/>
  <c r="L196" i="40"/>
  <c r="M196" i="40" s="1"/>
  <c r="I196" i="40"/>
  <c r="J196" i="40" s="1"/>
  <c r="L195" i="40"/>
  <c r="M195" i="40" s="1"/>
  <c r="I195" i="40"/>
  <c r="J195" i="40" s="1"/>
  <c r="L194" i="40"/>
  <c r="M194" i="40" s="1"/>
  <c r="I194" i="40"/>
  <c r="J194" i="40" s="1"/>
  <c r="L193" i="40"/>
  <c r="M193" i="40" s="1"/>
  <c r="I193" i="40"/>
  <c r="J193" i="40" s="1"/>
  <c r="L192" i="40"/>
  <c r="M192" i="40" s="1"/>
  <c r="I192" i="40"/>
  <c r="J192" i="40" s="1"/>
  <c r="L191" i="40"/>
  <c r="M191" i="40" s="1"/>
  <c r="I191" i="40"/>
  <c r="J191" i="40" s="1"/>
  <c r="L190" i="40"/>
  <c r="M190" i="40" s="1"/>
  <c r="I190" i="40"/>
  <c r="J190" i="40" s="1"/>
  <c r="L189" i="40"/>
  <c r="M189" i="40" s="1"/>
  <c r="I189" i="40"/>
  <c r="J189" i="40" s="1"/>
  <c r="L188" i="40"/>
  <c r="M188" i="40" s="1"/>
  <c r="I188" i="40"/>
  <c r="J188" i="40" s="1"/>
  <c r="L186" i="40"/>
  <c r="M186" i="40" s="1"/>
  <c r="I186" i="40"/>
  <c r="J186" i="40" s="1"/>
  <c r="L185" i="40"/>
  <c r="M185" i="40" s="1"/>
  <c r="I185" i="40"/>
  <c r="J185" i="40" s="1"/>
  <c r="L184" i="40"/>
  <c r="M184" i="40" s="1"/>
  <c r="I184" i="40"/>
  <c r="J184" i="40" s="1"/>
  <c r="L183" i="40"/>
  <c r="M183" i="40" s="1"/>
  <c r="I183" i="40"/>
  <c r="J183" i="40" s="1"/>
  <c r="L182" i="40"/>
  <c r="M182" i="40" s="1"/>
  <c r="I182" i="40"/>
  <c r="J182" i="40" s="1"/>
  <c r="L181" i="40"/>
  <c r="M181" i="40" s="1"/>
  <c r="I181" i="40"/>
  <c r="J181" i="40" s="1"/>
  <c r="L180" i="40"/>
  <c r="M180" i="40" s="1"/>
  <c r="I180" i="40"/>
  <c r="J180" i="40" s="1"/>
  <c r="L179" i="40"/>
  <c r="M179" i="40" s="1"/>
  <c r="I179" i="40"/>
  <c r="J179" i="40" s="1"/>
  <c r="L178" i="40"/>
  <c r="M178" i="40" s="1"/>
  <c r="I178" i="40"/>
  <c r="J178" i="40" s="1"/>
  <c r="L177" i="40"/>
  <c r="M177" i="40" s="1"/>
  <c r="I177" i="40"/>
  <c r="J177" i="40" s="1"/>
  <c r="L176" i="40"/>
  <c r="M176" i="40" s="1"/>
  <c r="I176" i="40"/>
  <c r="J176" i="40" s="1"/>
  <c r="L175" i="40"/>
  <c r="M175" i="40" s="1"/>
  <c r="I175" i="40"/>
  <c r="J175" i="40" s="1"/>
  <c r="L174" i="40"/>
  <c r="M174" i="40" s="1"/>
  <c r="I174" i="40"/>
  <c r="J174" i="40" s="1"/>
  <c r="L173" i="40"/>
  <c r="M173" i="40" s="1"/>
  <c r="I173" i="40"/>
  <c r="J173" i="40" s="1"/>
  <c r="L172" i="40"/>
  <c r="M172" i="40" s="1"/>
  <c r="I172" i="40"/>
  <c r="J172" i="40" s="1"/>
  <c r="L171" i="40"/>
  <c r="M171" i="40" s="1"/>
  <c r="I171" i="40"/>
  <c r="J171" i="40" s="1"/>
  <c r="L170" i="40"/>
  <c r="M170" i="40" s="1"/>
  <c r="I170" i="40"/>
  <c r="J170" i="40" s="1"/>
  <c r="L169" i="40"/>
  <c r="M169" i="40" s="1"/>
  <c r="I169" i="40"/>
  <c r="J169" i="40" s="1"/>
  <c r="L168" i="40"/>
  <c r="M168" i="40" s="1"/>
  <c r="I168" i="40"/>
  <c r="J168" i="40" s="1"/>
  <c r="L167" i="40"/>
  <c r="M167" i="40" s="1"/>
  <c r="I167" i="40"/>
  <c r="J167" i="40" s="1"/>
  <c r="L166" i="40"/>
  <c r="M166" i="40" s="1"/>
  <c r="I166" i="40"/>
  <c r="J166" i="40" s="1"/>
  <c r="L165" i="40"/>
  <c r="M165" i="40" s="1"/>
  <c r="I165" i="40"/>
  <c r="J165" i="40" s="1"/>
  <c r="L164" i="40"/>
  <c r="M164" i="40" s="1"/>
  <c r="I164" i="40"/>
  <c r="J164" i="40" s="1"/>
  <c r="L163" i="40"/>
  <c r="M163" i="40" s="1"/>
  <c r="I163" i="40"/>
  <c r="J163" i="40" s="1"/>
  <c r="L162" i="40"/>
  <c r="M162" i="40" s="1"/>
  <c r="I162" i="40"/>
  <c r="J162" i="40" s="1"/>
  <c r="L161" i="40"/>
  <c r="M161" i="40" s="1"/>
  <c r="I161" i="40"/>
  <c r="J161" i="40" s="1"/>
  <c r="L160" i="40"/>
  <c r="M160" i="40" s="1"/>
  <c r="I160" i="40"/>
  <c r="J160" i="40" s="1"/>
  <c r="L159" i="40"/>
  <c r="M159" i="40" s="1"/>
  <c r="I159" i="40"/>
  <c r="J159" i="40" s="1"/>
  <c r="L158" i="40"/>
  <c r="M158" i="40" s="1"/>
  <c r="I158" i="40"/>
  <c r="J158" i="40" s="1"/>
  <c r="L157" i="40"/>
  <c r="M157" i="40" s="1"/>
  <c r="I157" i="40"/>
  <c r="J157" i="40" s="1"/>
  <c r="L156" i="40"/>
  <c r="M156" i="40" s="1"/>
  <c r="I156" i="40"/>
  <c r="J156" i="40" s="1"/>
  <c r="L155" i="40"/>
  <c r="M155" i="40" s="1"/>
  <c r="I155" i="40"/>
  <c r="J155" i="40" s="1"/>
  <c r="L154" i="40"/>
  <c r="M154" i="40" s="1"/>
  <c r="I154" i="40"/>
  <c r="J154" i="40" s="1"/>
  <c r="L153" i="40"/>
  <c r="M153" i="40" s="1"/>
  <c r="I153" i="40"/>
  <c r="J153" i="40" s="1"/>
  <c r="L152" i="40"/>
  <c r="M152" i="40" s="1"/>
  <c r="I152" i="40"/>
  <c r="J152" i="40" s="1"/>
  <c r="L151" i="40"/>
  <c r="M151" i="40" s="1"/>
  <c r="I151" i="40"/>
  <c r="J151" i="40" s="1"/>
  <c r="L150" i="40"/>
  <c r="M150" i="40" s="1"/>
  <c r="I150" i="40"/>
  <c r="J150" i="40" s="1"/>
  <c r="L149" i="40"/>
  <c r="M149" i="40" s="1"/>
  <c r="I149" i="40"/>
  <c r="J149" i="40" s="1"/>
  <c r="L148" i="40"/>
  <c r="M148" i="40" s="1"/>
  <c r="I148" i="40"/>
  <c r="J148" i="40" s="1"/>
  <c r="L147" i="40"/>
  <c r="M147" i="40" s="1"/>
  <c r="I147" i="40"/>
  <c r="J147" i="40" s="1"/>
  <c r="L146" i="40"/>
  <c r="M146" i="40" s="1"/>
  <c r="I146" i="40"/>
  <c r="J146" i="40" s="1"/>
  <c r="L145" i="40"/>
  <c r="M145" i="40" s="1"/>
  <c r="I145" i="40"/>
  <c r="J145" i="40" s="1"/>
  <c r="L144" i="40"/>
  <c r="M144" i="40" s="1"/>
  <c r="I144" i="40"/>
  <c r="J144" i="40" s="1"/>
  <c r="L143" i="40"/>
  <c r="M143" i="40" s="1"/>
  <c r="I143" i="40"/>
  <c r="J143" i="40" s="1"/>
  <c r="L142" i="40"/>
  <c r="M142" i="40" s="1"/>
  <c r="I142" i="40"/>
  <c r="J142" i="40" s="1"/>
  <c r="L141" i="40"/>
  <c r="M141" i="40" s="1"/>
  <c r="I141" i="40"/>
  <c r="J141" i="40" s="1"/>
  <c r="L140" i="40"/>
  <c r="M140" i="40" s="1"/>
  <c r="I140" i="40"/>
  <c r="J140" i="40" s="1"/>
  <c r="L139" i="40"/>
  <c r="M139" i="40" s="1"/>
  <c r="I139" i="40"/>
  <c r="J139" i="40" s="1"/>
  <c r="L138" i="40"/>
  <c r="M138" i="40" s="1"/>
  <c r="I138" i="40"/>
  <c r="J138" i="40" s="1"/>
  <c r="L137" i="40"/>
  <c r="M137" i="40" s="1"/>
  <c r="I137" i="40"/>
  <c r="J137" i="40" s="1"/>
  <c r="L136" i="40"/>
  <c r="M136" i="40" s="1"/>
  <c r="I136" i="40"/>
  <c r="J136" i="40" s="1"/>
  <c r="L135" i="40"/>
  <c r="M135" i="40" s="1"/>
  <c r="I135" i="40"/>
  <c r="J135" i="40" s="1"/>
  <c r="L134" i="40"/>
  <c r="M134" i="40" s="1"/>
  <c r="I134" i="40"/>
  <c r="J134" i="40" s="1"/>
  <c r="L133" i="40"/>
  <c r="M133" i="40" s="1"/>
  <c r="I133" i="40"/>
  <c r="J133" i="40" s="1"/>
  <c r="L132" i="40"/>
  <c r="M132" i="40" s="1"/>
  <c r="I132" i="40"/>
  <c r="J132" i="40" s="1"/>
  <c r="L131" i="40"/>
  <c r="M131" i="40" s="1"/>
  <c r="I131" i="40"/>
  <c r="J131" i="40" s="1"/>
  <c r="L130" i="40"/>
  <c r="M130" i="40" s="1"/>
  <c r="I130" i="40"/>
  <c r="J130" i="40" s="1"/>
  <c r="L129" i="40"/>
  <c r="M129" i="40" s="1"/>
  <c r="I129" i="40"/>
  <c r="J129" i="40" s="1"/>
  <c r="L128" i="40"/>
  <c r="M128" i="40" s="1"/>
  <c r="I128" i="40"/>
  <c r="J128" i="40" s="1"/>
  <c r="L127" i="40"/>
  <c r="M127" i="40" s="1"/>
  <c r="I127" i="40"/>
  <c r="J127" i="40" s="1"/>
  <c r="L126" i="40"/>
  <c r="M126" i="40" s="1"/>
  <c r="I126" i="40"/>
  <c r="J126" i="40" s="1"/>
  <c r="L125" i="40"/>
  <c r="M125" i="40" s="1"/>
  <c r="I125" i="40"/>
  <c r="J125" i="40" s="1"/>
  <c r="L124" i="40"/>
  <c r="M124" i="40" s="1"/>
  <c r="I124" i="40"/>
  <c r="J124" i="40" s="1"/>
  <c r="L123" i="40"/>
  <c r="M123" i="40" s="1"/>
  <c r="I123" i="40"/>
  <c r="J123" i="40" s="1"/>
  <c r="L122" i="40"/>
  <c r="M122" i="40" s="1"/>
  <c r="I122" i="40"/>
  <c r="J122" i="40" s="1"/>
  <c r="L121" i="40"/>
  <c r="M121" i="40" s="1"/>
  <c r="I121" i="40"/>
  <c r="J121" i="40" s="1"/>
  <c r="L120" i="40"/>
  <c r="M120" i="40" s="1"/>
  <c r="I120" i="40"/>
  <c r="J120" i="40" s="1"/>
  <c r="L119" i="40"/>
  <c r="M119" i="40" s="1"/>
  <c r="I119" i="40"/>
  <c r="J119" i="40" s="1"/>
  <c r="L118" i="40"/>
  <c r="M118" i="40" s="1"/>
  <c r="I118" i="40"/>
  <c r="J118" i="40" s="1"/>
  <c r="L117" i="40"/>
  <c r="M117" i="40" s="1"/>
  <c r="I117" i="40"/>
  <c r="J117" i="40" s="1"/>
  <c r="L116" i="40"/>
  <c r="M116" i="40" s="1"/>
  <c r="I116" i="40"/>
  <c r="J116" i="40" s="1"/>
  <c r="L115" i="40"/>
  <c r="M115" i="40" s="1"/>
  <c r="I115" i="40"/>
  <c r="J115" i="40" s="1"/>
  <c r="L114" i="40"/>
  <c r="M114" i="40" s="1"/>
  <c r="I114" i="40"/>
  <c r="J114" i="40" s="1"/>
  <c r="L113" i="40"/>
  <c r="M113" i="40" s="1"/>
  <c r="I113" i="40"/>
  <c r="J113" i="40" s="1"/>
  <c r="L112" i="40"/>
  <c r="M112" i="40" s="1"/>
  <c r="I112" i="40"/>
  <c r="J112" i="40" s="1"/>
  <c r="L111" i="40"/>
  <c r="M111" i="40" s="1"/>
  <c r="I111" i="40"/>
  <c r="J111" i="40" s="1"/>
  <c r="L110" i="40"/>
  <c r="M110" i="40" s="1"/>
  <c r="I110" i="40"/>
  <c r="J110" i="40" s="1"/>
  <c r="L109" i="40"/>
  <c r="M109" i="40" s="1"/>
  <c r="I109" i="40"/>
  <c r="J109" i="40" s="1"/>
  <c r="L108" i="40"/>
  <c r="M108" i="40" s="1"/>
  <c r="I108" i="40"/>
  <c r="J108" i="40" s="1"/>
  <c r="L107" i="40"/>
  <c r="M107" i="40" s="1"/>
  <c r="I107" i="40"/>
  <c r="J107" i="40" s="1"/>
  <c r="L106" i="40"/>
  <c r="M106" i="40" s="1"/>
  <c r="I106" i="40"/>
  <c r="J106" i="40" s="1"/>
  <c r="L105" i="40"/>
  <c r="M105" i="40" s="1"/>
  <c r="I105" i="40"/>
  <c r="J105" i="40" s="1"/>
  <c r="L104" i="40"/>
  <c r="M104" i="40" s="1"/>
  <c r="I104" i="40"/>
  <c r="J104" i="40" s="1"/>
  <c r="L103" i="40"/>
  <c r="M103" i="40" s="1"/>
  <c r="I103" i="40"/>
  <c r="J103" i="40" s="1"/>
  <c r="L102" i="40"/>
  <c r="M102" i="40" s="1"/>
  <c r="I102" i="40"/>
  <c r="J102" i="40" s="1"/>
  <c r="L101" i="40"/>
  <c r="M101" i="40" s="1"/>
  <c r="I101" i="40"/>
  <c r="J101" i="40" s="1"/>
  <c r="L100" i="40"/>
  <c r="M100" i="40" s="1"/>
  <c r="I100" i="40"/>
  <c r="J100" i="40" s="1"/>
  <c r="L99" i="40"/>
  <c r="M99" i="40" s="1"/>
  <c r="I99" i="40"/>
  <c r="J99" i="40" s="1"/>
  <c r="L98" i="40"/>
  <c r="M98" i="40" s="1"/>
  <c r="I98" i="40"/>
  <c r="J98" i="40" s="1"/>
  <c r="L97" i="40"/>
  <c r="M97" i="40" s="1"/>
  <c r="I97" i="40"/>
  <c r="J97" i="40" s="1"/>
  <c r="L96" i="40"/>
  <c r="M96" i="40" s="1"/>
  <c r="I96" i="40"/>
  <c r="J96" i="40" s="1"/>
  <c r="L95" i="40"/>
  <c r="M95" i="40" s="1"/>
  <c r="I95" i="40"/>
  <c r="J95" i="40" s="1"/>
  <c r="L94" i="40"/>
  <c r="M94" i="40" s="1"/>
  <c r="I94" i="40"/>
  <c r="J94" i="40" s="1"/>
  <c r="L93" i="40"/>
  <c r="M93" i="40" s="1"/>
  <c r="I93" i="40"/>
  <c r="J93" i="40" s="1"/>
  <c r="L92" i="40"/>
  <c r="M92" i="40" s="1"/>
  <c r="I92" i="40"/>
  <c r="J92" i="40" s="1"/>
  <c r="L91" i="40"/>
  <c r="M91" i="40" s="1"/>
  <c r="I91" i="40"/>
  <c r="J91" i="40" s="1"/>
  <c r="L90" i="40"/>
  <c r="M90" i="40" s="1"/>
  <c r="I90" i="40"/>
  <c r="J90" i="40" s="1"/>
  <c r="L89" i="40"/>
  <c r="M89" i="40" s="1"/>
  <c r="I89" i="40"/>
  <c r="J89" i="40" s="1"/>
  <c r="L88" i="40"/>
  <c r="M88" i="40" s="1"/>
  <c r="I88" i="40"/>
  <c r="J88" i="40" s="1"/>
  <c r="L87" i="40"/>
  <c r="M87" i="40" s="1"/>
  <c r="I87" i="40"/>
  <c r="J87" i="40" s="1"/>
  <c r="L86" i="40"/>
  <c r="M86" i="40" s="1"/>
  <c r="I86" i="40"/>
  <c r="J86" i="40" s="1"/>
  <c r="L85" i="40"/>
  <c r="M85" i="40" s="1"/>
  <c r="I85" i="40"/>
  <c r="J85" i="40" s="1"/>
  <c r="L84" i="40"/>
  <c r="M84" i="40" s="1"/>
  <c r="I84" i="40"/>
  <c r="J84" i="40" s="1"/>
  <c r="L83" i="40"/>
  <c r="M83" i="40" s="1"/>
  <c r="I83" i="40"/>
  <c r="J83" i="40" s="1"/>
  <c r="L82" i="40"/>
  <c r="M82" i="40" s="1"/>
  <c r="I82" i="40"/>
  <c r="J82" i="40" s="1"/>
  <c r="L81" i="40"/>
  <c r="M81" i="40" s="1"/>
  <c r="I81" i="40"/>
  <c r="J81" i="40" s="1"/>
  <c r="L80" i="40"/>
  <c r="M80" i="40" s="1"/>
  <c r="I80" i="40"/>
  <c r="J80" i="40" s="1"/>
  <c r="L79" i="40"/>
  <c r="M79" i="40" s="1"/>
  <c r="I79" i="40"/>
  <c r="J79" i="40" s="1"/>
  <c r="L78" i="40"/>
  <c r="M78" i="40" s="1"/>
  <c r="I78" i="40"/>
  <c r="J78" i="40" s="1"/>
  <c r="L77" i="40"/>
  <c r="M77" i="40" s="1"/>
  <c r="I77" i="40"/>
  <c r="J77" i="40" s="1"/>
  <c r="L76" i="40"/>
  <c r="M76" i="40" s="1"/>
  <c r="I76" i="40"/>
  <c r="J76" i="40" s="1"/>
  <c r="L75" i="40"/>
  <c r="M75" i="40" s="1"/>
  <c r="I75" i="40"/>
  <c r="J75" i="40" s="1"/>
  <c r="L74" i="40"/>
  <c r="M74" i="40" s="1"/>
  <c r="I74" i="40"/>
  <c r="J74" i="40" s="1"/>
  <c r="L73" i="40"/>
  <c r="M73" i="40" s="1"/>
  <c r="I73" i="40"/>
  <c r="J73" i="40" s="1"/>
  <c r="L72" i="40"/>
  <c r="M72" i="40" s="1"/>
  <c r="I72" i="40"/>
  <c r="J72" i="40" s="1"/>
  <c r="L71" i="40"/>
  <c r="M71" i="40" s="1"/>
  <c r="I71" i="40"/>
  <c r="J71" i="40" s="1"/>
  <c r="L70" i="40"/>
  <c r="M70" i="40" s="1"/>
  <c r="I70" i="40"/>
  <c r="J70" i="40" s="1"/>
  <c r="L69" i="40"/>
  <c r="M69" i="40" s="1"/>
  <c r="I69" i="40"/>
  <c r="J69" i="40" s="1"/>
  <c r="L68" i="40"/>
  <c r="M68" i="40" s="1"/>
  <c r="I68" i="40"/>
  <c r="J68" i="40" s="1"/>
  <c r="L67" i="40"/>
  <c r="M67" i="40" s="1"/>
  <c r="I67" i="40"/>
  <c r="J67" i="40" s="1"/>
  <c r="L66" i="40"/>
  <c r="M66" i="40" s="1"/>
  <c r="I66" i="40"/>
  <c r="J66" i="40" s="1"/>
  <c r="L65" i="40"/>
  <c r="M65" i="40" s="1"/>
  <c r="I65" i="40"/>
  <c r="J65" i="40" s="1"/>
  <c r="L64" i="40"/>
  <c r="M64" i="40" s="1"/>
  <c r="I64" i="40"/>
  <c r="J64" i="40" s="1"/>
  <c r="L63" i="40"/>
  <c r="M63" i="40" s="1"/>
  <c r="I63" i="40"/>
  <c r="J63" i="40" s="1"/>
  <c r="L62" i="40"/>
  <c r="M62" i="40" s="1"/>
  <c r="I62" i="40"/>
  <c r="J62" i="40" s="1"/>
  <c r="L61" i="40"/>
  <c r="M61" i="40" s="1"/>
  <c r="I61" i="40"/>
  <c r="J61" i="40" s="1"/>
  <c r="L60" i="40"/>
  <c r="M60" i="40" s="1"/>
  <c r="I60" i="40"/>
  <c r="J60" i="40" s="1"/>
  <c r="L59" i="40"/>
  <c r="M59" i="40" s="1"/>
  <c r="I59" i="40"/>
  <c r="J59" i="40" s="1"/>
  <c r="L58" i="40"/>
  <c r="M58" i="40" s="1"/>
  <c r="I58" i="40"/>
  <c r="J58" i="40" s="1"/>
  <c r="L57" i="40"/>
  <c r="M57" i="40" s="1"/>
  <c r="I57" i="40"/>
  <c r="J57" i="40" s="1"/>
  <c r="L56" i="40"/>
  <c r="M56" i="40" s="1"/>
  <c r="I56" i="40"/>
  <c r="J56" i="40" s="1"/>
  <c r="L55" i="40"/>
  <c r="M55" i="40" s="1"/>
  <c r="I55" i="40"/>
  <c r="J55" i="40" s="1"/>
  <c r="L54" i="40"/>
  <c r="M54" i="40" s="1"/>
  <c r="I54" i="40"/>
  <c r="J54" i="40" s="1"/>
  <c r="L53" i="40"/>
  <c r="M53" i="40" s="1"/>
  <c r="I53" i="40"/>
  <c r="J53" i="40" s="1"/>
  <c r="L52" i="40"/>
  <c r="M52" i="40" s="1"/>
  <c r="I52" i="40"/>
  <c r="J52" i="40" s="1"/>
  <c r="L51" i="40"/>
  <c r="M51" i="40" s="1"/>
  <c r="I51" i="40"/>
  <c r="J51" i="40" s="1"/>
  <c r="L50" i="40"/>
  <c r="M50" i="40" s="1"/>
  <c r="I50" i="40"/>
  <c r="J50" i="40" s="1"/>
  <c r="L49" i="40"/>
  <c r="M49" i="40" s="1"/>
  <c r="I49" i="40"/>
  <c r="J49" i="40" s="1"/>
  <c r="L48" i="40"/>
  <c r="M48" i="40" s="1"/>
  <c r="I48" i="40"/>
  <c r="J48" i="40" s="1"/>
  <c r="L47" i="40"/>
  <c r="M47" i="40" s="1"/>
  <c r="I47" i="40"/>
  <c r="J47" i="40" s="1"/>
  <c r="L46" i="40"/>
  <c r="M46" i="40" s="1"/>
  <c r="I46" i="40"/>
  <c r="J46" i="40" s="1"/>
  <c r="L45" i="40"/>
  <c r="M45" i="40" s="1"/>
  <c r="I45" i="40"/>
  <c r="J45" i="40" s="1"/>
  <c r="L44" i="40"/>
  <c r="M44" i="40" s="1"/>
  <c r="I44" i="40"/>
  <c r="J44" i="40" s="1"/>
  <c r="L43" i="40"/>
  <c r="M43" i="40" s="1"/>
  <c r="I43" i="40"/>
  <c r="J43" i="40" s="1"/>
  <c r="L42" i="40"/>
  <c r="M42" i="40" s="1"/>
  <c r="I42" i="40"/>
  <c r="J42" i="40" s="1"/>
  <c r="L41" i="40"/>
  <c r="M41" i="40" s="1"/>
  <c r="I41" i="40"/>
  <c r="J41" i="40" s="1"/>
  <c r="L40" i="40"/>
  <c r="M40" i="40" s="1"/>
  <c r="I40" i="40"/>
  <c r="J40" i="40" s="1"/>
  <c r="L39" i="40"/>
  <c r="M39" i="40" s="1"/>
  <c r="I39" i="40"/>
  <c r="J39" i="40" s="1"/>
  <c r="L38" i="40"/>
  <c r="M38" i="40" s="1"/>
  <c r="I38" i="40"/>
  <c r="J38" i="40" s="1"/>
  <c r="L37" i="40"/>
  <c r="M37" i="40" s="1"/>
  <c r="I37" i="40"/>
  <c r="J37" i="40" s="1"/>
  <c r="L36" i="40"/>
  <c r="M36" i="40" s="1"/>
  <c r="I36" i="40"/>
  <c r="J36" i="40" s="1"/>
  <c r="L35" i="40"/>
  <c r="M35" i="40" s="1"/>
  <c r="I35" i="40"/>
  <c r="J35" i="40" s="1"/>
  <c r="L34" i="40"/>
  <c r="M34" i="40" s="1"/>
  <c r="I34" i="40"/>
  <c r="J34" i="40" s="1"/>
  <c r="L33" i="40"/>
  <c r="M33" i="40" s="1"/>
  <c r="I33" i="40"/>
  <c r="J33" i="40" s="1"/>
  <c r="L32" i="40"/>
  <c r="M32" i="40" s="1"/>
  <c r="I32" i="40"/>
  <c r="J32" i="40" s="1"/>
  <c r="L31" i="40"/>
  <c r="M31" i="40" s="1"/>
  <c r="I31" i="40"/>
  <c r="J31" i="40" s="1"/>
  <c r="L30" i="40"/>
  <c r="M30" i="40" s="1"/>
  <c r="I30" i="40"/>
  <c r="J30" i="40" s="1"/>
  <c r="L29" i="40"/>
  <c r="M29" i="40" s="1"/>
  <c r="I29" i="40"/>
  <c r="J29" i="40" s="1"/>
  <c r="L28" i="40"/>
  <c r="M28" i="40" s="1"/>
  <c r="I28" i="40"/>
  <c r="J28" i="40" s="1"/>
  <c r="L27" i="40"/>
  <c r="M27" i="40" s="1"/>
  <c r="I27" i="40"/>
  <c r="J27" i="40" s="1"/>
  <c r="L26" i="40"/>
  <c r="M26" i="40" s="1"/>
  <c r="I26" i="40"/>
  <c r="J26" i="40" s="1"/>
  <c r="L25" i="40"/>
  <c r="M25" i="40" s="1"/>
  <c r="I25" i="40"/>
  <c r="J25" i="40" s="1"/>
  <c r="L24" i="40"/>
  <c r="M24" i="40" s="1"/>
  <c r="I24" i="40"/>
  <c r="J24" i="40" s="1"/>
  <c r="L23" i="40"/>
  <c r="M23" i="40" s="1"/>
  <c r="I23" i="40"/>
  <c r="J23" i="40" s="1"/>
  <c r="L22" i="40"/>
  <c r="M22" i="40" s="1"/>
  <c r="I22" i="40"/>
  <c r="J22" i="40" s="1"/>
  <c r="L21" i="40"/>
  <c r="M21" i="40" s="1"/>
  <c r="I21" i="40"/>
  <c r="J21" i="40" s="1"/>
  <c r="L20" i="40"/>
  <c r="M20" i="40" s="1"/>
  <c r="I20" i="40"/>
  <c r="J20" i="40" s="1"/>
  <c r="L19" i="40"/>
  <c r="M19" i="40" s="1"/>
  <c r="I19" i="40"/>
  <c r="J19" i="40" s="1"/>
  <c r="L18" i="40"/>
  <c r="M18" i="40" s="1"/>
  <c r="I18" i="40"/>
  <c r="J18" i="40" s="1"/>
  <c r="L17" i="40"/>
  <c r="M17" i="40" s="1"/>
  <c r="I17" i="40"/>
  <c r="J17" i="40" s="1"/>
  <c r="L16" i="40"/>
  <c r="M16" i="40" s="1"/>
  <c r="I16" i="40"/>
  <c r="J16" i="40" s="1"/>
  <c r="L15" i="40"/>
  <c r="M15" i="40" s="1"/>
  <c r="I15" i="40"/>
  <c r="J15" i="40" s="1"/>
  <c r="L14" i="40"/>
  <c r="M14" i="40" s="1"/>
  <c r="I14" i="40"/>
  <c r="J14" i="40" s="1"/>
  <c r="L13" i="40"/>
  <c r="M13" i="40" s="1"/>
  <c r="I13" i="40"/>
  <c r="J13" i="40" s="1"/>
  <c r="L12" i="40"/>
  <c r="M12" i="40" s="1"/>
  <c r="I12" i="40"/>
  <c r="J12" i="40" s="1"/>
  <c r="L11" i="40"/>
  <c r="M11" i="40" s="1"/>
  <c r="I11" i="40"/>
  <c r="J11" i="40" s="1"/>
  <c r="L10" i="40"/>
  <c r="M10" i="40" s="1"/>
  <c r="I10" i="40"/>
  <c r="J10" i="40" s="1"/>
  <c r="L9" i="40"/>
  <c r="M9" i="40" s="1"/>
  <c r="I9" i="40"/>
  <c r="J9" i="40" s="1"/>
  <c r="L8" i="40"/>
  <c r="M8" i="40" s="1"/>
  <c r="I8" i="40"/>
  <c r="J8" i="40" s="1"/>
  <c r="L7" i="40"/>
  <c r="M7" i="40" s="1"/>
  <c r="I206" i="40" l="1"/>
  <c r="J206" i="40" s="1"/>
  <c r="I224" i="40"/>
  <c r="J224" i="40" s="1"/>
  <c r="L187" i="40"/>
  <c r="M187" i="40" s="1"/>
  <c r="N477" i="40"/>
  <c r="L225" i="40"/>
  <c r="M225" i="40" s="1"/>
  <c r="I247" i="40"/>
  <c r="J247" i="40" s="1"/>
  <c r="I7" i="40"/>
  <c r="J7" i="40" s="1"/>
  <c r="L227" i="40"/>
  <c r="M227" i="40" s="1"/>
  <c r="L238" i="40"/>
  <c r="M238" i="40" s="1"/>
  <c r="L208" i="40"/>
  <c r="M208" i="40" s="1"/>
  <c r="I221" i="40"/>
  <c r="J221" i="40" s="1"/>
  <c r="L236" i="40"/>
  <c r="M236" i="40" s="1"/>
  <c r="L251" i="40"/>
  <c r="M251" i="40" s="1"/>
  <c r="I223" i="40"/>
  <c r="J223" i="40" s="1"/>
  <c r="L228" i="40"/>
  <c r="M228" i="40" s="1"/>
  <c r="I228" i="40"/>
  <c r="J228" i="40" s="1"/>
  <c r="L235" i="40"/>
  <c r="M235" i="40" s="1"/>
  <c r="I235" i="40"/>
  <c r="J235" i="40" s="1"/>
  <c r="I216" i="40"/>
  <c r="J216" i="40" s="1"/>
  <c r="I207" i="40"/>
  <c r="J207" i="40" s="1"/>
  <c r="L237" i="40"/>
  <c r="M237" i="40" s="1"/>
  <c r="I237" i="40"/>
  <c r="J237" i="40" s="1"/>
  <c r="I187" i="40"/>
  <c r="J187" i="40" s="1"/>
  <c r="I222" i="40"/>
  <c r="J222" i="40" s="1"/>
  <c r="I210" i="40"/>
  <c r="J210" i="40" s="1"/>
  <c r="I240" i="40"/>
  <c r="J240" i="40" s="1"/>
  <c r="K477" i="40" l="1"/>
  <c r="F376" i="33" l="1"/>
  <c r="G376" i="3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tc={E97D9361-D740-4E85-B869-23638C9230B4}</author>
  </authors>
  <commentList>
    <comment ref="H9" authorId="0" shapeId="0" xr:uid="{E97D9361-D740-4E85-B869-23638C9230B4}">
      <text>
        <t>[Comentario encadenado]
Su versión de Excel le permite leer este comentario encadenado; sin embargo, las ediciones que se apliquen se quitarán si el archivo se abre en una versión más reciente de Excel. Más información: https://go.microsoft.com/fwlink/?linkid=870924
Comentario:
    Adiciones y prorrogas:
1. Hasta el 15 de noviembre de 2026 (07/07/2026)
2. Hasta el 30 de noviembre de 2026 (En tramite)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Armando Sanchez Rodriguez</author>
  </authors>
  <commentList>
    <comment ref="D249" authorId="0" shapeId="0" xr:uid="{369B5934-A116-4B43-88E7-9CBF1DF3F7FC}">
      <text>
        <r>
          <rPr>
            <b/>
            <sz val="9"/>
            <color indexed="81"/>
            <rFont val="Tahoma"/>
            <family val="2"/>
          </rPr>
          <t>Diego Armando Sanchez Rodriguez:</t>
        </r>
        <r>
          <rPr>
            <sz val="9"/>
            <color indexed="81"/>
            <rFont val="Tahoma"/>
            <family val="2"/>
          </rPr>
          <t xml:space="preserve">
Descontinuado o no se encontro precio de referencia</t>
        </r>
      </text>
    </comment>
    <comment ref="D250" authorId="0" shapeId="0" xr:uid="{FCEE0CBE-8363-4153-985E-7E07FDC466E6}">
      <text>
        <r>
          <rPr>
            <b/>
            <sz val="9"/>
            <color indexed="81"/>
            <rFont val="Tahoma"/>
            <family val="2"/>
          </rPr>
          <t>Diego Armando Sanchez Rodriguez:</t>
        </r>
        <r>
          <rPr>
            <sz val="9"/>
            <color indexed="81"/>
            <rFont val="Tahoma"/>
            <family val="2"/>
          </rPr>
          <t xml:space="preserve">
Descontinuado o no se encontro precio de referencia</t>
        </r>
      </text>
    </comment>
    <comment ref="D251" authorId="0" shapeId="0" xr:uid="{279E456A-470B-4A48-9323-BC6C9B1DE65D}">
      <text>
        <r>
          <rPr>
            <b/>
            <sz val="9"/>
            <color indexed="81"/>
            <rFont val="Tahoma"/>
            <family val="2"/>
          </rPr>
          <t>Diego Armando Sanchez Rodriguez:</t>
        </r>
        <r>
          <rPr>
            <sz val="9"/>
            <color indexed="81"/>
            <rFont val="Tahoma"/>
            <family val="2"/>
          </rPr>
          <t xml:space="preserve">
Descontinuado o no se encontro precio de referencia</t>
        </r>
      </text>
    </comment>
    <comment ref="D252" authorId="0" shapeId="0" xr:uid="{DA4D7922-B941-43D0-B1EC-879B55AEB742}">
      <text>
        <r>
          <rPr>
            <b/>
            <sz val="9"/>
            <color indexed="81"/>
            <rFont val="Tahoma"/>
            <family val="2"/>
          </rPr>
          <t>Diego Armando Sanchez Rodriguez:</t>
        </r>
        <r>
          <rPr>
            <sz val="9"/>
            <color indexed="81"/>
            <rFont val="Tahoma"/>
            <family val="2"/>
          </rPr>
          <t xml:space="preserve">
Descontinuado o no se encontro precio de referencia</t>
        </r>
      </text>
    </comment>
    <comment ref="D253" authorId="0" shapeId="0" xr:uid="{0AA9B45B-10C2-4C1C-AA46-F6C8FC258DAA}">
      <text>
        <r>
          <rPr>
            <b/>
            <sz val="9"/>
            <color indexed="81"/>
            <rFont val="Tahoma"/>
            <family val="2"/>
          </rPr>
          <t>Diego Armando Sanchez Rodriguez:</t>
        </r>
        <r>
          <rPr>
            <sz val="9"/>
            <color indexed="81"/>
            <rFont val="Tahoma"/>
            <family val="2"/>
          </rPr>
          <t xml:space="preserve">
Descontinuado o no se encontro precio de referencia</t>
        </r>
      </text>
    </comment>
    <comment ref="D254" authorId="0" shapeId="0" xr:uid="{E0DF5DB6-C12F-4365-9F9B-DC170B0875C5}">
      <text>
        <r>
          <rPr>
            <b/>
            <sz val="9"/>
            <color indexed="81"/>
            <rFont val="Tahoma"/>
            <family val="2"/>
          </rPr>
          <t>Diego Armando Sanchez Rodriguez:</t>
        </r>
        <r>
          <rPr>
            <sz val="9"/>
            <color indexed="81"/>
            <rFont val="Tahoma"/>
            <family val="2"/>
          </rPr>
          <t xml:space="preserve">
Descontinuado o no se encontro precio de referencia</t>
        </r>
      </text>
    </comment>
    <comment ref="D255" authorId="0" shapeId="0" xr:uid="{6D239C84-2DEA-423E-AF20-622F2920CE85}">
      <text>
        <r>
          <rPr>
            <b/>
            <sz val="9"/>
            <color indexed="81"/>
            <rFont val="Tahoma"/>
            <family val="2"/>
          </rPr>
          <t>Diego Armando Sanchez Rodriguez:</t>
        </r>
        <r>
          <rPr>
            <sz val="9"/>
            <color indexed="81"/>
            <rFont val="Tahoma"/>
            <family val="2"/>
          </rPr>
          <t xml:space="preserve">
Descontinuado o no se encontro precio de referencia</t>
        </r>
      </text>
    </comment>
    <comment ref="D256" authorId="0" shapeId="0" xr:uid="{42658EA4-E1D3-40BF-8B02-929BA59DE268}">
      <text>
        <r>
          <rPr>
            <b/>
            <sz val="9"/>
            <color indexed="81"/>
            <rFont val="Tahoma"/>
            <family val="2"/>
          </rPr>
          <t>Diego Armando Sanchez Rodriguez:</t>
        </r>
        <r>
          <rPr>
            <sz val="9"/>
            <color indexed="81"/>
            <rFont val="Tahoma"/>
            <family val="2"/>
          </rPr>
          <t xml:space="preserve">
Descontinuado o no se encontro precio de referencia</t>
        </r>
      </text>
    </comment>
    <comment ref="D257" authorId="0" shapeId="0" xr:uid="{BC455820-DDBC-40D8-A9C8-22D691714DD5}">
      <text>
        <r>
          <rPr>
            <b/>
            <sz val="9"/>
            <color indexed="81"/>
            <rFont val="Tahoma"/>
            <family val="2"/>
          </rPr>
          <t>Diego Armando Sanchez Rodriguez:</t>
        </r>
        <r>
          <rPr>
            <sz val="9"/>
            <color indexed="81"/>
            <rFont val="Tahoma"/>
            <family val="2"/>
          </rPr>
          <t xml:space="preserve">
Descontinuado o no se encontro precio de referencia</t>
        </r>
      </text>
    </comment>
    <comment ref="D258" authorId="0" shapeId="0" xr:uid="{66176127-CE9D-4831-A3B3-06C78D217AAF}">
      <text>
        <r>
          <rPr>
            <b/>
            <sz val="9"/>
            <color indexed="81"/>
            <rFont val="Tahoma"/>
            <family val="2"/>
          </rPr>
          <t>Diego Armando Sanchez Rodriguez:</t>
        </r>
        <r>
          <rPr>
            <sz val="9"/>
            <color indexed="81"/>
            <rFont val="Tahoma"/>
            <family val="2"/>
          </rPr>
          <t xml:space="preserve">
Descontinuado o no se encontro precio de referencia</t>
        </r>
      </text>
    </comment>
    <comment ref="D259" authorId="0" shapeId="0" xr:uid="{59308874-10C3-45FF-8F6A-CDD0F2C2A7A3}">
      <text>
        <r>
          <rPr>
            <b/>
            <sz val="9"/>
            <color indexed="81"/>
            <rFont val="Tahoma"/>
            <family val="2"/>
          </rPr>
          <t>Diego Armando Sanchez Rodriguez:</t>
        </r>
        <r>
          <rPr>
            <sz val="9"/>
            <color indexed="81"/>
            <rFont val="Tahoma"/>
            <family val="2"/>
          </rPr>
          <t xml:space="preserve">
Descontinuado o no se encontro precio de referencia</t>
        </r>
      </text>
    </comment>
    <comment ref="D260" authorId="0" shapeId="0" xr:uid="{12B5C541-9800-4F33-92CC-9DB2B1A07D8A}">
      <text>
        <r>
          <rPr>
            <b/>
            <sz val="9"/>
            <color indexed="81"/>
            <rFont val="Tahoma"/>
            <family val="2"/>
          </rPr>
          <t>Diego Armando Sanchez Rodriguez:</t>
        </r>
        <r>
          <rPr>
            <sz val="9"/>
            <color indexed="81"/>
            <rFont val="Tahoma"/>
            <family val="2"/>
          </rPr>
          <t xml:space="preserve">
Descontinuado o no se encontro precio de referencia</t>
        </r>
      </text>
    </comment>
    <comment ref="D261" authorId="0" shapeId="0" xr:uid="{2CA525EE-35D4-4985-A6E4-24282A2BCF8E}">
      <text>
        <r>
          <rPr>
            <b/>
            <sz val="9"/>
            <color indexed="81"/>
            <rFont val="Tahoma"/>
            <family val="2"/>
          </rPr>
          <t>Diego Armando Sanchez Rodriguez:</t>
        </r>
        <r>
          <rPr>
            <sz val="9"/>
            <color indexed="81"/>
            <rFont val="Tahoma"/>
            <family val="2"/>
          </rPr>
          <t xml:space="preserve">
Descontinuado o no se encontro precio de referencia</t>
        </r>
      </text>
    </comment>
    <comment ref="D262" authorId="0" shapeId="0" xr:uid="{18718F33-FA8A-45CB-AD18-3BD4DF50E57D}">
      <text>
        <r>
          <rPr>
            <b/>
            <sz val="9"/>
            <color indexed="81"/>
            <rFont val="Tahoma"/>
            <family val="2"/>
          </rPr>
          <t>Diego Armando Sanchez Rodriguez:</t>
        </r>
        <r>
          <rPr>
            <sz val="9"/>
            <color indexed="81"/>
            <rFont val="Tahoma"/>
            <family val="2"/>
          </rPr>
          <t xml:space="preserve">
Descontinuado o no se encontro precio de referencia</t>
        </r>
      </text>
    </comment>
    <comment ref="D263" authorId="0" shapeId="0" xr:uid="{230F404F-A995-49F3-B145-F1E07F0C8F58}">
      <text>
        <r>
          <rPr>
            <b/>
            <sz val="9"/>
            <color indexed="81"/>
            <rFont val="Tahoma"/>
            <family val="2"/>
          </rPr>
          <t>Diego Armando Sanchez Rodriguez:</t>
        </r>
        <r>
          <rPr>
            <sz val="9"/>
            <color indexed="81"/>
            <rFont val="Tahoma"/>
            <family val="2"/>
          </rPr>
          <t xml:space="preserve">
Descontinuado o no se encontro precio de referencia</t>
        </r>
      </text>
    </comment>
    <comment ref="D264" authorId="0" shapeId="0" xr:uid="{054DCB6F-A055-46B1-9F94-49156A643534}">
      <text>
        <r>
          <rPr>
            <b/>
            <sz val="9"/>
            <color indexed="81"/>
            <rFont val="Tahoma"/>
            <family val="2"/>
          </rPr>
          <t>Diego Armando Sanchez Rodriguez:</t>
        </r>
        <r>
          <rPr>
            <sz val="9"/>
            <color indexed="81"/>
            <rFont val="Tahoma"/>
            <family val="2"/>
          </rPr>
          <t xml:space="preserve">
Descontinuado o no se encontro precio de referencia</t>
        </r>
      </text>
    </comment>
    <comment ref="D265" authorId="0" shapeId="0" xr:uid="{5C73B950-DA60-4B07-AED5-B38E4058B90D}">
      <text>
        <r>
          <rPr>
            <b/>
            <sz val="9"/>
            <color indexed="81"/>
            <rFont val="Tahoma"/>
            <family val="2"/>
          </rPr>
          <t>Diego Armando Sanchez Rodriguez:</t>
        </r>
        <r>
          <rPr>
            <sz val="9"/>
            <color indexed="81"/>
            <rFont val="Tahoma"/>
            <family val="2"/>
          </rPr>
          <t xml:space="preserve">
Descontinuado o no se encontro precio de referencia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Diego Armando Sanchez Rodriguez</author>
  </authors>
  <commentList>
    <comment ref="D259" authorId="0" shapeId="0" xr:uid="{9D7ED8D7-727D-4036-BF7A-AF4782192C1F}">
      <text>
        <r>
          <rPr>
            <b/>
            <sz val="9"/>
            <color indexed="81"/>
            <rFont val="Tahoma"/>
            <family val="2"/>
          </rPr>
          <t>Diego Armando Sanchez Rodriguez:</t>
        </r>
        <r>
          <rPr>
            <sz val="9"/>
            <color indexed="81"/>
            <rFont val="Tahoma"/>
            <family val="2"/>
          </rPr>
          <t xml:space="preserve">
Descontinuado o no se encontro precio de referencia</t>
        </r>
      </text>
    </comment>
    <comment ref="D260" authorId="0" shapeId="0" xr:uid="{6FC9DFCA-4569-4E78-A3F8-C2068842441C}">
      <text>
        <r>
          <rPr>
            <b/>
            <sz val="9"/>
            <color indexed="81"/>
            <rFont val="Tahoma"/>
            <family val="2"/>
          </rPr>
          <t>Diego Armando Sanchez Rodriguez:</t>
        </r>
        <r>
          <rPr>
            <sz val="9"/>
            <color indexed="81"/>
            <rFont val="Tahoma"/>
            <family val="2"/>
          </rPr>
          <t xml:space="preserve">
Descontinuado o no se encontro precio de referencia</t>
        </r>
      </text>
    </comment>
    <comment ref="D261" authorId="0" shapeId="0" xr:uid="{BBCCA7D7-BC92-4B14-8ABD-CAEBF075DCB7}">
      <text>
        <r>
          <rPr>
            <b/>
            <sz val="9"/>
            <color indexed="81"/>
            <rFont val="Tahoma"/>
            <family val="2"/>
          </rPr>
          <t>Diego Armando Sanchez Rodriguez:</t>
        </r>
        <r>
          <rPr>
            <sz val="9"/>
            <color indexed="81"/>
            <rFont val="Tahoma"/>
            <family val="2"/>
          </rPr>
          <t xml:space="preserve">
Descontinuado o no se encontro precio de referencia</t>
        </r>
      </text>
    </comment>
    <comment ref="D262" authorId="0" shapeId="0" xr:uid="{EF3FEF65-9370-4538-95C0-22F39928E634}">
      <text>
        <r>
          <rPr>
            <b/>
            <sz val="9"/>
            <color indexed="81"/>
            <rFont val="Tahoma"/>
            <family val="2"/>
          </rPr>
          <t>Diego Armando Sanchez Rodriguez:</t>
        </r>
        <r>
          <rPr>
            <sz val="9"/>
            <color indexed="81"/>
            <rFont val="Tahoma"/>
            <family val="2"/>
          </rPr>
          <t xml:space="preserve">
Descontinuado o no se encontro precio de referencia</t>
        </r>
      </text>
    </comment>
    <comment ref="D263" authorId="0" shapeId="0" xr:uid="{86EDF66B-5BD5-4817-89C6-11E83DFE4D86}">
      <text>
        <r>
          <rPr>
            <b/>
            <sz val="9"/>
            <color indexed="81"/>
            <rFont val="Tahoma"/>
            <family val="2"/>
          </rPr>
          <t>Diego Armando Sanchez Rodriguez:</t>
        </r>
        <r>
          <rPr>
            <sz val="9"/>
            <color indexed="81"/>
            <rFont val="Tahoma"/>
            <family val="2"/>
          </rPr>
          <t xml:space="preserve">
Descontinuado o no se encontro precio de referencia</t>
        </r>
      </text>
    </comment>
    <comment ref="D264" authorId="0" shapeId="0" xr:uid="{56EBBA56-B1CA-47DE-B772-0EB28657F1F2}">
      <text>
        <r>
          <rPr>
            <b/>
            <sz val="9"/>
            <color indexed="81"/>
            <rFont val="Tahoma"/>
            <family val="2"/>
          </rPr>
          <t>Diego Armando Sanchez Rodriguez:</t>
        </r>
        <r>
          <rPr>
            <sz val="9"/>
            <color indexed="81"/>
            <rFont val="Tahoma"/>
            <family val="2"/>
          </rPr>
          <t xml:space="preserve">
Descontinuado o no se encontro precio de referencia</t>
        </r>
      </text>
    </comment>
    <comment ref="D265" authorId="0" shapeId="0" xr:uid="{C60AAC49-827C-4949-8B55-5036F6884173}">
      <text>
        <r>
          <rPr>
            <b/>
            <sz val="9"/>
            <color indexed="81"/>
            <rFont val="Tahoma"/>
            <family val="2"/>
          </rPr>
          <t>Diego Armando Sanchez Rodriguez:</t>
        </r>
        <r>
          <rPr>
            <sz val="9"/>
            <color indexed="81"/>
            <rFont val="Tahoma"/>
            <family val="2"/>
          </rPr>
          <t xml:space="preserve">
Descontinuado o no se encontro precio de referencia</t>
        </r>
      </text>
    </comment>
    <comment ref="D266" authorId="0" shapeId="0" xr:uid="{78460BF0-375E-4862-957C-E6E3AC871FC2}">
      <text>
        <r>
          <rPr>
            <b/>
            <sz val="9"/>
            <color indexed="81"/>
            <rFont val="Tahoma"/>
            <family val="2"/>
          </rPr>
          <t>Diego Armando Sanchez Rodriguez:</t>
        </r>
        <r>
          <rPr>
            <sz val="9"/>
            <color indexed="81"/>
            <rFont val="Tahoma"/>
            <family val="2"/>
          </rPr>
          <t xml:space="preserve">
Descontinuado o no se encontro precio de referencia</t>
        </r>
      </text>
    </comment>
    <comment ref="D267" authorId="0" shapeId="0" xr:uid="{99145F40-B3A7-46A8-8D77-ED82B2B75B63}">
      <text>
        <r>
          <rPr>
            <b/>
            <sz val="9"/>
            <color indexed="81"/>
            <rFont val="Tahoma"/>
            <family val="2"/>
          </rPr>
          <t>Diego Armando Sanchez Rodriguez:</t>
        </r>
        <r>
          <rPr>
            <sz val="9"/>
            <color indexed="81"/>
            <rFont val="Tahoma"/>
            <family val="2"/>
          </rPr>
          <t xml:space="preserve">
Descontinuado o no se encontro precio de referencia</t>
        </r>
      </text>
    </comment>
    <comment ref="D268" authorId="0" shapeId="0" xr:uid="{9B59F058-0C9A-4603-A6BD-66C782BDE87F}">
      <text>
        <r>
          <rPr>
            <b/>
            <sz val="9"/>
            <color indexed="81"/>
            <rFont val="Tahoma"/>
            <family val="2"/>
          </rPr>
          <t>Diego Armando Sanchez Rodriguez:</t>
        </r>
        <r>
          <rPr>
            <sz val="9"/>
            <color indexed="81"/>
            <rFont val="Tahoma"/>
            <family val="2"/>
          </rPr>
          <t xml:space="preserve">
Descontinuado o no se encontro precio de referencia</t>
        </r>
      </text>
    </comment>
    <comment ref="D269" authorId="0" shapeId="0" xr:uid="{B1E29741-79A5-4B67-B123-FFBA46F504F1}">
      <text>
        <r>
          <rPr>
            <b/>
            <sz val="9"/>
            <color indexed="81"/>
            <rFont val="Tahoma"/>
            <family val="2"/>
          </rPr>
          <t>Diego Armando Sanchez Rodriguez:</t>
        </r>
        <r>
          <rPr>
            <sz val="9"/>
            <color indexed="81"/>
            <rFont val="Tahoma"/>
            <family val="2"/>
          </rPr>
          <t xml:space="preserve">
Descontinuado o no se encontro precio de referencia</t>
        </r>
      </text>
    </comment>
    <comment ref="D270" authorId="0" shapeId="0" xr:uid="{135EE27B-44EE-4DCC-9B05-ABCBDFDBB3A4}">
      <text>
        <r>
          <rPr>
            <b/>
            <sz val="9"/>
            <color indexed="81"/>
            <rFont val="Tahoma"/>
            <family val="2"/>
          </rPr>
          <t>Diego Armando Sanchez Rodriguez:</t>
        </r>
        <r>
          <rPr>
            <sz val="9"/>
            <color indexed="81"/>
            <rFont val="Tahoma"/>
            <family val="2"/>
          </rPr>
          <t xml:space="preserve">
Descontinuado o no se encontro precio de referencia</t>
        </r>
      </text>
    </comment>
    <comment ref="D271" authorId="0" shapeId="0" xr:uid="{21C7D373-18A2-48C6-AAF3-28F30F9C3018}">
      <text>
        <r>
          <rPr>
            <b/>
            <sz val="9"/>
            <color indexed="81"/>
            <rFont val="Tahoma"/>
            <family val="2"/>
          </rPr>
          <t>Diego Armando Sanchez Rodriguez:</t>
        </r>
        <r>
          <rPr>
            <sz val="9"/>
            <color indexed="81"/>
            <rFont val="Tahoma"/>
            <family val="2"/>
          </rPr>
          <t xml:space="preserve">
Descontinuado o no se encontro precio de referencia</t>
        </r>
      </text>
    </comment>
    <comment ref="D272" authorId="0" shapeId="0" xr:uid="{9891E911-E5CF-40DE-9E3D-CEAC14DCB1A1}">
      <text>
        <r>
          <rPr>
            <b/>
            <sz val="9"/>
            <color indexed="81"/>
            <rFont val="Tahoma"/>
            <family val="2"/>
          </rPr>
          <t>Diego Armando Sanchez Rodriguez:</t>
        </r>
        <r>
          <rPr>
            <sz val="9"/>
            <color indexed="81"/>
            <rFont val="Tahoma"/>
            <family val="2"/>
          </rPr>
          <t xml:space="preserve">
Descontinuado o no se encontro precio de referencia</t>
        </r>
      </text>
    </comment>
    <comment ref="D273" authorId="0" shapeId="0" xr:uid="{1E080878-33CF-4163-88A0-DA6A14198972}">
      <text>
        <r>
          <rPr>
            <b/>
            <sz val="9"/>
            <color indexed="81"/>
            <rFont val="Tahoma"/>
            <family val="2"/>
          </rPr>
          <t>Diego Armando Sanchez Rodriguez:</t>
        </r>
        <r>
          <rPr>
            <sz val="9"/>
            <color indexed="81"/>
            <rFont val="Tahoma"/>
            <family val="2"/>
          </rPr>
          <t xml:space="preserve">
Descontinuado o no se encontro precio de referencia</t>
        </r>
      </text>
    </comment>
    <comment ref="D274" authorId="0" shapeId="0" xr:uid="{57CAC383-6EE9-4477-A8EF-7915F3B4BBE3}">
      <text>
        <r>
          <rPr>
            <b/>
            <sz val="9"/>
            <color indexed="81"/>
            <rFont val="Tahoma"/>
            <family val="2"/>
          </rPr>
          <t>Diego Armando Sanchez Rodriguez:</t>
        </r>
        <r>
          <rPr>
            <sz val="9"/>
            <color indexed="81"/>
            <rFont val="Tahoma"/>
            <family val="2"/>
          </rPr>
          <t xml:space="preserve">
Descontinuado o no se encontro precio de referencia</t>
        </r>
      </text>
    </comment>
    <comment ref="D275" authorId="0" shapeId="0" xr:uid="{24BCA6F5-0DC5-4F73-9150-36BDCBB100DB}">
      <text>
        <r>
          <rPr>
            <b/>
            <sz val="9"/>
            <color indexed="81"/>
            <rFont val="Tahoma"/>
            <family val="2"/>
          </rPr>
          <t>Diego Armando Sanchez Rodriguez:</t>
        </r>
        <r>
          <rPr>
            <sz val="9"/>
            <color indexed="81"/>
            <rFont val="Tahoma"/>
            <family val="2"/>
          </rPr>
          <t xml:space="preserve">
Descontinuado o no se encontro precio de referencia</t>
        </r>
      </text>
    </comment>
    <comment ref="D276" authorId="0" shapeId="0" xr:uid="{397498C0-8D11-4DDB-9A86-092969B41333}">
      <text>
        <r>
          <rPr>
            <b/>
            <sz val="9"/>
            <color indexed="81"/>
            <rFont val="Tahoma"/>
            <family val="2"/>
          </rPr>
          <t>Diego Armando Sanchez Rodriguez:</t>
        </r>
        <r>
          <rPr>
            <sz val="9"/>
            <color indexed="81"/>
            <rFont val="Tahoma"/>
            <family val="2"/>
          </rPr>
          <t xml:space="preserve">
Descontinuado o no se encontro precio de referencia</t>
        </r>
      </text>
    </comment>
    <comment ref="D277" authorId="0" shapeId="0" xr:uid="{A63FD7EA-EB4C-4D58-B188-77BE93486A01}">
      <text>
        <r>
          <rPr>
            <b/>
            <sz val="9"/>
            <color indexed="81"/>
            <rFont val="Tahoma"/>
            <family val="2"/>
          </rPr>
          <t>Diego Armando Sanchez Rodriguez:</t>
        </r>
        <r>
          <rPr>
            <sz val="9"/>
            <color indexed="81"/>
            <rFont val="Tahoma"/>
            <family val="2"/>
          </rPr>
          <t xml:space="preserve">
Descontinuado o no se encontro precio de referencia</t>
        </r>
      </text>
    </comment>
    <comment ref="D278" authorId="0" shapeId="0" xr:uid="{43F68E7B-F263-4EC6-99B7-5EF44D2209AA}">
      <text>
        <r>
          <rPr>
            <b/>
            <sz val="9"/>
            <color indexed="81"/>
            <rFont val="Tahoma"/>
            <family val="2"/>
          </rPr>
          <t>Diego Armando Sanchez Rodriguez:</t>
        </r>
        <r>
          <rPr>
            <sz val="9"/>
            <color indexed="81"/>
            <rFont val="Tahoma"/>
            <family val="2"/>
          </rPr>
          <t xml:space="preserve">
Descontinuado o no se encontro precio de referencia</t>
        </r>
      </text>
    </comment>
  </commentList>
</comments>
</file>

<file path=xl/sharedStrings.xml><?xml version="1.0" encoding="utf-8"?>
<sst xmlns="http://schemas.openxmlformats.org/spreadsheetml/2006/main" count="26390" uniqueCount="3775">
  <si>
    <t>GERENCIA ADMINISTRATIVA Y FINANCIERA</t>
  </si>
  <si>
    <t>ORD</t>
  </si>
  <si>
    <t xml:space="preserve">FUNCIONARIO RESPONSABLE </t>
  </si>
  <si>
    <t>DIRECCION</t>
  </si>
  <si>
    <t>TELEFONO DE CONTACTO</t>
  </si>
  <si>
    <t>CORREO ELECTRONICO</t>
  </si>
  <si>
    <t>BOGOTA - CAN</t>
  </si>
  <si>
    <t>AMAZONAS</t>
  </si>
  <si>
    <t>crivera@registraduria.gov.co</t>
  </si>
  <si>
    <t>ANTIOQUIA</t>
  </si>
  <si>
    <t>GRISALES MARIN GUSTAVO ADOLFO</t>
  </si>
  <si>
    <t>gagrisales@registraduria.gov.co</t>
  </si>
  <si>
    <t>ARAUCA</t>
  </si>
  <si>
    <t>LUZ ADRIANA RODRIGUEZ TINEO</t>
  </si>
  <si>
    <t>larodriguez@registraduria.gov.co</t>
  </si>
  <si>
    <t>ATLANTICO</t>
  </si>
  <si>
    <t xml:space="preserve">BOLIVAR </t>
  </si>
  <si>
    <t>BOYACA</t>
  </si>
  <si>
    <t>BRICEL EUNICE MOLINA MONTOYA</t>
  </si>
  <si>
    <t>bemolina@registraduria.gov.co</t>
  </si>
  <si>
    <t>CALDAS</t>
  </si>
  <si>
    <t>FANNY MEDINA GRANADA</t>
  </si>
  <si>
    <t>CAQUETA</t>
  </si>
  <si>
    <t>CASANARE</t>
  </si>
  <si>
    <t>GUILLERMO PIZON CASTEÑEDA</t>
  </si>
  <si>
    <t>6358723 EXT 108</t>
  </si>
  <si>
    <t>gpinzon@registraduria.gov.co</t>
  </si>
  <si>
    <t>CAUCA</t>
  </si>
  <si>
    <t>VICTOR RAFAEL SANDOVAL VIDAL</t>
  </si>
  <si>
    <t>CESAR</t>
  </si>
  <si>
    <t>CHOCO</t>
  </si>
  <si>
    <t>CORDOBA</t>
  </si>
  <si>
    <t>MARIA EUGENIA RIVAS</t>
  </si>
  <si>
    <t>Carrera 1a. No. 21-64</t>
  </si>
  <si>
    <t>7836810-3116921723</t>
  </si>
  <si>
    <t>merivas@registraduria.gov.co</t>
  </si>
  <si>
    <t>VALLE</t>
  </si>
  <si>
    <t>Calle 9 # 40 64</t>
  </si>
  <si>
    <t>HUILA</t>
  </si>
  <si>
    <t>JHON FREDY DIAZ SALAZAR - PROVISIONAL</t>
  </si>
  <si>
    <t>jfdiaz@registraduria.gov.co</t>
  </si>
  <si>
    <t>GUAINIA</t>
  </si>
  <si>
    <t>GUAVIARE</t>
  </si>
  <si>
    <t>ALBA RUTH MORENO ALMANZA</t>
  </si>
  <si>
    <t>Carrera 24No. 10-13 Barrio El Centro</t>
  </si>
  <si>
    <t xml:space="preserve">armoreno@registraduria.gov.co </t>
  </si>
  <si>
    <t>LA GUAJIRA</t>
  </si>
  <si>
    <t>LORENA CONTRERAS PERALTA</t>
  </si>
  <si>
    <t>lbcontreras@registraduria.gov.co</t>
  </si>
  <si>
    <t>MAGDALENA</t>
  </si>
  <si>
    <t>LORENA ANGELICA VARGAS DE AGUAS</t>
  </si>
  <si>
    <t>lavargas@registraduria.gov.co</t>
  </si>
  <si>
    <t>META</t>
  </si>
  <si>
    <t>YEFFERSON SILVA ANTURY</t>
  </si>
  <si>
    <t>ysilva@registraduria.gov.co</t>
  </si>
  <si>
    <t>NARIÑO</t>
  </si>
  <si>
    <t>GIOVANY EDUARDO MUÑOZ PASUY</t>
  </si>
  <si>
    <t>gemunoz@registraduria.gov.co</t>
  </si>
  <si>
    <t>NORTE DE SANTANDER</t>
  </si>
  <si>
    <t>PUTUMAYO</t>
  </si>
  <si>
    <t>RICARDO RENZA BERMEO</t>
  </si>
  <si>
    <t>rrenza@registraduria.gov.co</t>
  </si>
  <si>
    <t>QUINDIO</t>
  </si>
  <si>
    <t>MARIA EUGENIA JIMENEZ HOYOS</t>
  </si>
  <si>
    <t>mjimenezh@registraduria.gov.co</t>
  </si>
  <si>
    <t>RISARALDA</t>
  </si>
  <si>
    <t>FELIPE GREGORIO MEJIA MONTES</t>
  </si>
  <si>
    <t>(6) 3119018 EXT 109</t>
  </si>
  <si>
    <t>fgmejia@registraduria.gov.co</t>
  </si>
  <si>
    <t>SAN ANDRES</t>
  </si>
  <si>
    <t>SANTANDER</t>
  </si>
  <si>
    <t>Calle 35 #17-56 P.6 Bucaramanga</t>
  </si>
  <si>
    <t>SUCRE</t>
  </si>
  <si>
    <t>TOLIMA</t>
  </si>
  <si>
    <t>FRANCISCO JOSE ANGARITA TRIANA</t>
  </si>
  <si>
    <t>fjangarita@registraduria.gov.co</t>
  </si>
  <si>
    <t>VAUPES</t>
  </si>
  <si>
    <t>AURORA  CASTRO BENJUMEA</t>
  </si>
  <si>
    <t>acastro@registraduria.gov.co</t>
  </si>
  <si>
    <t>VICHADA</t>
  </si>
  <si>
    <t xml:space="preserve">DIRECCIÓN DE GESTIÓN ELECTORAL </t>
  </si>
  <si>
    <t xml:space="preserve">2202880 Ext. 1304 </t>
  </si>
  <si>
    <t>splopez@registraduria.gov.co</t>
  </si>
  <si>
    <t xml:space="preserve">DIRECCIÓN FINANCIERA </t>
  </si>
  <si>
    <t>CLAUDIA ROCIO BERNAL</t>
  </si>
  <si>
    <t>2202880  2200887 Ext. 1360</t>
  </si>
  <si>
    <t>crbernal@registraduria.gov.co</t>
  </si>
  <si>
    <t xml:space="preserve">DIRECCIÓN NACIONAL DE IDENTIFICACIÓN </t>
  </si>
  <si>
    <t>2202880 Ext. 1201</t>
  </si>
  <si>
    <t>jplazas@registraduria.gov.co</t>
  </si>
  <si>
    <t>DIRECCIÓN NACIONAL DE REGISTRO CIVIL</t>
  </si>
  <si>
    <t xml:space="preserve">2202880 Ext. 1269 </t>
  </si>
  <si>
    <t>2202880 Ext. 1238</t>
  </si>
  <si>
    <t xml:space="preserve">FONDO SOCIAL DE VIVIENDA </t>
  </si>
  <si>
    <t>2202880 Ext.  1118</t>
  </si>
  <si>
    <t>geguevara@registraduria.gov.co</t>
  </si>
  <si>
    <t>2221003 -2202880 Ext. 1487</t>
  </si>
  <si>
    <t>2202880 Ext. 1535 - 1526</t>
  </si>
  <si>
    <t>2207699 - 2202880 Ext. 1467</t>
  </si>
  <si>
    <t>algonzalez@registraduria.gov.co</t>
  </si>
  <si>
    <t>2202880 Ext. 1298</t>
  </si>
  <si>
    <t>nacoy@registraduria.gov.co</t>
  </si>
  <si>
    <t>MARIA VICTORIA TAFUR GARZON</t>
  </si>
  <si>
    <t xml:space="preserve">2202880 Ext. 1254 </t>
  </si>
  <si>
    <t>mvtafur@registraduria.gov.co</t>
  </si>
  <si>
    <t>MARTHA LORENA SALAZAR</t>
  </si>
  <si>
    <t>2202880 Ext. 1223</t>
  </si>
  <si>
    <t>mlsalazar@registraduria.gov.co</t>
  </si>
  <si>
    <t>MIGUEL LEONARDO QUINCHE DURAN</t>
  </si>
  <si>
    <t>2202880 Ext. 1433 - 1443</t>
  </si>
  <si>
    <t>gparra@registraduria.gov.co</t>
  </si>
  <si>
    <t>2202880 Ext. 1384</t>
  </si>
  <si>
    <t>2202880 Ext. 1244</t>
  </si>
  <si>
    <t>2202880 Ext. 1502</t>
  </si>
  <si>
    <t>CARLOS ARTURO CELY CAMARGO</t>
  </si>
  <si>
    <t>2202880 Ext. 1323</t>
  </si>
  <si>
    <t>cacely@registraduria.gov.co</t>
  </si>
  <si>
    <t>2202880 Ext. 1323 - 1326</t>
  </si>
  <si>
    <t>MARLON FRANCO BARRIOS</t>
  </si>
  <si>
    <t>2202880 EXT 1304</t>
  </si>
  <si>
    <t>mearzuaga@registraduria.gov.co</t>
  </si>
  <si>
    <t>2202880 Ext. 1273</t>
  </si>
  <si>
    <t>esuarez@registraduria.gov.co</t>
  </si>
  <si>
    <t>2202880 Ext. 1040</t>
  </si>
  <si>
    <t>2202880 Ext. 1048</t>
  </si>
  <si>
    <t>LUZ DARY PALOMINO CASTAÑO</t>
  </si>
  <si>
    <t>2202880 Ext. 1347</t>
  </si>
  <si>
    <t>ldpalomino@registraduria.gov.co</t>
  </si>
  <si>
    <t>2200859 - 2202880 Ext. 1431</t>
  </si>
  <si>
    <t>2200867 - 2202880 Ext. 1367</t>
  </si>
  <si>
    <t>2207614 - 2202880 Ext. 1181</t>
  </si>
  <si>
    <t>appresiga@registraduria.gov.co</t>
  </si>
  <si>
    <t>2202880 Ext. 1291</t>
  </si>
  <si>
    <t>2202880 Ext. 1283</t>
  </si>
  <si>
    <t>MIGUEL ANGEL DIAZ MORENO</t>
  </si>
  <si>
    <t>2207613 - 2202880 Ext. 1380</t>
  </si>
  <si>
    <t>kbohorquezr@registraduria.gov.co</t>
  </si>
  <si>
    <t>2202880 Ext. 1552</t>
  </si>
  <si>
    <t>2202880 Ext. 1104</t>
  </si>
  <si>
    <t>mgomez@registraduria.gov.co</t>
  </si>
  <si>
    <t>JOHN JAIRO DIAZ RAMIREZ</t>
  </si>
  <si>
    <t>2200823 - 2202880 Ext. 1422</t>
  </si>
  <si>
    <t>aacevedo@registraduria.gov.co</t>
  </si>
  <si>
    <t>2202880 Ext. 1000</t>
  </si>
  <si>
    <t xml:space="preserve">2202880 Ext. 1458 - 1459 </t>
  </si>
  <si>
    <t>GUSTAVO ADOLFO SANCHEZ NAVARRO</t>
  </si>
  <si>
    <t>2200848 - 2202880 Ext. 1801</t>
  </si>
  <si>
    <t>gasanchez@registraduria.gov.co</t>
  </si>
  <si>
    <t>ALEXANDER GAVIRIA SANDOVAL</t>
  </si>
  <si>
    <t>2202880  - Ext. 1026</t>
  </si>
  <si>
    <t>agaviria@registraduria.gov.co</t>
  </si>
  <si>
    <t>3155934 - 2202880 Ext. 1469</t>
  </si>
  <si>
    <t>2200873 - 2202880 Ext 1198</t>
  </si>
  <si>
    <t>222880 Ext 1810</t>
  </si>
  <si>
    <t xml:space="preserve">2202880 Ext. 1261 </t>
  </si>
  <si>
    <t>2207674 - 2202880 Ext. 1251</t>
  </si>
  <si>
    <t>CLAUDIA PATRICIA CELIS</t>
  </si>
  <si>
    <t>2202180 extencion 1320</t>
  </si>
  <si>
    <t>cpcelis@registraduria.gov.co</t>
  </si>
  <si>
    <t xml:space="preserve">OFICINA DE COMUNICACIONES Y PRENSA </t>
  </si>
  <si>
    <t>2202880 Ext. 1278</t>
  </si>
  <si>
    <t xml:space="preserve">OFICINA DE CONTROL DISCIPLINARIO </t>
  </si>
  <si>
    <t>2207635 - 2202880 Ext. 1328</t>
  </si>
  <si>
    <t xml:space="preserve">OFICINA DE CONTROL INTERNO </t>
  </si>
  <si>
    <t>2202880 Ext. 1416</t>
  </si>
  <si>
    <t xml:space="preserve">OFICINA DE PLANEACIÓN </t>
  </si>
  <si>
    <t xml:space="preserve">2200839 - 2200880 Ext 1372 </t>
  </si>
  <si>
    <t xml:space="preserve">OFICINA JURIDICA </t>
  </si>
  <si>
    <t>2200811-  2200880 Ext. 1509</t>
  </si>
  <si>
    <t>dcvargas@registraduria.gov.co</t>
  </si>
  <si>
    <t>2202880 Ext. 1321</t>
  </si>
  <si>
    <t>pbastidas@registraduria.gov.co</t>
  </si>
  <si>
    <t>ELVIA NANCY CORREDOR RUEDA</t>
  </si>
  <si>
    <t>2202880 Ext. 1289</t>
  </si>
  <si>
    <t>encorredor@registraduria.gov.co</t>
  </si>
  <si>
    <t>HUGO NELSON MOSQUERA GONZALEZ</t>
  </si>
  <si>
    <t>JENNY MARCELA OTALORA GOMEZ</t>
  </si>
  <si>
    <t>MARIA DEL PILAR PALLARES MORON</t>
  </si>
  <si>
    <t>PINEDA ARGUELLO INGRID LICETH</t>
  </si>
  <si>
    <t>2386252 - 3007763844</t>
  </si>
  <si>
    <t>belenantioquia@registraduria.gov.co</t>
  </si>
  <si>
    <t>REGISTRADURIA AUXILIAR BUENAVENTURA</t>
  </si>
  <si>
    <t xml:space="preserve">VALLE </t>
  </si>
  <si>
    <t>Gcandelo@Registraduria.Gov.Co</t>
  </si>
  <si>
    <t>PLATA GUERRERO ALEXANDER</t>
  </si>
  <si>
    <t>TERMINAL DEL NORTE LOCAL 219</t>
  </si>
  <si>
    <t>castillaantioquia@registraduria.gov.co</t>
  </si>
  <si>
    <t>jabolivar@registraduria.gov.co</t>
  </si>
  <si>
    <t>REGISTRADURIA AUXILIAR CORDOBA</t>
  </si>
  <si>
    <t>LUZ AMERICA VILLALBA MORA</t>
  </si>
  <si>
    <t>7822934-3168716242</t>
  </si>
  <si>
    <t>lavillalba@registraduria .gov.co</t>
  </si>
  <si>
    <t>REGISTRADURIA AUXILIAR DE BUCARAMANGA</t>
  </si>
  <si>
    <t>REGISTRADURIA AUXILIAR DE CUBA</t>
  </si>
  <si>
    <t>(6) 3119018 EXT 835</t>
  </si>
  <si>
    <t>Calle 63 L No. 121 A 04</t>
  </si>
  <si>
    <t>REGISTRADURIA AUXILIAR DE FLORIDABLANCA</t>
  </si>
  <si>
    <t>Calle 34 No. 6AE-53 B. La Cumbre</t>
  </si>
  <si>
    <t>mjserrano@registraduria.gov.co</t>
  </si>
  <si>
    <t>LEONEL TORRES NAVAS</t>
  </si>
  <si>
    <t>ltorres@registraduria.gov.co</t>
  </si>
  <si>
    <t>REGISTRADURIA AUXILIAR DE REAL DE MINAS - BUCARAMANGA</t>
  </si>
  <si>
    <t>DIEGO ANDRES PARRA ARENAS</t>
  </si>
  <si>
    <t>Conjunto Residencial Plaza Mayor, Entrada 11 Local 105-107 Bucaramanga</t>
  </si>
  <si>
    <t>6741136 – 3102896292</t>
  </si>
  <si>
    <t>daparra@registraduria.gov.co</t>
  </si>
  <si>
    <t>MARIA CAROLINA MEDINA BECERRA</t>
  </si>
  <si>
    <t>mcmedina@registraduria.gov.co</t>
  </si>
  <si>
    <t>OSPINA SIERRA ISABEL CRISTINA</t>
  </si>
  <si>
    <t>4939843 - 3105140414</t>
  </si>
  <si>
    <t>bosqueantioquia@registraduria.gov.co</t>
  </si>
  <si>
    <t>REGISTRADURIA AUXILIAR EL POBLADO - MEDELLIN</t>
  </si>
  <si>
    <t xml:space="preserve">Carrera 43 D N 11 02 AUDITORIO </t>
  </si>
  <si>
    <t>pobladoantioaquia@registraduria.gov.co</t>
  </si>
  <si>
    <t>Calle 39 C No. 109 - 24 Casa de Justicia 20 Julio</t>
  </si>
  <si>
    <t>2502327 - 3137767645</t>
  </si>
  <si>
    <t>florestaantioquia@registraduria.gov.co</t>
  </si>
  <si>
    <t xml:space="preserve">REGISTRADURIA AUXILIAR LA CANDELARIA </t>
  </si>
  <si>
    <t xml:space="preserve">REGISTRADURIA AUXILIAR LOS MÁRTIRES </t>
  </si>
  <si>
    <t>lfmalo@registraduria.gov.co</t>
  </si>
  <si>
    <t>BOLIVAR</t>
  </si>
  <si>
    <t>rfernandez@registraduria.gov.co</t>
  </si>
  <si>
    <t>GRACIELA MOSQUERA TORRES</t>
  </si>
  <si>
    <t xml:space="preserve">Gmosquera@Registraduria.Gov.Co </t>
  </si>
  <si>
    <t>REGISTRADURIA AUXILIAR PUENTE ARANDA</t>
  </si>
  <si>
    <t>REGISTRADURIA AUXILIAR RAFAEL URIBE</t>
  </si>
  <si>
    <t>GOMEZ RAMIREZ CARLOS ALBERTO</t>
  </si>
  <si>
    <t>sanantonioantioquia@registraduria.gov.co</t>
  </si>
  <si>
    <t xml:space="preserve">REGISTRADURIA AUXILIAR SAN CRISTÓBAL </t>
  </si>
  <si>
    <t>EDGAR YESID GUERRERO OSORIO</t>
  </si>
  <si>
    <t>eyguerrero@registraduria.gov.co</t>
  </si>
  <si>
    <t>sancristobalantioqui@registraduria.gov.co</t>
  </si>
  <si>
    <t>REGISTRADURIA AUXILIAR SAN JUAN DE PASTO</t>
  </si>
  <si>
    <t>REGISTRADURIA AUXILIAR SANTAFÉ</t>
  </si>
  <si>
    <t xml:space="preserve">MARIA DEL CARMEN ACOSTA NUÑEZ </t>
  </si>
  <si>
    <t>               2895365 - 3014116503</t>
  </si>
  <si>
    <t>sincesucre@registraduria.gov.co</t>
  </si>
  <si>
    <t>REGISTRADURIA AUXILIAR SOLEDAD</t>
  </si>
  <si>
    <t>301 2233750</t>
  </si>
  <si>
    <t>GUILLERMO MARTINEZ MARTINEZ</t>
  </si>
  <si>
    <t>gmartinez@registraduria.gov.co</t>
  </si>
  <si>
    <t>REGISTRADURIA AUXILIAR SUMAPAZ</t>
  </si>
  <si>
    <t>JOSE LUIS MONTAÑA ALVARADO</t>
  </si>
  <si>
    <t>jlmontana@registraduria.gov.co</t>
  </si>
  <si>
    <t xml:space="preserve">REGISTRADURIA AUXILIAR TEUSAQUILLO </t>
  </si>
  <si>
    <t>REGISTRADURIA AUXILIAR TUNJUELITO</t>
  </si>
  <si>
    <t>REGISTRADURIA AUXILIAR USAQUÉN</t>
  </si>
  <si>
    <t>CAMILO ANDRES MARTINEZ PINEDA</t>
  </si>
  <si>
    <t>REGISTRADURIA ESPECIAL ARAUCA</t>
  </si>
  <si>
    <t xml:space="preserve">ANA YOLANDA CUETO PEREZ </t>
  </si>
  <si>
    <t>aycueto@registraduria.gov.co</t>
  </si>
  <si>
    <t>REGISTRADURIA ESPECIAL ARMENIA</t>
  </si>
  <si>
    <t>ArmeniaQuindio@registraduria.gov.co</t>
  </si>
  <si>
    <t>REGISTRADURIA ESPECIAL BARRANCABERMEJA</t>
  </si>
  <si>
    <t>Diagonal 56 18A-134 P.2</t>
  </si>
  <si>
    <t>REGISTRADURIA ESPECIAL BARRANQUILLA</t>
  </si>
  <si>
    <t>REGISTRADURIA ESPECIAL BELLO</t>
  </si>
  <si>
    <t>CORREA SANCHEZ ADRIANA MARIA</t>
  </si>
  <si>
    <t>belloantioquia@registraduria.gov.co</t>
  </si>
  <si>
    <t>REGISTRADURIA ESPECIAL BUCARAMANGA</t>
  </si>
  <si>
    <t>Carrera 28 No. 48-51</t>
  </si>
  <si>
    <t>REGISTRADURIA ESPECIAL BUENAVENTURA</t>
  </si>
  <si>
    <t>CARLOS ARTURO SALAZAR</t>
  </si>
  <si>
    <t>2422099-2417318</t>
  </si>
  <si>
    <t>Carsalazar@Registraduria.Gov.Co</t>
  </si>
  <si>
    <t>REGISTRADURIA ESPECIAL BUGA</t>
  </si>
  <si>
    <t>REGISTRADURIA ESPECIAL CALI</t>
  </si>
  <si>
    <t>Calle 8 A # 39 105</t>
  </si>
  <si>
    <t>REGISTRADURIA ESPECIAL CARTAGENA</t>
  </si>
  <si>
    <t>DAIRO JOSE TURIZO BALLESTEROS</t>
  </si>
  <si>
    <t>djturizo@registraduria.gov.co</t>
  </si>
  <si>
    <t>REGISTRADURIA ESPECIAL CARTAGO</t>
  </si>
  <si>
    <t>ALBA LUCIA JARAMILLO ARIAS</t>
  </si>
  <si>
    <t>Calle 14 N°5-56</t>
  </si>
  <si>
    <t>2113547-3108208864</t>
  </si>
  <si>
    <t>Aljaramillo@Registraduria.Gov.Co</t>
  </si>
  <si>
    <t>REGISTRADURIA ESPECIAL CIENAGA</t>
  </si>
  <si>
    <t>REGISTRADURIA ESPECIAL CUCUTA</t>
  </si>
  <si>
    <t>MILITZA ZAMBRANO ARGUELLO</t>
  </si>
  <si>
    <t>mzambranoa@registraduria.gov.co</t>
  </si>
  <si>
    <t>REGISTRADURIA ESPECIAL DE NEIVA</t>
  </si>
  <si>
    <t>NORMA CONSTANZA PERALTA SERRANO - LIBRE</t>
  </si>
  <si>
    <t>3123139976-3174005283</t>
  </si>
  <si>
    <t>REGISTRADURIA ESPECIAL ENVIGADO</t>
  </si>
  <si>
    <t>LEMA ZAPATA ALEJANDRA MARIA</t>
  </si>
  <si>
    <t>envigadoantioquia@registraduria.gov.co</t>
  </si>
  <si>
    <t>REGISTRADURIA ESPECIAL FLORENCIA</t>
  </si>
  <si>
    <t>NOHORA ISABEL ORTEGA ARIAS</t>
  </si>
  <si>
    <t>REGISTRADURIA ESPECIAL FLORIDABLANCA</t>
  </si>
  <si>
    <t>REGISTRADURIA ESPECIAL GIRARDOT</t>
  </si>
  <si>
    <t>CUNDINAMARCA</t>
  </si>
  <si>
    <t>CLARA INES GARCIA SANCHEZ</t>
  </si>
  <si>
    <t>( 1 ) 8353485, 8353489, 8350686</t>
  </si>
  <si>
    <t>girardotcundinamarca@registraduria.gov.co</t>
  </si>
  <si>
    <t>REGISTRADURIA ESPECIAL IBAGUE</t>
  </si>
  <si>
    <t>NUBIA JAQUELINE RODRIGUEZ</t>
  </si>
  <si>
    <t>njrodriguez@registraduria.gov.co</t>
  </si>
  <si>
    <t>REGISTRADURIA ESPECIAL INIRIDA</t>
  </si>
  <si>
    <t>RICARDO ARTURO PABON VILLAZON</t>
  </si>
  <si>
    <t>rapabon@registraduria.gov.co</t>
  </si>
  <si>
    <t>REGISTRADURIA ESPECIAL ITAGUI</t>
  </si>
  <si>
    <t>itaguiantioquia@registraduria.gov.co</t>
  </si>
  <si>
    <t>REGISTRADURIA ESPECIAL LETICIA</t>
  </si>
  <si>
    <t>amorozco@registraduria.gov.co</t>
  </si>
  <si>
    <t>REGISTRADURIA ESPECIAL MANIZALES</t>
  </si>
  <si>
    <t>ROCIO VALENCIA NEIRA</t>
  </si>
  <si>
    <t>rvalencia@registraduria.gov.co</t>
  </si>
  <si>
    <t>REGISTRADURIA ESPECIAL MEDELLÍN</t>
  </si>
  <si>
    <t>REGISTRADURIA ESPECIAL MITU</t>
  </si>
  <si>
    <t>AURORA  CASTRO BENJUMEA</t>
  </si>
  <si>
    <t>REGISTRADURIA ESPECIAL MOCOA PUTUMAYO</t>
  </si>
  <si>
    <t>REGISTRADURIA ESPECIAL MONTERIA</t>
  </si>
  <si>
    <t>REGISTRADURIA ESPECIAL PALMIRA</t>
  </si>
  <si>
    <t>Carrera 31 # 26 - 58 Barrio Nuevo</t>
  </si>
  <si>
    <t>REGISTRADURIA ESPECIAL PASTO</t>
  </si>
  <si>
    <t>ROSANGELA ESTUPIÑAN CALVACHE</t>
  </si>
  <si>
    <t>restupinanc@registraduria.gov.co</t>
  </si>
  <si>
    <t>REGISTRADURIA ESPECIAL PEREIRA</t>
  </si>
  <si>
    <t>(6) 3119018 EXT 124</t>
  </si>
  <si>
    <t>REGISTRADURIA ESPECIAL POPAYAN</t>
  </si>
  <si>
    <t>PRISCILA CEPEDA QUILINDO</t>
  </si>
  <si>
    <t>Priscilac97@gmail.com</t>
  </si>
  <si>
    <t>REGISTRADURIA ESPECIAL PUERTO  CARREÑO</t>
  </si>
  <si>
    <t>YELITZA YURIBETH BRITO PINTO</t>
  </si>
  <si>
    <t>yybrito@registraduria.gov.co</t>
  </si>
  <si>
    <t>REGISTRADURIA ESPECIAL QUIBDO</t>
  </si>
  <si>
    <t>HEILER MENA MENA</t>
  </si>
  <si>
    <t>hmena@registraduria.gov.co</t>
  </si>
  <si>
    <t>REGISTRADURIA ESPECIAL RIOHACHA</t>
  </si>
  <si>
    <t>YASMIRIS AMAYA MEJIA</t>
  </si>
  <si>
    <t>yamayan@registraduria.gov.co</t>
  </si>
  <si>
    <t>REGISTRADURIA ESPECIAL SAN ANDRES</t>
  </si>
  <si>
    <t>REGISTRADURIA ESPECIAL SAN JOSE DE GUAVIARE</t>
  </si>
  <si>
    <t>REGISTRADURIA ESPECIAL SINCELEJO</t>
  </si>
  <si>
    <t>REGISTRADURIA ESPECIAL SOACHA</t>
  </si>
  <si>
    <t>( 1 ) 7129586, 7128036, 7127173</t>
  </si>
  <si>
    <t>soachacundinamarca@registraduria.gov.co</t>
  </si>
  <si>
    <t>REGISTRADURIA ESPECIAL SOLEDAD</t>
  </si>
  <si>
    <t>REGISTRADURIA ESPECIAL TULUA</t>
  </si>
  <si>
    <t>FANNY PATRICIA GALLEGO SANCHEZ</t>
  </si>
  <si>
    <t>Tuluavalle@Registraduria.Gov.Co</t>
  </si>
  <si>
    <t>REGISTRADURIA ESPECIAL TUNJA</t>
  </si>
  <si>
    <t>REGISTRADURIA ESPECIAL VALLEDUPAR</t>
  </si>
  <si>
    <t>REGISTRADURIA ESPECIAL VILLAVICENCIO</t>
  </si>
  <si>
    <t>ANA LILIANA BAHAMON HUERTAS</t>
  </si>
  <si>
    <t>albahamon@registraduria.gov.</t>
  </si>
  <si>
    <t>REGISTRADURIA ESPECIAL YOPAL</t>
  </si>
  <si>
    <t>JUAN CARLOS JUSTINIANO POLANIA</t>
  </si>
  <si>
    <t>CALE 15 No. 17-59</t>
  </si>
  <si>
    <t>jcjustiniano@registraduria.gov.co</t>
  </si>
  <si>
    <t>REGISTRADURIA MUNICIPAL PAZ DE ARIPORO</t>
  </si>
  <si>
    <t xml:space="preserve">GREETHEL SOLER SANABRIA </t>
  </si>
  <si>
    <t>Calle 9 No. 11-33 Centro Administrativo</t>
  </si>
  <si>
    <t>PazDeAriporoCasanare@registraduria.gov.co</t>
  </si>
  <si>
    <t>REGISTRADURIA MUNICIPAL CIRCASIA</t>
  </si>
  <si>
    <t>LUIS JAIME LOAIZA GARCIA</t>
  </si>
  <si>
    <t>Calle 8 No. 14-15</t>
  </si>
  <si>
    <t>CircasiaQuindio@registraduria.gov.co</t>
  </si>
  <si>
    <t>REGISTRADURIA MUNICIPAL ACACIAS</t>
  </si>
  <si>
    <t xml:space="preserve">META </t>
  </si>
  <si>
    <t>AcaciasMeta@registraduria.gov.co</t>
  </si>
  <si>
    <t>REGISTRADURIA MUNICIPAL AGUACHICA</t>
  </si>
  <si>
    <t>LUIS ALEJANDRO ALEMAN PEÑARANDA</t>
  </si>
  <si>
    <t>REGISTRADURIA MUNICIPAL AGUAZUL</t>
  </si>
  <si>
    <t xml:space="preserve">YOIMER ALEJANDRO CASTILLO ARARAT </t>
  </si>
  <si>
    <t xml:space="preserve">Carrera  21 No. 9-50 Barrio Sevilla </t>
  </si>
  <si>
    <t>AguazulCasanare@registraduria.gov.co</t>
  </si>
  <si>
    <t>REGISTRADURIA MUNICIPAL AGUSTIN CODAZZI</t>
  </si>
  <si>
    <t>BLADIMIR LARIOS PEÑALOZA</t>
  </si>
  <si>
    <t>REGISTRADURIA MUNICIPAL ANDES</t>
  </si>
  <si>
    <t>MONTOYA RESTREPO CARLOS MARIO</t>
  </si>
  <si>
    <t>8417013 - 3127454245</t>
  </si>
  <si>
    <t>andesantioquia@registraduria.gov.co</t>
  </si>
  <si>
    <t>REGISTRADURIA MUNICIPAL ANSERMA</t>
  </si>
  <si>
    <t>NELLY BENAVIDEZ GONZALEZ</t>
  </si>
  <si>
    <t>REGISTRADURIA MUNICIPAL APARTADO</t>
  </si>
  <si>
    <t>CIFUIENTES CASTRO PEDRO PABLO</t>
  </si>
  <si>
    <t>8289144 - 3113215525</t>
  </si>
  <si>
    <t>apartadoantioquia@registraduria,gov.co</t>
  </si>
  <si>
    <t>REGISTRADURIA MUNICIPAL ARJONA</t>
  </si>
  <si>
    <t>CARLOS SEGUNDO PATERNINA BELTRAN</t>
  </si>
  <si>
    <t>Plaza Principal N°51-13</t>
  </si>
  <si>
    <t>arjonabolivar@registraduria.gov.co</t>
  </si>
  <si>
    <t>REGISTRADURIA MUNICIPAL AYAPEL</t>
  </si>
  <si>
    <t>LUIS GERMAN MIRANDA TORRES</t>
  </si>
  <si>
    <t>7724044-3175007378</t>
  </si>
  <si>
    <t>REGISTRADURIA MUNICIPAL BARANOA</t>
  </si>
  <si>
    <t>REGISTRADURIA MUNICIPAL BARBOSA</t>
  </si>
  <si>
    <t>VERA RUIZ YEISON ALONSO</t>
  </si>
  <si>
    <t>barbosaantioquia@registraduria.gov.co</t>
  </si>
  <si>
    <t>7485232 - 3133099221</t>
  </si>
  <si>
    <t>REGISTRADURIA MUNICIPAL BOLIVAR</t>
  </si>
  <si>
    <t>Carrera 51 No. 48 - 24</t>
  </si>
  <si>
    <t>8413661 - 3217999170</t>
  </si>
  <si>
    <t>bolivarantioquia@registraduria.gov.co</t>
  </si>
  <si>
    <t>REGISTRADURIA MUNICIPAL BOSCONIA</t>
  </si>
  <si>
    <t>HERNANDO JOAQUIN  DAZA SIERRA</t>
  </si>
  <si>
    <t>REGISTRADURIA MUNICIPAL CAICEDONIA</t>
  </si>
  <si>
    <t>Candelariavalle@Registraduria.Gov.Co</t>
  </si>
  <si>
    <t>REGISTRADURIA MUNICIPAL CAJICA</t>
  </si>
  <si>
    <t>( 1 ) 8660087, 8661479</t>
  </si>
  <si>
    <t>cajicacundinamarca@registraduria.gov.co</t>
  </si>
  <si>
    <t>REGISTRADURIA MUNICIPAL CALARCA</t>
  </si>
  <si>
    <t>HAROLD EDWARD LARA SOTO</t>
  </si>
  <si>
    <t>CalarcaQuindio@registraduria.gov.co</t>
  </si>
  <si>
    <t>REGISTRADURIA MUNICIPAL CALDAS</t>
  </si>
  <si>
    <t>GOMEZ SERNA MARTHA ELENA</t>
  </si>
  <si>
    <t>2780784 - 3103890735</t>
  </si>
  <si>
    <t>caldasantioquia@registraduria.gov.co</t>
  </si>
  <si>
    <t>REGISTRADURIA MUNICIPAL CAMPOALEGRE</t>
  </si>
  <si>
    <t>NELSON TRUJILLO PATIÑO - PROVISIONAL</t>
  </si>
  <si>
    <t>regcampoalegrehuila@gmail.com; CampoalegreHuila@registraduria.gov.co</t>
  </si>
  <si>
    <t>REGISTRADURIA MUNICIPAL CANDELARIA</t>
  </si>
  <si>
    <t>PEDRO EVERTH NARVAEZ CORTES</t>
  </si>
  <si>
    <t>Caicedoniavalle@Registraduria.Gov.Co</t>
  </si>
  <si>
    <t>REGISTRADURIA MUNICIPAL CAREPA</t>
  </si>
  <si>
    <t>MEJIA MONTES ASDRUBAL ANDRES</t>
  </si>
  <si>
    <t>8236674 - 3147930202</t>
  </si>
  <si>
    <t>carepaantioquia@registraduria .gov.co</t>
  </si>
  <si>
    <t>REGISTRADURIA MUNICIPAL CARMEN DE VIBORAL</t>
  </si>
  <si>
    <t>ZAPATA GALEANO SERGIO IVAN</t>
  </si>
  <si>
    <t>5668500 - 3117336866</t>
  </si>
  <si>
    <t>carmendeviboral@registraduria.gov.co</t>
  </si>
  <si>
    <t>REGISTRADURIA MUNICIPAL CAUCASIA</t>
  </si>
  <si>
    <t>caucasiaantioquia@registraduria.gov.co</t>
  </si>
  <si>
    <t>REGISTRADURIA MUNICIPAL CERETE</t>
  </si>
  <si>
    <t>Calle 13 No. 10-165-Calle las Florez</t>
  </si>
  <si>
    <t>7746084-7747407-3007330850</t>
  </si>
  <si>
    <t>REGISTRADURIA MUNICIPAL CHAPARRAL</t>
  </si>
  <si>
    <t>REGISTRADURIA MUNICIPAL CHIA</t>
  </si>
  <si>
    <t>( 1 ) 8637774, 8636653, 8631282</t>
  </si>
  <si>
    <t>chiacundinamarca@registraduria.gov.co</t>
  </si>
  <si>
    <t>REGISTRADURIA MUNICIPAL CHIGORODO</t>
  </si>
  <si>
    <t>DE ARCO CAMARGO ANSELMO</t>
  </si>
  <si>
    <t>8253310 - 3136303120</t>
  </si>
  <si>
    <t>chigorodoantioquia@registraduria.gov.co</t>
  </si>
  <si>
    <t>REGISTRADURIA MUNICIPAL CHINCHINA</t>
  </si>
  <si>
    <t xml:space="preserve">CALDAS </t>
  </si>
  <si>
    <t>MAURICIO ALBERTO JARAMILLO GUARIN</t>
  </si>
  <si>
    <t>REGISTRADURIA MUNICIPAL CHINU</t>
  </si>
  <si>
    <t>LUCIA ESTER MORON TIRADO</t>
  </si>
  <si>
    <t>7751222-3017545323</t>
  </si>
  <si>
    <t>REGISTRADURIA MUNICIPAL CHIQUINQUIRA</t>
  </si>
  <si>
    <t>HILDO GONZALO ROJAS GALLO</t>
  </si>
  <si>
    <t>chiquinquiraboyaca@registraduria.gov.co</t>
  </si>
  <si>
    <t>REGISTRADURIA MUNICIPAL CIENAGA DE ORO</t>
  </si>
  <si>
    <t>ANA DELSA LOPEZ VILLADIEGO</t>
  </si>
  <si>
    <t>3174234987-3015784854</t>
  </si>
  <si>
    <t>REGISTRADURIA MUNICIPAL COPACABANA</t>
  </si>
  <si>
    <t>copacabanaantioquia@registraduria.gov.co</t>
  </si>
  <si>
    <t>REGISTRADURIA MUNICIPAL COROZAL</t>
  </si>
  <si>
    <t>HUGO DEL CRISTO BARRETO TIRADO</t>
  </si>
  <si>
    <t>2840300 - 3135378789</t>
  </si>
  <si>
    <t>corozalsucre@registraduria.gov.co</t>
  </si>
  <si>
    <t>REGISTRADURIA MUNICIPAL COTA</t>
  </si>
  <si>
    <t>cotacundinamarca@registraduria.gov.co</t>
  </si>
  <si>
    <t>REGISTRADURIA MUNICIPAL CURUMANI</t>
  </si>
  <si>
    <t xml:space="preserve">REGISTRADURIA MUNICIPAL DE SAN VICENTE DEL CAGUAN </t>
  </si>
  <si>
    <t>sanvicentedelcaguan@registraduria.gov.co</t>
  </si>
  <si>
    <t>REGISTRADURIA MUNICIPAL DE SUPIA</t>
  </si>
  <si>
    <t>VIVIANA DEL PILAR ARIAS BONILLA</t>
  </si>
  <si>
    <t>REGISTRADURIA MUNICIPAL DOSQUEBRADAS</t>
  </si>
  <si>
    <t>(6) 3119018 EXT 133</t>
  </si>
  <si>
    <t>REGISTRADURIA MUNICIPAL DUITAMA</t>
  </si>
  <si>
    <t>HENRY MARTINEZ MAHECHA</t>
  </si>
  <si>
    <t>REGISTRADURIA MUNICIPAL EL BAGRE</t>
  </si>
  <si>
    <t>GIL OROZCO LUIS GONZAGA</t>
  </si>
  <si>
    <t>8372472 - 3117696581</t>
  </si>
  <si>
    <t>elbagreantioquia@registraduria.gov.co</t>
  </si>
  <si>
    <t>REGISTRADURIA MUNICIPAL EL BANCO</t>
  </si>
  <si>
    <t>PABLO EDUARDO GOMEZ MEZA</t>
  </si>
  <si>
    <t>JULIO BENEDICTO VILLARREAL GARIZAO</t>
  </si>
  <si>
    <t>elcarmendebolivarbol@registraduria.gov.co</t>
  </si>
  <si>
    <t>REGISTRADURIA MUNICIPAL EL CERRITO</t>
  </si>
  <si>
    <t>RODRIGO ANTONIO CALDAS Q</t>
  </si>
  <si>
    <t>Calle 4 N 8 75</t>
  </si>
  <si>
    <t>REGISTRADURIA MUNICIPAL ESPINAL</t>
  </si>
  <si>
    <t>RAFAEL GORDILLO MESA</t>
  </si>
  <si>
    <t>REGISTRADURIA MUNICIPAL FACATATIVA</t>
  </si>
  <si>
    <t>( 1 ) 8429047, 8424484</t>
  </si>
  <si>
    <t>REGISTRADURIA MUNICIPAL FLORIDA</t>
  </si>
  <si>
    <t>SULLY LORENA CANIZALES RUEDA</t>
  </si>
  <si>
    <t>REGISTRADURIA MUNICIPAL FONSECA</t>
  </si>
  <si>
    <t>CECILIA BIANNETH LINARES ROMERO</t>
  </si>
  <si>
    <t>FonsecaLaguajira@registraduria.gov.co</t>
  </si>
  <si>
    <t>REGISTRADURIA MUNICIPAL FRESNO</t>
  </si>
  <si>
    <t>fresnotolima@registraduria.gov.co</t>
  </si>
  <si>
    <t>REGISTRADURIA MUNICIPAL FUNDACION</t>
  </si>
  <si>
    <t>fundacionmagdalena@registraduria.gov.co</t>
  </si>
  <si>
    <t>REGISTRADURIA MUNICIPAL FUNZA</t>
  </si>
  <si>
    <t>funzacundinamarca@registraduria.gov.co</t>
  </si>
  <si>
    <t>REGISTRADURIA MUNICIPAL FUSAGASUGA</t>
  </si>
  <si>
    <t>CARLOS EDUARDO BUITRAGO CASAS</t>
  </si>
  <si>
    <t>fusagasugacundinamarca@registraduria.gov.co</t>
  </si>
  <si>
    <t>REGISTRADURIA MUNICIPAL GALAPA</t>
  </si>
  <si>
    <t>REGISTRADURIA MUNICIPAL GARZON</t>
  </si>
  <si>
    <t>HERSAYN GONZLEZ CERQUERA - PROVISIONAL</t>
  </si>
  <si>
    <t>reggarzonhuila@gmail.com; GarzonHuila@registraduria.gov.co</t>
  </si>
  <si>
    <t>REGISTRADURIA MUNICIPAL GIRARDOTA</t>
  </si>
  <si>
    <t>GOMEZ VALENCIA JUAN CARLOS</t>
  </si>
  <si>
    <t>girardotaantioquia@registraduria.gov.co</t>
  </si>
  <si>
    <t>REGISTRADURIA MUNICIPAL GRANADA</t>
  </si>
  <si>
    <t xml:space="preserve">Calle 21 No.  12 -09 Barrio Montoya </t>
  </si>
  <si>
    <t xml:space="preserve">GranadaMeta@registraduria.gov.co </t>
  </si>
  <si>
    <t>REGISTRADURIA MUNICIPAL GUAMO</t>
  </si>
  <si>
    <t>MARIA ISABEL ALZATE MOSCOSO</t>
  </si>
  <si>
    <t>2270017            3204549370</t>
  </si>
  <si>
    <t>REGISTRADURIA MUNICIPAL HONDA</t>
  </si>
  <si>
    <t>MANUEL JOSE BAQUERO JARAMILLO</t>
  </si>
  <si>
    <t>REGISTRADURIA MUNICIPAL IPIALES</t>
  </si>
  <si>
    <t>CLAUDIO JAVIER TORRES UNIGARRO</t>
  </si>
  <si>
    <t>ipialesnarino@registraduria.gov.co</t>
  </si>
  <si>
    <t>REGISTRADURIA MUNICIPAL JAMUNDI</t>
  </si>
  <si>
    <t>HECTOR ROBER BURBANO CAICEDO</t>
  </si>
  <si>
    <t xml:space="preserve">Carrera 9 No. 8-40 </t>
  </si>
  <si>
    <t>REGISTRADURIA MUNICIPAL LA CEJA</t>
  </si>
  <si>
    <t>SALAZAR GALLEGO MIGUEL AUGUSTO</t>
  </si>
  <si>
    <t>5530695 - 3136870782</t>
  </si>
  <si>
    <t>lacejareantioquia@registraduria.gov.co</t>
  </si>
  <si>
    <t>REGISTRADURIA MUNICIPAL LA DORADA</t>
  </si>
  <si>
    <t>SANDRA PATRICIA CASTRO PRADILLA</t>
  </si>
  <si>
    <t>REGISTRADURIA MUNICIPAL LA ESTRELLA</t>
  </si>
  <si>
    <t>laestrellaantioquia@registraduria.gov.co</t>
  </si>
  <si>
    <t>REGISTRADURIA MUNICIPAL LA JAGUA DE IBIRICO</t>
  </si>
  <si>
    <t>CHRISTIAN JAVIER GONZALEZ VASQUEZ</t>
  </si>
  <si>
    <t>lajaguaibirico@registraduria.gov.co</t>
  </si>
  <si>
    <t>REGISTRADURIA MUNICIPAL LA PLATA</t>
  </si>
  <si>
    <t xml:space="preserve">reglaplatahuila@gmail.com; LaPlataHuila@registraduria.gov.co </t>
  </si>
  <si>
    <t>REGISTRADURIA MUNICIPAL LA TEBAIDA</t>
  </si>
  <si>
    <t>LatebaidaQuindio@registraduria.gov.co</t>
  </si>
  <si>
    <t>REGISTRADURIA MUNICIPAL LA UNION</t>
  </si>
  <si>
    <t>Launionvalle@Registraduria.Gov.Co</t>
  </si>
  <si>
    <t>REGISTRADURIA MUNICIPAL LA VIRGINIA</t>
  </si>
  <si>
    <t xml:space="preserve">BEATRIZ HELENA JARAMILLO  GRISALES </t>
  </si>
  <si>
    <t>(6) 3119018 EXT 135</t>
  </si>
  <si>
    <t>LaVirginiaRisaralda@registraduria.gov.co</t>
  </si>
  <si>
    <t>REGISTRADURIA MUNICIPAL LEBRIJA</t>
  </si>
  <si>
    <t>CARLOS JULIO BUITRAGO MIRANDA</t>
  </si>
  <si>
    <t>Calle 11 # 7-25</t>
  </si>
  <si>
    <t>6566342 - 3013715371</t>
  </si>
  <si>
    <t>REGISTRADURIA MUNICIPAL LIBANO</t>
  </si>
  <si>
    <t>JOSE MANUEL CASTAÑEZ AROCA</t>
  </si>
  <si>
    <t>REGISTRADURIA MUNICIPAL LORICA</t>
  </si>
  <si>
    <t>LUIS CARLOS AVENA PEREZ</t>
  </si>
  <si>
    <t>Calle 5. No. 22-46</t>
  </si>
  <si>
    <t>7735614-7736025-3007547328</t>
  </si>
  <si>
    <t>REGISTRADURIA MUNICIPAL LOS PATIOS</t>
  </si>
  <si>
    <t xml:space="preserve">EMILCE RAMIREZ SUAREZ </t>
  </si>
  <si>
    <t>lospatios@registraduria.gov.co</t>
  </si>
  <si>
    <t>REGISTRADURIA MUNICIPAL MADRID</t>
  </si>
  <si>
    <t>PEDRO MIGUEL MORA CORTES</t>
  </si>
  <si>
    <t>( 1 ) 8251101, 8253622, 5250098</t>
  </si>
  <si>
    <t>madridcundinamarca@registraduria.gov.co</t>
  </si>
  <si>
    <t>REGISTRADURIA MUNICIPAL MAGANGUE</t>
  </si>
  <si>
    <t>JANIA VANESSA CAMPO CAPERA</t>
  </si>
  <si>
    <t>maganguebolivar@registraduria.gov.co</t>
  </si>
  <si>
    <t>REGISTRADURIA MUNICIPAL MAICAO</t>
  </si>
  <si>
    <t>JOSE ANGEL BRITO GOMEZ</t>
  </si>
  <si>
    <t>MaicaolaGuajira@registraduria.gov.co</t>
  </si>
  <si>
    <t>REGISTRADURIA MUNICIPAL MALAMBO</t>
  </si>
  <si>
    <t>3478686 /313 5683857</t>
  </si>
  <si>
    <t>REGISTRADURIA MUNICIPAL MANAURE</t>
  </si>
  <si>
    <t>ROSA PALACIO OCHOA</t>
  </si>
  <si>
    <t>ManaureLaguajira@registraduria.gov.co</t>
  </si>
  <si>
    <t>REGISTRADURIA MUNICIPAL MARIA LA BAJA</t>
  </si>
  <si>
    <t>JORGE ELIAS RAAD PAYARES</t>
  </si>
  <si>
    <t>REGISTRADURIA MUNICIPAL MARINILLA</t>
  </si>
  <si>
    <t>PEÑA GONZALEZ SEBASTIAN</t>
  </si>
  <si>
    <t>5484354 - 3014461044</t>
  </si>
  <si>
    <t>marinillaantioquia@registraduria.gov.co</t>
  </si>
  <si>
    <t>REGISTRADURIA MUNICIPAL MARIQUITA</t>
  </si>
  <si>
    <t>REGISTRADURIA MUNICIPAL MELGAR</t>
  </si>
  <si>
    <t>REGISTRADURIA MUNICIPAL MOMPOS</t>
  </si>
  <si>
    <t>momposbolivar@registraduria.gov.co</t>
  </si>
  <si>
    <t>REGISTRADURIA MUNICIPAL MONTELIBANO</t>
  </si>
  <si>
    <t>Calle 15 No 5-16</t>
  </si>
  <si>
    <t>REGISTRADURIA MUNICIPAL MONTENEGRO</t>
  </si>
  <si>
    <t>REGISTRADURIA MUNICIPAL MOSQUERA</t>
  </si>
  <si>
    <t>( 1 ) 8279660, 8276025</t>
  </si>
  <si>
    <t>mosqueracundinamarca@registraduria.gov.co</t>
  </si>
  <si>
    <t>REGISTRADURIA MUNICIPAL OCAÑA</t>
  </si>
  <si>
    <t>INGRID JOHANNA PINO NAVARRO</t>
  </si>
  <si>
    <t>REGISTRADURIA MUNICIPAL ORITO</t>
  </si>
  <si>
    <t>RODRIGO ANTONIO GOMEZ ARGOTY</t>
  </si>
  <si>
    <t>Diagonal 8 No. 2 – 105 Barrio las Palmas</t>
  </si>
  <si>
    <t>ragomez@registraduria.gov.co</t>
  </si>
  <si>
    <t>REGISTRADURIA MUNICIPAL PAIPA</t>
  </si>
  <si>
    <t>OSCAR JULIAN CRUZ VARGAS</t>
  </si>
  <si>
    <t>PaipaBoyaca@registraduria.gov.co;</t>
  </si>
  <si>
    <t>REGISTRADURIA MUNICIPAL PAMPLONA</t>
  </si>
  <si>
    <t>RAMON SAID REYES VILLEGAS</t>
  </si>
  <si>
    <t>Calle 8 No. 11 - 33  B. San Rafael</t>
  </si>
  <si>
    <t>6559831 - 3102527974</t>
  </si>
  <si>
    <t>REGISTRADURIA MUNICIPAL PITALITO</t>
  </si>
  <si>
    <t>DANIEL AUGUSTO VARGAS STERLING - PROVISIONAL</t>
  </si>
  <si>
    <t xml:space="preserve">regpitalitohuila@gmail.com; PitalitoHuila@registraduria.gov.co </t>
  </si>
  <si>
    <t>REGISTRADURIA MUNICIPAL PIVIJAY</t>
  </si>
  <si>
    <t>SAID SARQUIS LISSA</t>
  </si>
  <si>
    <t xml:space="preserve">Calle 15   3-80 Palacio Municipal </t>
  </si>
  <si>
    <t>REGISTRADURIA MUNICIPAL PLANETA RICA</t>
  </si>
  <si>
    <t>EDNA MARGARITA CALLEJAS M.</t>
  </si>
  <si>
    <t>7767012-3137182500</t>
  </si>
  <si>
    <t>REGISTRADURIA MUNICIPAL PLATO</t>
  </si>
  <si>
    <t>REGISTRADURIA MUNICIPAL PRADERA</t>
  </si>
  <si>
    <t>ALAN ROY CABRERA ORTIZ</t>
  </si>
  <si>
    <t>Praderavalle@Registraduria.Gov.Co</t>
  </si>
  <si>
    <t>REGISTRADURIA MUNICIPAL PUERTO ASIS</t>
  </si>
  <si>
    <t>HECTOR AGUSTIN URBANO HERNANDEZ</t>
  </si>
  <si>
    <t>haurbano@registraduria.gov.co</t>
  </si>
  <si>
    <t>REGISTRADURIA MUNICIPAL PUERTO BERRIO</t>
  </si>
  <si>
    <t>puertoberrioantioquia@registraduria.gov.co</t>
  </si>
  <si>
    <t>REGISTRADURIA MUNICIPAL PUERTO BOYACA</t>
  </si>
  <si>
    <t>ROSA MATILDE MEDINA REYES</t>
  </si>
  <si>
    <t>REGISTRADURIA MUNICIPAL PUERTO COLOMBIA</t>
  </si>
  <si>
    <t>REGISTRADURIA MUNICIPAL PUERTO TEJADA</t>
  </si>
  <si>
    <t>WILMER HAROLD BELTRAN GALINDEZ</t>
  </si>
  <si>
    <t>REGISTRADURIA MUNICIPAL QUIMBAYA</t>
  </si>
  <si>
    <t>QuimbayaQuindio@registraduria.gov.co</t>
  </si>
  <si>
    <t>REGISTRADURIA MUNICIPAL RIONEGRO</t>
  </si>
  <si>
    <t>GARCIA ALZATE OSCAR ALBERTO</t>
  </si>
  <si>
    <t>Rionegroantioquia@registraduria.gov.co</t>
  </si>
  <si>
    <t>REGISTRADURIA MUNICIPAL RIOSUCIO</t>
  </si>
  <si>
    <t>MARINID PALLARES BOTELLO</t>
  </si>
  <si>
    <t>REGISTRADURIA MUNICIPAL ROLDANILLO</t>
  </si>
  <si>
    <t>Roldanillovalle@Registraduria.Gov.Co</t>
  </si>
  <si>
    <t>REGISTRADURIA MUNICIPAL SABANA DE TORRES</t>
  </si>
  <si>
    <t>Calle 14 No. 11-54 Sabana de Torres-Sdr</t>
  </si>
  <si>
    <t>REGISTRADURIA MUNICIPAL SABANALARGA</t>
  </si>
  <si>
    <t>REGISTRADURIA MUNICIPAL SABANETA</t>
  </si>
  <si>
    <t>sabanetaantioquia@registraduria.gov.co</t>
  </si>
  <si>
    <t>REGISTRADURIA MUNICIPAL SAHAGUN</t>
  </si>
  <si>
    <t>RICARDO JOSE BALLESTEROS M.</t>
  </si>
  <si>
    <t>Calle 18 No. 15B-33 B/San Roque</t>
  </si>
  <si>
    <t>7778588-7778082-3157250333</t>
  </si>
  <si>
    <t>REGISTRADURIA MUNICIPAL SAN GIL</t>
  </si>
  <si>
    <t>REGISTRADURIA MUNICIPAL SAN JUAN DEL CESAR</t>
  </si>
  <si>
    <t xml:space="preserve">LA GUAJIRA </t>
  </si>
  <si>
    <t>JOSE GREGORIO ROIS ZUÑIGA</t>
  </si>
  <si>
    <t>sanjuandelcesar@registraduria.gov.co</t>
  </si>
  <si>
    <t>REGISTRADURIA MUNICIPAL SAN JUAN NEPOMUCENO</t>
  </si>
  <si>
    <t>sanjuannepomucenobol@registraduria.gov.co</t>
  </si>
  <si>
    <t>REGISTRADURIA MUNICIPAL SAN MARCOS</t>
  </si>
  <si>
    <t>GIOVANNI TEHERAN MANJARRES</t>
  </si>
  <si>
    <t>2954899 - 3126980746</t>
  </si>
  <si>
    <t>sanmarcossucre@registraduria.gov.co</t>
  </si>
  <si>
    <t>REGISTRADURIA MUNICIPAL SAN ONOFRE</t>
  </si>
  <si>
    <t>DEMETRIO RUIZ GUARDO</t>
  </si>
  <si>
    <t>2983641- 3104368675</t>
  </si>
  <si>
    <t>sanonofresucre@registraduria.gov.co</t>
  </si>
  <si>
    <t>REGISTRADURIA MUNICIPAL SANTA BARBARA</t>
  </si>
  <si>
    <t>santabarbaraant@registraduria.gov.co</t>
  </si>
  <si>
    <t>REGISTRADURIA MUNICIPAL SANTA ROSA DE CABAL</t>
  </si>
  <si>
    <t>(6) 3119018 EXT 338</t>
  </si>
  <si>
    <t>santarosadecabalris@registraduria.gov.co</t>
  </si>
  <si>
    <t>REGISTRADURIA MUNICIPAL SANTANDER DE QUILICHAO</t>
  </si>
  <si>
    <t>REGISTRADURIA MUNICIPAL SANTO TOMAS</t>
  </si>
  <si>
    <t>REGISTRADURIA MUNICIPAL SANTUARIO</t>
  </si>
  <si>
    <t>santuarioantioquia@registraduria.gov.co</t>
  </si>
  <si>
    <t>REGISTRADURIA MUNICIPAL SARAVENA</t>
  </si>
  <si>
    <t>REGISTRADURIA MUNICIPAL SEGOVIA</t>
  </si>
  <si>
    <t>Carrera 49 No. 50 - 36</t>
  </si>
  <si>
    <t>8317771 - 3128709196</t>
  </si>
  <si>
    <t>Segoviaantioquia@registraduria.gov.co</t>
  </si>
  <si>
    <t>REGISTRADURIA MUNICIPAL SEVILLA</t>
  </si>
  <si>
    <t>HERNANDO MOLINA URIBE</t>
  </si>
  <si>
    <t>Sevillavalle@Registraduria.Gov.Co</t>
  </si>
  <si>
    <t>REGISTRADURIA MUNICIPAL SIBATE</t>
  </si>
  <si>
    <t>OVIDIO LOPEZ BOGOTA</t>
  </si>
  <si>
    <t>( 1 ) 5297055, 5297669, 5299840</t>
  </si>
  <si>
    <t>sibatecundinamarca@registraduria.gov.co</t>
  </si>
  <si>
    <t>REGISTRADURIA MUNICIPAL SOCORRO</t>
  </si>
  <si>
    <t>7272043 - 3006090085</t>
  </si>
  <si>
    <t>REGISTRADURIA MUNICIPAL SOGAMOSO</t>
  </si>
  <si>
    <t>REGISTRADURIA MUNICIPAL SONSON</t>
  </si>
  <si>
    <t>sonsonantioquia@registraduria.gov.co</t>
  </si>
  <si>
    <t>REGISTRADURIA MUNICIPAL TAME</t>
  </si>
  <si>
    <t>JUDITH MANRIQUE PEÑA</t>
  </si>
  <si>
    <t>REGISTRADURIA MUNICIPAL TIERRALTA</t>
  </si>
  <si>
    <t>REGISTRADURIA MUNICIPAL TOCANCIPA</t>
  </si>
  <si>
    <t>REGISTRADURIA MUNICIPAL TUMACO</t>
  </si>
  <si>
    <t>REGISTRADURIA MUNICIPAL TUQUERRES</t>
  </si>
  <si>
    <t>JAURO MANUEL BURBANO LOPEZ</t>
  </si>
  <si>
    <t>tuquerresnarino@registraduria.gov.co</t>
  </si>
  <si>
    <t>REGISTRADURIA MUNICIPAL TURBACO</t>
  </si>
  <si>
    <t>KATIA ROCIO CALDERON CAMPO</t>
  </si>
  <si>
    <t>turbacobolivar@registraduria.gov.co</t>
  </si>
  <si>
    <t>REGISTRADURIA MUNICIPAL TURBO</t>
  </si>
  <si>
    <t>CICACHA MARTINEZ HECTOR JULIO</t>
  </si>
  <si>
    <t>8272453 - 3128317497</t>
  </si>
  <si>
    <t>turboantioquia@registraduria.gov.co</t>
  </si>
  <si>
    <t>REGISTRADURIA MUNICIPAL UBATE</t>
  </si>
  <si>
    <t>MAURICIO SIMBAQUEBA MORENO</t>
  </si>
  <si>
    <t>ubatecundinamarca@registraduria.gov.co</t>
  </si>
  <si>
    <t>REGISTRADURIA MUNICIPAL URIBIA</t>
  </si>
  <si>
    <t>FREDY BECERRA ADARMES</t>
  </si>
  <si>
    <t>UribiaLaGuajira@registraduria.gov.co</t>
  </si>
  <si>
    <t>REGISTRADURIA MUNICIPAL URRAO</t>
  </si>
  <si>
    <t>Calle 28 No. 31 - 26 La Peatonal</t>
  </si>
  <si>
    <t>8502441 - 3043569847</t>
  </si>
  <si>
    <t>urraoantioquia@registraduria.gov.co</t>
  </si>
  <si>
    <t>REGISTRADURIA MUNICIPAL VILLA DEL ROSARIO</t>
  </si>
  <si>
    <t>REGISTRADURIA MUNICIPAL VILLAMARIA</t>
  </si>
  <si>
    <t>CESAR AUGUSTO RAMIREZ TABARES</t>
  </si>
  <si>
    <t>REGISTRADURIA MUNICIPAL VILLETA</t>
  </si>
  <si>
    <t>( 1 ) 8444691, 8447754</t>
  </si>
  <si>
    <t>villetacundinamarca@registraduria.gov.co</t>
  </si>
  <si>
    <t>REGISTRADURIA MUNICIPAL YARUMAL</t>
  </si>
  <si>
    <t>ARBOLEDA TAYAKEE YANETH LILIANA</t>
  </si>
  <si>
    <t>8536193 - 3216076445</t>
  </si>
  <si>
    <t>yarumalantioquia@registraduria.gov.co</t>
  </si>
  <si>
    <t>REGISTRADURIA MUNICIPAL YUMBO</t>
  </si>
  <si>
    <t>Yumbovalle@Registraduria.Gov.Co</t>
  </si>
  <si>
    <t>REGISTRADURIA MUNICIPAL ZARZAL</t>
  </si>
  <si>
    <t>ANDRES VELEZ ZULETA</t>
  </si>
  <si>
    <t>Zarzalvalle@Registraduria.Gov.Co</t>
  </si>
  <si>
    <t>REGISTRADURIA MUNICIPAL ZIPAQUIRA</t>
  </si>
  <si>
    <t>MARIA VICTORIA GAONA ARIZA</t>
  </si>
  <si>
    <t>mvgaona@registraduria.gov.co</t>
  </si>
  <si>
    <t>EDGAR SIERRA NIETO</t>
  </si>
  <si>
    <t>esierra@registraduria.gov.co</t>
  </si>
  <si>
    <t>MARIO LUIS HINESTROZA ORTIZ</t>
  </si>
  <si>
    <t>mlhinestroza@registraduria.gov.co</t>
  </si>
  <si>
    <t xml:space="preserve">SECRETARIA GENERAL </t>
  </si>
  <si>
    <t>2200810 - 2200880 Ext. 1817 / 1579</t>
  </si>
  <si>
    <t xml:space="preserve">SECRETARIA PRIVADA </t>
  </si>
  <si>
    <t>MARIA ANGELICA MALAGON GUTIERREZ</t>
  </si>
  <si>
    <t>2202880 Ext. 1556</t>
  </si>
  <si>
    <t>mamalagon@registraduria.gov.co</t>
  </si>
  <si>
    <t>321-2866179</t>
  </si>
  <si>
    <t>AuxiliarSoacha@registraduria.gov.co</t>
  </si>
  <si>
    <t>REGISTRADURIA AUXILIAR SOACHA</t>
  </si>
  <si>
    <t>REGISTRADURIA AUXILIAR BARRANCABERMEJA</t>
  </si>
  <si>
    <t>BELKYS HEVE SUAREZ RODRIGUEZ </t>
  </si>
  <si>
    <t>bhsuarez@registraduria.gov.co</t>
  </si>
  <si>
    <t>Calle 54 Sur N 39 - 59 Brr Ciudad Porfía</t>
  </si>
  <si>
    <t>regisauxideporfia@registraduria.gov.co</t>
  </si>
  <si>
    <t>REGISTRADURIA MUNICIPAL BARANCOMINAS</t>
  </si>
  <si>
    <t>REGISTRADURIA AUXILIAR SAN CRISTÓBAL - MEDELLIN</t>
  </si>
  <si>
    <t>HAROLD AVILA VICTORIA</t>
  </si>
  <si>
    <t>Jorge Alberto Bocanegra Martinez</t>
  </si>
  <si>
    <t>Silvia Esperanza Martinez Movilla</t>
  </si>
  <si>
    <t>semartinez@registraduria.gov.co</t>
  </si>
  <si>
    <t xml:space="preserve">(8) 5656080 </t>
  </si>
  <si>
    <t>barrancominas@registraduria.gov.co</t>
  </si>
  <si>
    <t>JORGE IVAN PUERTA JARAMILLO</t>
  </si>
  <si>
    <t>MontenegroQuindio@registraduria.gov.co</t>
  </si>
  <si>
    <t>cjtorres@registraduria.gov.co</t>
  </si>
  <si>
    <t>tumaconarino@registraduria.gov.co</t>
  </si>
  <si>
    <t>LUZ ELENA DÍAZ CAMPOS</t>
  </si>
  <si>
    <t>sanjosedelguaviare@registraduria.gov.co</t>
  </si>
  <si>
    <t>GUSTAVO ADOLFO ALMENARES VILLARREAL</t>
  </si>
  <si>
    <t>almacenatlantico@registraduria.gov.co   </t>
  </si>
  <si>
    <t>3437668-3437863</t>
  </si>
  <si>
    <t xml:space="preserve">PuertoColombiaAtl@registraduria.gov.co </t>
  </si>
  <si>
    <t>REGISTRADURIA MUNICIPAL SABANAGRANDE</t>
  </si>
  <si>
    <t xml:space="preserve">sabanagrandeAtl@registraduria.gov.co </t>
  </si>
  <si>
    <t xml:space="preserve">SabanalargaAtlantico@registraduria.gov.co </t>
  </si>
  <si>
    <t>santanderdequilichao@registraduria.gov.co</t>
  </si>
  <si>
    <t>OSCAR ANIBAL LUNA LUNA</t>
  </si>
  <si>
    <t>oluna@registraduria.gov.co</t>
  </si>
  <si>
    <t>WILLINTONG HUMBERTO PEÑA BETANCOURT</t>
  </si>
  <si>
    <t>chaparraltolima@registraduria.gov.co</t>
  </si>
  <si>
    <t>espinaltolima@registraduri.gov.co</t>
  </si>
  <si>
    <t>SANDRA LILIANA ORREGO</t>
  </si>
  <si>
    <t>guamotolima@registraduria.gov.co</t>
  </si>
  <si>
    <t>hondatolima@registraduria.gov.co</t>
  </si>
  <si>
    <t>libanotolima@registraduria.gov.co</t>
  </si>
  <si>
    <t>Calle 7a No. 2-36</t>
  </si>
  <si>
    <t>mariquitatolima@registraduria.gov.co</t>
  </si>
  <si>
    <t>melgartolima@registraduria.gov.co</t>
  </si>
  <si>
    <t>WILSON JAVIER VARGAS PEREZ</t>
  </si>
  <si>
    <t>NEIRA FABIOLA RAMON LUNA</t>
  </si>
  <si>
    <t>nframon@registraduria.gov.co</t>
  </si>
  <si>
    <t> 3202314106</t>
  </si>
  <si>
    <t>QUERUBIN DIEGO ALBERTO</t>
  </si>
  <si>
    <t>opadiantioquia@registraduria.gov.co</t>
  </si>
  <si>
    <t>CARLOS CASTAÑEDA ALTAMAR</t>
  </si>
  <si>
    <t>8826017 - 3152020453</t>
  </si>
  <si>
    <t>havila@registraduria.gov.co</t>
  </si>
  <si>
    <t>Calle 73 No. 7G-23 Casa de Justicia Alfonso Lopez</t>
  </si>
  <si>
    <t>hnmosquera@registraduria.gov.co</t>
  </si>
  <si>
    <t>hudiaz@registraduria.gov.co</t>
  </si>
  <si>
    <t>DIANA PATRICIA QUINTERO ALVAREZ</t>
  </si>
  <si>
    <t>8826000 Ext 121/122 - 3002502047</t>
  </si>
  <si>
    <t>dpquinteroa@registraduria.gov.co</t>
  </si>
  <si>
    <t>2258411 - 3104433720</t>
  </si>
  <si>
    <t>elcerritovalle@registraduria.gov.co</t>
  </si>
  <si>
    <t>floridavalle@registraduria.gov.co</t>
  </si>
  <si>
    <t>jamundivalle@registraduria.gov.co</t>
  </si>
  <si>
    <t>JOSE ALNER LOPEZ</t>
  </si>
  <si>
    <t>2293305  3152832163</t>
  </si>
  <si>
    <t>2672700 - 3137337182</t>
  </si>
  <si>
    <t>6691326 - 3168656401</t>
  </si>
  <si>
    <t>2206744 - 3113211639</t>
  </si>
  <si>
    <t>GEYLER CANDELO ORTEGA</t>
  </si>
  <si>
    <t>3167510253 - 3127248648</t>
  </si>
  <si>
    <t>REGISTRADURIA MUNICIPAL SINCE SUCRE</t>
  </si>
  <si>
    <t>4295156 ext. 205</t>
  </si>
  <si>
    <t>Calle 13 No 30-14 Barrio Camilo Torrez</t>
  </si>
  <si>
    <t xml:space="preserve">camartinez@registraduria.gov.co </t>
  </si>
  <si>
    <t>REGISTRADURIA AUXILIAR DE KENNEDY AMÉRICAS</t>
  </si>
  <si>
    <t>REGISTRADURIA AUXILIAR SUBA NIZA</t>
  </si>
  <si>
    <t>REGISTRADURIA AUXILIAR DE SUBA TIBABUYES</t>
  </si>
  <si>
    <t xml:space="preserve">jmotalora@registraduria.gov.co </t>
  </si>
  <si>
    <t>CLAUDIA MILENA URIBE LOZANO</t>
  </si>
  <si>
    <t xml:space="preserve">REGISTRADURIA AUXILIAR MANIZALEZ </t>
  </si>
  <si>
    <t>DELEGACIÓN RISARALDA</t>
  </si>
  <si>
    <t>MONICA LUCIA PINZON</t>
  </si>
  <si>
    <t xml:space="preserve"> 8641587, </t>
  </si>
  <si>
    <t>facatativacun@registraduria.gov.co</t>
  </si>
  <si>
    <t>EDILBERTO GARAVITO CALDERON</t>
  </si>
  <si>
    <t>( 1 ) 8231030, 8231038</t>
  </si>
  <si>
    <t>( 1 ) 8673110, 8673397</t>
  </si>
  <si>
    <t>tocancipacun@registraduria.gov.co</t>
  </si>
  <si>
    <t>( 1 ) 8552799, 8890799, 8553294</t>
  </si>
  <si>
    <t>( 1 ) 8522801  8511730, 8524262</t>
  </si>
  <si>
    <t>zipaquiracun@registraduria.gov.co</t>
  </si>
  <si>
    <t>lamesacundinamarca@registraduria.gov.co</t>
  </si>
  <si>
    <t>niortega@registraduria.gov.co</t>
  </si>
  <si>
    <t>MARTHA OLIVA ORTIZ CASTILLO</t>
  </si>
  <si>
    <t>MARIA ALEJANDRA PINTO</t>
  </si>
  <si>
    <t>MARCELA SANTOS VEGA</t>
  </si>
  <si>
    <t xml:space="preserve">GERENCIA DE INFORMATICA  </t>
  </si>
  <si>
    <t xml:space="preserve">GERENCIA DE TALENTO HUMANO  </t>
  </si>
  <si>
    <t>ADRIANA LUCIA GONZALEZ  VILLAMIZAR</t>
  </si>
  <si>
    <t>LUCELLY CASALLAS</t>
  </si>
  <si>
    <t>MAIDEN COMBITA</t>
  </si>
  <si>
    <t>LUCY ADRIANA MATEUS</t>
  </si>
  <si>
    <t>STELLA CHACON MALAVER</t>
  </si>
  <si>
    <t>INGRID JULETH BUSAQUILLO AGUDELO</t>
  </si>
  <si>
    <t xml:space="preserve">REGISTRADURIA  DELEGADA EN LO ELECTORAL </t>
  </si>
  <si>
    <t>MARIANA QUINCHE</t>
  </si>
  <si>
    <t xml:space="preserve">REGISTRADURIA  DELEGADA PARA REGISTRO CIVIL Y LA IDENTIFICACION </t>
  </si>
  <si>
    <t xml:space="preserve">DIRECCIÓN ADMINISTRATIVA </t>
  </si>
  <si>
    <t xml:space="preserve">DIRECCIÓN DE CENSO ELECTORAL </t>
  </si>
  <si>
    <t>NANCY YADIRA CEDAN0</t>
  </si>
  <si>
    <t>MARTHA LUCIA ISAZA RODRIGUEZ</t>
  </si>
  <si>
    <t>nycedano@registraduria.gov.co</t>
  </si>
  <si>
    <t>mlisaza@registraduria.gov.co</t>
  </si>
  <si>
    <t>2613626            3158156184</t>
  </si>
  <si>
    <t>Calle 44 A N. 75 -104</t>
  </si>
  <si>
    <t>4162812 – 4137599 - 3116439020</t>
  </si>
  <si>
    <t>JORGE JR. MONTES CRISTO</t>
  </si>
  <si>
    <t>2666484            3163941396</t>
  </si>
  <si>
    <t>LUZ STELLA DALLOS TRIANA</t>
  </si>
  <si>
    <t>2460413            3168762584</t>
  </si>
  <si>
    <t>2489766            3106796473</t>
  </si>
  <si>
    <t>2580005            3113545335</t>
  </si>
  <si>
    <t>LUIS GUILLERMO ACUÑA BARRAGAN</t>
  </si>
  <si>
    <t>2514174             3208163169</t>
  </si>
  <si>
    <t>2265087             3115323671</t>
  </si>
  <si>
    <t>SOFIA D’ CARI GRIMALDOS PRADA</t>
  </si>
  <si>
    <t>8332828 - 3128710448</t>
  </si>
  <si>
    <t>OSCAR MAURICIO BAUTISTA LASPRILLA</t>
  </si>
  <si>
    <t>7243343 - 3125483807</t>
  </si>
  <si>
    <t>FERNANDO FONSECA ALVAREZ</t>
  </si>
  <si>
    <t>7771177-7771071-3015748262</t>
  </si>
  <si>
    <t>Doris Estella Bautista Aponte</t>
  </si>
  <si>
    <t xml:space="preserve">Carrera 6 # 9 -51 </t>
  </si>
  <si>
    <t>REGISTRADURIA MUNICIPAL ARACATACA</t>
  </si>
  <si>
    <t>JAVIER ALBERTO VALDES CORTES</t>
  </si>
  <si>
    <t>javaldes@registraduria.gov.co</t>
  </si>
  <si>
    <t>MARIA STELLA SARMIENTO ROMERO</t>
  </si>
  <si>
    <t>GaragoaBoyaca@registraduria.gov.co;</t>
  </si>
  <si>
    <t>REGISTRADURIA MUNICIPAL GUATEQUE</t>
  </si>
  <si>
    <t>REGISTRADURIA MUNICIPAL GUADUAS</t>
  </si>
  <si>
    <t>REGISTRADURIA MUNICIPAL PACHO</t>
  </si>
  <si>
    <t>FONDO ROTATORIO DE LA REGISTRADURIA NACIONAL DEL ESTADO CIVIL Nit 899-999-737-9</t>
  </si>
  <si>
    <t>DETALLES</t>
  </si>
  <si>
    <t>ITEM</t>
  </si>
  <si>
    <t>RUBRO</t>
  </si>
  <si>
    <t>DESCRIPCION</t>
  </si>
  <si>
    <t>MARCA</t>
  </si>
  <si>
    <t>REFERENCIA</t>
  </si>
  <si>
    <t>PRESENTACION</t>
  </si>
  <si>
    <t>MEDIDA</t>
  </si>
  <si>
    <t>ASEO</t>
  </si>
  <si>
    <t>750 CC</t>
  </si>
  <si>
    <t>UNIDAD</t>
  </si>
  <si>
    <t>KILO</t>
  </si>
  <si>
    <t xml:space="preserve">400 CM </t>
  </si>
  <si>
    <t>ATOMIZADOR INDUSTRIAL BLANCO CON PISTOLA DE 1000 CC UND</t>
  </si>
  <si>
    <t xml:space="preserve">BALDE PLASTICO DE 12 LITROS </t>
  </si>
  <si>
    <t>N/A</t>
  </si>
  <si>
    <t xml:space="preserve">BAYETILLA BLANCA 36X60Cm x6un material dulce abrigo </t>
  </si>
  <si>
    <t xml:space="preserve">BAYETILLA ROJA 36X60Cm x6un material dulce abrigo </t>
  </si>
  <si>
    <t>CANECA</t>
  </si>
  <si>
    <t xml:space="preserve">BLANQUEADOR LIQUIDO * 3000 CC </t>
  </si>
  <si>
    <t>3000 CC</t>
  </si>
  <si>
    <t>BOLSA PLAST. NEGRA CALIBRE 2.5 65*90 PAQUETE * 50 UNIDAD</t>
  </si>
  <si>
    <t>PAQUETE</t>
  </si>
  <si>
    <t>Bolsa plástica transparente calibre 3 (70*100 cms.) paquete por 10 UN</t>
  </si>
  <si>
    <t>CEPILLO DE MANO TIPO PLANCHA</t>
  </si>
  <si>
    <t xml:space="preserve">CHUPA PARA BAÑO </t>
  </si>
  <si>
    <t xml:space="preserve">CHURRUSCO PARA BAÑO CON BASE </t>
  </si>
  <si>
    <t>CINTA DE SEÑALIZACION PELIGRO NO PASE DE 500 MTS X 10 CMS.</t>
  </si>
  <si>
    <t>ROLLO</t>
  </si>
  <si>
    <t>430 ML</t>
  </si>
  <si>
    <t>CREOLINA CORRIENTE *3000 CC</t>
  </si>
  <si>
    <t>DESENGRASANTE *3750 MIL</t>
  </si>
  <si>
    <t>4000 ML</t>
  </si>
  <si>
    <t xml:space="preserve">DESINFECTANTE DE PINO * 3000 CC </t>
  </si>
  <si>
    <t xml:space="preserve">DETERGENTE EN POLVO * 1000 GRS </t>
  </si>
  <si>
    <t>PULGADAS</t>
  </si>
  <si>
    <t>ESCOBA DURA  CON CABO ESTÁNDAR DE MADERA</t>
  </si>
  <si>
    <t>ESCOBA SUAVE CON CABO STANDART DE MADERA</t>
  </si>
  <si>
    <t xml:space="preserve">ESTOPA DE ALGODÓN </t>
  </si>
  <si>
    <t>GANCHO METALICO  PORTATRAPERO STANDART CON  * 2 MARIPOSA DE AJUSTE</t>
  </si>
  <si>
    <t>GUANTE DE CAUCHO CALIBRE 25 TALLA 7.1/2  COLOR NEGRO</t>
  </si>
  <si>
    <t>PAR</t>
  </si>
  <si>
    <t>GUANTE DE CAUCHO CALIBRE 25 TALLA 8 COLOR NEGRO</t>
  </si>
  <si>
    <t>GUANTE DE CAUCHO CALIBRE 25 TALLA 8.1/2 COLOR NEGRO</t>
  </si>
  <si>
    <t>GUANTE DE CAUCHO CALIBRE 25 TALLA 9 COLOR NEGRO</t>
  </si>
  <si>
    <t>GUANTE NYLON POLIURETANO NEGRO TALLA 10</t>
  </si>
  <si>
    <t>GUANTE NYLON POLIURETANO NEGRO TALLA 8</t>
  </si>
  <si>
    <t>GUANTE NYLON POLIURETANO NEGRO TALLA 9</t>
  </si>
  <si>
    <t>CAJA</t>
  </si>
  <si>
    <t xml:space="preserve">JABON BARRA </t>
  </si>
  <si>
    <t>800 CC</t>
  </si>
  <si>
    <t>JABON LAVAPLATOS  * 900 GRS</t>
  </si>
  <si>
    <t xml:space="preserve">LIMPIAVIDRIOS CON PISTOLA * 500 CC </t>
  </si>
  <si>
    <t>500 CC</t>
  </si>
  <si>
    <t>LIMPION EN TOALLA 70 * 40 CM UND.</t>
  </si>
  <si>
    <t>70 * 40 CM</t>
  </si>
  <si>
    <t>LIMPION TELA ESPINA DE PESCADO 65*65  UNID. algodon 100%</t>
  </si>
  <si>
    <t xml:space="preserve">MANTENEDOR DE PISOS * 3000 CC </t>
  </si>
  <si>
    <t>MATAVOLADORES AEROSOL 235CC</t>
  </si>
  <si>
    <t xml:space="preserve">MECHA TRAPERO 500 GR-REF.800 </t>
  </si>
  <si>
    <t>PAÑO ABSORBENTE  PAQUETE  DE 18 * 20 CM *3 UNIDADES</t>
  </si>
  <si>
    <t>PAÑO ABSORBENTE ULTRA LIMPION ESTAMPADO ROLLO *50MTS</t>
  </si>
  <si>
    <t>PAÑOS DE LIMPIEZA X-70 INTERFOLD BL PAQUETE*50 UND</t>
  </si>
  <si>
    <t>PAPEL HIGIENICO HD BCO * 250 MTS *4</t>
  </si>
  <si>
    <t xml:space="preserve">PAQUETE </t>
  </si>
  <si>
    <t>PAPELERA PLASTICA BLANCA REDONDA 9.5LTS</t>
  </si>
  <si>
    <t>RECOGEDOR PLASTICO</t>
  </si>
  <si>
    <t>REMOVEDOR DE CERA/DECAPANTE X 5 GALONES (20LT)</t>
  </si>
  <si>
    <t>SELLADOR ACABADO  CUÑETE*20 LITROS</t>
  </si>
  <si>
    <t xml:space="preserve">ASEO </t>
  </si>
  <si>
    <t>SODA CAUSTICA PERLA</t>
  </si>
  <si>
    <t>THINNER * 55 GLS</t>
  </si>
  <si>
    <t>TOALLA MANOS NATURAL  MULTIFOLD * 150 UND</t>
  </si>
  <si>
    <t>TOALLA MANOS NAT MULTIFOLD * 150 UND</t>
  </si>
  <si>
    <t>VARSOL GALON *3750</t>
  </si>
  <si>
    <t>VIRUTA 200 GRS</t>
  </si>
  <si>
    <t>CAFETERIA</t>
  </si>
  <si>
    <t>AROMATICA  INSTIT * 25 LIMONARIA</t>
  </si>
  <si>
    <t xml:space="preserve">CAJA </t>
  </si>
  <si>
    <t>AROMATICA  INSTIT * 25 MANZANILLA</t>
  </si>
  <si>
    <t xml:space="preserve">AZUCAR PAQUETE X 200 SOBRES </t>
  </si>
  <si>
    <t xml:space="preserve">BANDEJA INST 47*35.5 X 2  CMS </t>
  </si>
  <si>
    <t>CAFE TOSTADO Y MOLINDO MEDIO X 500 GRS FUERTE</t>
  </si>
  <si>
    <t>ESPONJILLA ABRASIVA VERDE PUN</t>
  </si>
  <si>
    <t>ESPONJILLA EN ACERO BRILLO PAQUETE*6 UN</t>
  </si>
  <si>
    <t>FILTRO EN TELA PARA GRECA 1 LIBRA*60 TINTOS</t>
  </si>
  <si>
    <t>JARRA PLASTICA 1 1/2 LITROS</t>
  </si>
  <si>
    <t>Mezclador Madera 11cms Natural Bolsa *500</t>
  </si>
  <si>
    <t>POCILLO Y PLATO CAFE DE COLOMBIA</t>
  </si>
  <si>
    <t>SERVILLETA  LUJO BLANCA PAQ*200 UNID</t>
  </si>
  <si>
    <t>SERVILLETA BLANCA  PAQUETE X 200</t>
  </si>
  <si>
    <t xml:space="preserve">TERMO CAMPING 5 LTS ROJO GRIFO POLIUTERANO </t>
  </si>
  <si>
    <t>VASO CARTON 7 ONZAS PAQUETE *50  UNID</t>
  </si>
  <si>
    <t>3800 CC</t>
  </si>
  <si>
    <t>IMPRESOS</t>
  </si>
  <si>
    <t xml:space="preserve">ADHESIVO SEGURIDAD CONTROL RECAUDOS </t>
  </si>
  <si>
    <t>ALMOHADILLA DACTILAR TINTA PEMANENTE</t>
  </si>
  <si>
    <t>ALMOHADILLA PARA SELLOS - FIELTRO REINTENTABLE</t>
  </si>
  <si>
    <t>BANDA DE CAUCHO REF: 22 CAJA</t>
  </si>
  <si>
    <t xml:space="preserve">BLOCK CARTA CUADRICUALADO 80 HOJAS </t>
  </si>
  <si>
    <t>BOLSA SEGURIDAD POLIETILENO CON BOLSILLO PORTAGUIA CL3.5 30*40 BL*600 * 100 und.</t>
  </si>
  <si>
    <t>BOLSAS PLASTICA CIERRE HERMETICO 29.5*40 CM CALIBRE 175 * 50 UND.</t>
  </si>
  <si>
    <t>BOLSILLO LAMINACION 8*11 UNIDAD CAL 7</t>
  </si>
  <si>
    <t>BOMBILLO AHORRADOR 20W E-27 LUZ FRIA</t>
  </si>
  <si>
    <t>Borrador para tinta con escobilla</t>
  </si>
  <si>
    <t>BORRADOR TABLERO ACRILICO (BASE MADERA)</t>
  </si>
  <si>
    <t>CAJA ARCHIVO #12 X200 CAL 790K T.FRONTA 40*21*27</t>
  </si>
  <si>
    <t>CAJA ARCHIVO REFORZ T/BASE 34*29*26.5 CAL 930</t>
  </si>
  <si>
    <t>CAJA ARCHIVO REFORZ T/BASE 37*29*26.5 CAL 930</t>
  </si>
  <si>
    <t>Caja de Archivo X300 28*36*42 CM</t>
  </si>
  <si>
    <t xml:space="preserve">CAJA DE CARTON CON TAPA Y BASE CAL 790 32.4x20.6x22 </t>
  </si>
  <si>
    <t>CAJA DE CARTON REGULAR 37.5*29*30 CAL790K</t>
  </si>
  <si>
    <t>CAJA DE CARTON REGULAR 52*33.5*32.5 CAL790K</t>
  </si>
  <si>
    <t>CARPETA 4 ALAS PROPALCOTE 320 GRS. PLÁSTIFICADA CARA EXTERNA, TAMAÑO OFICIO</t>
  </si>
  <si>
    <t>RESMA</t>
  </si>
  <si>
    <t>Cinta 6 Panel Color -750 Imágenes -YMCKOK- ZXP7 Ref 800077-749</t>
  </si>
  <si>
    <t xml:space="preserve">CINTA ADHESIVA TRANSPARENTE 12MM X 40MTS </t>
  </si>
  <si>
    <t xml:space="preserve">CINTA ADHESIVA TRANSPARENTE EMPAQUE 48*40  </t>
  </si>
  <si>
    <t>CINTA AISLANTE NEGRA*20 MT</t>
  </si>
  <si>
    <t>CINTA CERA ZEBRA 110MM*300MTRS</t>
  </si>
  <si>
    <t xml:space="preserve">CINTA ENMASCARAR 12MM*40MTS </t>
  </si>
  <si>
    <t xml:space="preserve">CINTA ENMASCARAR 24MM*40MTS </t>
  </si>
  <si>
    <t xml:space="preserve">CINTA ENMASCARAR 48MM*40MTS </t>
  </si>
  <si>
    <t>Cinta Reloj Acoprint-ES-900</t>
  </si>
  <si>
    <t>CINTA RELOJ AMANO NS5100/PIX3000 13MM NEGRA</t>
  </si>
  <si>
    <t>CINTA TERMICA ZEBRA YMCKOK 170 REF 800015-448</t>
  </si>
  <si>
    <t>CINTA TRANSPARENTE DE 24MM</t>
  </si>
  <si>
    <t xml:space="preserve">CINTA ZABRA CERA Technologies 05319GS11007 4.33" x 244', Black </t>
  </si>
  <si>
    <t>Cinta ZEBRA TRUE COLOURS  ZXP 7 Ref 800077-749</t>
  </si>
  <si>
    <t>Conector RJ45</t>
  </si>
  <si>
    <t xml:space="preserve">CORRECTOR LIQUIDO BROCHA BLANCO </t>
  </si>
  <si>
    <t>COSEDORA 240 HOJAS REF 50L</t>
  </si>
  <si>
    <t>DISCO CD-R 700 MB</t>
  </si>
  <si>
    <t>TORRE</t>
  </si>
  <si>
    <t>TORRE * 100 UN</t>
  </si>
  <si>
    <t>DVD - R  4.7 GB</t>
  </si>
  <si>
    <t xml:space="preserve">ESCARAPELA VERTICAL Y CORDON  REF-1034 </t>
  </si>
  <si>
    <t>ESTUCHE LIMPIATIPOS X 4 UNDS</t>
  </si>
  <si>
    <t>ETIQUETA ADHESIVA 51MM*19MM ROLLO*5000 1 LINEA</t>
  </si>
  <si>
    <t>ETIQUETAS 60MM*30MM 1CAVI *1800 UNIDADES ZEBRA</t>
  </si>
  <si>
    <t>ETIQUETAS ADHESIVAS 50MM*25MM 1 CAV 2500 ZEBRA</t>
  </si>
  <si>
    <t>GANCHO CLIP MARIPOSA CAJA X 50 UNID</t>
  </si>
  <si>
    <t>Gancho Manecilla 1"</t>
  </si>
  <si>
    <t>Gancho Manecilla 1.1/4"</t>
  </si>
  <si>
    <t>Gancho Manecilla 1.5/8"</t>
  </si>
  <si>
    <t>GANCHO MANECILLA 2"</t>
  </si>
  <si>
    <t>Gancho Manecilla 3/4"</t>
  </si>
  <si>
    <t>GANCHO YOYO PARA CARNET BLANCO</t>
  </si>
  <si>
    <t>GUIA CLASIFICADORA  CARTULINA .105*5 V/COLORES</t>
  </si>
  <si>
    <t>HUMEDECEDOR DACTILAR  42 GR.</t>
  </si>
  <si>
    <t>LAPIZ NEGRO  * UNID</t>
  </si>
  <si>
    <t xml:space="preserve">LIBRETA MEDIA CARTA CUADRICULADA 70 HOJAS </t>
  </si>
  <si>
    <t>LIBRO 3 COLUMNAS 400 FOLIOS</t>
  </si>
  <si>
    <t>LIMPIADOR ELECTRONICO 16 ONZAS</t>
  </si>
  <si>
    <t>MARCADOR BORRABLE AZUL UND</t>
  </si>
  <si>
    <t>MARCADOR BORRABLE NEGRO  UND</t>
  </si>
  <si>
    <t>MARCADOR BORRABLE ROJO  UND</t>
  </si>
  <si>
    <t>MARCADOR BORRABLE VERDE UND</t>
  </si>
  <si>
    <t>MARCADOR PERMANENTE AZUL  UND</t>
  </si>
  <si>
    <t>MARCADOR PERMANENTE NEGRO  UND</t>
  </si>
  <si>
    <t xml:space="preserve">MARCADOR PERMANENTE ROJO </t>
  </si>
  <si>
    <t>MARCADOR PERMANENTE VERDE</t>
  </si>
  <si>
    <t>MICROPUNTA  NEGRO</t>
  </si>
  <si>
    <t xml:space="preserve">MOUSE OPTICO USB EM-530/MO 530 </t>
  </si>
  <si>
    <t>Multitoma Supresora De Picos De Voltaje 3.200 Jules</t>
  </si>
  <si>
    <t>PAPEL  Propalcote 2C 150 grs Pliego 70*100</t>
  </si>
  <si>
    <t>PLIEGO</t>
  </si>
  <si>
    <t>Papel  Propalcote 2C 150 grs RESMA 70*100</t>
  </si>
  <si>
    <t>RESMA * 500</t>
  </si>
  <si>
    <t>PAPEL ADHESIVO SEGURIDAD PROPALCOTE 70*100 RESMA</t>
  </si>
  <si>
    <t xml:space="preserve">PAPEL BOND BLANCO 90 GRS 70*100 </t>
  </si>
  <si>
    <t>PAPEL CONTAC TRANSPARENTE * METRO GENERICO</t>
  </si>
  <si>
    <t>PAPEL KRAFT 70*100 60 GRS * RESMA 500 HOJAS</t>
  </si>
  <si>
    <t xml:space="preserve">PAPEL PERIODICO 70 * 100 </t>
  </si>
  <si>
    <t>RESMA * 100</t>
  </si>
  <si>
    <t>PAPEL PROPALCOTE C2S 240 GR 70*100* RESMA POR 500 PLIEGOS</t>
  </si>
  <si>
    <t>PAPEL PROPALCOTE C2S 240GR 70*100* RESMA 500PLIEGOS</t>
  </si>
  <si>
    <t>PAPEL RESMA  BOND 75 GRS 70X100 BLANCO*500 HOJAS</t>
  </si>
  <si>
    <t xml:space="preserve">PAPEL RESMA  OFICIO 75 GRS </t>
  </si>
  <si>
    <t xml:space="preserve">PAPEL RESMA DE  CARTA 75 GRS </t>
  </si>
  <si>
    <t>PAPEL RESMA PAPEL ECOLOGICO PLIEGO 70*100 90 GRS</t>
  </si>
  <si>
    <t xml:space="preserve">PAPEL TERMICO 80MM*60 MTS (ERC-32) </t>
  </si>
  <si>
    <t>PEGANTE EN BARRA 40 GRS</t>
  </si>
  <si>
    <t>PEGANTE EN BARRA</t>
  </si>
  <si>
    <t xml:space="preserve">Pila  No. 393 </t>
  </si>
  <si>
    <t xml:space="preserve">UNIDAD </t>
  </si>
  <si>
    <t>PILA AA ALKALINA PAR de 1.5 voltios</t>
  </si>
  <si>
    <t xml:space="preserve">PILA AAA ALKALINA PAR DE 1.5 VOLTIOS </t>
  </si>
  <si>
    <t>PITA NATURAL KILO * 500 MTS</t>
  </si>
  <si>
    <t>PLANCHUELA ESTACION DE RESEÑA CON PRENSA</t>
  </si>
  <si>
    <t>PLASTICO BURBUJA 1.2CM*1M X 70 METROS</t>
  </si>
  <si>
    <t>PLASTICO BURBUJA 2.5CM*60CM X 25METROS</t>
  </si>
  <si>
    <t>PORTA ESCARAPELA ACRILICA VERTICAL LECHOSA</t>
  </si>
  <si>
    <t>REGLA PLASTICA 30 CMS</t>
  </si>
  <si>
    <t xml:space="preserve">REGLA PLASTICA 50 CM </t>
  </si>
  <si>
    <t xml:space="preserve">RESALTADOR AMARILLO </t>
  </si>
  <si>
    <t xml:space="preserve">RESALTADOR AZUL </t>
  </si>
  <si>
    <t xml:space="preserve">RESALTADOR ROSADO </t>
  </si>
  <si>
    <t>RESALTADOR VERDE</t>
  </si>
  <si>
    <t>RESMA DE PAPEL OPALINA 70*100 180Grs</t>
  </si>
  <si>
    <t>RODILLO 3" SIRCHIE FPT 262A</t>
  </si>
  <si>
    <t>ROLLO CINTA ZEBRA TOP 750 /ZXP 7, 750 PATCH 800085-914</t>
  </si>
  <si>
    <t>ROLLO DE PLASTICO STRETCH DE 50CMS DE ALTO X 300 METROS DE LARGO</t>
  </si>
  <si>
    <t>ROLLO TERMICO PARA SISTEMA DIGITURNO DT1000E/1200</t>
  </si>
  <si>
    <t>SACAGANCHOS REF. 508B * UNIDAD</t>
  </si>
  <si>
    <t>SACAPUNTAS  ELECTRICO</t>
  </si>
  <si>
    <t>SACAPUNTAS METALICO</t>
  </si>
  <si>
    <t>SELLO NUMERADOR MECANICO DE 6 DIG TINTA NEGRA</t>
  </si>
  <si>
    <t>SILICONA * 300 SPRAY</t>
  </si>
  <si>
    <t>SILICONA LIQUIDA PARA LUBRICAR 7 ONZAS</t>
  </si>
  <si>
    <t>SOBRE MANILA GOLD 22.5*29 REF 295 * UNID</t>
  </si>
  <si>
    <t>SOBRE MANILA GOLD 27*37 REF. 611</t>
  </si>
  <si>
    <t>SOBRE MANILA GOLD 36*44 REF. 745</t>
  </si>
  <si>
    <t>SOBRE MANILA GOLD MEDIO OFICIO 21*27CM *UNIDAD</t>
  </si>
  <si>
    <t>SOBRE MANILA GOLD OFICIO 25*35 C.</t>
  </si>
  <si>
    <t>SOBRES PARA CD</t>
  </si>
  <si>
    <t>TABLA LEGAJADORA ACRILICA OFICIO</t>
  </si>
  <si>
    <t>TABLERO ACRILICO 1MT*1.50MT PORCELANIZADO</t>
  </si>
  <si>
    <t>TABLERO ACRILICO MARCO ALUMINIO 1.20*2MTS</t>
  </si>
  <si>
    <t>TABLERO ACRILICO MARCO ALUMINIO 80*120</t>
  </si>
  <si>
    <t>TARJETA PVC CAL 30 CAJA *500</t>
  </si>
  <si>
    <t>TECLADO MULTIMEDIA USB</t>
  </si>
  <si>
    <t>TIJERA  OFICINA 17 CMS</t>
  </si>
  <si>
    <t>TINTA DE RESEÑA SIRCHIE 4 ONZAS</t>
  </si>
  <si>
    <t xml:space="preserve">TINTA P/SELLOS DE CAUCHO NEGRA*30 cc </t>
  </si>
  <si>
    <t>TINTA P/SELLOS METALICOS  *30CC NEGRO</t>
  </si>
  <si>
    <t>TUBO FLUORESCENTE LUZ DIA 17WT8 TRIFOSFORO</t>
  </si>
  <si>
    <t>YOYO PORTA CARNET IMPRESO 1T REGISTRADURIA</t>
  </si>
  <si>
    <t>ZUNCHO PLASTICO 1/2PULG C3 AMARILLO *1000M</t>
  </si>
  <si>
    <t>REPUESTOS</t>
  </si>
  <si>
    <t xml:space="preserve"> DC 5000 008R13031 </t>
  </si>
  <si>
    <t>CABLE UTP PARA CATEGORIA 5E ROLLO*305MTS AMP</t>
  </si>
  <si>
    <t>CF233A HP 33A CARTUCHO DE TÓNER ORIGINAL</t>
  </si>
  <si>
    <t>CF234A HP 34A TAMBOR DE IMAGEN ORIGINAL</t>
  </si>
  <si>
    <t>FX 2190 REF EP-219</t>
  </si>
  <si>
    <t>LQ - 1170/1070 EP- 102</t>
  </si>
  <si>
    <t>REF:8750 LX 300/810 S</t>
  </si>
  <si>
    <t>DUAL</t>
  </si>
  <si>
    <t>S015329/ FX 890</t>
  </si>
  <si>
    <t>ML 621/691 44173404</t>
  </si>
  <si>
    <t>LQ2180/2070/FX2</t>
  </si>
  <si>
    <t>DISCO CD RW REESCRIBIBLE 650 MB UNIDAD</t>
  </si>
  <si>
    <t>DISCO DURO EXTERNO 1TB</t>
  </si>
  <si>
    <t>DISCO DURO EXTERNO 2TB</t>
  </si>
  <si>
    <t>MB460 REF. 43979001</t>
  </si>
  <si>
    <t>COLOR 013R00649</t>
  </si>
  <si>
    <t>IMPRESORA 44574320 / 44574317 ES4132/ES4172/ES4192/ES5112/ES5162</t>
  </si>
  <si>
    <t>GPR 22 NEGRO IR1022/1025IF</t>
  </si>
  <si>
    <t>45456301 - 45456306 MPS5501b/MPS5502mb</t>
  </si>
  <si>
    <t>CF064A CLJ P4034/4035 110V</t>
  </si>
  <si>
    <t xml:space="preserve">005R00713 MAGENTA </t>
  </si>
  <si>
    <t>SWITCH DE 8 PUERTOS MINI 10/100M RJ45 CAJA PLASTICA</t>
  </si>
  <si>
    <t>008R13052</t>
  </si>
  <si>
    <t>EPSON L355 (ref. T664120)</t>
  </si>
  <si>
    <t>EPSON L355 (ref. T664220)</t>
  </si>
  <si>
    <t>EPSON L355 (ref. T664320)</t>
  </si>
  <si>
    <t>EPSON L355 (ref. T664420)</t>
  </si>
  <si>
    <t>MLT-D203L/XAX</t>
  </si>
  <si>
    <t>TN 650 IMPRESORA 8085</t>
  </si>
  <si>
    <t>GPR 22 NEGRO IR1022/1023</t>
  </si>
  <si>
    <t xml:space="preserve">L104/120 ICMF 4250/4680 NEGRO </t>
  </si>
  <si>
    <t xml:space="preserve"> CB435A NEGRO LJ P1005/1006</t>
  </si>
  <si>
    <t>CB436A LJ 1505</t>
  </si>
  <si>
    <t>CC364A LJ P4015/4515/4014 10000PAG</t>
  </si>
  <si>
    <t>CE255A LJ P3015 6000 PAGINAS</t>
  </si>
  <si>
    <t>CE278A LJ 1606 2100 PAG</t>
  </si>
  <si>
    <t>CE285A LJ 1102 M1212 1600PAG</t>
  </si>
  <si>
    <t>CE390A NEGRO M602 M4555 10000 PAG</t>
  </si>
  <si>
    <t>CE505A LJ P2055/2035</t>
  </si>
  <si>
    <t>CF210A NEGRO LJ N276MW</t>
  </si>
  <si>
    <t>CF226X NEGRO UND</t>
  </si>
  <si>
    <t xml:space="preserve"> CF280A LJ PRO M401 MFP425 2700PAG</t>
  </si>
  <si>
    <t>CF281A NEGRO MFP M630/605</t>
  </si>
  <si>
    <t>CF281X LJ M630H/F</t>
  </si>
  <si>
    <t>Q2612A 1010/1015/1018/1020</t>
  </si>
  <si>
    <t>Q7553A LJ M2727 3000PAG</t>
  </si>
  <si>
    <t>TK1122 FS 1060</t>
  </si>
  <si>
    <t>TK-1147 FS 1035</t>
  </si>
  <si>
    <t>26A CF226A UND</t>
  </si>
  <si>
    <t>50F4H00 MS610 5K</t>
  </si>
  <si>
    <t>52D4H00 521H- 25K MS810/811/812</t>
  </si>
  <si>
    <t>60F4H00 10K MX611/MX410/MX310/MX511</t>
  </si>
  <si>
    <t>62D4H00 25K MX711/710 MX810/MX811/MX812</t>
  </si>
  <si>
    <t>64018SL 6K T640/642/644</t>
  </si>
  <si>
    <t>70C8XC0 4000 PAGINAS CS510DE</t>
  </si>
  <si>
    <t>70C8XK0 8000 PAGINAS CS510DE</t>
  </si>
  <si>
    <t>70C8XM0 4000 PAGINAS CS510DE</t>
  </si>
  <si>
    <t>70C8XY0 4000 PAGINAS CS510DE</t>
  </si>
  <si>
    <t>E250A11L E250/E350/E352</t>
  </si>
  <si>
    <t>E260A11L E260/E360/E460 3500 PAG</t>
  </si>
  <si>
    <t>T650H11L T650/652 25000pag</t>
  </si>
  <si>
    <t>DIBIZUH 210/2011 TN114</t>
  </si>
  <si>
    <t>TONER OKIDATA 43979231 B420-430/MB460-470-480 (7K PAGE)</t>
  </si>
  <si>
    <t>B730 52123603 26K</t>
  </si>
  <si>
    <t>1170D MP161 841718</t>
  </si>
  <si>
    <t>ML 2010/2015/2570/119S</t>
  </si>
  <si>
    <t>MLT-D101S ML2160/2165</t>
  </si>
  <si>
    <t>MLT-D104S/XAA ML1660</t>
  </si>
  <si>
    <t>MLT-D108S/XAA ML 1640/2240</t>
  </si>
  <si>
    <t>MLT-D111S/XAX</t>
  </si>
  <si>
    <t>MLT-D203U/XAX</t>
  </si>
  <si>
    <t>MLT-P208A DUO SCX 5635/5835</t>
  </si>
  <si>
    <t>SCX-D6555A</t>
  </si>
  <si>
    <t>006R01247 NEGRO</t>
  </si>
  <si>
    <t xml:space="preserve">006R01248 CYAN </t>
  </si>
  <si>
    <t xml:space="preserve">006R01249 MAGENTA </t>
  </si>
  <si>
    <t>45460512 (45460501) 36K MPS5501/5502</t>
  </si>
  <si>
    <t>B410/20/30 MB460/70/80 43979101</t>
  </si>
  <si>
    <t>BLACK DRUM 013R00648</t>
  </si>
  <si>
    <t>PB-211E</t>
  </si>
  <si>
    <t>Toner 56F4U00 MS521dn 25K - Ultra High Yield</t>
  </si>
  <si>
    <t xml:space="preserve">VERSANT 2100 006R01634 </t>
  </si>
  <si>
    <t>CC364X LASER JET P4015 4515</t>
  </si>
  <si>
    <t xml:space="preserve">VERSANT 2100 006R01635 </t>
  </si>
  <si>
    <t>Laserjet CF217A</t>
  </si>
  <si>
    <t xml:space="preserve">TONER HP CF237A </t>
  </si>
  <si>
    <t xml:space="preserve">VERSANT 2100 006R01636 </t>
  </si>
  <si>
    <t>TONER OKIDATA 45807129 NEGRO 12k</t>
  </si>
  <si>
    <t>TONER RICOH 842141 Print Cartridge MP 305</t>
  </si>
  <si>
    <t>VERSANT 2100 006R01637</t>
  </si>
  <si>
    <t>52D0Z00 MS810</t>
  </si>
  <si>
    <t>50F0Z00 MS410</t>
  </si>
  <si>
    <t>58D0Z00 150K MX721</t>
  </si>
  <si>
    <t>56F0Z00</t>
  </si>
  <si>
    <t>DISTRIBUCION NACIONAL</t>
  </si>
  <si>
    <t>DISTRIBUCION EN BOGOTA</t>
  </si>
  <si>
    <t>V. UNITARIO</t>
  </si>
  <si>
    <t>IVA</t>
  </si>
  <si>
    <t>V. UNIT.  INCLUIDO IVA</t>
  </si>
  <si>
    <t xml:space="preserve">V. UNITARIO </t>
  </si>
  <si>
    <t>TOTAL</t>
  </si>
  <si>
    <t>PRECIO UNITARIO DE REFERENCIA</t>
  </si>
  <si>
    <t>REGISTRADURIA MUNICIPAL LA MESA</t>
  </si>
  <si>
    <t>NIT:</t>
  </si>
  <si>
    <t>DESCUENTO POR VALOR FACTURADO</t>
  </si>
  <si>
    <t>EMPRESA OFERENTE</t>
  </si>
  <si>
    <t>DESCUENTO POR VALOR FACTURADO:__________________________%  PARA APLICAR EN CADA FACTURACION MENSUAL</t>
  </si>
  <si>
    <t>Firma Representante Legal</t>
  </si>
  <si>
    <t>Nombre</t>
  </si>
  <si>
    <t>Identificación</t>
  </si>
  <si>
    <t>CARGO</t>
  </si>
  <si>
    <t>NOMBRE</t>
  </si>
  <si>
    <t>TEL</t>
  </si>
  <si>
    <t>CORREO</t>
  </si>
  <si>
    <t>NOTA 1: Al formulario se deben anexar las hojas de vida que se relacionen junto con sus respectivos soportes.</t>
  </si>
  <si>
    <t>Número total de trabajadores de la planta de personal del proponente</t>
  </si>
  <si>
    <t>Numero mínimo de trabajadores con discapacidad exigidos</t>
  </si>
  <si>
    <t>Entre 1 y 30</t>
  </si>
  <si>
    <t>Entre 31 y 100</t>
  </si>
  <si>
    <t>Entre 101 y 150</t>
  </si>
  <si>
    <t>Entre 151 y 200</t>
  </si>
  <si>
    <t>Mas de 200</t>
  </si>
  <si>
    <t xml:space="preserve">OFERTA DE PRODUCTOS ADICIONALES </t>
  </si>
  <si>
    <t>SUMINISTRO DE Dispensadores DESODORIZADORES CON SISTEMA GOTEO</t>
  </si>
  <si>
    <t>CANTIDAD</t>
  </si>
  <si>
    <t>Proponente que ofrezca el suministro de Dispensadores DESODORIZADORES CON SISTEMA DE GOTEO para los orinales y el cambio de recarga mensual durante la vigencia del contrato, sus prorrogas y adiciones</t>
  </si>
  <si>
    <t>SUMINISTRO DE DISPENSADORES AROMATIZADORES PARA BAÑOS</t>
  </si>
  <si>
    <t>DELEGACIÓN AMAZONAS</t>
  </si>
  <si>
    <t>DELEGACIÓN ANTIOQUIA</t>
  </si>
  <si>
    <t>DELEGACIÓN ARAUCA</t>
  </si>
  <si>
    <t>DELEGACIÓN ATLANTICO</t>
  </si>
  <si>
    <t>DELEGACIÓN BOLIVAR</t>
  </si>
  <si>
    <t>DELEGACIÓN BOYACA</t>
  </si>
  <si>
    <t>DELEGACIÓN CALDAS</t>
  </si>
  <si>
    <t>DELEGACIÓN CAQUETA</t>
  </si>
  <si>
    <t>DELEGACIÓN CASANARE</t>
  </si>
  <si>
    <t>DELEGACIÓN CAUCA</t>
  </si>
  <si>
    <t>DELEGACIÓN CESAR</t>
  </si>
  <si>
    <t>DELEGACIÓN CHOCO</t>
  </si>
  <si>
    <t>DELEGACIÓN CORDOBA</t>
  </si>
  <si>
    <t>DELEGACIÓN CUNDINAMARCA</t>
  </si>
  <si>
    <t>DELEGACIÓN GUAINIA</t>
  </si>
  <si>
    <t>DELEGACIÓN GUAVIARE</t>
  </si>
  <si>
    <t>DELEGACIÓN HUILA</t>
  </si>
  <si>
    <t>DELEGACIÓN GUAJIRA</t>
  </si>
  <si>
    <t>DELEGACIÓN MAGDALENA</t>
  </si>
  <si>
    <t>DELEGACIÓN NARIÑO</t>
  </si>
  <si>
    <t>DELEGACIÓN NORTE  DE SANTANDER</t>
  </si>
  <si>
    <t>DELEGACIÓN PUTUMAYO</t>
  </si>
  <si>
    <t>DELEGACIÓN QUINDIO</t>
  </si>
  <si>
    <t>DELEGACIÓN SAN ANDRES</t>
  </si>
  <si>
    <t>DELEGACIÓN SANTANDER</t>
  </si>
  <si>
    <t>DELEGACIÓN SUCRE</t>
  </si>
  <si>
    <t>DELEGACIÓN TOLIMA</t>
  </si>
  <si>
    <t>DELEGACIÓN VALLE</t>
  </si>
  <si>
    <t>DELEGACIÓN VAUPES</t>
  </si>
  <si>
    <t>DELEGACIÓN VICHADA</t>
  </si>
  <si>
    <t>JABON LIQUIDO PARA MANOS X 500 CC FRASCO</t>
  </si>
  <si>
    <t>JABON LIQUIDO ANTIBACTERIAL POR 1000 ML FRASCO</t>
  </si>
  <si>
    <t>TOALLA MANOS CAJA POR SEIS  ROLLOS DE 305 MTS</t>
  </si>
  <si>
    <t>1000 ML</t>
  </si>
  <si>
    <t>BOLSA PLASTICA BAJA REC 56*76CM C-2 ROJA PAQ*6</t>
  </si>
  <si>
    <t>MLT-D304E</t>
  </si>
  <si>
    <t>MEMORIA USB 32 GB</t>
  </si>
  <si>
    <t>TIPO</t>
  </si>
  <si>
    <t>Planeación</t>
  </si>
  <si>
    <t>Mensual</t>
  </si>
  <si>
    <t>Selección</t>
  </si>
  <si>
    <t>REGISTRADURIA AUXILIAR BELEN - MEDELLIN</t>
  </si>
  <si>
    <t>REGISTRADURIA AUXILIAR CASTILLA -  MEDELLIN</t>
  </si>
  <si>
    <t>REGISTRADURIA AUXILIAR EL BOSQUE - MEDELLIN</t>
  </si>
  <si>
    <t>REGISTRADURIA AUXILIAR LA AMERICA - MEDELLIN</t>
  </si>
  <si>
    <t>REGISTRADURIA AUXILIAR SAN ANTONIO DE PRADO - MEDELLIN</t>
  </si>
  <si>
    <t>REGISTRADURIA AUXILIAR No. 01 LA PAZ - BARRANQUILLA</t>
  </si>
  <si>
    <t>REGISTRADURIA AUXILIAR No. 02 CIUDADELA 20 DE JULIO - BARRANQUILLA</t>
  </si>
  <si>
    <t>REGISTRADURIA AUXILIAR No. 03 LAS NIEVES - BARRANQUILLA</t>
  </si>
  <si>
    <t>REGISTRADURIA AUXILIAR No. 04 VILLA COUNTRY - BARRANQUILLA</t>
  </si>
  <si>
    <t>REGISTRADURIA AUXILIAR No. 05 RIOMAR - BARRANQUILLA</t>
  </si>
  <si>
    <t>REGISTRADURIA AUXILIAR No. 03 - CARTAGENA</t>
  </si>
  <si>
    <t>REGISTRADURIA AUXILIAR No. 02 - CARTAGENA</t>
  </si>
  <si>
    <t>REGISTRADURIA MUNICIPAL DE MONIQUIRA</t>
  </si>
  <si>
    <t>REGISTRADURIA MUNICIPAL DE RAMIRIQUI</t>
  </si>
  <si>
    <t>REGISTRADURIA MUNICIPAL DE VILLA DE LEIVA</t>
  </si>
  <si>
    <t>REGISTRADURIA AUXILIAR BARRIO LA NEVADA</t>
  </si>
  <si>
    <t>REGISTRADURIA AUXILIAR DEL PRIMERO DE MAYO</t>
  </si>
  <si>
    <t>REGISTRADURIA MUNICIPAL LA  CALERA</t>
  </si>
  <si>
    <t>DISTRITO D.C.</t>
  </si>
  <si>
    <t>REGISTRADURIA AUXILIAR CIUDAD BOLIVAR</t>
  </si>
  <si>
    <t>REGISTRADURIA AUXILIAR DE ENGATIVA CENTRO</t>
  </si>
  <si>
    <t>REGISTRADURIA DISTRITAL</t>
  </si>
  <si>
    <t>REGISTRADURIA MUNICIPAL SAMANIEGO</t>
  </si>
  <si>
    <t>REGISTRADURIA AUXILIAR No. 01 VERSALLES - CALI</t>
  </si>
  <si>
    <t>REGISTRADURIA AUXILIAR No. 02 PASO ANCHO - CALI</t>
  </si>
  <si>
    <t>REGISTRADURIA AUXILIAR No. 03 CALIMA - CALI</t>
  </si>
  <si>
    <t>REGISTRADURIA AUXILIAR No. 04 LA CASONA - CALI</t>
  </si>
  <si>
    <t>REGISTRADURIA AUXILIAR No. 05 ALFONSO LOPEZ - CALI</t>
  </si>
  <si>
    <t>REGISTRADURIA AUXILIAR No. 06 SEDE VALLADO - CALI</t>
  </si>
  <si>
    <t xml:space="preserve">CARMEN RIVERA LEON </t>
  </si>
  <si>
    <t>5928056 IP 60001</t>
  </si>
  <si>
    <t xml:space="preserve">ANGELA Mª OROZCO MOSCOSO </t>
  </si>
  <si>
    <t>5928056 IP 60502</t>
  </si>
  <si>
    <t>HOYOS BOTERO JUAN  GUILLERMO</t>
  </si>
  <si>
    <t>ECHEVERRI SERNA LUIS ERNESTO</t>
  </si>
  <si>
    <t>2677078 - 3015386262</t>
  </si>
  <si>
    <t>6741136 - 3102896292</t>
  </si>
  <si>
    <t>VELEZ BETANCUR PATRICIA</t>
  </si>
  <si>
    <t>2868858 - 3108230626</t>
  </si>
  <si>
    <t>MESA GUZMAN RODRIGO ALFONSO</t>
  </si>
  <si>
    <t>3225136372 - 3012973525</t>
  </si>
  <si>
    <t>FERNANDEZ ACOSTA CLAUDIA CECILIA</t>
  </si>
  <si>
    <t>2777673 - 3153779823</t>
  </si>
  <si>
    <t>4662390 - 3217526912</t>
  </si>
  <si>
    <t>PENAGOS HERRERA ANGELA MARIA</t>
  </si>
  <si>
    <t>ATENCIA ALBERTO JAVIER</t>
  </si>
  <si>
    <t>4016765 - 3017280167</t>
  </si>
  <si>
    <t>4052650- 4052651 -3126791489</t>
  </si>
  <si>
    <t>HENAO HOLGUIN JULIANA SOFIA</t>
  </si>
  <si>
    <t>5615316 - 3234876331</t>
  </si>
  <si>
    <t>2855928 - 3006550311</t>
  </si>
  <si>
    <t>5460591 - 3207493967</t>
  </si>
  <si>
    <t>ARIAS PEREZ OMAIRA ANDREA</t>
  </si>
  <si>
    <t>ERAZO ELIZALDE CARLOS ALBERTO</t>
  </si>
  <si>
    <t>8691811 - 3183365517</t>
  </si>
  <si>
    <t>CARDONA CASTRO PAULA ANDREA</t>
  </si>
  <si>
    <t>RAMIREZ GARCIA JOSE MIGUEL</t>
  </si>
  <si>
    <t>8608791 - 3116033555</t>
  </si>
  <si>
    <t>NATALIA RODRIGUEZ DELGADILLO</t>
  </si>
  <si>
    <t>nrodriguez@registraduria.gov.co</t>
  </si>
  <si>
    <t>TONY JUNIOR TORDECILLA DIAZ</t>
  </si>
  <si>
    <t>JULIO CESAR NEIRA CASTRO</t>
  </si>
  <si>
    <t>jcneira@registraduria.gov.co;</t>
  </si>
  <si>
    <t>JOSE GUILLERMO MAYORGA PRIETO</t>
  </si>
  <si>
    <t>Carrera 3 No. 16-84</t>
  </si>
  <si>
    <t>MoniquiraBoyaca@registraduria.gov.co;</t>
  </si>
  <si>
    <t>BENJAMIN MEJIA GARCES</t>
  </si>
  <si>
    <t>RamiriquiBoyaca@registraduria.gov.co;</t>
  </si>
  <si>
    <t>BETTY EDELMIRA SANCHEZ PEÑA</t>
  </si>
  <si>
    <t xml:space="preserve">Calle 12 No. 4-50 Casa de Justicia  </t>
  </si>
  <si>
    <t>VillaDeLeivaBoyaca@registraduria.gov.co; bettysanchez13@gmail.com</t>
  </si>
  <si>
    <t xml:space="preserve">NUBIA ESPERANZA NIETO ROA </t>
  </si>
  <si>
    <t>Calle  11 No. -5-45</t>
  </si>
  <si>
    <t>registraduriaguateque@gmail.com;</t>
  </si>
  <si>
    <t>CRISTINA GUERRERO GUASCO</t>
  </si>
  <si>
    <t>MirafloresBoyaca@registraduria.gov.co;</t>
  </si>
  <si>
    <t>JHON SEBASTIAN CHAPARRO PEREZ</t>
  </si>
  <si>
    <t>SogamosoBoyaca@registraduria.gov.co;</t>
  </si>
  <si>
    <t>MARIA INMACULADA MORON COTES</t>
  </si>
  <si>
    <t>Calle 7 No. 42-84 casa de justicia Barrio La nevada. Valledupar - Cesar</t>
  </si>
  <si>
    <t>mimoron@registraduria.gov.co</t>
  </si>
  <si>
    <t>JOSE RICARDO VILLAFAÑE ALVAREZ</t>
  </si>
  <si>
    <t>primerodemayo@registraduria.gov.co</t>
  </si>
  <si>
    <t>DIANA CAROLINA MAYOLO REINA</t>
  </si>
  <si>
    <t>dcmayolo@registraduria.gov.co</t>
  </si>
  <si>
    <t>NELFIDO JOAQUIN LLORENTE LLORENTE</t>
  </si>
  <si>
    <t>LISETH PAMELA RENDON MARTINEZ</t>
  </si>
  <si>
    <t>lmaestreb@registraduria.gov.co</t>
  </si>
  <si>
    <t xml:space="preserve">ANDREA CAROLINA RINCON VELASQUEZ </t>
  </si>
  <si>
    <t>8466254 / 8417269</t>
  </si>
  <si>
    <t>guaduascundinamarca@registraduria.gov.co</t>
  </si>
  <si>
    <t>lacaleracundinamarca@registraduria.gov.co</t>
  </si>
  <si>
    <t>JORGE ARIEL ROZO MORALES</t>
  </si>
  <si>
    <t>8540133 / 8541466</t>
  </si>
  <si>
    <t>pachocundinamarca@registraduria.gov.co</t>
  </si>
  <si>
    <t>NOHORALBA ALEJANDRA CEPEDA GOMEZ</t>
  </si>
  <si>
    <t>RUBEN DARIO NOREÑA FLOREZ</t>
  </si>
  <si>
    <t>rdnorena@registraduria.gov.co</t>
  </si>
  <si>
    <t>SANDRA MÓNICA BARRERA BERNAL</t>
  </si>
  <si>
    <t>smbarrera@registraduria.gov.co</t>
  </si>
  <si>
    <t>JORGE LUIS DANGOND AGUANCHA</t>
  </si>
  <si>
    <t>jldangond@registraduria.gov.co</t>
  </si>
  <si>
    <t>ejcalvo@registraduria.gov.co</t>
  </si>
  <si>
    <t xml:space="preserve">MIGUEL ELIAS PUMAREJO SANCHEZ </t>
  </si>
  <si>
    <t>mepumarejo@registraduria.gov.co</t>
  </si>
  <si>
    <t>OSMARY LORENA BARAJAS LONDOÑO</t>
  </si>
  <si>
    <t xml:space="preserve">CienagaMagdalena@registraduria.gov.co </t>
  </si>
  <si>
    <t>aracataca@registraduria.gov.co</t>
  </si>
  <si>
    <t>elbancomagdalena@registraduria.gov.co</t>
  </si>
  <si>
    <t>pivijaymagdalena@registraduria.gov.co</t>
  </si>
  <si>
    <t>EDWIN ENRIQUE PABA JIMENEZ</t>
  </si>
  <si>
    <t>platomagdalena@registraduria.gov.co</t>
  </si>
  <si>
    <t>BERENICE REYES JIMENEZ</t>
  </si>
  <si>
    <t>Diagonal 15 No. 21-05 Barrio Cooperativo</t>
  </si>
  <si>
    <t>GERMAN EDUARDO MARTINEZ TREJO</t>
  </si>
  <si>
    <t>Carrera 5a. No. 4-16, Barrio Industrial</t>
  </si>
  <si>
    <t>SamaniegoNarino@registraduria.gov.co</t>
  </si>
  <si>
    <t>RICHARD MAURICIO ALZATE BECERRA</t>
  </si>
  <si>
    <t>rmalzate@registraduria.gov.co</t>
  </si>
  <si>
    <t>ocananortedesan@registraduria.gov.co</t>
  </si>
  <si>
    <t>pamplona@registraduria.gov.co</t>
  </si>
  <si>
    <t>VillaDelRosarioNorte@registraduria.gov.co</t>
  </si>
  <si>
    <t>NORVY MAGOLA GUARAN CABRERA</t>
  </si>
  <si>
    <t>nmcuaran@registraduria.gov.co</t>
  </si>
  <si>
    <t xml:space="preserve">YULIANA AGUIRRE ESCOBAR </t>
  </si>
  <si>
    <t>cubapereira@registraduria.gov.co</t>
  </si>
  <si>
    <t>ALBERTO MARIO CASTAÑO MONTOYA</t>
  </si>
  <si>
    <t>amcastano@registraduria.gov.co</t>
  </si>
  <si>
    <t>AUGUSTO GALVIS SANCHEZ</t>
  </si>
  <si>
    <t>DosquebradasRis@registraduria.gov.co</t>
  </si>
  <si>
    <t>JULISSA IRENE ARBOLEDA ROMERO</t>
  </si>
  <si>
    <t>ROQUELINA BRAYAN EDEN</t>
  </si>
  <si>
    <t>JUAN PABLO OLACIREGUI CACERES</t>
  </si>
  <si>
    <t>6300684 – 3002232468</t>
  </si>
  <si>
    <t>jpolaciregui@registraduria.gov.co</t>
  </si>
  <si>
    <t>JAVIER ORLANDO MARTINEZ VARGAS</t>
  </si>
  <si>
    <t>6408917 – 3004771539</t>
  </si>
  <si>
    <t>javierorlandom@hotmail.com   /jomartinezv@registraduria.gov.co</t>
  </si>
  <si>
    <t>62137 88 – 3004416745</t>
  </si>
  <si>
    <t>jjmontes@registraduria.gov.co</t>
  </si>
  <si>
    <t>MONICA JOHANNA SERRANO PRADA</t>
  </si>
  <si>
    <t>Carrera 5 No. 4-20</t>
  </si>
  <si>
    <t>6480525 – 3124396471</t>
  </si>
  <si>
    <t>Calle 14 No. 09 -24 Barrio Trapiche</t>
  </si>
  <si>
    <t>Calle 14A  con Carrera 19A  Barrio el Consuelo</t>
  </si>
  <si>
    <t> 6469171 -6535205 - 3132829090</t>
  </si>
  <si>
    <t>gironsantander@registraduria.gov.co     acuolafo@yahoo.com</t>
  </si>
  <si>
    <t>lebrijasantander@registraduria.gov.co     registradurialebrija@yahoo.com</t>
  </si>
  <si>
    <t>piedecuestasantander@registraduria.gov.co       sofiagrimaldosprada@gmail.com</t>
  </si>
  <si>
    <t>6293273 - 3167791326</t>
  </si>
  <si>
    <t>sabanadetorressan@registraduria.gov.co      wijavape@gmail.com</t>
  </si>
  <si>
    <t>sangilsantander@registraduria.gov.co           oscarbauti@hotmail.com</t>
  </si>
  <si>
    <t>socorrosantander@registraduria.gov.co     socorrofernando@yahoo.es</t>
  </si>
  <si>
    <t>HECTOR ULICES DIAZ CERON</t>
  </si>
  <si>
    <t>VANESSA GOETA MEDINA</t>
  </si>
  <si>
    <t>vgoetam@registraduria.gov.co</t>
  </si>
  <si>
    <t>SOLLY SANTA CELIA</t>
  </si>
  <si>
    <t>ssantac@registraduria.gov.co</t>
  </si>
  <si>
    <t>DAPNE EVELINGH CAMPO SANTAMARIA</t>
  </si>
  <si>
    <t>decampo@registraduria.gov.co</t>
  </si>
  <si>
    <t>PAOLA ANDREA TRUJILLO RIVERA</t>
  </si>
  <si>
    <t xml:space="preserve">CLAUDIA JOHANNA DORADO BONILLA </t>
  </si>
  <si>
    <t>2703275 - 2718865 - 3127574077</t>
  </si>
  <si>
    <t>Carrera 14 # 8-38</t>
  </si>
  <si>
    <t>5164243 - 3137024392</t>
  </si>
  <si>
    <t>RAUL ALBERTO RUIZ LOPEZ</t>
  </si>
  <si>
    <t>Carrera 49 No. 51 - 22</t>
  </si>
  <si>
    <t xml:space="preserve">ALCOHOL ANTISEPTICO 70% ENVASE PLASTICO X 750 ML - </t>
  </si>
  <si>
    <t>AMBIENTADOR EN AEROSOL  VARIAS AROMAS  * 400 CM3</t>
  </si>
  <si>
    <t xml:space="preserve">BALDE PLASTICO OV 12L largo33cm, ancho33cm Y alto30cm </t>
  </si>
  <si>
    <t xml:space="preserve">BOLSA PLAST. NEGRA CALIBRE 2.5 65*90 CM PAQUETE * 50 UNIDAD </t>
  </si>
  <si>
    <t>BRILLADOR  CON ARMAZON Y MANGO MEDIDA STANDART 100cm  y Cabo Aluminio 150cm</t>
  </si>
  <si>
    <t xml:space="preserve">BRILLAMETAL  CREMA X 70 GR </t>
  </si>
  <si>
    <t xml:space="preserve">CEPILLO DE MANO TIPO PLANCHA CON MANGO DE PLASTICO SOLIDO DE 3,18 CM DE LONGITUD  </t>
  </si>
  <si>
    <t xml:space="preserve">CHUPA PARA BAÑO PLASTICO </t>
  </si>
  <si>
    <t>DISCO BRILLADORA BLANCO 16" 4100, – 3M</t>
  </si>
  <si>
    <t>DISCO BRILLADORA CAFE 16" 4100, – 3M</t>
  </si>
  <si>
    <t>DISCO BRILLADORA NEGRO 16" 4100, – 3M</t>
  </si>
  <si>
    <t>DISCO BRILLADORA ROJO 16" 4100, – 3M</t>
  </si>
  <si>
    <t>GUANTE NYLON POLIURETANO NEGRO TALLA 9 CALIBRE 35</t>
  </si>
  <si>
    <t>GUANTES DE 100% NITRILO PARA EXAMEN  TALLA M*100 COLOR AZUL AQL 1,5</t>
  </si>
  <si>
    <t>JABON ESPUMA DERMO BOLSA X 800ML -7006 - DISPENSADOR</t>
  </si>
  <si>
    <t xml:space="preserve">PAPEL HIGIENICO HOJA DOBLE  BLANCO * 250 MTS  X*4 UNIDADES </t>
  </si>
  <si>
    <t>POCILLO Y PLATO CAFE DE COLOMBIA CERAMICA CAPACIDAD 150 CC</t>
  </si>
  <si>
    <t>CINTA EPSON REF:8755 FX1050/1170/1180 ORIGINAL</t>
  </si>
  <si>
    <t>KIT RECARGA TONER ORIGINAL W1103A NEVERSTOP 1000A HP UND</t>
  </si>
  <si>
    <t>TONER HP CF287A LASER JET 87A NEGRO UND</t>
  </si>
  <si>
    <t>unIDAD</t>
  </si>
  <si>
    <t>KYOCERA NEGRO TK-1175 /FS-M2040DN/L, FS-M2641DW/L</t>
  </si>
  <si>
    <t>KYOCERA NEGRO TK-6117 /FS M4</t>
  </si>
  <si>
    <t>TONER LEXMARK 1.2K B224000 NEGRO UND</t>
  </si>
  <si>
    <t>TONER LEXMARK 6K B224X00 UND</t>
  </si>
  <si>
    <t>TONER RICOH 406465 5000 PAGINAS NEGRO SP 3400HA</t>
  </si>
  <si>
    <t>TONER RICOH 418126 BLACK (11.1K) FOR IM 430F</t>
  </si>
  <si>
    <t>TONER RICOH NEGRO MP 301 841767 /8000 PAG</t>
  </si>
  <si>
    <t>HP CF248A</t>
  </si>
  <si>
    <t>UNIDAD DE IMAGEN LEXMARK 12K B220Z00 NEGRA UND</t>
  </si>
  <si>
    <t>COLBON MADERA KILO</t>
  </si>
  <si>
    <t>KCP SERVILLETA LUJO 33*33CM 30202398 BLANCA KLENNEX PQT*200</t>
  </si>
  <si>
    <t>LAPIZ CHEQUEO ROJO AZOR UND</t>
  </si>
  <si>
    <t>PANELA PULVERIZADA SOBRES 6 GRS MASAROMA PQT X 100 UD</t>
  </si>
  <si>
    <t>SELLO AUTOMATICO NUMERADOR 6 DIG TINTA NEGRA</t>
  </si>
  <si>
    <t>TONER HP CF280X NEGRO LJ PRO M401/425</t>
  </si>
  <si>
    <t>TONER RICOH 841768 BLACK MP2501SP 9.000 PAG</t>
  </si>
  <si>
    <t>TONER SAMSUNG MLT-D116L SL-M2825ND/2875FD SU833A</t>
  </si>
  <si>
    <t>CANT.</t>
  </si>
  <si>
    <t>C. DE COSTO</t>
  </si>
  <si>
    <t>UBICACIÓN</t>
  </si>
  <si>
    <t>DELEGACIONES DEPARTAMENTALES</t>
  </si>
  <si>
    <t>OFICINAS BOGOTA CAN</t>
  </si>
  <si>
    <t>DEPENDENCIAS - CENTROS DE COSTO</t>
  </si>
  <si>
    <t>DELEGACIÓN</t>
  </si>
  <si>
    <t>CARRERA 9 No. 11-91</t>
  </si>
  <si>
    <t>CALLE 48 N 42 41 OFICINA 227</t>
  </si>
  <si>
    <t>2177858 - 3107213943</t>
  </si>
  <si>
    <t>OPADI - MEDELLIN</t>
  </si>
  <si>
    <t>CALLE 32 BB N 76 38</t>
  </si>
  <si>
    <t>CARRERA 52 N 71 84</t>
  </si>
  <si>
    <t>PILO RIOS JESSA HAYLE</t>
  </si>
  <si>
    <t>CARRERA 81 N 39 SUR 73</t>
  </si>
  <si>
    <t>CARRERA 131 N 60 67</t>
  </si>
  <si>
    <t>CARRERA 50 No.46-70 BARRIO SUAREZ SOTANO PISO 1 Y 2</t>
  </si>
  <si>
    <t>CALLE 38 SUR N 40 02</t>
  </si>
  <si>
    <t>2761316 - 3013600465</t>
  </si>
  <si>
    <t>CARRERA 51 N 48 17</t>
  </si>
  <si>
    <t>JARAMILLO HOLGUIN VICTOR MARIO</t>
  </si>
  <si>
    <t>CALLE 48 N 42 41 OFICINA 201</t>
  </si>
  <si>
    <t>2165555 EXT 2141 - 3148269909</t>
  </si>
  <si>
    <t>vmjaramillo@registraduria.gov.co</t>
  </si>
  <si>
    <t>CARRERA 50 N 51 65</t>
  </si>
  <si>
    <t>CALLE 106 N 100 03</t>
  </si>
  <si>
    <t xml:space="preserve">CARRERA 15 No. 09 - 38 </t>
  </si>
  <si>
    <t>CARRERA 49 N 126 SUR - 22 Barrio Olaya</t>
  </si>
  <si>
    <t>CALLE 77 N 78 08 PISO 1</t>
  </si>
  <si>
    <t>CALLE 33 N 29 36</t>
  </si>
  <si>
    <t>CASTRILLON CIRO WILLIAM</t>
  </si>
  <si>
    <t>CARRERA 5 N 22 A 30</t>
  </si>
  <si>
    <t>8392613 - 3165824069</t>
  </si>
  <si>
    <t>CARRERA 104 N 100 07</t>
  </si>
  <si>
    <t>CARRERA 48 No.50-143</t>
  </si>
  <si>
    <t>CARRERA 49 N 51 26</t>
  </si>
  <si>
    <t>CARRERA 14 N 09 16</t>
  </si>
  <si>
    <t>CARRERA 22 N 18 41</t>
  </si>
  <si>
    <t xml:space="preserve">RODRIGUEZ RIOS ASTRID EUGENIA </t>
  </si>
  <si>
    <t>CALLE 81 SUR N 61 68 LOCVAL 101 102</t>
  </si>
  <si>
    <t>2792141 - 3017802916</t>
  </si>
  <si>
    <t>CALLE 29 N 29 32</t>
  </si>
  <si>
    <t>CARRERA 49 N 49 06 BARRIO EL HOYO</t>
  </si>
  <si>
    <t>CALLE 51 N 52 27</t>
  </si>
  <si>
    <t>CARRERA 43B N 72 SUR 83</t>
  </si>
  <si>
    <t>ARCILA RESTREPO PASCUAL DE JESUS</t>
  </si>
  <si>
    <t>PALACIO MUNICIPAL.</t>
  </si>
  <si>
    <t>8460351 - 3505293719</t>
  </si>
  <si>
    <t>CALLE 48 N 50 28 LOCAL 111-111B</t>
  </si>
  <si>
    <t>CALLE 7 N 5 33</t>
  </si>
  <si>
    <t>CALLE 103 N 14 62</t>
  </si>
  <si>
    <t>CARRERA 19 N 18 30 PISO 1</t>
  </si>
  <si>
    <t>REGISTRADURIA MUNICIPAL SANTA ROSA DE OSOS  </t>
  </si>
  <si>
    <t>CARRERA  28A  32  17   OFICINAS  207  Y 20078  TERMINAL</t>
  </si>
  <si>
    <t>santarosadeososant@registraduria.gov.co    jomiraga@gmail.com</t>
  </si>
  <si>
    <t>CALLE 22 N 21-30</t>
  </si>
  <si>
    <t>EDGAR EDUARDO NIETO PEÑARANDA/PROVISIONAL</t>
  </si>
  <si>
    <t>CARRERA 16 N 28-45</t>
  </si>
  <si>
    <t>edenipe65@hotmail.com; SaravenaArauca@registraduria.gov.co</t>
  </si>
  <si>
    <t>CALLE 13 N 15-62</t>
  </si>
  <si>
    <t>jmanrique29@hotmail.com; TameArauca@registraduria.gov.co</t>
  </si>
  <si>
    <t>LUIS PACHECO GARCIA</t>
  </si>
  <si>
    <t>CALLE 77 NO.58-68</t>
  </si>
  <si>
    <t>ARIZA MOVILLA JHOAN</t>
  </si>
  <si>
    <t>CALLE 100 NO.12F-57</t>
  </si>
  <si>
    <t>348 1534</t>
  </si>
  <si>
    <t xml:space="preserve">aux_lapaz@registraduria.gov.co </t>
  </si>
  <si>
    <t>ELSY ARIZA DE LA HOZ</t>
  </si>
  <si>
    <t>CARRERA 8A NO.45-09</t>
  </si>
  <si>
    <t>324 8614</t>
  </si>
  <si>
    <t xml:space="preserve">aux_ciudadela@registraduria.gov.co </t>
  </si>
  <si>
    <t>RAFAEL INSIGNARES MOUTHON</t>
  </si>
  <si>
    <t>CALLE 24 N 7 - 07</t>
  </si>
  <si>
    <t>346 5905</t>
  </si>
  <si>
    <t xml:space="preserve">aux_lasnieves@registraduria.gov.co </t>
  </si>
  <si>
    <t>ALBERTO MARIO GOMEZ MARTINEZ</t>
  </si>
  <si>
    <t>CALLE 77 NO.58-68  VILLA COUNTRY</t>
  </si>
  <si>
    <t>353 6530</t>
  </si>
  <si>
    <t>jrariza@registraduria.gov.co  </t>
  </si>
  <si>
    <t>ROSARIO FERNÁNDEZ OROZCO</t>
  </si>
  <si>
    <t>CARRERA.51B NO.90-69</t>
  </si>
  <si>
    <t>353 6531</t>
  </si>
  <si>
    <t>BERMUDEZ ACOSTA OSCAR</t>
  </si>
  <si>
    <t>CALLE 64 NO.10B-03</t>
  </si>
  <si>
    <t xml:space="preserve">oebermudez@registraduria.gov.co </t>
  </si>
  <si>
    <t>NELSON BARROS CHING</t>
  </si>
  <si>
    <t>CARRERA 43 # 44-02</t>
  </si>
  <si>
    <t>BarranquillaAtl@registraduria.gov.co</t>
  </si>
  <si>
    <t>OSVALDO SANTANA GONZALEZ</t>
  </si>
  <si>
    <t>CALLE 21 NO.21-123</t>
  </si>
  <si>
    <t xml:space="preserve">SoledadAtlantico@registraduria.gov.co </t>
  </si>
  <si>
    <t>DORA ELISA RAMOS ZAPATA</t>
  </si>
  <si>
    <t>CL 14 NO. 19-105</t>
  </si>
  <si>
    <t xml:space="preserve">BaranoaAtlantico@registraduria.gov.co </t>
  </si>
  <si>
    <t>JUAN CARLOS CASTAÑEDA PRADILLA</t>
  </si>
  <si>
    <t>CALLE 9 N 14 - 46</t>
  </si>
  <si>
    <t>3086350 /300 8054080</t>
  </si>
  <si>
    <t xml:space="preserve">GalapaAtlantico@registraduria.gov.co </t>
  </si>
  <si>
    <t>JUAN PABLO MENDOZA DUNCAN</t>
  </si>
  <si>
    <t>CARRERA 10 N 8 - 15</t>
  </si>
  <si>
    <t xml:space="preserve">MalamboAtlantico@registraduria.gov.co </t>
  </si>
  <si>
    <t>RODRIGUEZ MORALES LAURA NATALY</t>
  </si>
  <si>
    <t>CARRERA 04 NO.02 - 18</t>
  </si>
  <si>
    <t>DIANA DEL ROSARIO ESQUIAQUI ZARATE</t>
  </si>
  <si>
    <t>CARRERA 6 # 5 – 27</t>
  </si>
  <si>
    <t>NICOLAS MOLINA DE LA HOZ</t>
  </si>
  <si>
    <t>CALLE 19 NO. 19B-28</t>
  </si>
  <si>
    <t>8780358 / 311 4014591</t>
  </si>
  <si>
    <t>JOSE VICENTE CARLEO LOPEZ</t>
  </si>
  <si>
    <t>CARRERA 11 NO 10 - 24</t>
  </si>
  <si>
    <t>8791013 /</t>
  </si>
  <si>
    <t xml:space="preserve">SantoTomasAtlantico@registraduria.gov.co </t>
  </si>
  <si>
    <t>Av CALLE 26 51-50 Piso 4</t>
  </si>
  <si>
    <t>Av CALLE 26 51-50 Piso 3</t>
  </si>
  <si>
    <t>NICOLLE NATALIA MONDRAGON</t>
  </si>
  <si>
    <t>Av CALLE 26 51-50 Piso 2 Oficina 224</t>
  </si>
  <si>
    <t>CECILIA VILLAMIL</t>
  </si>
  <si>
    <t>Av CALLE 26 51-50 Piso 2 Oficina 207</t>
  </si>
  <si>
    <t>abahos@registraduria.gov.co</t>
  </si>
  <si>
    <t xml:space="preserve">FABRICA DE DOCUMENTOS </t>
  </si>
  <si>
    <t>EVER HERNAN PITA HERRERA</t>
  </si>
  <si>
    <t>AV CALLE 26 51-50 PISO 1</t>
  </si>
  <si>
    <t>hpita@registraduria.gov.co</t>
  </si>
  <si>
    <t>Av CALLE 26 51-50 Piso 1</t>
  </si>
  <si>
    <t xml:space="preserve">ALEXANDRA CARDENAS ROJAS </t>
  </si>
  <si>
    <t>acardenasr@registraduria.gov.co</t>
  </si>
  <si>
    <t>ROCIO DEL PILAR VASQUEZ BUSTOS</t>
  </si>
  <si>
    <t>Av CALLE 26 51-50 Piso 5</t>
  </si>
  <si>
    <t>rpvasquez@registraduria.gov.co</t>
  </si>
  <si>
    <t>GRUPO ALMACEN E INVENTARIOS VIAJERA</t>
  </si>
  <si>
    <t xml:space="preserve">GRUPO ARCHIVO DE IDENTIFICACIÓN </t>
  </si>
  <si>
    <t>Av CALLE 26 51-50 Piso 2</t>
  </si>
  <si>
    <t xml:space="preserve">GRUPO CARRERA ADMINISTRATIVA </t>
  </si>
  <si>
    <t>GRUPO CEDAE</t>
  </si>
  <si>
    <t>JOSE ARTURO PEDROZA MORENO</t>
  </si>
  <si>
    <t>Av. Calle 26 No. 51 - 50</t>
  </si>
  <si>
    <t>japedroza@registraduria.gov.co</t>
  </si>
  <si>
    <t xml:space="preserve">GRUPO CEDULACIÓN EN EL EXTERIOR </t>
  </si>
  <si>
    <t>CARLOS ARTURO MARTINEZ GAITAN</t>
  </si>
  <si>
    <t>jfecheverry@registraduria.gov.co</t>
  </si>
  <si>
    <t xml:space="preserve">GRUPO CONTRATOS     </t>
  </si>
  <si>
    <t xml:space="preserve">JOHANNA RAQUEL RAMIREZ BASTIDAS </t>
  </si>
  <si>
    <t>amandrade@registraduria.gov.co</t>
  </si>
  <si>
    <t xml:space="preserve">GRUPO CONTROL DE RECAUDOS </t>
  </si>
  <si>
    <t>GRUPO CONTROL RECAUDOS - PAIS</t>
  </si>
  <si>
    <t>GRUPO CONTROL RECAUDOS- BOGOTA</t>
  </si>
  <si>
    <t>Av CALLE 26 51-50 PISO 3</t>
  </si>
  <si>
    <t>GRUPO COORD FIRMA CENSO ELECTORAL</t>
  </si>
  <si>
    <t>Av. Calle 26 No. 51 - 50 Tercer Piso</t>
  </si>
  <si>
    <t xml:space="preserve">GRUPO DE ALMACEN E INVENTARIOS  </t>
  </si>
  <si>
    <t xml:space="preserve">GRUPO DE ARCHIVO Y CORRESPONDENCIA </t>
  </si>
  <si>
    <t xml:space="preserve">GRUPO DE COBROS COACTIVOS </t>
  </si>
  <si>
    <t xml:space="preserve">GRUPO DE COMPRAS </t>
  </si>
  <si>
    <t xml:space="preserve">GRUPO DE CONTABILIDAD </t>
  </si>
  <si>
    <t xml:space="preserve">GRUPO DE GESTIÓN FINANCIERA </t>
  </si>
  <si>
    <t xml:space="preserve">GRUPO DE INFORMÁTICA REGISTRO CIVIL </t>
  </si>
  <si>
    <t>OSCAR ERNESTO TORRES PARRA</t>
  </si>
  <si>
    <t>otorres@registraduria.gov.co</t>
  </si>
  <si>
    <t xml:space="preserve">GRUPO DE JURÍDICA REGISTRO CIVIL </t>
  </si>
  <si>
    <t>ZORAIDA GOMEZ CARO</t>
  </si>
  <si>
    <t>AV CALLE 26 N 51-50 PISO</t>
  </si>
  <si>
    <t>zgomezc@registraduria.gov.co</t>
  </si>
  <si>
    <t xml:space="preserve">GRUPO DE MANTENIMIENTO Y CONSTRUCCIONES </t>
  </si>
  <si>
    <t xml:space="preserve">GRUPO DE NOVEDADES </t>
  </si>
  <si>
    <t xml:space="preserve">GRUPO DE PAGADURÍA </t>
  </si>
  <si>
    <t xml:space="preserve">GRUPO DE PRESUPUESTO </t>
  </si>
  <si>
    <t xml:space="preserve">GRUPO DE PRODUCCIÓN Y ENVIOS </t>
  </si>
  <si>
    <t xml:space="preserve">GRUPO DE PUBLICACIONES </t>
  </si>
  <si>
    <t>Av CALLE 26 51-50 Sotano</t>
  </si>
  <si>
    <t xml:space="preserve">GRUPO DE REGISTRO Y CONTROL </t>
  </si>
  <si>
    <t>ADRIANA GUEVARA LADINO</t>
  </si>
  <si>
    <t>wmonroy@registraduria.gov.co</t>
  </si>
  <si>
    <t xml:space="preserve">GRUPO DE SALARIOS Y PRESTACIONES </t>
  </si>
  <si>
    <t xml:space="preserve">GRUPO DE TRANSPORTE </t>
  </si>
  <si>
    <t xml:space="preserve">GRUPO DE   VALIDACIÓN E INDIVIDUALIZACIÓN </t>
  </si>
  <si>
    <t>GRUPO DESARROLLO Y EVALUACIÓN DEL DESEMPEÑO</t>
  </si>
  <si>
    <t xml:space="preserve">TATIANA GOMEZ SFAIR </t>
  </si>
  <si>
    <t>tgomezs@registraduria.gov.co</t>
  </si>
  <si>
    <t xml:space="preserve">GRUPO GESTION DE RECURSOS FISICOS </t>
  </si>
  <si>
    <t>GRUPO GESTION DOCUMENTAL Y ARCHIVO</t>
  </si>
  <si>
    <t xml:space="preserve">GRUPO JURIDICA IDENTIFICACION </t>
  </si>
  <si>
    <t>MARTHA EUGENIA SALAZAR</t>
  </si>
  <si>
    <t>asogamoso@registraduria.gov.co</t>
  </si>
  <si>
    <t>GRUPO PROTECCION DE DATOS</t>
  </si>
  <si>
    <t>Av. Calle 26 No. 51 - 50 segundo piso</t>
  </si>
  <si>
    <t>GRUPO RECEPCIÓN DE MATERIALES</t>
  </si>
  <si>
    <t>GRUPO RECEPCIÓN DE MATERIALES - FORMATOS</t>
  </si>
  <si>
    <t xml:space="preserve">GRUPO SOPORTE TECNICO  E INFORMATICO </t>
  </si>
  <si>
    <t>GRUPO TECNICO - CENSO</t>
  </si>
  <si>
    <t>AV CALLE 26 No. 51 - 50 PISO 3</t>
  </si>
  <si>
    <t xml:space="preserve">GRUPO  SERVICIO INFORMACIÓN CIUDADANA </t>
  </si>
  <si>
    <t>EDISON QUIÑONES SILVA</t>
  </si>
  <si>
    <t>CARRERA 7 # 16-51 Frente Edificio Avianca</t>
  </si>
  <si>
    <t>equiñonez@registraduria</t>
  </si>
  <si>
    <t xml:space="preserve">GRUPO  SERVICIO NACIONAL  INSCRIPCION </t>
  </si>
  <si>
    <t>GRUPO  VALIDACION Y PRODUCCION REGISTRO CIVIL</t>
  </si>
  <si>
    <t>DIANA RINCON</t>
  </si>
  <si>
    <t>ajpulido@registraduria.gov.co</t>
  </si>
  <si>
    <t>DORIS IRENE BRIÑEZ ORJUELA</t>
  </si>
  <si>
    <t>dibrinezo@registraduria.gov.co</t>
  </si>
  <si>
    <t>Av CALLE 26 51-50 Piso 2 OFI 217</t>
  </si>
  <si>
    <t>NUBIA VASQUEZ BUSTOS</t>
  </si>
  <si>
    <t>gsilva@registraduria.gov.co</t>
  </si>
  <si>
    <t>AV. Pedro de Heredia sector El Espinal N°18B-158</t>
  </si>
  <si>
    <t>REGISTRADURIA AUXILIAR No. 01 LA PLAZUELA - CARTAGENA</t>
  </si>
  <si>
    <t>HEYDI SARMIENTO CALVO</t>
  </si>
  <si>
    <t>Trv 54 no 28-04 Centro Comercial Ceballos - local  1</t>
  </si>
  <si>
    <t>LUIS FELIPE FERNANDEZ MALO</t>
  </si>
  <si>
    <t>Transversal 54 N°89-10 Sector  Brisas de la Concordia Cartegena-Bolivar</t>
  </si>
  <si>
    <t xml:space="preserve">MERCEDES PADILLA PALACIOS </t>
  </si>
  <si>
    <t>Calle 30 no. 44A – 100 lote 2 -  Barrio España</t>
  </si>
  <si>
    <t>meberrio@registraduria.gov.co</t>
  </si>
  <si>
    <t>REGISTRADURIA MUNICIPAL EL CARMEN DE BOL</t>
  </si>
  <si>
    <t>Calle 24 N°47-26</t>
  </si>
  <si>
    <t>6861383-6862582</t>
  </si>
  <si>
    <t>Barrio sur calle 6 N°3-99</t>
  </si>
  <si>
    <t>Calle 21 CARRERA:17-14 barrio Bellevista.</t>
  </si>
  <si>
    <t>margaritabolivar@registraduria.gov.co</t>
  </si>
  <si>
    <t>SAMIR  CERVANTES BENTHAN</t>
  </si>
  <si>
    <t>Calle 19  N°2A-90</t>
  </si>
  <si>
    <t>CALLE 9 N°10-89</t>
  </si>
  <si>
    <t>6891399-3107370375</t>
  </si>
  <si>
    <t>Calle 11 N°10-626</t>
  </si>
  <si>
    <t>CARRERA 10 No 30-33</t>
  </si>
  <si>
    <t>CALLE 23 No 9-71</t>
  </si>
  <si>
    <t>Cra 9 NO. 11-46 INTERIOR 103</t>
  </si>
  <si>
    <t>Cra. 7 Nº 4 - 48, local 104, 105 y 106</t>
  </si>
  <si>
    <t>Calle 17 No. 7A-46 Ofic. 201</t>
  </si>
  <si>
    <t>Cra.5 No.2A-26</t>
  </si>
  <si>
    <t>Calle 16A No. 9-05</t>
  </si>
  <si>
    <t>mahechahenry@yahoo.com; hmartinez@registraduria.gov.co;</t>
  </si>
  <si>
    <t>Calle 25 No 23-48</t>
  </si>
  <si>
    <t>CALLE 15 No 3 A- 30</t>
  </si>
  <si>
    <t>registraduriaptoboyaca@gmail.com; PuertoBoyacaBoyaca@registraduria.gov.co;</t>
  </si>
  <si>
    <t>CALLE 16 No 10-13</t>
  </si>
  <si>
    <t>CALLE 64 A Nº 23 C - 31 BARRIO PALOGRANDE</t>
  </si>
  <si>
    <t>(6) 8862498 / 313 746 5509</t>
  </si>
  <si>
    <t>fsmedina@regsitraduria.gov.co</t>
  </si>
  <si>
    <t>CARRERA 3E # 48D-10 CASA D ELA JUSTICIA ESQUINA - BASQUES DEL NORTE</t>
  </si>
  <si>
    <t>6/8757070 /3128719005</t>
  </si>
  <si>
    <t xml:space="preserve"> Claudia Milena Uribe Lozano cmuribe@registraduria.gov.co </t>
  </si>
  <si>
    <t>CENTRO COMERCIAL MALLPLAZA AV. KEVIN ANGEL # 55D - 251 LOCAL A-1204 NIVEL 1</t>
  </si>
  <si>
    <t>6 / 8931560 / 8931561 / 8931562</t>
  </si>
  <si>
    <t>CALLE 12 Nº 3 - 58</t>
  </si>
  <si>
    <t>6 / 8595144 / 3105384326</t>
  </si>
  <si>
    <t xml:space="preserve">Nelly Benavides Gonzalez nbenavides@registraduria.gov.co nbenavides9@gmail.com  </t>
  </si>
  <si>
    <t>CARRERA 8 Nº13 A - 13</t>
  </si>
  <si>
    <t>6/ 8506840 / 301 648 7601</t>
  </si>
  <si>
    <t>Registraduría Chinchina - Caldas ChinchinaCaldas@registraduria.gov.co maja2803@hotmail.com  </t>
  </si>
  <si>
    <t>CALLE 31 Nº 7 - 11</t>
  </si>
  <si>
    <t>3165026507 / 311 617 3858</t>
  </si>
  <si>
    <t>Registraduria Supia - Caldas SupiaCaldas@registraduria.gov.co pilarica6622@gmail.com</t>
  </si>
  <si>
    <t>CARRERA 3 Nº10 - 35</t>
  </si>
  <si>
    <t>6/ 8574913 / 313 779 0724</t>
  </si>
  <si>
    <t>sandra_castro09@hotmail.comRegistraduria La Dorada - Caldas LaDoradaCaldas@registraduria.gov.co</t>
  </si>
  <si>
    <t>CARRERA 8 Nº8 - 78</t>
  </si>
  <si>
    <t>6/ 8591783 / 311 228 0295</t>
  </si>
  <si>
    <t>Registraduria Riosucio - Caldas RiosucioCaldas@registraduria.gov.co marinith7@hormail.com</t>
  </si>
  <si>
    <t>CALLE 9 Nº2 - 65</t>
  </si>
  <si>
    <t>6/ 8771905 / 314 759 8161</t>
  </si>
  <si>
    <t>Registraduria Villamaria - Caldas VillamariaCaldas@registraduria.gov.co caramarezta@hotmail.com</t>
  </si>
  <si>
    <t>MARIO CARBALLO GUTIERREZ</t>
  </si>
  <si>
    <t>CALLE 15 No. 15-20</t>
  </si>
  <si>
    <t>mcarballo@registraduria.gov.co</t>
  </si>
  <si>
    <t>CALLE 1A No. 1A-84 Barrio Villa Ferro</t>
  </si>
  <si>
    <t>CALLE 14 No. 17A-10</t>
  </si>
  <si>
    <t>calle 4 #8-74 segundo piso</t>
  </si>
  <si>
    <t>vrsandoval@registraduria.goc.co</t>
  </si>
  <si>
    <t>calle 4 #8-82</t>
  </si>
  <si>
    <t>CARRERA 17 #16-24</t>
  </si>
  <si>
    <t>wilmharold@yahoo.es</t>
  </si>
  <si>
    <t>JOSE LUIS AGUILAR</t>
  </si>
  <si>
    <t>CARRERA 8 #2a-40</t>
  </si>
  <si>
    <t>CALLE 15 No. 11 - 47 2 PISO</t>
  </si>
  <si>
    <t>gaalmenares@registraduria</t>
  </si>
  <si>
    <t>CALLE 22C CON CARRERA 19 PARTE BAJA TARIMA PLAZA DEL BARRIO PRIMERO DE MAYO - Valledupar - Cesar</t>
  </si>
  <si>
    <t>ZULMA HELENA CAMACHO SANGREGORIO</t>
  </si>
  <si>
    <t xml:space="preserve">CALLE 15 No. 11 - 47   </t>
  </si>
  <si>
    <t>zhcamacho@registraduria.gov.co</t>
  </si>
  <si>
    <t>CARRERA 15 No. 16 - 123</t>
  </si>
  <si>
    <t>5651769 - 5650208</t>
  </si>
  <si>
    <t>aleman.luis15@gmail.com</t>
  </si>
  <si>
    <t>CALLE 12 No. 15 - 31</t>
  </si>
  <si>
    <t>5765814 - 5765344</t>
  </si>
  <si>
    <t>bladimirlarios59@hotmail.com</t>
  </si>
  <si>
    <t>CALLE 13 No. 18 - 45</t>
  </si>
  <si>
    <t>herdasi@hotmail.com</t>
  </si>
  <si>
    <t>EDULFO PEINADO CASTRO</t>
  </si>
  <si>
    <t>CARRERA 14 No. 6 - 36</t>
  </si>
  <si>
    <t>epeinado@registraduria.gov.co</t>
  </si>
  <si>
    <t>Calle 7 Con CARRERA 4 Esquina</t>
  </si>
  <si>
    <t>CARRERA 3 No. 27- 33 Barrio Roma</t>
  </si>
  <si>
    <t>Carrera 1ª.W No. 32ª-39 Centro verde piso 1 oficina 1</t>
  </si>
  <si>
    <t>GENEROSO PUCHE YANEZ</t>
  </si>
  <si>
    <t>7863433-3135650193</t>
  </si>
  <si>
    <t>gjpuche@registradruia.gov.co</t>
  </si>
  <si>
    <t>CARRERA. 6  No.8-47</t>
  </si>
  <si>
    <t>regiayapel@hotmail.com</t>
  </si>
  <si>
    <t>regiscerete@hotmail.com</t>
  </si>
  <si>
    <t>BARRIO CHAMBACU-</t>
  </si>
  <si>
    <t>regi_chinu@hotmail.com</t>
  </si>
  <si>
    <t>cARRERA 17 No. 11-34 Barrio 6 de enero</t>
  </si>
  <si>
    <t>regicienaga2@hotmail.com</t>
  </si>
  <si>
    <t>regilorica@hotmail.com</t>
  </si>
  <si>
    <t>LUIS EDUARDO SANCHEZ</t>
  </si>
  <si>
    <t>7722300-7722211-3174271132</t>
  </si>
  <si>
    <t>regimontelibano@hotmail.com</t>
  </si>
  <si>
    <t>CARRERA. 19 No. 18-40</t>
  </si>
  <si>
    <t>regimunplanetar@hotmail.com</t>
  </si>
  <si>
    <t>regisahagun@hotmail.com</t>
  </si>
  <si>
    <t xml:space="preserve">B. El Centro Local No. 2 </t>
  </si>
  <si>
    <t>regitierralta@hotmail.com</t>
  </si>
  <si>
    <t>JUAN CARLOS OLAYA PAVA</t>
  </si>
  <si>
    <t>CARRERA. 7 # 17-01 PISO 5 EDIFICIO COLSEGUROS</t>
  </si>
  <si>
    <t>ALBA LUCIA GONZALEZ GAITAN</t>
  </si>
  <si>
    <t>centro comercial Gran Plaza en la carrera7 NO. 30B-139 LOCAL219</t>
  </si>
  <si>
    <t>CARRERA11 No. 19-67 BARRIO SUCRE</t>
  </si>
  <si>
    <t>DAYANA ANDREA FERNANDEZ ACOSTA</t>
  </si>
  <si>
    <t>CARRERA 7 No. 11 – 49 Centro</t>
  </si>
  <si>
    <t>JAKELINE VEGA LUGO</t>
  </si>
  <si>
    <t>CARRERA 8 A  No. 1 – 10 BARRIO LAS VILLAS</t>
  </si>
  <si>
    <t>CARLOS ALBERTO SEGURA LABADOR</t>
  </si>
  <si>
    <t>CARRERA 8 No. 16-53</t>
  </si>
  <si>
    <t>LINA CAROLINA ROBAYO BERNAL</t>
  </si>
  <si>
    <t>CARRERA 4 No. 13 - 20</t>
  </si>
  <si>
    <t>LUIS HERNESTO CORTES GAMBOA</t>
  </si>
  <si>
    <t>CARRERA 4 No. 8 - 30 BARRIO VERSALLE</t>
  </si>
  <si>
    <t>CARRERA 15 No. 15 - 65 CENTRO</t>
  </si>
  <si>
    <t>CALLE 5 No. 7 - 55</t>
  </si>
  <si>
    <t>CALLE 2 N. 2-18 CENTRO PISO 1</t>
  </si>
  <si>
    <t>SANDRA PATRICIA MORA MOSCOTE</t>
  </si>
  <si>
    <t>Cra. 3 No. 6-10  Palacio Municipal</t>
  </si>
  <si>
    <t>LUIS ALBERTO RONCANCIO CASTILLO</t>
  </si>
  <si>
    <t>CALLE 9 No. 22 - 04 BARRIO RINCON SANTOS</t>
  </si>
  <si>
    <t>CALLE 7 No. 8 - 16 CENTRO COMERCIAL LOS PINOS LOCAL 51-52</t>
  </si>
  <si>
    <t>WILLIAM JOAQUIN RODRIGUEZ FAJARDO</t>
  </si>
  <si>
    <t>CARRERA 2 No. 2 – 48  PISO 1 Palacio Mpal.</t>
  </si>
  <si>
    <t>CARRERA 18 NO 7-41</t>
  </si>
  <si>
    <t>CARRERA 8 No. 10 - 50 SANTA ISABEL</t>
  </si>
  <si>
    <t>ZILHA MANZANERO GAVIRIA</t>
  </si>
  <si>
    <t xml:space="preserve"> CARRERA 7 No. 10-17 piso 1  CASA DE JUSTICIA MPAL.</t>
  </si>
  <si>
    <t>CALLE 6 No. 4 - 93</t>
  </si>
  <si>
    <t>ORLANDO ENRIQUE HERNANDEZ F.</t>
  </si>
  <si>
    <t>CARRERA 10 A No. 7 - 03 PISO 1 BARRIO RECREO</t>
  </si>
  <si>
    <t>CARRERA 9 No. 1 - 91 CENTRO</t>
  </si>
  <si>
    <t>REGISTARDURIA  AUXILIAR ANTONIO NARIÑO</t>
  </si>
  <si>
    <t>LILIA ZAMBRANO DURAN</t>
  </si>
  <si>
    <t>calle 16 No 16 – 25 Barrio Restrepo</t>
  </si>
  <si>
    <t>lzambranod@registraduria.gov.co</t>
  </si>
  <si>
    <t>REGISTARDURIA  AUXILIAR ENGATIVÁ BOYACÁ REAL</t>
  </si>
  <si>
    <t>MARIO ZAPATA REY</t>
  </si>
  <si>
    <t>Calle 71 No 73 A 44 Piso 3</t>
  </si>
  <si>
    <t>mzapata@registraduria.gov.co</t>
  </si>
  <si>
    <t xml:space="preserve">REGISTARDURIA AUXILIAR USME </t>
  </si>
  <si>
    <t xml:space="preserve">Carrera 14 BIS B No. 72 - 76 Sur </t>
  </si>
  <si>
    <t>REGISTRADURIA  AUXILIAR BARRIOS UNIDOS</t>
  </si>
  <si>
    <t>JOSE EFRAIN CALVO ESCOBAR</t>
  </si>
  <si>
    <t>AVENIDA 68 NO. 75A-50 LOCAL 274 CENTRO COMERCIAL METROPOLIS</t>
  </si>
  <si>
    <t>REGISTRADURIA  AUXILIAR BOSA</t>
  </si>
  <si>
    <t>Transversal 78 J No 69C-21 Piamonte</t>
  </si>
  <si>
    <t>REGISTRADURIA  AUXILIAR CHAPINERO</t>
  </si>
  <si>
    <t>CALLE 70 NO. 12-08</t>
  </si>
  <si>
    <t xml:space="preserve">REGISTRADURIA  AUXILIAR FONTIBÓN </t>
  </si>
  <si>
    <t>Carrera 103 A No 23-84</t>
  </si>
  <si>
    <t>REGISTRADURIA  AUXILIAR KENNEDY CENTRO</t>
  </si>
  <si>
    <t>Carrera 78 H No 40-04 Sur</t>
  </si>
  <si>
    <t>JOSE ARMANDO BOLIVAR SALGADO</t>
  </si>
  <si>
    <t>CALLE 59 SUR NO. 51-21 LOCALES 279-280 CENTRO COMERCIAL GRAN PLAZA ENSUEÑO</t>
  </si>
  <si>
    <t xml:space="preserve">CLARA MARCELA VARGAS ASCENCIO </t>
  </si>
  <si>
    <t>cmvargasa@registraduria.gov.co</t>
  </si>
  <si>
    <t>Av. Américas # 73 C 35</t>
  </si>
  <si>
    <t>Calle 139 No. 111 B - 06</t>
  </si>
  <si>
    <t>DARIO ALFONSO SOLANO VERGARA</t>
  </si>
  <si>
    <t>Carrera 7 No 17-75 Local 10 y 11</t>
  </si>
  <si>
    <t>dasolano@registraduria.gov.co</t>
  </si>
  <si>
    <t>Calle 24 No 25-14/21</t>
  </si>
  <si>
    <t>CARRERA 67 A NO. 9A - 87</t>
  </si>
  <si>
    <t>DIANA MARIA RAMIREZ ROJAS</t>
  </si>
  <si>
    <t>Calle 35 A sur No. 26 B - 74</t>
  </si>
  <si>
    <t>dmramirez@registraduria.gov.co</t>
  </si>
  <si>
    <t>Carrera 10 No 22- 40 Sur</t>
  </si>
  <si>
    <t>JULIO ENRIQUE FRANCO MENESES</t>
  </si>
  <si>
    <t>CLL 23 No 6 - 07 LOCAL 10 Y 11</t>
  </si>
  <si>
    <t>jefranco@registraduria.gov.co</t>
  </si>
  <si>
    <t>Carrera 58 No. 127 D - 30</t>
  </si>
  <si>
    <t>CARRERA 8 NO. 12B - 31 PISO 14</t>
  </si>
  <si>
    <t>Avenida Carrera 28 Bo No. 35-24</t>
  </si>
  <si>
    <t>RUBIELA TRUJILLO PEREZ</t>
  </si>
  <si>
    <t>Diagonal 51 Sur No18-63</t>
  </si>
  <si>
    <t>rtrujillo@registraduria.gov.co</t>
  </si>
  <si>
    <t>Calle 123 No 7-A- 37/39</t>
  </si>
  <si>
    <t>TRANSVERSAL 6 N° 26-56</t>
  </si>
  <si>
    <t>Barrancominas calle principal frente a la casa de la cultura</t>
  </si>
  <si>
    <t>CALLE 8 NO. 4 - 71 P.3 EDIF. BANCOLOMBIA</t>
  </si>
  <si>
    <t>CARRERA 4 NO. 11 - 34</t>
  </si>
  <si>
    <t>ncperalta@registraduria.gov.co; NeivaHuila@registraduria.gov.co</t>
  </si>
  <si>
    <t>CALLE 19 NO. 7 - 44</t>
  </si>
  <si>
    <t>CALLE 8 NO. 9 – 47 piso 1</t>
  </si>
  <si>
    <t>CALLE 4 NO. 6 - 35</t>
  </si>
  <si>
    <t>CALLE 3 NO. 1 - 37 B/QUINCHE</t>
  </si>
  <si>
    <t>CL 15 NO. 7-61</t>
  </si>
  <si>
    <t>CALLE 13 No. 21-117 </t>
  </si>
  <si>
    <t>CALLE 4 No. 14-60</t>
  </si>
  <si>
    <t>CARRERA 7 NO. 1A-05</t>
  </si>
  <si>
    <t>cl 10 6-57</t>
  </si>
  <si>
    <t>trans 4 no. 5-07</t>
  </si>
  <si>
    <t>AV. EL LIBERTADOR  No 13-50</t>
  </si>
  <si>
    <t>JESUS NUÑEZ DOMINGUEZ</t>
  </si>
  <si>
    <t xml:space="preserve">CARRERA 10   4 - 32 </t>
  </si>
  <si>
    <t>4241695- 4240243</t>
  </si>
  <si>
    <t>REGISTRADURIA ESPECIAL SANTA MARTHA</t>
  </si>
  <si>
    <t>ARTURO RAFAEL DONADO BARROS</t>
  </si>
  <si>
    <t>4313837- 4215018</t>
  </si>
  <si>
    <t>ardoba56@hotmail.com</t>
  </si>
  <si>
    <t>Calle 8 No. 1E-28 Barrio el pasadizo</t>
  </si>
  <si>
    <t>4271583 - 3003164827</t>
  </si>
  <si>
    <t>Calle 6   3-60 Barrio el centro</t>
  </si>
  <si>
    <t>CARRERA 5   7-56</t>
  </si>
  <si>
    <t xml:space="preserve">CARRERA 15  14-55 </t>
  </si>
  <si>
    <t>DELEGACIÓN META</t>
  </si>
  <si>
    <t>Delegación - Avenida 40 No. 24 A - 71 - Barrio de Agosto- PISO 4º Edificio Cámara de Comercio</t>
  </si>
  <si>
    <t>(8) 6679494, CEL: 3016711698</t>
  </si>
  <si>
    <t>REGISTRADURIA AUXILIAR PORFIA-VILLAVICENCIO</t>
  </si>
  <si>
    <t>JUAN CAMILO SALAS MORALES</t>
  </si>
  <si>
    <t>(8) 6617648,    CEL    3214456135</t>
  </si>
  <si>
    <t>Registraduría Especial – Avenida 40 No. 24 A - 71 - Barrio de Agosto- PISO 1º Edificio Cámara de Comercio</t>
  </si>
  <si>
    <t>FIJO: (8)6630372 CEL: 3208071186</t>
  </si>
  <si>
    <t>FIJO: (8)6560485 CEL: 3185241546</t>
  </si>
  <si>
    <t>ANDREA PAOLA COMBA MUNEVAR</t>
  </si>
  <si>
    <t>FIJO: (8)6581497 CEL: 3125378960</t>
  </si>
  <si>
    <t>CARRERA 24 # 17-63 EDIFICIO ELVIRA</t>
  </si>
  <si>
    <t>3154265831 7235911 EXT 21</t>
  </si>
  <si>
    <t>CALLE 20 A N° 11 – 48  BARRIO EL RECUERDO</t>
  </si>
  <si>
    <t>3128430890 - 7215088</t>
  </si>
  <si>
    <t>CALLE 16 # 22 A - 54</t>
  </si>
  <si>
    <t>3156704768 - 7334334</t>
  </si>
  <si>
    <t>ALEXANDER PAGUAY ORDOÑEZ</t>
  </si>
  <si>
    <t>CARRERA 4 No. 9-40 BARRIO LIBERTAD</t>
  </si>
  <si>
    <t>3163800428 - 7732297 - 7734899</t>
  </si>
  <si>
    <t>NURIS DEL CARMEN RAMIREZ ESCOBAR</t>
  </si>
  <si>
    <t>CARRERA 9 C # 14-34 CALLEJO MAGOLA</t>
  </si>
  <si>
    <t>CALLE 24 A No. 14-08 BARRIO LA AVENIDA</t>
  </si>
  <si>
    <t>3154501418 - 7281662</t>
  </si>
  <si>
    <t>CL 8 N° 3-50 OF. 323</t>
  </si>
  <si>
    <t>REGISTRADURIA AUXILIAR CUCUTA</t>
  </si>
  <si>
    <t> CL 16 B N° 16-65 URBANIZACION TORCOROMA XXI – CIAF LA LIBERTAD</t>
  </si>
  <si>
    <t>Calle 6 #1-91 Barrio Latino</t>
  </si>
  <si>
    <t>Avenida 10 N° 31-13 Barrio Patio Antiguo</t>
  </si>
  <si>
    <t>CL 11 N° 16A-13 SAN AGUSTIN</t>
  </si>
  <si>
    <t>5610059-5610087</t>
  </si>
  <si>
    <t>Cl 6 6-49</t>
  </si>
  <si>
    <t>CARLOS ARTURO CASTILLO PARADA</t>
  </si>
  <si>
    <t>CL 4 # 6-45</t>
  </si>
  <si>
    <t>3204352368-5700722</t>
  </si>
  <si>
    <t>Carrera 9 No. 16 - 56 Avenida Colombia</t>
  </si>
  <si>
    <t>4295934 ext. 210</t>
  </si>
  <si>
    <t>CARRERA 14 NO. 5N-89 Piso 3</t>
  </si>
  <si>
    <t>ROSA GIRALDO VANEGAS</t>
  </si>
  <si>
    <t>CARRERA 14 NO. 5N-89 Piso 1</t>
  </si>
  <si>
    <t>CALLE 39 NO. 17-21</t>
  </si>
  <si>
    <t>SEBASTIAN OCAMPO VELEZ</t>
  </si>
  <si>
    <t>CARRERA 5 NO. 11- 32</t>
  </si>
  <si>
    <t>CARRERA 5 NO. 17-12</t>
  </si>
  <si>
    <t>MARIA LETICIA GARCIA GIRALDO</t>
  </si>
  <si>
    <t>CALLE 13 NO 6-26</t>
  </si>
  <si>
    <t>CALLE 38 N° 11-41</t>
  </si>
  <si>
    <t>CRA 24 NO 70B-04 CASA DE JUSTICIA, BARRIO SAN FERNANDO CUBA, PEREIRA</t>
  </si>
  <si>
    <t>AVENIDA 30 DE AGOSTO n° 42-25</t>
  </si>
  <si>
    <t>CARRERA 16 N° 34-72 LOCAL 24-25 cam</t>
  </si>
  <si>
    <t>CALLE 11 No. 8 – 23/25/27</t>
  </si>
  <si>
    <t>CARRERA 13 N° 16-55 PISO 1</t>
  </si>
  <si>
    <t>AV. 20 DE JULIO 4A -61 SEGUNDO PISO</t>
  </si>
  <si>
    <t>gmatinez@registraduria.gov.co</t>
  </si>
  <si>
    <t>AV. 20 DE JULIO 4A -61 PRIMER PISO</t>
  </si>
  <si>
    <t>jgromero@registraduria.gov.co</t>
  </si>
  <si>
    <t>Avenida 60 Transversal 46-13 BARRIO LAS GRANJAS</t>
  </si>
  <si>
    <t>Casa de Justicia B. La juventud calle 7 Norte 19-19</t>
  </si>
  <si>
    <t>SANDRA TATIANA TAVERA CALDERON</t>
  </si>
  <si>
    <t>6587490 - 3042918122</t>
  </si>
  <si>
    <t>Taveratatiana@hotmail.com    sttavera@registraduria.gov.co</t>
  </si>
  <si>
    <t>RAQUEL ESMERALDA LINARES PARIS</t>
  </si>
  <si>
    <t>6433898 - 3163183918</t>
  </si>
  <si>
    <t>relinares@registraduria.gov.co   /esmeralda.linares@gmail.com</t>
  </si>
  <si>
    <t>barbosasantander@registraduria.gov.co    / stella_dallos@hotmail.com</t>
  </si>
  <si>
    <t>Carrera 17 # 35-46 centro Comercial San Gil – Plaza Local 212</t>
  </si>
  <si>
    <t>Calle 16 No. 14-38 CENTRO - SOCORRO</t>
  </si>
  <si>
    <t>MILENA VITOLA PATERNINA</t>
  </si>
  <si>
    <t>CALLE 20 NO. 21-43 CENTRO</t>
  </si>
  <si>
    <t>3127440847- 2820708 EXT 117</t>
  </si>
  <si>
    <t>mrvitola@registraduria.gov.co</t>
  </si>
  <si>
    <t>LUZ ELENA ROJAS LOPEZ</t>
  </si>
  <si>
    <t>CALLE 20 No. 21-43 CENTRO</t>
  </si>
  <si>
    <t>                2825424- 3003642588</t>
  </si>
  <si>
    <t>lerojas@registraduria.gov.co</t>
  </si>
  <si>
    <t>CALLE 28  No 26-10  1er Piso Ed  Judicial.</t>
  </si>
  <si>
    <t>CALLE  18 NO. 29 - 38 CENTRO</t>
  </si>
  <si>
    <t>CALLE. 20 NO. 17-74 BARRIO EL COPE</t>
  </si>
  <si>
    <t>CARRERA 12 No 7 - 40 CENTRO</t>
  </si>
  <si>
    <t>Cr. 2  11-80/82 Of. 402</t>
  </si>
  <si>
    <t>Cr. 4 F  34 - 183</t>
  </si>
  <si>
    <t>Cl 9    6 - 71</t>
  </si>
  <si>
    <t>Cl 11  5 - 47 Centro</t>
  </si>
  <si>
    <t>Cr 7    7 - 60/62/66</t>
  </si>
  <si>
    <t>Cl 11  11-78 Parque Principal</t>
  </si>
  <si>
    <t>Transver 5  16A - 57</t>
  </si>
  <si>
    <t>Cr 9     4 - 56 Centro</t>
  </si>
  <si>
    <t>IVONNE VERONICA QUINTERO PEDRAZA</t>
  </si>
  <si>
    <t>2523376             3005674976</t>
  </si>
  <si>
    <t>JOSE HERNAN NIETO MONTENEGRO</t>
  </si>
  <si>
    <t>Cr 22   8 - 53/57 Ctro</t>
  </si>
  <si>
    <t>2450868             3118096847</t>
  </si>
  <si>
    <t>Diagonal 1 # 78-53 Barrio Union De Vivienda Buenaventura Valle</t>
  </si>
  <si>
    <t>Av 6 N # 17N-50</t>
  </si>
  <si>
    <t xml:space="preserve">Calle 13 Con Carrera 80 Esquina </t>
  </si>
  <si>
    <t>Centro Comercial 14 de Calima  piso 3</t>
  </si>
  <si>
    <t>Calle 27  #103- 71</t>
  </si>
  <si>
    <t>Calle 48c No.41c-49</t>
  </si>
  <si>
    <t>Calle 3 No 2-35 Palacio Nacional</t>
  </si>
  <si>
    <t>Cl.4a # 10-58</t>
  </si>
  <si>
    <t>2282976-2280299</t>
  </si>
  <si>
    <t>bugavalle@registraduria.gov.co; patrujillo@registraduria.gov.co</t>
  </si>
  <si>
    <t>Palmiravalle@Registraduria.Gov.Co, cjdorado@registraduria,gov.co</t>
  </si>
  <si>
    <t>CARRERA. 30 # 23 - 38</t>
  </si>
  <si>
    <t>DIANA PATRICIA VELASQUEZ MARIN ( E )</t>
  </si>
  <si>
    <t>2160087 - 3217564661</t>
  </si>
  <si>
    <t>CALLE 9 No. 21-71</t>
  </si>
  <si>
    <t>Calle 15 No. 17-77</t>
  </si>
  <si>
    <t>CALLE 7 No. 7-72</t>
  </si>
  <si>
    <t>Carrera 7 No. 6-105</t>
  </si>
  <si>
    <t>2198700 - 3108246391</t>
  </si>
  <si>
    <t>YOLANDA ORDUZ HERRERA</t>
  </si>
  <si>
    <t>Carrera 5 # 3-32 BARRIO BELALCAZAR YUMBO</t>
  </si>
  <si>
    <t>CALLE 12 No. 12-52</t>
  </si>
  <si>
    <t>Calle 17 No. 12-12 barrio la esperanza</t>
  </si>
  <si>
    <t>AV.ORINOCO CALLE 18 #9-18 CENTRO</t>
  </si>
  <si>
    <t>3203654675CEL. FIJO 5654221</t>
  </si>
  <si>
    <t>eorodriguez@registraduria.gov.co</t>
  </si>
  <si>
    <t>CEL.3142114444 FIJO 5654139</t>
  </si>
  <si>
    <t>TOTAL POR VIGENCIAS</t>
  </si>
  <si>
    <t>EVIDENCIAS</t>
  </si>
  <si>
    <t xml:space="preserve">FORMATOS </t>
  </si>
  <si>
    <t>G</t>
  </si>
  <si>
    <t>C/P</t>
  </si>
  <si>
    <t>SC</t>
  </si>
  <si>
    <t>OBJ</t>
  </si>
  <si>
    <t>SORD</t>
  </si>
  <si>
    <t>IT</t>
  </si>
  <si>
    <t>TOTAL POR RUBRO</t>
  </si>
  <si>
    <t>A</t>
  </si>
  <si>
    <t>02</t>
  </si>
  <si>
    <t>01</t>
  </si>
  <si>
    <t>TOTALES</t>
  </si>
  <si>
    <t xml:space="preserve">VALOR </t>
  </si>
  <si>
    <t xml:space="preserve">Valor consumo </t>
  </si>
  <si>
    <t>VIGENCIA</t>
  </si>
  <si>
    <t xml:space="preserve">TIEMPO MESES </t>
  </si>
  <si>
    <t>PROMEDIO MENSUAL</t>
  </si>
  <si>
    <t>VALOR</t>
  </si>
  <si>
    <t>TOTAL PRESUPUESTO</t>
  </si>
  <si>
    <t>(1 MES)</t>
  </si>
  <si>
    <t>VALOR TOTAL</t>
  </si>
  <si>
    <t xml:space="preserve">ALCOHOL ANTISEPTICO </t>
  </si>
  <si>
    <t xml:space="preserve">ALCOHOL ISOPROPILICO CONCENTRADO AL 70%  </t>
  </si>
  <si>
    <t xml:space="preserve">BLANKROLA  </t>
  </si>
  <si>
    <t xml:space="preserve">BLANQUEADOR LIQUIDO </t>
  </si>
  <si>
    <t xml:space="preserve">CREOLINA CORRIENTE </t>
  </si>
  <si>
    <t>DESENGRASANTE PARA PISOS</t>
  </si>
  <si>
    <t>DESINFECTANTE PARA PISOS</t>
  </si>
  <si>
    <t xml:space="preserve">JABON LIQUIDO ANTIBACTERIAL </t>
  </si>
  <si>
    <t>JABON LIQUIDO PARA MANOS</t>
  </si>
  <si>
    <t xml:space="preserve">REMOVEDOR DE CERA/DECAPANTE </t>
  </si>
  <si>
    <t>SELLADOR ACABADO  PARA PISOS</t>
  </si>
  <si>
    <t xml:space="preserve">SOLUCION DE FUENTE CONCENTRADA </t>
  </si>
  <si>
    <t xml:space="preserve">THINNER </t>
  </si>
  <si>
    <t xml:space="preserve">VARSOL </t>
  </si>
  <si>
    <t xml:space="preserve">SOLICITUD FICHAS TECNICAS </t>
  </si>
  <si>
    <t>Anexo No. 10</t>
  </si>
  <si>
    <t>Anexo No. 11</t>
  </si>
  <si>
    <t xml:space="preserve">CONTRATO </t>
  </si>
  <si>
    <t xml:space="preserve"> 058 DE 2012</t>
  </si>
  <si>
    <t xml:space="preserve"> 009 DE 2013</t>
  </si>
  <si>
    <t>064 DE 2014</t>
  </si>
  <si>
    <t>036A de 2016</t>
  </si>
  <si>
    <t>058 de 2018</t>
  </si>
  <si>
    <t>012 de 2020</t>
  </si>
  <si>
    <t>DURACION</t>
  </si>
  <si>
    <t>FECHA DE INICIO</t>
  </si>
  <si>
    <t>ADICIONES Y PRORROGAS</t>
  </si>
  <si>
    <t>VALOR DEL CONTRATO</t>
  </si>
  <si>
    <t xml:space="preserve">INSUMOS DE ASEO </t>
  </si>
  <si>
    <t>1 A 3</t>
  </si>
  <si>
    <t xml:space="preserve">4 A 7  </t>
  </si>
  <si>
    <t>8 A 10</t>
  </si>
  <si>
    <t xml:space="preserve">TOTAL DE PUNTAJE </t>
  </si>
  <si>
    <t xml:space="preserve">INSUMOS DE PAPELERIA  </t>
  </si>
  <si>
    <t xml:space="preserve">NOMBRE DEL PRODUCTO </t>
  </si>
  <si>
    <t xml:space="preserve">Carbohidratos </t>
  </si>
  <si>
    <t>Vitamina C</t>
  </si>
  <si>
    <t xml:space="preserve">Proteina </t>
  </si>
  <si>
    <t>Agua</t>
  </si>
  <si>
    <t xml:space="preserve">Grasa - lipidos </t>
  </si>
  <si>
    <t xml:space="preserve">fibras </t>
  </si>
  <si>
    <t xml:space="preserve">MEDIO AMBIENTE </t>
  </si>
  <si>
    <t xml:space="preserve">TEMPERATURA MEDIO AMBIENTE </t>
  </si>
  <si>
    <t xml:space="preserve">CONSIDERACIONES PARA EL ALMACENAMIENTO </t>
  </si>
  <si>
    <t xml:space="preserve">MATERIA PRIMA/INSUMO </t>
  </si>
  <si>
    <t xml:space="preserve">PORCENTAJE </t>
  </si>
  <si>
    <t xml:space="preserve">CARACTERISTICAS MICROBIOLOGICAS Y CONTAMINANTES QUIMICOS </t>
  </si>
  <si>
    <t xml:space="preserve">ANEXO No. 01 </t>
  </si>
  <si>
    <t>Anexo No. 01</t>
  </si>
  <si>
    <t>ANEXO No. 02</t>
  </si>
  <si>
    <t>Anexo No. 02</t>
  </si>
  <si>
    <t>HOJAS DE SEGURIDAD</t>
  </si>
  <si>
    <t xml:space="preserve">CEDULA </t>
  </si>
  <si>
    <t>COMPONENTE NACIONAL OFRECIDO DEL PERSONAL</t>
  </si>
  <si>
    <t>10 PUNTOS</t>
  </si>
  <si>
    <t>Para aquellos proponentes cuya oferta no es considerada de servicios nacionales o contrato nacional de acuerdo a lo definido en el Artículo 1 del decreto 680 de 2021 se otorgará 5 puntos a los proponentes que garanticen el 50% de los empleados y contratistas asociados a la ejecución del contrato que sean de nacionalidad colombiana</t>
  </si>
  <si>
    <t>5 PUNTOS</t>
  </si>
  <si>
    <t xml:space="preserve">
El Decreto 680 del 22 junio de 2021 modifica el requisito para acceder a los incentivos de la Ley 816/2003 para las contrataciones públicas de servicios, por esta razón se procede a presentar la forma como los proponentes pueden obtener puntaje de apoyo a la industria nacional por: (i) servicios nacionales o con trato nacional o por (ii) la incorporación de servicios colombianos. La entidad en ningún caso otorgará simultáneamente el puntaje por (i) servicio nacional o con trato nacional y por (ii) incorporación de servicios colombianos. 
</t>
  </si>
  <si>
    <t>4 A 7</t>
  </si>
  <si>
    <t xml:space="preserve">PERSPECTIVA COMERCIAL </t>
  </si>
  <si>
    <t>ANEXO No. 10</t>
  </si>
  <si>
    <t>ANEXO No. 03</t>
  </si>
  <si>
    <t>Anexo No. 03</t>
  </si>
  <si>
    <t>Anexo No. 04</t>
  </si>
  <si>
    <t>Anexo No. 05</t>
  </si>
  <si>
    <t>Anexo No. 06</t>
  </si>
  <si>
    <t>Anexo No. 07</t>
  </si>
  <si>
    <t>Anexo No. 08</t>
  </si>
  <si>
    <t>Anexo No. 09</t>
  </si>
  <si>
    <t>APOYO A LA INDUSTRIA NACIONAL (Ley 816 De 2003)</t>
  </si>
  <si>
    <t xml:space="preserve">ANEXOS </t>
  </si>
  <si>
    <t xml:space="preserve">CARTA DE COMPROMISO PERSONAL PROPUESTO </t>
  </si>
  <si>
    <t>CENTRALES</t>
  </si>
  <si>
    <t>AUXILIAR</t>
  </si>
  <si>
    <t>MUNICIPAL</t>
  </si>
  <si>
    <t>ESPECIAL</t>
  </si>
  <si>
    <t>Etiquetas de fila</t>
  </si>
  <si>
    <t>Total general</t>
  </si>
  <si>
    <t xml:space="preserve"> 2024</t>
  </si>
  <si>
    <t>DISCO CD-R 700 MB TORRE</t>
  </si>
  <si>
    <t>TONER HP CF289A LASERJET BLACK UND</t>
  </si>
  <si>
    <t>TONER RICOH  841918 CARTUCHO NEGRO - 15K UND</t>
  </si>
  <si>
    <t>¿A quién se le asigna?</t>
  </si>
  <si>
    <t>Monitoreo y revisión</t>
  </si>
  <si>
    <t>Etapa</t>
  </si>
  <si>
    <t>Tipo</t>
  </si>
  <si>
    <t>Consecuencia de la ocurrencia del evento</t>
  </si>
  <si>
    <t>Fecha estimada en que se inicia el tratamiento</t>
  </si>
  <si>
    <t>Fecha estimada en que se completa el tratamiento</t>
  </si>
  <si>
    <t>¿Afecta la ejecución del contrato?</t>
  </si>
  <si>
    <t>Fuente</t>
  </si>
  <si>
    <t>Clase</t>
  </si>
  <si>
    <t>Interno</t>
  </si>
  <si>
    <t>Hasta la publicacion del proceso de contratación en la pagina de SECOP</t>
  </si>
  <si>
    <t xml:space="preserve">SI </t>
  </si>
  <si>
    <t xml:space="preserve">Especifico </t>
  </si>
  <si>
    <t>Elaborar documentos y estudios previos que no reflejen los objetivos, los cambios tecnológicos y el alcance de la contratación.</t>
  </si>
  <si>
    <t>Establecer con claridad la necesidad, el objeto, alcance, especificaciones tecnicas, experiencia del contratista, plazo, etc. requeridos para ejecutar el objeto del contrato.</t>
  </si>
  <si>
    <t>NO</t>
  </si>
  <si>
    <t>Cuando se de incio a la definición de la contratación, ya se debería contar con la disponibilidad presupuestal.</t>
  </si>
  <si>
    <t>Hasta la creación del proceso de contratación</t>
  </si>
  <si>
    <t xml:space="preserve">Dificultad en la cuantificacion del presupuesto por falta fuentes de informacion tales como de cotizaciones, precios historicos entre otros.
</t>
  </si>
  <si>
    <t>A partir de la radicación a través de la plataforma SECOP de las especificaciones y condiciones técnicas</t>
  </si>
  <si>
    <t>Una sola vez al inicio de la etapa de planeación</t>
  </si>
  <si>
    <t xml:space="preserve">Externo </t>
  </si>
  <si>
    <t>No se verifica en el área de origen el alcance de las actividades que se pretenden cubrir con la contratación, y los requerimientos especificos que debe cumplir el futuro contratista.</t>
  </si>
  <si>
    <t>Incumplir con el objeto contractual por parte del contratista seleccionado.</t>
  </si>
  <si>
    <t>Verificar las necesidades de la entidad para solicitar la experiencia y los requisitos técnicos adicionales a que haya lugar, de los proponentes que pueden participar en el proceso.</t>
  </si>
  <si>
    <t>El oferente realice acuerdos colusorios con otros oferentes para entorpecer el proceso de contratación, por ejemplo: aumentar el precio de la contratación, sacar un oferente, desmejorar la calidad del bien o servicio para generar una mayor utiidad</t>
  </si>
  <si>
    <t>Suspender el proceso de selección con el fin de determinar las acciones que debe tomar la administración.</t>
  </si>
  <si>
    <t>Revisión por el equipo profesional asignado al momento de verificar los requisitos habilitantes dentro del proceso de selección.</t>
  </si>
  <si>
    <t xml:space="preserve">Una sola vez al inicio de la etapa de Selección </t>
  </si>
  <si>
    <t>Económico/Financiero</t>
  </si>
  <si>
    <t>Que los precios ofertados se encuentren por debajo del estudio de mercado realizado por la entidad</t>
  </si>
  <si>
    <t>La entidad dará aplicación al procedimiento establecido en el artículo 2.2.1.1.2.2.4 del Decreto 1082 de 2015</t>
  </si>
  <si>
    <t>Que el contratista se encuentre incurso en una o varias causales de inhabilidad o incompatibilidad</t>
  </si>
  <si>
    <t>Necesidad de verificar qué otra firma de las consultadas cumpla con los requisitos exigidos.</t>
  </si>
  <si>
    <t xml:space="preserve">Verificar que el representante legal de la firma contratista haya presentado una carta por medio de la cual declara que ni él, ni los socios de la firma, ni la sociedad que representa se encuentran incursos en ninguna causal de inhabilidad, incompatibilidad, prohibiciones o conflicto
de interés
</t>
  </si>
  <si>
    <t>Presentar reclamarciones por parte de los proponentes no seleccionados por falta de claridad, posibles omisiones o errores en la etapa de evaluación.</t>
  </si>
  <si>
    <t>Expedir Adendas con el fin de realizar las modificaciones o las aclaraciones a las que haya lugar.</t>
  </si>
  <si>
    <t xml:space="preserve">
Comité Técnico evaluador
</t>
  </si>
  <si>
    <t xml:space="preserve">Todo el equipo evaluador de las propuestas presentadas debe asumir la revisión con absoluta rigurosidad.
Esta actividad no conduce ni a control ni a monitoreo, es una responsabilidad de quienes avaluan las propuestas.
</t>
  </si>
  <si>
    <t>Una sola vez en la etapa de evaluación de las propuestas recibidas</t>
  </si>
  <si>
    <t>Contratación</t>
  </si>
  <si>
    <t>Demorar y generar reprocesos administrativos al interior de la Entidad para el inicio del contrato.</t>
  </si>
  <si>
    <t xml:space="preserve">Hasta la firma del Contrato </t>
  </si>
  <si>
    <t>Una sola vez al iniciar la etapa de contratación</t>
  </si>
  <si>
    <t>Retrasar el inicio de ejecución</t>
  </si>
  <si>
    <t>Diario desde la firma del contrato</t>
  </si>
  <si>
    <t xml:space="preserve">
El adjudicatario sin justa causa no suscribe el contrato. Incumplir con el perfeccionamiento del contrato por parte del proponente seleccionado
</t>
  </si>
  <si>
    <t xml:space="preserve">
Retrasar el inicio de ejecución.
</t>
  </si>
  <si>
    <t>Diario apartir de la adjudicación del proceso de contratación</t>
  </si>
  <si>
    <t xml:space="preserve">Supervisor (Coordinador Almacen e Inventarios) </t>
  </si>
  <si>
    <t>El supervisor debe establecer acciones de control Preventivas (planes de contingencia) que permitan REDUCIR la probabilidad de ocurrencia del riesgo.</t>
  </si>
  <si>
    <t xml:space="preserve">Ejecucion </t>
  </si>
  <si>
    <t xml:space="preserve">Interno </t>
  </si>
  <si>
    <t>Seguimiento inadecuado y control de la ejecución contractual por parte del supervisor.</t>
  </si>
  <si>
    <t>El ordenador del gasto manifiesta de manera expresa que el supervisor designado tiene la competencia funcional e idoneidad para ejercer la citada supervisión.</t>
  </si>
  <si>
    <t xml:space="preserve">Ordenador del Gasto </t>
  </si>
  <si>
    <t>A partir de la firma del contrato.</t>
  </si>
  <si>
    <t>Seguimiento por parte del ordenador del gasto en la ejecución</t>
  </si>
  <si>
    <t>Falta de vigilancia por parte del supervisor al permitir la ejecucion de las obligaciones contractuales por parte de un tercero sin que medie autorización del ordenador del gasto de la subcontratación.</t>
  </si>
  <si>
    <t xml:space="preserve">
Trasladar la ejecución de una proporción del objeto del contrato, sin que medie autorización del ordenador del gasto
</t>
  </si>
  <si>
    <t>El supervisor del contrato dará cumplimiento a la guia para el ejercicio de las funciones de supervisión y obligaciones de la interventoría, en lo referente al tema de la subcontratación de las prestaciones del contrato</t>
  </si>
  <si>
    <t>El supervisor debe establecer acciones de control Preventivas que permitan reducir la probabilidad de ocurrencia del riesgo.</t>
  </si>
  <si>
    <t>Contratista</t>
  </si>
  <si>
    <t>Seguimiento por el supervisor asignado al Contrato, durante la ejecución.</t>
  </si>
  <si>
    <t>Supervisor</t>
  </si>
  <si>
    <t>El supervisor debe establecer acciones de control Preventivas que permitan REDUCIR la probabilidad de ocurrencia del riesgo.</t>
  </si>
  <si>
    <t xml:space="preserve">
Incumplimiento del contratista con las obligaciones laborales. Presentar reclamaciones del personal del contratista por falta de pago de salarios y prestaciones
</t>
  </si>
  <si>
    <t xml:space="preserve">
Pérdidas de tipo económico, reputacional o legal, que se deriven como consecuencia de no recibir el bien o servicio en el tiempo o con la calidad requeridos.
</t>
  </si>
  <si>
    <t>El supervisor verifica la ejecución de las Obligaciones especiales del contratista en donde se establece que debe cumplir con el pago oportuno de los salarios y prestaciones sociales del personal puesto a disposición para la ejecución del contrato.</t>
  </si>
  <si>
    <t>Cambio de regulación normativa que afecte el contrato</t>
  </si>
  <si>
    <t xml:space="preserve">
Efectuar una suspensión temporal
</t>
  </si>
  <si>
    <t xml:space="preserve">
Una vez sea expedida una disposición legal que afecte el valor del contrato, el supervisor debe evaluar si es necesario tramitar una modificacion contractual
</t>
  </si>
  <si>
    <t>Ambiental</t>
  </si>
  <si>
    <t>El contratista no cumple con la normatividad y especificaciones exigidas en el contrato en cuanto a los riesgos ambientales</t>
  </si>
  <si>
    <t xml:space="preserve">
Incumplir las clausulas relacionadas con los temas ambientales dentro del contrato
</t>
  </si>
  <si>
    <t>Salud Ocupacional(Seguridad y Salud en el Trabajo)</t>
  </si>
  <si>
    <t>Diario</t>
  </si>
  <si>
    <t>CASALIMPIA</t>
  </si>
  <si>
    <t>PANAMERICANA</t>
  </si>
  <si>
    <t>OLIMPICA</t>
  </si>
  <si>
    <t>HOMECENTER</t>
  </si>
  <si>
    <t>BELPLASTICOS</t>
  </si>
  <si>
    <t>PROVEEDOR</t>
  </si>
  <si>
    <t xml:space="preserve">1. Distribución de presupuesto por centros de costo nivel Nacional y Central </t>
  </si>
  <si>
    <t>ANEXO No. 04</t>
  </si>
  <si>
    <t>Anexo No. 12</t>
  </si>
  <si>
    <t>PRECIOS CONTRATO VIGENTE</t>
  </si>
  <si>
    <t>TIENDA VIRTUAL CCE Y OTROS</t>
  </si>
  <si>
    <t>COTIZACIÓN</t>
  </si>
  <si>
    <t>INCREMENTO DISTR. NAC. %</t>
  </si>
  <si>
    <t>INCREMENTO DISTR. BOG. %</t>
  </si>
  <si>
    <t>TOTAL CONSUMO MENSUAL ESTIMADO - PRECIOS CONTRATO VIGENTE</t>
  </si>
  <si>
    <t>TOTAL CONSUMO MENSUAL ESTIMADO - PRECIOS TIENDA VIRTUAL CCE Y MERCADO</t>
  </si>
  <si>
    <t>ANEXO No.12</t>
  </si>
  <si>
    <t>Ubicación Centros de Costo RNEC</t>
  </si>
  <si>
    <t>PxQ</t>
  </si>
  <si>
    <t>ANEXO No.13</t>
  </si>
  <si>
    <t>03</t>
  </si>
  <si>
    <t>05</t>
  </si>
  <si>
    <t>06</t>
  </si>
  <si>
    <t>04</t>
  </si>
  <si>
    <t>07</t>
  </si>
  <si>
    <t>OTROS PRODUCTOS QUÍMICOS; FIBRAS ARTIFICIALES (O FIBRAS INDUSTRIALES HECHAS POR EL HOMBRE)</t>
  </si>
  <si>
    <t>PRODUCTOS DE CAUCHO Y PLÁSTICO</t>
  </si>
  <si>
    <t>PASTA O PULPA, PAPEL Y PRODUCTOS DE PAPEL; IMPRESOS Y ARTÍCULOS RELACIONADOS</t>
  </si>
  <si>
    <t>QUÍMICOS BÁSICOS</t>
  </si>
  <si>
    <t>PRODUCTOS DE MOLINERÍA, ALMIDONES Y PRODUCTOS DERIVADOS DEL ALMIDÓN; OTROS PRODUCTOS ALIMENTICIOS</t>
  </si>
  <si>
    <t>MAQUINARIA DE OFICINA, CONTABILIDAD E INFORMÁTICA</t>
  </si>
  <si>
    <t>EQUIPO Y APARATOS DE RADIO, TELEVISIÓN Y COMUNICACIONES</t>
  </si>
  <si>
    <t>MAQUINARIA Y APARATOS ELÉCTRICOS</t>
  </si>
  <si>
    <t>VIDRIO Y PRODUCTOS DE VIDRIO Y OTROS PRODUCTOS NO METÁLICOS N.C.P.</t>
  </si>
  <si>
    <t>PRODUCTOS METÁLICOS ELABORADOS (EXCEPTO MAQUINARIA Y EQUIPO)</t>
  </si>
  <si>
    <t>PRODUCTOS DE MADERA, CORCHO, CESTERÍA Y ESPARTERÍA</t>
  </si>
  <si>
    <t>REGISTRADURIA MUNICIPAL EL COPEY</t>
  </si>
  <si>
    <t>REGISTRADURIA AUXILIAR 4 - CARTAGENA</t>
  </si>
  <si>
    <t>REGISTRADURIA AUXILIAR No. 1 DE SANTA MARTA</t>
  </si>
  <si>
    <t>REGISTRADURIA AUXILIAR No. 2 DE SANTA MARTA</t>
  </si>
  <si>
    <t>REGISTRADURIA AUXILIAR No. 1 DE CIENAGA</t>
  </si>
  <si>
    <t>REGISTRADURIA MUNICIPAL DE GUARNE</t>
  </si>
  <si>
    <t>REGISTRADURÍA AUXILIAR NO. 1 DE IPIALES </t>
  </si>
  <si>
    <t>REGISTRADURÍA MUNICIPAL ARAUQUITA</t>
  </si>
  <si>
    <t>REGISTRADURÍA AUXILIAR SAN CRISTÓBAL -2</t>
  </si>
  <si>
    <t>REGISTRADURÍA AUXILIAR BOSA-2</t>
  </si>
  <si>
    <t>REGISTRADURÍA AUXILIAR CENTRO D.C.</t>
  </si>
  <si>
    <t>REGISTRADURÍA AUXILIAR No. 2 Soledad</t>
  </si>
  <si>
    <t>REGISTRADURÍA AUXILIAR N° 1 de Ocaña</t>
  </si>
  <si>
    <t>UNIDAD DE ATENCIÓN A POBLACIÓN VULNERABLE (UDAPV)</t>
  </si>
  <si>
    <t>6012202880 EXTENSIÓN 1200</t>
  </si>
  <si>
    <t>ANIBAL ENRIQUE RODRIGUEZ ESCOBAR</t>
  </si>
  <si>
    <t>CALLE 10 # 23 - 45</t>
  </si>
  <si>
    <t>elcopeycesar@registraduria.gov.co</t>
  </si>
  <si>
    <t>CARRERA 9C # 14 - 34 CALLEJON MAGOLA ENTRE CALLES MARQUEZ Y SUCRE</t>
  </si>
  <si>
    <t>cartagenabolivar@registraduria.gov.co</t>
  </si>
  <si>
    <t>GILBERTO ELIAS AMAYA CERA</t>
  </si>
  <si>
    <t>DIEGO ARMANDO SANCHEZ RODRIGUEZ</t>
  </si>
  <si>
    <t>dasanchezr@registraduria.gov.co</t>
  </si>
  <si>
    <t>fhbenitez@registraduria.gov.co</t>
  </si>
  <si>
    <t>FABIO HERNAN BENITEZ</t>
  </si>
  <si>
    <t>GABRIEL FRANCO PINZON</t>
  </si>
  <si>
    <t>gffranco@registraduria.gov.co</t>
  </si>
  <si>
    <t>MARIA STELLA REY BUITRAGO</t>
  </si>
  <si>
    <t>msrey@registraduria.gov.co</t>
  </si>
  <si>
    <t>YAZMIN ROMERO LOZANO</t>
  </si>
  <si>
    <t>jazminr@registraduria.gov.co</t>
  </si>
  <si>
    <t>NATHALIA XIMENA ALFONSO QUINCHE</t>
  </si>
  <si>
    <t>nxalfonso@registraduria.gov.co</t>
  </si>
  <si>
    <t>MARIA YASMITH UMAÑA RODRIGUEZ</t>
  </si>
  <si>
    <t>myumana@registraduria.gov.co</t>
  </si>
  <si>
    <t>ADRIANA ALDANA ORTEGON</t>
  </si>
  <si>
    <t>aaldana@registraduria.gov.co</t>
  </si>
  <si>
    <t>DIANA DEL PILAR ORDOÑEZ</t>
  </si>
  <si>
    <t>dpordonez@registraduria.gov.co</t>
  </si>
  <si>
    <t>ALFRED FERNEY MURILLO CAMACHO</t>
  </si>
  <si>
    <t>afmurillo@registraduria.gov.co</t>
  </si>
  <si>
    <t>CAMPO ELIAS GONZALEZ AVILA</t>
  </si>
  <si>
    <t>protecciondedatos@registraduria.gov.co</t>
  </si>
  <si>
    <t>JOSE NELSON POLANIA</t>
  </si>
  <si>
    <t>controlinterno@registraduria.gov.co</t>
  </si>
  <si>
    <t>REGISTRADURIA AUXILIAR 1 PORFIA-VILLAVICENCIO</t>
  </si>
  <si>
    <t xml:space="preserve">REGISTRADURIA AUXILIAR 2 CRAV DE V/VICENCIO </t>
  </si>
  <si>
    <t>NANCY MENDOZA BRAVO</t>
  </si>
  <si>
    <t>CARRERA 21 SUR CAMINO GANADERO – ANTIGUA GRANJA CAMPO ALEGRE</t>
  </si>
  <si>
    <t>notificacionjudicial@registraduria.gov.co</t>
  </si>
  <si>
    <t>BILLY JOSE BERMUDEZ BOLAÑO</t>
  </si>
  <si>
    <t>CALLE 41 #31-17 LOCAL 211</t>
  </si>
  <si>
    <t>CARRERA 16 # 31 A - 34 BARRIO LAS AMÉRICAS - CASA DE JUSTICIA</t>
  </si>
  <si>
    <t>FELIPE ANDRES CANTILLO TINOCO</t>
  </si>
  <si>
    <t>KARINA BEATRIZ GAMEZ RUA</t>
  </si>
  <si>
    <t>CARRERA 10B # 9 - 22</t>
  </si>
  <si>
    <t>cienagamagdalena@registraduria.gov.co</t>
  </si>
  <si>
    <t>guarneantioquia@registraduria.gov.co</t>
  </si>
  <si>
    <t>CALLE ÚNICA SECTOR 3 DE MARGARITA</t>
  </si>
  <si>
    <t>ALEXANDER PLATA GUERRERO</t>
  </si>
  <si>
    <t>FABIO HERNESTO PAREDES HERNANDEZ</t>
  </si>
  <si>
    <t>CARRERA 2 # 2-81 LA LAGUNA TERMINAL TERRESTRE DE PASAJEROS DE IPIALES, PISO 2 LOCAL 58</t>
  </si>
  <si>
    <t>ANDRES CAMACHO TOBO</t>
  </si>
  <si>
    <t>CARRERA 4 # 3 -05</t>
  </si>
  <si>
    <t>arauquitaarauca@registraduria.gov.co</t>
  </si>
  <si>
    <t>RIVAS MORENO JUNIOR EDUARDO</t>
  </si>
  <si>
    <t>DIAGONAL 38 SUR # 1F-05 ESTE CADE LA VICTORIA</t>
  </si>
  <si>
    <t>jerivas@registraduria.gov.co</t>
  </si>
  <si>
    <t>FORERO LAVERDE INGREE NICOLLY</t>
  </si>
  <si>
    <t xml:space="preserve">Cl. 57r Sur #72D-12 SÚPER CADE BOSA </t>
  </si>
  <si>
    <t>inforero@registraduria.gov.co</t>
  </si>
  <si>
    <t>POLO CHAVEZ DIANA CAROLINA</t>
  </si>
  <si>
    <t>Carrera 7 # 16 – 49</t>
  </si>
  <si>
    <t xml:space="preserve">dcpolo@registraduria.gov.co </t>
  </si>
  <si>
    <t>ERICK JESUS SARMIENTO MUÑOZ</t>
  </si>
  <si>
    <t>CALLE 21 # 21-123</t>
  </si>
  <si>
    <t>auxiliar2soledad@registraduria.gov.co</t>
  </si>
  <si>
    <t>DISTRITO</t>
  </si>
  <si>
    <t>REGISTRADURIA MUNICIPAL GARAGOA</t>
  </si>
  <si>
    <t>REGISTRADURIA MUNICIPAL MIRAFLORES</t>
  </si>
  <si>
    <t> JACOB LEONARDO LOPEZ NIÑO</t>
  </si>
  <si>
    <t> Calle 12 # 14A-104 local 5</t>
  </si>
  <si>
    <t>3183544489 </t>
  </si>
  <si>
    <t>jllopezn@registraduria.gov.co</t>
  </si>
  <si>
    <t>REGISTRADURÍA AUXILIAR N° 2 Monteria</t>
  </si>
  <si>
    <t>DIEGO ANDRES RESTAN SANCHEZ</t>
  </si>
  <si>
    <t>Carrera 9 #2-120 Brr Vila Melissa</t>
  </si>
  <si>
    <t>darestan@registraduria.gov.co</t>
  </si>
  <si>
    <t>REFERENCIA CTO</t>
  </si>
  <si>
    <t>A-02-02-01-003-004</t>
  </si>
  <si>
    <t xml:space="preserve">ALCOHOL BOTELLA PLASTICA 70 GL * 750 CC </t>
  </si>
  <si>
    <t>AMBIENTADOR EN AEROSOL *400  VARIAS AROMAS</t>
  </si>
  <si>
    <t>A-02-02-01-003-006</t>
  </si>
  <si>
    <t>1000 CC</t>
  </si>
  <si>
    <t>A-02-02-01-003-005</t>
  </si>
  <si>
    <t>PAQUETE X 6 UND</t>
  </si>
  <si>
    <t>DISOLVENTE PARA RESINA  C*55 GALONES</t>
  </si>
  <si>
    <t>DISOLVENTE PARA RESINA C*55 GALONES</t>
  </si>
  <si>
    <t>55 GL</t>
  </si>
  <si>
    <t>PAQUETE X 50 UND</t>
  </si>
  <si>
    <t>BOLSA PLASTICA POLIPROPILENO BAJA DENSIDAD COLOR BLANCO CALIBRE 60 X70 CALIBRE 180</t>
  </si>
  <si>
    <t>PAQUETE X 10 UND</t>
  </si>
  <si>
    <t>BOLSA PLASTICA POLIPROPILENO BAJA DENSIDAD COLOR ROJA 60 X70 CALIBRE 180 X 10 UNIDADES</t>
  </si>
  <si>
    <t>BOLSA PLASTICA POLIPROPILENO BAJA DENSIDAD COLOR VERDE CALIBRE 60 X70 CALIBRE 180</t>
  </si>
  <si>
    <t>BRILLADOR CON ARMAZON Y MANGO 1 METRO</t>
  </si>
  <si>
    <t>BRILLAMETAL CREMA X 70 GRS</t>
  </si>
  <si>
    <t>70 GR</t>
  </si>
  <si>
    <t>Limpia contactos * 430 ML</t>
  </si>
  <si>
    <t>JABON LAVAPLATOS * 900 GRS</t>
  </si>
  <si>
    <t>900 GR</t>
  </si>
  <si>
    <t>DISCO BRILLADORA 20" BLANCO 4100 3M</t>
  </si>
  <si>
    <t>DISCO BRILLADORA 20" CAFE 4100 3M</t>
  </si>
  <si>
    <t>DISCO BRILLADORA 20" NEGRO 4100 3M</t>
  </si>
  <si>
    <t>DISCO BRILLADORA 20" ROJO 4100 3M</t>
  </si>
  <si>
    <t>1000 GR</t>
  </si>
  <si>
    <t>ESCOBA DURA CON CABO ESTÁNDAR DE MADERA</t>
  </si>
  <si>
    <t>GUANTE DE CAUCHO CALIBRE 25 TALLA 7.1/2 COLOR NEGRO</t>
  </si>
  <si>
    <t xml:space="preserve">GUANTES DE NITRILO PARA EXAMEN TALLA M*100 </t>
  </si>
  <si>
    <t>100 UND</t>
  </si>
  <si>
    <t>300 GR</t>
  </si>
  <si>
    <t>JABON ESPUMA DERMO BOLSA X 800 ML - DISPENSADOR</t>
  </si>
  <si>
    <t>LIMPION TELA ESPINA DE PESCADO 65*65 UNID. algodon 100%</t>
  </si>
  <si>
    <t>65*65 CM</t>
  </si>
  <si>
    <t>MATAVOLADORES AEROSOL 235 - 285 cm3 DOBLE ACCION</t>
  </si>
  <si>
    <t>235-285 CC</t>
  </si>
  <si>
    <t>500 GR</t>
  </si>
  <si>
    <t>PAÑO ABSORBENTE PAQUETE DE 18 * 20 CM *3 UNIDADES</t>
  </si>
  <si>
    <t>PAQUETE X 3 UND</t>
  </si>
  <si>
    <t>50 MT</t>
  </si>
  <si>
    <t>A-02-02-01-003-002</t>
  </si>
  <si>
    <t xml:space="preserve">PAPEL HIGIENICO  BLANCO 28 a 30 MTS </t>
  </si>
  <si>
    <t>PAPEL HIGIENICO BLANCO*30MTS UNIDAD</t>
  </si>
  <si>
    <t>28 - 30 MT</t>
  </si>
  <si>
    <t>PAQUETE X 4 UND</t>
  </si>
  <si>
    <t>9.5 LT</t>
  </si>
  <si>
    <t>20 LT</t>
  </si>
  <si>
    <t>SELLADOR ACABADO CUÑETE*20 LITROS</t>
  </si>
  <si>
    <t>TOALLA MANOS CAJA POR SEIS ROLLOS DE 305 MTS</t>
  </si>
  <si>
    <t>CAJA X 6 UND</t>
  </si>
  <si>
    <t>150 UND</t>
  </si>
  <si>
    <t>3750 CM</t>
  </si>
  <si>
    <t>A-02-02-01-003-001</t>
  </si>
  <si>
    <t>200 GR</t>
  </si>
  <si>
    <t>A-02-02-01-002-003</t>
  </si>
  <si>
    <t>AROMATICA INSTIT * 25 LIMONARIA</t>
  </si>
  <si>
    <t>25 UND</t>
  </si>
  <si>
    <t>AROMATICA INSTIT * 25 MANZANILLA</t>
  </si>
  <si>
    <t>PAQUETE X 200 UND</t>
  </si>
  <si>
    <t xml:space="preserve">BANDEJA INST 47*35.5 X 2 CMS </t>
  </si>
  <si>
    <t>PAQUETE X 500 UND</t>
  </si>
  <si>
    <t>1 LB</t>
  </si>
  <si>
    <t>1 1/2 LT</t>
  </si>
  <si>
    <t>A-02-02-01-004-002</t>
  </si>
  <si>
    <t>GANCHO METÁLICO PORTATRAPERO STANDART CON * 2 MARIPOSA DE AJUSTE</t>
  </si>
  <si>
    <t>PAQUETE X 100 UND</t>
  </si>
  <si>
    <t>A-02-02-01-003-007</t>
  </si>
  <si>
    <t>SERVILLETA LUJO BLANCA PAQ*200 UNID</t>
  </si>
  <si>
    <t>SERVILLETA BLANCA PAQUETE X 200</t>
  </si>
  <si>
    <t>VASO CARTON 7 ONZAS PAQUETE *50 UNID</t>
  </si>
  <si>
    <t xml:space="preserve">BANDEJA DE MADERA TRIPLE </t>
  </si>
  <si>
    <t>BANDEJA DE MADERA TRIPLE</t>
  </si>
  <si>
    <t>BISTURÍ DE HOJA GRANDE</t>
  </si>
  <si>
    <t xml:space="preserve">BLOCK CARTA CUADRICULADO 80 HOJAS </t>
  </si>
  <si>
    <t xml:space="preserve">BOLIGRAFO NEGRO PLUS  </t>
  </si>
  <si>
    <t>ESFERO PLUS NEGRO</t>
  </si>
  <si>
    <t xml:space="preserve">BOLIGRAFO ROJO  PLUS  </t>
  </si>
  <si>
    <t>ESFERO PLUS ROJO</t>
  </si>
  <si>
    <t>BOLSA PLASTICA CIERRE HERMETICO 29.5*40 CM CALIBRE 175 * 50 UND.</t>
  </si>
  <si>
    <t>A-02-02-01-004-006</t>
  </si>
  <si>
    <t>BORRADOR DE NATA</t>
  </si>
  <si>
    <t>A-02-01-01-004-005</t>
  </si>
  <si>
    <t>CALCULADORA DE 16 DIGITOS GX16</t>
  </si>
  <si>
    <t>CHINCHON CRISTAL *50 UN</t>
  </si>
  <si>
    <t>50 UND</t>
  </si>
  <si>
    <t xml:space="preserve">CINTA ADHESIVA TRANSPARENTE EMPAQUE 48*40 </t>
  </si>
  <si>
    <t>20 MT</t>
  </si>
  <si>
    <t>300 MT</t>
  </si>
  <si>
    <t>40 MT</t>
  </si>
  <si>
    <t xml:space="preserve">CINTA MAGICA 19MM*33M </t>
  </si>
  <si>
    <t>CINTA MAGICA 19MM*33M</t>
  </si>
  <si>
    <t>Cinta ZEBRA TRUE COLOURS ZXP 7 Ref 800077-749</t>
  </si>
  <si>
    <t xml:space="preserve">COLBON MADERA KILO                                                                                                                    </t>
  </si>
  <si>
    <t>COSEDORA METALICA/ABS 25 HOJAS LARGA UND</t>
  </si>
  <si>
    <t>COSEDORA METÁLICA/ABS 25 HOJAS LARGA UND</t>
  </si>
  <si>
    <t>A-02-01-01-004-007</t>
  </si>
  <si>
    <t>DVD - R 4.7 GB</t>
  </si>
  <si>
    <t>DVD - R 4.7 GB PAQUE</t>
  </si>
  <si>
    <t xml:space="preserve">ESCARAPELA VERTICAL Y CORDON REF-1034 </t>
  </si>
  <si>
    <t>FOLDER COLGANTE VARILLA PLASTICA AZUL UND</t>
  </si>
  <si>
    <t>GANCHO CLIPS CAJA X 100 UND.</t>
  </si>
  <si>
    <t>GANCHO TRITON CAJA X 100 UND.</t>
  </si>
  <si>
    <t>GANCHO LEGAJADOR POLIPROPILENO CORREDERA 6CM PQT*20</t>
  </si>
  <si>
    <t>PAQUETE X 20 UND</t>
  </si>
  <si>
    <t>Gancho Manecilla 2"</t>
  </si>
  <si>
    <t>GUIA CLASIFICADORA CARTULINA .105*5 V/COLORES</t>
  </si>
  <si>
    <t>HUMEDECEDOR DACTILAR 42 GR.</t>
  </si>
  <si>
    <t>LAPIZ NEGRO * UNID</t>
  </si>
  <si>
    <t>LEGAJADOR AZ OFICIO AZUL UND</t>
  </si>
  <si>
    <t>LIMPIADOR DE PANTALLAS LCD/PLANAS/TFT 200CM</t>
  </si>
  <si>
    <t>16 ONZ</t>
  </si>
  <si>
    <t>MARCADOR BORRABLE NEGRO UND</t>
  </si>
  <si>
    <t>MARCADOR BORRABLE ROJO UND</t>
  </si>
  <si>
    <t>MARCADOR PERMANENTE AZUL UND</t>
  </si>
  <si>
    <t>MARCADOR PERMANENTE NEGRO UND</t>
  </si>
  <si>
    <t>MICROPUNTA NEGRO</t>
  </si>
  <si>
    <t>PAPEL Propalcote 2C 150 grs Pliego 70*100</t>
  </si>
  <si>
    <t>Papel Propalcote 2C 150 grs RESMA 70*100</t>
  </si>
  <si>
    <t>PAPEL RESMA BOND 75 GRS 70X100 BLANCO*500 HOJAS</t>
  </si>
  <si>
    <t xml:space="preserve">PAPEL RESMA OFICIO 75 GRS </t>
  </si>
  <si>
    <t xml:space="preserve">PAPEL RESMA DE CARTA 75 GRS </t>
  </si>
  <si>
    <t>PEGANTE LIQUIDO *225 Gr.No  toxico, Lavable</t>
  </si>
  <si>
    <t>PEGANTE LIQUIDO *225 Gr.No toxico, Lavable</t>
  </si>
  <si>
    <t>225 GR</t>
  </si>
  <si>
    <t>PEGANTE POR KILO</t>
  </si>
  <si>
    <t>1 KG</t>
  </si>
  <si>
    <t>A-02-01-01-004-006</t>
  </si>
  <si>
    <t xml:space="preserve">Pila No. 393 </t>
  </si>
  <si>
    <t>30 CM</t>
  </si>
  <si>
    <t>50 CM</t>
  </si>
  <si>
    <t>SACAPUNTAS ELÉCTRICO</t>
  </si>
  <si>
    <t>SACAPUNTAS METÁLICO</t>
  </si>
  <si>
    <t>SELLO NUMERADOR 12 MM 6 DÍGITOS</t>
  </si>
  <si>
    <t>SILICONA LÍQUIDA PARA LUBRICAR 7 ONZAS</t>
  </si>
  <si>
    <t>7 ONZ</t>
  </si>
  <si>
    <t>SOBRE 20A OFICIO CON VENTANILLA 75 GR</t>
  </si>
  <si>
    <t>TABLERO ACRÍLICO 1MT*1.50MT PORCELANIZADO</t>
  </si>
  <si>
    <t>TABLERO ACRÍLICO MARCO ALUMINIO 1.20*2MTS</t>
  </si>
  <si>
    <t>TABLERO ACRÍLICO MARCO ALUMINIO 80*120</t>
  </si>
  <si>
    <t>500 UND</t>
  </si>
  <si>
    <t>TIJERA OFICINA 17 CMS</t>
  </si>
  <si>
    <t>4 ONZ</t>
  </si>
  <si>
    <t>30 CC</t>
  </si>
  <si>
    <t>TINTA P/SELLOS METÁLICOS *30CC NEGRO</t>
  </si>
  <si>
    <t>TUBO FLUORESCENTE 17W T8</t>
  </si>
  <si>
    <t>MLT-R116-XAX SL-M2825ND/SL-M2875FD/ R116</t>
  </si>
  <si>
    <t>HP CF283A LJ PRO M127FN</t>
  </si>
  <si>
    <t xml:space="preserve">TÓNER HP CF258A </t>
  </si>
  <si>
    <t>CF361A LASER JET M553 CYAN 5000 PAG</t>
  </si>
  <si>
    <t>TK-3102 ECOSYS M3040idn</t>
  </si>
  <si>
    <t xml:space="preserve">Toner 58D4H00 MX722adhe 15K </t>
  </si>
  <si>
    <t xml:space="preserve">TONER HP Q5945A LJ 4345 NEGRO                                                                                                               </t>
  </si>
  <si>
    <t xml:space="preserve">TONER KYOCERA 21K TK-3122 NEGRO UND                                                                                                            </t>
  </si>
  <si>
    <t xml:space="preserve">TONER KYOCERA TK-3182 NEGRO                                                                                                                </t>
  </si>
  <si>
    <t xml:space="preserve">TONER RICOH 841346 AFICIO MP 4002SP 630GRS                                                                         </t>
  </si>
  <si>
    <t xml:space="preserve">TONER S-PRINT HP W1105A BLACK 1000 PAGE                                                                                                          </t>
  </si>
  <si>
    <t xml:space="preserve">TUBO SLIM DE 96" 65000K T12 </t>
  </si>
  <si>
    <t xml:space="preserve"> CRISTAL 8 ONZ TRASPARENTE</t>
  </si>
  <si>
    <t>8 ONZ</t>
  </si>
  <si>
    <t>VINAGRE BLANCO *3800</t>
  </si>
  <si>
    <t>CAJA CARTÓN REGULAR 53*40*40CM EMPACARTON UND</t>
  </si>
  <si>
    <t>ETIQUETA ADHPOLIESTER PLATA 1.6CM*4.6CM REGISTRA UND</t>
  </si>
  <si>
    <t>CAFÉ MOLIDO INSTITUCIONAL TIPO FUERTE SELLO ROJO Bl*500gr</t>
  </si>
  <si>
    <t>FOTOCONDUCTOR RICOH 418094C IM430 40.000PAG</t>
  </si>
  <si>
    <t>TONER HP W1330A NEGRO LASER JET 408/MFP 432</t>
  </si>
  <si>
    <t>FUSOR KIT LEXMARK 40X8420 MS811/MX711/MX710</t>
  </si>
  <si>
    <t>TONER TOSHIBA BLACK T409SUR E-STUDIO409S B</t>
  </si>
  <si>
    <t>TONER XEROX 106R03621 NEGRO 8.500 PAG UND</t>
  </si>
  <si>
    <t>TONER XEROX 106R03623 NEGRO 15.000 PAG UND</t>
  </si>
  <si>
    <t>TONER RICOH 842126 37K MP 4055NEGRO UND</t>
  </si>
  <si>
    <t>DRUM HP W1104A 104A BLK LASER IMAGING DRUM</t>
  </si>
  <si>
    <t>CARTULINA OFICIO 33*21,5CM AMARILLA PQT*10</t>
  </si>
  <si>
    <t>GUIA SEPARADOR CARTULINA OFICIO SURTIDO S/M PQT*5</t>
  </si>
  <si>
    <t>BOMBILLO LED SILVANYA TOLEDO 12W 6500K 240V E-27 1000LM</t>
  </si>
  <si>
    <t>TONER CANON-T06 NEGRO 20500K 1643I/1643P</t>
  </si>
  <si>
    <t>TAPABOCAS TERMOSELLADO IMP/3CPS/3PLI/C/SN AZUL CJ*50 N</t>
  </si>
  <si>
    <t>TRAPEADOR FULLER-RF:25010 ALGODON CON ACOPLE 300G</t>
  </si>
  <si>
    <t>VASO CARTON BIO/RECICLABLE 7 ONZAS BLANCO KOS PAQ*50</t>
  </si>
  <si>
    <t>BICARBONATO DE SODIO LIBRA 500GR</t>
  </si>
  <si>
    <t>TINTA PARA SELLOS DE CAUCHO ROJA FR*30CC</t>
  </si>
  <si>
    <t>TONER HP W1470X M611 ALTO RENDIMIENTO</t>
  </si>
  <si>
    <t xml:space="preserve">Punto Ecologi 3 canecas 55ltr R.f.130307 verd,negr,blan Fuller </t>
  </si>
  <si>
    <t>ELIMINADOR DE OLORES PROASEO 3800CC</t>
  </si>
  <si>
    <t>LIMPIADOR PROASEO MULTIUSOS 3800CC</t>
  </si>
  <si>
    <t>VINAGRE PROASEO INDUSTRIAL 20% 3000CC</t>
  </si>
  <si>
    <t>BOLSA PLASTICA BLANCA 70*130CM C-2.5 BAJA REC PQ10</t>
  </si>
  <si>
    <t>BOLSA PLASTICA NEGRO 70*130CM C-2.5 BAJA REC PQ10</t>
  </si>
  <si>
    <t>BOLSA PLASTICA ROJO 70*130CM C-2.5 BAJA REC PQ10</t>
  </si>
  <si>
    <t>BOLSA PLASTICA VERDE 70*130CM C-2.5 BAJA REC PQ10</t>
  </si>
  <si>
    <t>TONER HP W1470A LASERJET 10,5K UND</t>
  </si>
  <si>
    <t>EXTENSION ELECTRICA 2.7M</t>
  </si>
  <si>
    <t>LAMINA PLASTICO C-2 TRANSPARENTE 1.2*2.2M</t>
  </si>
  <si>
    <t>BOLSA PLASTICA 100*120CM C-1.6 TRANSPARENTE PQT*6</t>
  </si>
  <si>
    <t>LINTERNA PRETUL PLASTICA RECARGABLE 1LED CABLE USB 120MAH</t>
  </si>
  <si>
    <t>SILBATO FOX40 PLASTICO RIGIDO SIN BOLA NEGRO</t>
  </si>
  <si>
    <t>GAFA LENTE CLARO 100% POLICARBONATO 501630</t>
  </si>
  <si>
    <t xml:space="preserve">TAMBOR DE IMÁGENES DRUM HP CF219A                                                                                                             </t>
  </si>
  <si>
    <t>UNIDAD FUSORA OKIDATA 44565810 ES4172/ES5112/ES5162</t>
  </si>
  <si>
    <t>KIT MANTENIMIENTO HP RM2-6308</t>
  </si>
  <si>
    <t>TONER PANTUM PD-219 BLACK 1.6 PG</t>
  </si>
  <si>
    <t>MANGO METÁLICO TASK 140 CM BLANCO</t>
  </si>
  <si>
    <t>MANGO PLASTICO PRIMASOL 70CM</t>
  </si>
  <si>
    <t>GRAPA POINTER ESTANDAR GALVANIZADA 26/6 CJ5000</t>
  </si>
  <si>
    <t>TONER HP CE390X M4555 MFP 24.000 PG</t>
  </si>
  <si>
    <t>ETIQUETA TRANSFERENCIA TERMICA C-2" 100*50MM RL1000</t>
  </si>
  <si>
    <t>TUBO LED 9W VIDR 6500K/800LM 100-240V P24994-3 SYLVANIA</t>
  </si>
  <si>
    <t>BUZON BLANCO LOGO REGISTRADURIA 20*15*20CM CHAPA Y 2 LLAVES</t>
  </si>
  <si>
    <t>TONER HP 414A NEGRO W2020A</t>
  </si>
  <si>
    <t>TONER HP 414A CIAN W2021A</t>
  </si>
  <si>
    <t>TONER HP 414A AMARILLO W2022A</t>
  </si>
  <si>
    <t>TONER HP 414A MAGENTA W2023A</t>
  </si>
  <si>
    <t>TONER HP 151A NEGRO LASERJET W1510A</t>
  </si>
  <si>
    <t>TONER SAMSUNG-205L NEGRO 5K U968A</t>
  </si>
  <si>
    <t>CAJA REGULAR C-720K AL:38*LA:68*AN:52CM</t>
  </si>
  <si>
    <t>SOCKET DE SEGURIDAD UNIFERT-8 BJB</t>
  </si>
  <si>
    <t>PILA RECARGABLE AA 1500MAH BT2</t>
  </si>
  <si>
    <t>PANEL LED ILUMAX-466 BLANCA 6500K 60*60</t>
  </si>
  <si>
    <t>PANEL LED DE INSCRUSTAR ILUMAX-848 LUZ RESCA 4000K 60*60CM</t>
  </si>
  <si>
    <t>TONER PRINT CARTRIDGE SP 3710X 408284</t>
  </si>
  <si>
    <t>TONER HP LASERJET NEGRO M452/M477 CF410A</t>
  </si>
  <si>
    <t>TONER TOSHIBA T-5070U NEGRO 36K E-STUDIO</t>
  </si>
  <si>
    <t>SHAMPOO DE ALFOMBRAS PROASEO 3750ML</t>
  </si>
  <si>
    <t>CONV USB 3.0 HEMBRA A USB-C MACHO BLACK XUE® 10cm</t>
  </si>
  <si>
    <t>TERMO INSULADO ESTRA 4-1047798 PLASTI 8L</t>
  </si>
  <si>
    <t>TAMBOR DE IMAGEN HP-W1332A NEGRO 30K</t>
  </si>
  <si>
    <t>TONER HP-W1360A LASERJET NEGRO M208DW/M209DW/M211D</t>
  </si>
  <si>
    <t>BOLSA BLANCA 65*90CM C-0.8 BAJA-RE PQ10</t>
  </si>
  <si>
    <t>BOLSA VERDE 65*90CM C-1.5 BAJA-RE PQ10</t>
  </si>
  <si>
    <t>BOLSA NEGRA 65*90CM C-2 ALTA-REC PQ10</t>
  </si>
  <si>
    <t>TERMO BOMBA HOME ELEMENTS 3L HEASUA030</t>
  </si>
  <si>
    <t>TONER LEXMARK 50F4X00 10K BLACK MS610DN</t>
  </si>
  <si>
    <t>CAFE SOLUBLE/ CAPUCCINO AL PASO 500 GR</t>
  </si>
  <si>
    <t>INSECTICIDA MATACUCARACHAS AEROSOL 285ML</t>
  </si>
  <si>
    <t>BOMBILLO LED TOLEDO HW 60W DL MV E-27 120-240V</t>
  </si>
  <si>
    <t>TONER HP CF281JC BLACK CONTRACT 30K</t>
  </si>
  <si>
    <t>DRUM WC3345</t>
  </si>
  <si>
    <t>UNIDAD FUSORA M3655/3660/3055/3060</t>
  </si>
  <si>
    <t>BALDE ESCURRIDOR DE 24LTR</t>
  </si>
  <si>
    <t>VASO KOS CARTON 4OZ BLANCO PQ50</t>
  </si>
  <si>
    <t>Tóner Negro Alto Rendimiento HP LaserJet 3.5K CF230X</t>
  </si>
  <si>
    <t>GUANTE NITRILO TALLA M CJ100</t>
  </si>
  <si>
    <t>KIT DE RECARGA DE TONER NEGRO W1540X</t>
  </si>
  <si>
    <t>TONER BSD NEGRO 21K 24B6896</t>
  </si>
  <si>
    <t>Bolsa Blanca 52cm*75cm C 1.5 PQ*10</t>
  </si>
  <si>
    <t>Bolsa Negra 52cm*75cm C 1.5 PQ*10</t>
  </si>
  <si>
    <t>Bolsa Roja 52cm*75cm C 1.5 PQ*10</t>
  </si>
  <si>
    <t>Bolsa Verde 52cm*75cm C 1.5 PQ*10</t>
  </si>
  <si>
    <t>Bolsa Blanca 40cm*70cm C 1.5 PQ*10</t>
  </si>
  <si>
    <t>Bolsa Negra 40cm*70cm C 1.5 PQ*10</t>
  </si>
  <si>
    <t>Bolsa Roja 40cm*70cm C 1.5 PQ*10</t>
  </si>
  <si>
    <t>Bolsa Verde 40cm*70cm C 1.5 PQ*10</t>
  </si>
  <si>
    <t>Bolsa Blanca 35cm*35cm C 1.5 PQ*10</t>
  </si>
  <si>
    <t>Bolsa Negra 35cm*35cm C 1.5 PQ*10</t>
  </si>
  <si>
    <t>Bolsa Roja 35cm*35cm C 1.5 PQ*10</t>
  </si>
  <si>
    <t>Bolsa Verde 35cm*35cm C 1.5 PQ*10</t>
  </si>
  <si>
    <t>3750 ML</t>
  </si>
  <si>
    <t>Bolsa Blanca 40cm*50cm C 1.5 PQ*6</t>
  </si>
  <si>
    <t>Bolsa Negra 35cm*52cm C 1.5 PQ*6</t>
  </si>
  <si>
    <t>Bolsa Blanca 80cm*100cm C 2 PQ*6</t>
  </si>
  <si>
    <t>Bolsa Blanca 100cm*100cm C 2 PQ*6</t>
  </si>
  <si>
    <t>Bolsa Negra 100cm*100cm C 2 PQ*6</t>
  </si>
  <si>
    <t>Bolsa Verde 100cm*120cm C 2 PQ*6</t>
  </si>
  <si>
    <t>Bolsa Negra 80 cm*100cm C 2 PQ*6</t>
  </si>
  <si>
    <t>RUBRO PP</t>
  </si>
  <si>
    <t>006R01250 YELLOW XEROX</t>
  </si>
  <si>
    <t>285ML</t>
  </si>
  <si>
    <t>DRUM XEROX WC3345</t>
  </si>
  <si>
    <t>TVCCE</t>
  </si>
  <si>
    <t>EDEXA</t>
  </si>
  <si>
    <t>SUPER DESECHABLES DEL NORTE</t>
  </si>
  <si>
    <t>ASPROQUIN</t>
  </si>
  <si>
    <t>DETERCOL</t>
  </si>
  <si>
    <t xml:space="preserve">CENTRO FERRETERO </t>
  </si>
  <si>
    <t>MATRIX</t>
  </si>
  <si>
    <t xml:space="preserve">MUEBLES TODA COLOMBIA </t>
  </si>
  <si>
    <t>DRAGROTONIX</t>
  </si>
  <si>
    <t>PCLINEA</t>
  </si>
  <si>
    <t>ADH-PAPELES ADHESIVOS</t>
  </si>
  <si>
    <t>PAPELKRAFT</t>
  </si>
  <si>
    <t>Panamericana</t>
  </si>
  <si>
    <t>Precio de referencia contrato actual</t>
  </si>
  <si>
    <t>Ebay</t>
  </si>
  <si>
    <t>OFISUMA.CO</t>
  </si>
  <si>
    <t>JSSuministros</t>
  </si>
  <si>
    <t>Ecolase de Colombia</t>
  </si>
  <si>
    <t>ALHUM</t>
  </si>
  <si>
    <t xml:space="preserve">QUALITY GROUP SERVICES </t>
  </si>
  <si>
    <t>HP</t>
  </si>
  <si>
    <t xml:space="preserve">EDELCO </t>
  </si>
  <si>
    <t xml:space="preserve">DETALSHOP </t>
  </si>
  <si>
    <t>REGISTRADURIA ESPECIAL GIRON</t>
  </si>
  <si>
    <t>REGISTRADURIA ESPECIAL PIEDECUESTA</t>
  </si>
  <si>
    <t xml:space="preserve">REGISTRADURIA AUXILIAR CRAV DE V/VICENCIO </t>
  </si>
  <si>
    <t>REGISTRADURIA AUXILIAR 2 MONTERIA</t>
  </si>
  <si>
    <t>PP BASE</t>
  </si>
  <si>
    <t>BOGOTA</t>
  </si>
  <si>
    <t>TOTAL PROYECCIÓN</t>
  </si>
  <si>
    <t>PROM. CONSUMO REAL (ULTIMOS 17 MESES)</t>
  </si>
  <si>
    <t xml:space="preserve"> 2025</t>
  </si>
  <si>
    <t xml:space="preserve"> 2026</t>
  </si>
  <si>
    <t>045 de 2022</t>
  </si>
  <si>
    <t>PP POR RUBRO</t>
  </si>
  <si>
    <t>Suma de PP POR RUBRO</t>
  </si>
  <si>
    <t>PROASEO</t>
  </si>
  <si>
    <t>BONAIRE</t>
  </si>
  <si>
    <t>COG</t>
  </si>
  <si>
    <t>DANSEPLAST</t>
  </si>
  <si>
    <t xml:space="preserve">SERRANO </t>
  </si>
  <si>
    <t xml:space="preserve">BRASSO </t>
  </si>
  <si>
    <t>ABACOLDEXT</t>
  </si>
  <si>
    <t>ULTREX</t>
  </si>
  <si>
    <t xml:space="preserve">NAL DE ESTOPAS </t>
  </si>
  <si>
    <t>EL REY</t>
  </si>
  <si>
    <t>LATEXPORT</t>
  </si>
  <si>
    <t>REY</t>
  </si>
  <si>
    <t>KIMBERLY</t>
  </si>
  <si>
    <t>RAID</t>
  </si>
  <si>
    <t>PROTEX</t>
  </si>
  <si>
    <t xml:space="preserve">INQUIMICOL </t>
  </si>
  <si>
    <t>FULLER</t>
  </si>
  <si>
    <t>ESTRA</t>
  </si>
  <si>
    <t xml:space="preserve">FESTIVAL </t>
  </si>
  <si>
    <t xml:space="preserve">KIMBERLY </t>
  </si>
  <si>
    <t>MASAROMA</t>
  </si>
  <si>
    <t>CORONA</t>
  </si>
  <si>
    <t>ELITE</t>
  </si>
  <si>
    <t>BARVAL</t>
  </si>
  <si>
    <t xml:space="preserve">MERLETO </t>
  </si>
  <si>
    <t xml:space="preserve">FLA </t>
  </si>
  <si>
    <t>EGAR</t>
  </si>
  <si>
    <t>SPEKTRA</t>
  </si>
  <si>
    <t>KADIO</t>
  </si>
  <si>
    <t xml:space="preserve">TRITON </t>
  </si>
  <si>
    <t>ZEBRA</t>
  </si>
  <si>
    <t>ACOPRINT</t>
  </si>
  <si>
    <t xml:space="preserve">AMANO </t>
  </si>
  <si>
    <t>SIPEGA</t>
  </si>
  <si>
    <t xml:space="preserve">STEREN </t>
  </si>
  <si>
    <t>KORES</t>
  </si>
  <si>
    <t>DIMATIC</t>
  </si>
  <si>
    <t>LEADER</t>
  </si>
  <si>
    <t>RANK</t>
  </si>
  <si>
    <t>TRITON</t>
  </si>
  <si>
    <t>OPCIONES</t>
  </si>
  <si>
    <t xml:space="preserve">CONDOR </t>
  </si>
  <si>
    <t xml:space="preserve">PROPAL </t>
  </si>
  <si>
    <t xml:space="preserve">SONY </t>
  </si>
  <si>
    <t>TRONEX</t>
  </si>
  <si>
    <t>HERCOPLAST</t>
  </si>
  <si>
    <t xml:space="preserve">MAC TAPE </t>
  </si>
  <si>
    <t xml:space="preserve">SHINY </t>
  </si>
  <si>
    <t xml:space="preserve">PANAMERICANA </t>
  </si>
  <si>
    <t xml:space="preserve">ACRILICOS ALFA </t>
  </si>
  <si>
    <t>GENIUS</t>
  </si>
  <si>
    <t>XEROX</t>
  </si>
  <si>
    <t>OKIDATA</t>
  </si>
  <si>
    <t>BROTHER</t>
  </si>
  <si>
    <t xml:space="preserve">CANON </t>
  </si>
  <si>
    <t>RICOH</t>
  </si>
  <si>
    <t>CRISTAR</t>
  </si>
  <si>
    <t>TOSHIBA</t>
  </si>
  <si>
    <t>SILVANYA</t>
  </si>
  <si>
    <t>KOS</t>
  </si>
  <si>
    <t>PRETUL</t>
  </si>
  <si>
    <t>STEELPRO</t>
  </si>
  <si>
    <t>UNIFER</t>
  </si>
  <si>
    <t>ILUMAX</t>
  </si>
  <si>
    <t>XUE</t>
  </si>
  <si>
    <t>CAPUCCINO AL PASO</t>
  </si>
  <si>
    <t>Hasta la terminación del contrato y/o su liquidación</t>
  </si>
  <si>
    <t>PROMEDIO PRESUPUESTO MENSUAL</t>
  </si>
  <si>
    <t>LIBERACIONES</t>
  </si>
  <si>
    <t xml:space="preserve">BAYETILLA BLANCA 36X60Cm x6un  Algodón 100% </t>
  </si>
  <si>
    <t>BAYETILLA ROJA 36X60Cm x6un Algodón 100%</t>
  </si>
  <si>
    <t>LIMPIADOR DE CONTACTOS | CONTACT CLEANER, 430 ML</t>
  </si>
  <si>
    <t xml:space="preserve">DISCO BRILLADORA 20" BLANCO 4100 </t>
  </si>
  <si>
    <t>DISCO BRILLADORA 20" CAFE  4100</t>
  </si>
  <si>
    <t xml:space="preserve">DISCO BRILLADORA 20" NEGRO  4100 </t>
  </si>
  <si>
    <t>DISCO BRILLADORA 20" ROJO 4100</t>
  </si>
  <si>
    <t>DISCO BRILLADORA BLANCO 16" 4100</t>
  </si>
  <si>
    <t>DISCO BRILLADORA CAFE 16" 4100</t>
  </si>
  <si>
    <t>DISCO BRILLADORA NEGRO 16" 4100</t>
  </si>
  <si>
    <t>DISCO BRILLADORA ROJO 16" 4100</t>
  </si>
  <si>
    <t>DETERGENTE EN POLVO  1000 gr MULTIUSOS</t>
  </si>
  <si>
    <t>ESPONJILLA ABRASIVA VERDE</t>
  </si>
  <si>
    <t>CALCULADORA DE  16 DIGITOS</t>
  </si>
  <si>
    <t>GRAPA ESTANDAR GALVANIZADA 26/6 CJ5000</t>
  </si>
  <si>
    <t>BOMBILLO LED 12W 6500K 240V E-27 1000LM</t>
  </si>
  <si>
    <t>TAPABOCAS TERMOSELLADO AZUL CJ*50 N</t>
  </si>
  <si>
    <t>TRAPEADOR ALGODON CON ACOPLE 300G</t>
  </si>
  <si>
    <t>LAPIZ CHEQUEO ROJO UND</t>
  </si>
  <si>
    <t>Punto Ecologi 3 canecas 55ltr R.f.130307 verd,negr,blan</t>
  </si>
  <si>
    <t>ELIMINADOR DE OLORES 3800CC</t>
  </si>
  <si>
    <t>LIMPIADOR MULTIUSOS 3800CC</t>
  </si>
  <si>
    <t>VINAGRE INDUSTRIAL 20% 3000CC</t>
  </si>
  <si>
    <t>LINTERNA PLASTICA RECARGABLE 1LED CABLE USB 120MAH</t>
  </si>
  <si>
    <t>SILBATO PLASTICO RIGIDO SIN BOLA NEGRO</t>
  </si>
  <si>
    <t>GAFA LENTE CLARO 100% POLICARBONATO</t>
  </si>
  <si>
    <t>MANGO METÁLICO 140 CM BLANCO</t>
  </si>
  <si>
    <t>MANGO PLASTICO 70CM</t>
  </si>
  <si>
    <t>TUBO LED 9W VIDR 6500K/800LM 100-240V</t>
  </si>
  <si>
    <t>SOCKET DE SEGURIDAD</t>
  </si>
  <si>
    <t>PANEL LED 466 BLANCA 6500K 60*60</t>
  </si>
  <si>
    <t>PANEL LED DE INSCRUSTAR 848 LUZ RESCA 4000K 60*60CM</t>
  </si>
  <si>
    <t>SHAMPOO DE ALFOMBRAS 3750ML</t>
  </si>
  <si>
    <t>CONV USB 3.0 HEMBRA A USB-C MACHO 10cm</t>
  </si>
  <si>
    <t>CAFE SOLUBLE/ CAPUCCINO 500 GR</t>
  </si>
  <si>
    <t xml:space="preserve">PRESUPUESTO POR RUBROS </t>
  </si>
  <si>
    <t>CÓDIGO UNSPSC</t>
  </si>
  <si>
    <t>FAMILIA</t>
  </si>
  <si>
    <t>NOMBRE - CLASE</t>
  </si>
  <si>
    <t>PRODUCTOS DE PAPEL</t>
  </si>
  <si>
    <t>CARTÓN Y PAPEL PARA EMBLAJE</t>
  </si>
  <si>
    <t>SUMINISTROS DE EMBALAJE</t>
  </si>
  <si>
    <t>TUBOS Y NÚCLEOS DE EMBALAJE Y ETIQUETAS Y ACCESORIOS</t>
  </si>
  <si>
    <t>CIRCUITOS IMPRESOS, CIRCUITOS INTEGRADOS Y MICRO ENSAMBLA</t>
  </si>
  <si>
    <t>ILUMINACIÓN, ARTEFACTOS Y ACCESORIOS</t>
  </si>
  <si>
    <t>ACCESORIOS DE ILUMINACIÓN</t>
  </si>
  <si>
    <t>MAQUINARIA, SUMINISTROS Y ACCESORIOS DE OFICINA</t>
  </si>
  <si>
    <t>MÁQUINAS CALCULADORAS Y ACCESORIOS</t>
  </si>
  <si>
    <t>ACCESORIOS DE OFICINA Y ESCRITORIO</t>
  </si>
  <si>
    <t>TABLEROS</t>
  </si>
  <si>
    <t>SUMINISTROS DE OFICINA</t>
  </si>
  <si>
    <t>AGENDAS Y ACCESORIOS</t>
  </si>
  <si>
    <t>SUMINISTROS DE ESCRITORIO</t>
  </si>
  <si>
    <t>INSTRUMENTOS DE ESCRITURA</t>
  </si>
  <si>
    <t>REPUESTOS DE TINTA Y MINAS DE LAPICES</t>
  </si>
  <si>
    <t>CARPETAS DE ARCHIVO, CARPETAS Y SEPARADORES</t>
  </si>
  <si>
    <t>ACCESORIOS PARA IMPRESORAS, FOTOCOPIADORAS Y APARATOS DE FAX</t>
  </si>
  <si>
    <t>SUMINISTROS PARA IMPRESORA, FAX Y FOTOCOPIADORA</t>
  </si>
  <si>
    <t>CHOCOLATES, AZÚCARES, EDULCORANTES, Y PRODUCTOS DE CONFITERÍA</t>
  </si>
  <si>
    <t>CHOCOLATES, AZÚCARES, EDULCORANTES PRODUCTOS</t>
  </si>
  <si>
    <t>VINAGRES Y VINOS DE COCINAR</t>
  </si>
  <si>
    <t>CAFÉ Y TÉ</t>
  </si>
  <si>
    <t>EQUIPO DE ASEO</t>
  </si>
  <si>
    <t>EQUIPO DE LIMPIEZA</t>
  </si>
  <si>
    <t>ACCESORIOS DE EQUIPO DE LIMPIEZA</t>
  </si>
  <si>
    <t>TRAPOS Y PAÑOS DE LIMPIEZA</t>
  </si>
  <si>
    <t>ESCOBAS, TRAPEROS, CEPILLOS Y ACCESORIOS</t>
  </si>
  <si>
    <t>SUMINISTROS PARA ASEOS</t>
  </si>
  <si>
    <t>SOLUCIONES DE LIMPIEZA Y DESINFECCIÓN</t>
  </si>
  <si>
    <t xml:space="preserve">SERVICIOS DE REPRODUCCIÓN </t>
  </si>
  <si>
    <t>IMPRESIÓN</t>
  </si>
  <si>
    <t xml:space="preserve">SIRCHIE </t>
  </si>
  <si>
    <t xml:space="preserve">HP </t>
  </si>
  <si>
    <t xml:space="preserve">EPSON </t>
  </si>
  <si>
    <t xml:space="preserve">SAMSUNG </t>
  </si>
  <si>
    <t>KYOCERA</t>
  </si>
  <si>
    <t xml:space="preserve">LEXMARK </t>
  </si>
  <si>
    <t xml:space="preserve">KONICA MINOLTA </t>
  </si>
  <si>
    <t xml:space="preserve">PANTUM </t>
  </si>
  <si>
    <t>VASO CARTON 4OZ BLANCO PQ50</t>
  </si>
  <si>
    <t>NOMBRE DE LA EMPRESA:</t>
  </si>
  <si>
    <t>REPRESENTANTE LEGAL:</t>
  </si>
  <si>
    <t>CONTACTO:</t>
  </si>
  <si>
    <t>Firma Represetante Legal</t>
  </si>
  <si>
    <t xml:space="preserve">    NOMBRE DE LA EMPRESA:______________________________           NIT:__________________________________</t>
  </si>
  <si>
    <t xml:space="preserve"> REPRESENTANTE LEGAL:______________________________           CONTACTO:____________________________</t>
  </si>
  <si>
    <t>FIRMA REPRESENTANTE LEGAL</t>
  </si>
  <si>
    <t>Firma Representante legal:</t>
  </si>
  <si>
    <t>NOMBRE REPRESENTANTE LEGAL:</t>
  </si>
  <si>
    <t xml:space="preserve">Indebida determinacion de las especificaciones técnicas, criterios habilitantes, criterios de ponderación de las necesidades de contratación por parte del área responsable </t>
  </si>
  <si>
    <t>No contar con los recursos económicos suficientes para dar inicio al proceso de contratación.
No aprobación de vigencia futura de MHCP.</t>
  </si>
  <si>
    <t>Se efectúa el debido estudio de presupuesto y se revisa la partida presupuestal para el cubrimiento del 100% de la necesidad planteada y se realizan los ajustes correspondientes. Cancelación del proceso por no contar con los recursos.</t>
  </si>
  <si>
    <t xml:space="preserve">No iniciar el proceso por no contar con los recursos </t>
  </si>
  <si>
    <t xml:space="preserve">
Funcionarios del Grupo de Almacén e Inventario de la RNEC.</t>
  </si>
  <si>
    <t>Se incia el tratamiento en la etapa inicial, es decir planeación, cuando se este realizando el estudio de mercado.</t>
  </si>
  <si>
    <t>Hasta la radicación del procesos en la GAF de la RNEC.</t>
  </si>
  <si>
    <t>Se verifican ofertas presentadas en vigencias anteriores ajustando los precios unitarios al actual, teniedo encuenta el incremento IPC y del SMLV, al igual que se validan precios del mercado por medio de la TVCCE y consultas en internet.</t>
  </si>
  <si>
    <t>Mediante el analisis del estudio del mercado, en donde se vertifique y constate los valores de referencia.</t>
  </si>
  <si>
    <t>Ejecución</t>
  </si>
  <si>
    <t>Suscribir el contrato sin que las garantias tengan la cobertura que permita su liquidación en los eventos de terminación anormal.</t>
  </si>
  <si>
    <t>El contrato no tiene cobertura de   Garantías vigente por el termino de ejecución del mismo y seis meses más.</t>
  </si>
  <si>
    <t>Oficina jurdica de la RNEC</t>
  </si>
  <si>
    <t>En la suscripción del contrato.</t>
  </si>
  <si>
    <t>El día de la firma del contrato</t>
  </si>
  <si>
    <t xml:space="preserve">
Con el fin de controlar el riesgo de falta de cobertura de los amparos de la garantía se verifica por parte de la Oficina de Contratos al momento de la suscripción del mismo, que el contratista presente las polizas pertinentes.</t>
  </si>
  <si>
    <t>Una sola vez al inicio de la etapa de ejecución.</t>
  </si>
  <si>
    <t>Operacional</t>
  </si>
  <si>
    <t>Verificar multas en el RNMC, antecedentes disciplinarios, fiscales y de policia en las correspondientes paginas web, posteriormente a la suscripción del contrato.</t>
  </si>
  <si>
    <t xml:space="preserve">
Incurrir en las sanciones establecidas en la ley y normatividad, cesión del contrato o terminación anticipada del contrato.
</t>
  </si>
  <si>
    <t xml:space="preserve">Iniciar de manera tardía el proceso de contratación.
</t>
  </si>
  <si>
    <t>Pre contractual</t>
  </si>
  <si>
    <t>Se incia el tratamiento en la etapa inicial, es decir planeación, cuando se este realizando el estudio de necesidad.</t>
  </si>
  <si>
    <t>Mediante el estudio de necesidad.</t>
  </si>
  <si>
    <t>Verificación de la solicitud radicada por la Coordinación de presupuesto en el MHCP.</t>
  </si>
  <si>
    <t xml:space="preserve">Una sola vez al inicio de la etapa pre contractual.
</t>
  </si>
  <si>
    <t>La oficina juridica al momento de revisar la minuta del contrato verificará que la cobertura del (los) amparo(s) de la garantía se extienda por el plazo total de ejecución del contrato y 6 meses más.</t>
  </si>
  <si>
    <t>La oficina juridica deberá realizar el seguimiento constante durante la ejecución del contrato</t>
  </si>
  <si>
    <t>Seguimiento constante</t>
  </si>
  <si>
    <t>Corrupción</t>
  </si>
  <si>
    <t>ORD.</t>
  </si>
  <si>
    <t>Se solicita a los proponentes presentar junto con su oferta el formato "COMPROMISO ANTICORRUPCIÓN" en el cual se compromenten a no efectuar acuerdos, o realizar actos o conductas que tengan por objeto o efecto la colusión en el proceso de selección.</t>
  </si>
  <si>
    <t>Funcionarios del Grupo de Compras de la RNEC</t>
  </si>
  <si>
    <t>Comité Técnico
evaluador</t>
  </si>
  <si>
    <t>Revisión por parte del Comité Técnico al momento realizar la correspondiente evaluación de la oferta económica.</t>
  </si>
  <si>
    <t>Necesidad de verificar qué otra empresa de las consultadas cumpla con los requisitos exigidos.</t>
  </si>
  <si>
    <t xml:space="preserve">Verificar que la empresa seleccionada mantenga las condiciones ofrecidas a efectos de continuar con el trámite contractual.
</t>
  </si>
  <si>
    <t>A partir de la publicacion del proceso de contratación en la pagina de SECOP</t>
  </si>
  <si>
    <t>Hasta la selección del nuevo contratista</t>
  </si>
  <si>
    <t>Revisión por la Coordinación de Almacén e Inventarios al momento de radicación de la solicitud de contratación.</t>
  </si>
  <si>
    <t xml:space="preserve">Una sola vez durante la etapa de Selección </t>
  </si>
  <si>
    <t xml:space="preserve">Hacer monitoreo permanente en la etapa de evaluación para evitar errores en la evaluación y adjudicación. Cuidar el tiempo destinado en proyectar respuesta a los proponentes.
</t>
  </si>
  <si>
    <t xml:space="preserve">A partir de la creación del porceso de contratación en SECOP </t>
  </si>
  <si>
    <t>Hasta la creación del contrato SECOP</t>
  </si>
  <si>
    <t>Realizar la solicitud de expedición de registro presupuestal con errores por falta de experticia en los funcionarios asignados para estas actividades</t>
  </si>
  <si>
    <t>Verificar la solicitud y expedición oportuna del registro presupuestal, de acuerdo con los procedimientos establecidos por la Dirección Financiera</t>
  </si>
  <si>
    <t>Funcionarios del Grupo de Almacén e Inventario de la RNEC.</t>
  </si>
  <si>
    <t xml:space="preserve">Seguimiento por la Coordinación de Almacén e Inventarios de la Entidad durante la etapa contractual.
</t>
  </si>
  <si>
    <t xml:space="preserve">El contratista no cumple los plazos establecidos para la entrega de garantías. Presentar extemporáneamente las garantías
</t>
  </si>
  <si>
    <t>Seguimiento al Contratista para que de cumplimiento a los tiempos señalados en el proceso de contratación para la entrega de las garantías.</t>
  </si>
  <si>
    <t xml:space="preserve">Seguimiento por la Oficina Juridica de la Entidad durante la etapa contractual.
</t>
  </si>
  <si>
    <t>Hacer efectivas las polizas correspondientes y adjudicar el proceso al proponente que ocupo el segundo lugar en la evaluación</t>
  </si>
  <si>
    <t>A partir de la radicación a través de la Pag SECOP de las especificaciones y condiciones técnicas</t>
  </si>
  <si>
    <t xml:space="preserve">Permitir que la ejecucion del contrato no se realice dentro de los parametros del mismo. Incumplir con las condiciones de calidad del contrato.
</t>
  </si>
  <si>
    <t xml:space="preserve">Afectacion a terceros o a los bienes de la Entidad por indebida realización de las actividades o procesos dentro de la ejecución del objeto contractual </t>
  </si>
  <si>
    <t>Presentar demanda por responsabilidad civil por parte de terceros afectados y a los bienes de la Entidad.</t>
  </si>
  <si>
    <t>El contratista debe dar cumplimiento a las disposiciones ambientales que regulan el manejo y disposición de los insumos o repuestos utilizados en la ejecución del contrato</t>
  </si>
  <si>
    <t>Por medio de la supervisión del contrato</t>
  </si>
  <si>
    <t>Realizar socialización acerca del cuidado en la ejecución de las actividades a desarrollar para la correcta ejecución del objeto contractual a efectos de evitar daños a terceros, así como la debida manipulacion de los bienes de la entidad.
Ademas,  sensibilizar a los funcionarios y colaboradores de la entidad del buen uso y manejo de los equipos suministrados por el contratista.</t>
  </si>
  <si>
    <t>2025
1 Mes</t>
  </si>
  <si>
    <t>2026 (3%)
7 Meses</t>
  </si>
  <si>
    <t>VIGENCIA  2025</t>
  </si>
  <si>
    <t>VIGENCIA 2026</t>
  </si>
  <si>
    <t>REGISTARDURIA AUXILIAR ANTONIO NARIÑO</t>
  </si>
  <si>
    <t>REGISTARDURIA AUXILIAR ENGATIVÁ BOYACÁ REAL</t>
  </si>
  <si>
    <t>REGISTRADURIA AUXILIAR BARRIOS UNIDOS</t>
  </si>
  <si>
    <t>REGISTRADURIA AUXILIAR BOSA</t>
  </si>
  <si>
    <t>REGISTRADURIA AUXILIAR CHAPINERO</t>
  </si>
  <si>
    <t xml:space="preserve">REGISTRADURIA AUXILIAR FONTIBÓN </t>
  </si>
  <si>
    <t>REGISTRADURIA AUXILIAR KENNEDY CENTRO</t>
  </si>
  <si>
    <t>REGISTRADURIA ESPECIAL DE PITALITO</t>
  </si>
  <si>
    <t>REGISTRADURIA ESPECIAL IPIALES</t>
  </si>
  <si>
    <t>REGISTRADURIA ESPECIAL TUMACO</t>
  </si>
  <si>
    <t>REGISTRADURIA ESPECIAL JAMUNDI</t>
  </si>
  <si>
    <t>REGISTRADURIA AUXILIAR JAMUNDI</t>
  </si>
  <si>
    <t>REGISTRADURIA MUNICIPAL TIMBIO</t>
  </si>
  <si>
    <t>REGISTRADURÍA AUXILIAR ATALAYA</t>
  </si>
  <si>
    <t>SELLO FECHADOR MANUAL 4MM</t>
  </si>
  <si>
    <t>EXTENSION ELECTRICA 10M SIN POLO A TIERRA</t>
  </si>
  <si>
    <t>WF-M5799 Black Standard Capacity Ink Pack 10.000 paginas 961120</t>
  </si>
  <si>
    <t xml:space="preserve">Cable impresora USB 2.0 de 3 metros </t>
  </si>
  <si>
    <t>PANEL LED REDONDO DE INCRUSTAR 24W6500K</t>
  </si>
  <si>
    <t>ROTULO ADHESIVO 215,9MMX279.4MM BLANCO X 30HJ</t>
  </si>
  <si>
    <t>TONER TOSHIBA E-STUDIO ORIGINAL T478SUR</t>
  </si>
  <si>
    <t>UNIDAD DE IMAGEN TOSHIBA 478S OD478SR TOSHIBA UND</t>
  </si>
  <si>
    <t>TONER XEROX 106R03396 30k</t>
  </si>
  <si>
    <t>TABLERO DE CORCHO 0.90Mx1.20M</t>
  </si>
  <si>
    <t>COMBO TECLADO Y MOUSE INALAMBRICO</t>
  </si>
  <si>
    <t>CARTON CORRUGADO</t>
  </si>
  <si>
    <t>UNIDAD DE IMAGEN MP501/601SPF</t>
  </si>
  <si>
    <t>TONER EPSON T962120-AL BLACK WF-M5799 40.000 pág</t>
  </si>
  <si>
    <t>CAJ MANTENIMIENTO EPSON-C13T671600 C5290</t>
  </si>
  <si>
    <t xml:space="preserve">DISTRIBUCIÓN DE PRESUPUESTO POR CENTROS DE COSTO A NIVEL CENTRAL Y NACIONAL </t>
  </si>
  <si>
    <t>FONDO ROTATORIO DE LA REGISTRADURÍA NACIONAL DEL ESTADO CIVIL Nit 899-999-737-9</t>
  </si>
  <si>
    <t xml:space="preserve">DETALLES ESPECIFICACIONES TÉCNICAS PRODUCTOS </t>
  </si>
  <si>
    <t>CINTA</t>
  </si>
  <si>
    <t xml:space="preserve">CINTA  </t>
  </si>
  <si>
    <t>CINTA IMPRESORA</t>
  </si>
  <si>
    <t>DISCO DURO EXTERNO  1TB</t>
  </si>
  <si>
    <t>DISCO DURO EXTERNO  2TB</t>
  </si>
  <si>
    <t>DRUM</t>
  </si>
  <si>
    <t xml:space="preserve">DRUM </t>
  </si>
  <si>
    <t>HP CF283A LJ  PRO M127FN</t>
  </si>
  <si>
    <t>TINTA</t>
  </si>
  <si>
    <t xml:space="preserve">TONER </t>
  </si>
  <si>
    <t xml:space="preserve">Toner  58D4H00 MX722adhe 15K </t>
  </si>
  <si>
    <t>TONER  PANTUM PB-211E  M6602NM</t>
  </si>
  <si>
    <t xml:space="preserve">TONER BLACK XEROX VERSANT 2100 006R01634 </t>
  </si>
  <si>
    <t>TONER CC364X</t>
  </si>
  <si>
    <t xml:space="preserve">TONER CYAN XEROX VERSANT 2100 006R01635 </t>
  </si>
  <si>
    <t>TONER KYOCERA 21K TK-3122 NEGRO UND</t>
  </si>
  <si>
    <t>TONER KYOCERA NEGRO TK-1175 /FS-M2040DN/L, FS-M2641DW/L</t>
  </si>
  <si>
    <t>TONER KYOCERA NEGRO TK-6117 /FS M4</t>
  </si>
  <si>
    <t>TONER KYOCERA TK-3182 NEGRO</t>
  </si>
  <si>
    <t xml:space="preserve">TONER MAGENTA XEROX VERSANT 2100 006R01636 </t>
  </si>
  <si>
    <t xml:space="preserve">TONER RICOH 841346 AFICIO MP 4002SP 630GRS                                                                                                                                                 </t>
  </si>
  <si>
    <t>Tóner Samsung Mlt-d304e</t>
  </si>
  <si>
    <t>TONER S-PRINT HP W1105A BLACK 1000 PAGE</t>
  </si>
  <si>
    <t>TONER YELLOW XEROX VERSANT 2100 006R01637</t>
  </si>
  <si>
    <t>TONER HP 17A Negro LaserjetCF217A</t>
  </si>
  <si>
    <t>VASODE CRISTAL  8 ONZ TRASPARENTE</t>
  </si>
  <si>
    <t>UNIDAD DE IMAGEN</t>
  </si>
  <si>
    <t>UNIDAD DE IMAGEN LEXMARK 58D0Z00 150K MX721</t>
  </si>
  <si>
    <t>UNIDAD IMAGEN LEXMARK BLACK 56F0Z00</t>
  </si>
  <si>
    <t>CAJA CARTON REGULAR 53*40*40CM EMPACARTON UND</t>
  </si>
  <si>
    <t xml:space="preserve">TAMBOR DE IMÁGENES DRUM HP CF219A                                                                                                                                                                                                                         </t>
  </si>
  <si>
    <t xml:space="preserve">KIT DE MANTENIMIENTO </t>
  </si>
  <si>
    <t>TONER HP 136A</t>
  </si>
  <si>
    <t>BOLSA PLASTICA BLANCA 65*90CM C-0.8 BAJA-RE PQ10</t>
  </si>
  <si>
    <t>BOLSA PLASTICA VERDE 65*90CM C-1.5 BAJA-RE PQ10</t>
  </si>
  <si>
    <t>BOLSA PLASTICA NEGRA 65*90CM C-2 ALTA-REC PQ10</t>
  </si>
  <si>
    <t>WF-M5799 Black Standard Capacity Ink Pack 10.000 paginas</t>
  </si>
  <si>
    <t>DESCRIPCIÓN</t>
  </si>
  <si>
    <t>PRESENTACIÓN</t>
  </si>
  <si>
    <t>DISTRIBUCIÓN NACIONAL</t>
  </si>
  <si>
    <t>CASA FERRETERA</t>
  </si>
  <si>
    <t xml:space="preserve">EDEXA </t>
  </si>
  <si>
    <t>VAJILLAS CORONA</t>
  </si>
  <si>
    <t>CINTAS Y ETIQUETAS</t>
  </si>
  <si>
    <t>EXITO</t>
  </si>
  <si>
    <t>ALKOSTO</t>
  </si>
  <si>
    <t>MERCADOLIBRE</t>
  </si>
  <si>
    <t>CIEL</t>
  </si>
  <si>
    <t>PARTES INFORMATICAS</t>
  </si>
  <si>
    <t>FALABELLA</t>
  </si>
  <si>
    <t xml:space="preserve">ECOLASER </t>
  </si>
  <si>
    <t>GRUPO SUMINISTRO SAS</t>
  </si>
  <si>
    <t>MICRACELL COLOMBIA SAS</t>
  </si>
  <si>
    <t xml:space="preserve">SERVI SISTEMAS </t>
  </si>
  <si>
    <t xml:space="preserve">EXITO </t>
  </si>
  <si>
    <t xml:space="preserve">SUMINISTROS SAS </t>
  </si>
  <si>
    <t>Rizzo</t>
  </si>
  <si>
    <t>SAT STORE</t>
  </si>
  <si>
    <t xml:space="preserve">OCCIDENTE PAPELERIA </t>
  </si>
  <si>
    <t>EASY</t>
  </si>
  <si>
    <t xml:space="preserve">JUMBO COLOMBIA </t>
  </si>
  <si>
    <t>COTIZADO EN:</t>
  </si>
  <si>
    <t>DISTRIBUCIÓN EN BOGOTÁ</t>
  </si>
  <si>
    <t>TONER EPSON T962120-AL BLACK WF-M5799</t>
  </si>
  <si>
    <t>CARPETA 4 ALETAS PLASTIFICADA 320G</t>
  </si>
  <si>
    <t>SOBRE MANILA UNIBOL KRAFT CARTA</t>
  </si>
  <si>
    <t>SOBRE MANILA UNIBOL KRAFT OFICIO ESPECIA</t>
  </si>
  <si>
    <t>CAFE SELLO ROJO INSTITUCION FUERTE 500G</t>
  </si>
  <si>
    <t>CAJA ARCHIVO X200 C-790K 40*21*27CM</t>
  </si>
  <si>
    <t>LAPIZ KORES MINA NEGRA N.2 HB</t>
  </si>
  <si>
    <t>PAPEL HIGIENICO SCOTT-30243350 BLANC 28M</t>
  </si>
  <si>
    <t>(A)SOBRE 20A NORMA C/V BLANCO OFICIO 75G</t>
  </si>
  <si>
    <t>AZUCAR REFINADA TUBI PACK 5G PQ200</t>
  </si>
  <si>
    <t>SOBRE MANILA NORMA GOLD 1/2 OFICIO</t>
  </si>
  <si>
    <t>AMBIENTADOR BONAIRE AEROS SURTIDO 400ML</t>
  </si>
  <si>
    <t>BORRADOR EGAR NATA BLANCO 3.5*2*1CM</t>
  </si>
  <si>
    <t>SOBRE MANILA UNIBOL KRAFT RADIOGRAFIA</t>
  </si>
  <si>
    <t>AROMATICA JAIBEL INSTIT MANZANILLA CJ25</t>
  </si>
  <si>
    <t>K-TOALLA MANO Z SCOTT-30228419 NAT FJ150</t>
  </si>
  <si>
    <t>AROMATICA JAIBEL INSTIT LIMONARIA CJ25</t>
  </si>
  <si>
    <t>DETERGENTE ULTREX EN POLVO FLORAL 1000G</t>
  </si>
  <si>
    <t>LIMPION TOALLA BLANCA 40*70CM</t>
  </si>
  <si>
    <t>PAPEL 75G BLANCO CARTA RM500</t>
  </si>
  <si>
    <t>INSECTICIDA RAID MATA VOLADORES 285CC</t>
  </si>
  <si>
    <t>JABON EN BARRA REY AZUL 300G</t>
  </si>
  <si>
    <t>SOBRE MANILA UNIBOL KRAFT OFICIO</t>
  </si>
  <si>
    <t>SERVILLETA RENDY BLANCA PQ200</t>
  </si>
  <si>
    <t>BLANQUEADOR PROASEO HIPOCL 5.25% 3000ML</t>
  </si>
  <si>
    <t>BAYETILLA TIPO 1 BLANCA 36*60CM</t>
  </si>
  <si>
    <t>FIBRA ABRASIVA EL REY VERDE</t>
  </si>
  <si>
    <t>PAPEL 75G BLANCO OFICIO RM500</t>
  </si>
  <si>
    <t>LIMPIADOR DESINFECTA PROASEO PINO 3000ML</t>
  </si>
  <si>
    <t>CINTA EMPAQUE SOCO RL 48MM*40M TRANSP</t>
  </si>
  <si>
    <t>JABON LIQ MANOS PROASEO 500CC</t>
  </si>
  <si>
    <t>CLIP LEADER ESTANDAR CJ100</t>
  </si>
  <si>
    <t>BANDA DE CAUCHO #22 CJ*25G 90MM*2MM</t>
  </si>
  <si>
    <t>K-PAPEL HIG SCOTT-30224083 BL 250M PC4</t>
  </si>
  <si>
    <t>BISTURI PLASTICO 18MM</t>
  </si>
  <si>
    <t>CREMA LAVAPLATOS MACHITA 1000G</t>
  </si>
  <si>
    <t>ALMOHADILLA DACTILAR SISPAL PEQ REDONDA</t>
  </si>
  <si>
    <t>RESALTADOR SPEKTRA ERGONOMICO T. VERDE</t>
  </si>
  <si>
    <t>PEGANTE KORES EN BARRA 40G</t>
  </si>
  <si>
    <t>TIJERA OFICINA 7" MANGO PLASTICO</t>
  </si>
  <si>
    <t>TAJALAPIZ METALICO SENCILLO</t>
  </si>
  <si>
    <t>BOLSA NEGRA 65*90CM C-2.5 BAJA-REC PQ50</t>
  </si>
  <si>
    <t>LIQUIDO LIMPIAVIDRIOS PROASEO ATOM 500ML</t>
  </si>
  <si>
    <t>ESCOBA SUAVE TRAPISOL MGO MAD SURTIDA</t>
  </si>
  <si>
    <t>BAYETILLA TIPO 1 ROJA 36*60CM</t>
  </si>
  <si>
    <t>CINTA ENMASCARAR SOCO ROLLO 48MM*40M</t>
  </si>
  <si>
    <t>MEZCLADOR MADERA 11CM NATURAL PQ500</t>
  </si>
  <si>
    <t>REGLA PLASTICA 30CM COLORES SURTIDOS</t>
  </si>
  <si>
    <t>SOBRE MANILA NORMA GOLD OFICO ESPECIAL</t>
  </si>
  <si>
    <t>CINTA ENMASCARAR SOCO ROLLO 24MM*40M</t>
  </si>
  <si>
    <t>LIBRETA CONDOR TAQUIGRAFIA BLANCA 70HJ</t>
  </si>
  <si>
    <t>JABON LIQ MANOS ANT PROASEO AVENA 1000ML</t>
  </si>
  <si>
    <t>YOYO PORTA CARNET 1T REGISTRADURIA</t>
  </si>
  <si>
    <t>BOLSA PLASTIC BLANCA 70*130CM C-2.5 PQ10</t>
  </si>
  <si>
    <t>MULTITOMA CON SUPRESOR DE PICOS</t>
  </si>
  <si>
    <t>LIMPION ESPINA DE PESCADO BLANCA 65*65CM</t>
  </si>
  <si>
    <t>HUMEDECEDOR DE DEDOS 42G</t>
  </si>
  <si>
    <t>BOLSA PLASTICA NEGRO 70*130CM C-2.5 PQ10</t>
  </si>
  <si>
    <t>MECHA TRAPERO TRAPISOL-1000 COSIDA 500G</t>
  </si>
  <si>
    <t>CAJA ARCHIVO X300 TB C-790K 40*29.5*26CM</t>
  </si>
  <si>
    <t>PORTA CARNET VERTICAL ACRILICO LECHOSO 6</t>
  </si>
  <si>
    <t>CLIP LEADER MARIPOSA CJ50</t>
  </si>
  <si>
    <t>VINAGRE BLANCO CASINO 3800ML</t>
  </si>
  <si>
    <t>MARCADOR BORRABLE SPEKTRA ERG T.ROJA</t>
  </si>
  <si>
    <t>BOLSA PLASTICA VERDE 70*130CM C-2.5 PQ10</t>
  </si>
  <si>
    <t>ALCOHOL ANTISEPTICO PROASEO 70% 750ML</t>
  </si>
  <si>
    <t>CINTA PEGANTE SOCO ROLLO 24MM*40M</t>
  </si>
  <si>
    <t>PEGANTE PEGAYA LIQUIDO 225G</t>
  </si>
  <si>
    <t>JABON LIQ MANOS PROASEO FRESA 1000ML</t>
  </si>
  <si>
    <t>CINTA ENMASCARAR SOCO ROLLO 12MM*40M</t>
  </si>
  <si>
    <t>GUANTE CAUCHO LATEXPORT C-25 T-8 BIC PAR</t>
  </si>
  <si>
    <t>FILTRO TELA 1 LIBRA (60 TINTOS) BEIGE</t>
  </si>
  <si>
    <t>SOBRE MANILA NORMA ECOLOG CARTA</t>
  </si>
  <si>
    <t>MARCADOR BORRABLE SPEKTRA ERG T.VERDE</t>
  </si>
  <si>
    <t>K-JABON MAN KLEENEX-30228072 RTO 800ML</t>
  </si>
  <si>
    <t>MANTENEDOR POLIMERICO PROASEO 3000CC</t>
  </si>
  <si>
    <t>BLOCK JEAN BOOK CARTA CUADRIC BLANC 70HJ</t>
  </si>
  <si>
    <t>PILA ALKALINA TRONEX AA BT2</t>
  </si>
  <si>
    <t>PAÑO PROTEX MULTIUSOS EL REY 37.5*40CM</t>
  </si>
  <si>
    <t>PILA ALKALINA TRONEX AAA BT2</t>
  </si>
  <si>
    <t>SACAGANCHOS OFICINA GENMES-5090</t>
  </si>
  <si>
    <t>TAPABOCAS DESECHAB 3CP AZUL S/EMPAQ CJ50</t>
  </si>
  <si>
    <t>VARSOL FULL FRESH ECOLOGIC 142424 3785ML</t>
  </si>
  <si>
    <t>ESPONJILLA TASK DE BRILLO PQ6</t>
  </si>
  <si>
    <t>CEPILLO DE MANO TRAPISOL TIPO PLANCHA</t>
  </si>
  <si>
    <t>CINTA PEGANTE SOCO ROLLO 12MM*40M</t>
  </si>
  <si>
    <t>PORTA TRAPERO TRAPISOL MET MGO 160CM 2 M</t>
  </si>
  <si>
    <t>CINTA EPSON-S015335/327 FX2090/FX2190 OR</t>
  </si>
  <si>
    <t>GUANTE LATEXPORT INDUS C-25 T-9 BICOLOR</t>
  </si>
  <si>
    <t>LIMPIADOR PARA EQUIPOS PROASEO FR240CC</t>
  </si>
  <si>
    <t>CARTULINA BRISTOL OFICIO AMARILLA</t>
  </si>
  <si>
    <t>PEGANTE TRITON EN BARRA 40G</t>
  </si>
  <si>
    <t>SOBRE CATALOGO NORMA BOND 90G CARTA</t>
  </si>
  <si>
    <t>PAPELERA VAIVEN RIMAX 10L BLANCA</t>
  </si>
  <si>
    <t>BALDE PLASTICO TRAPISOL 12L SURTIDO</t>
  </si>
  <si>
    <t>ESCOBA DURA TRAPISOL ECO MGO MAD</t>
  </si>
  <si>
    <t>GUIA CLASIF CARTUL CARTA COLORES PQ5</t>
  </si>
  <si>
    <t>RESALTADOR SPEKTRA ERGONOMIC T. AMARILLA</t>
  </si>
  <si>
    <t>GANCHO TRITON MANECILLA DOBLE CLIP 3/4"</t>
  </si>
  <si>
    <t>BOLSA PLASTICA ROJO 70*130CM C-2.5 PQ10</t>
  </si>
  <si>
    <t>MARCADOR BORRABLE SPEKTRA ERG T.AZUL</t>
  </si>
  <si>
    <t>TONER HP W1105A 1K BLACK MFP135/MFP137</t>
  </si>
  <si>
    <t>GANCHO TRITON MANECILLA DOBLECLIP 1 5/8"</t>
  </si>
  <si>
    <t>GANCHO TRITON MANECILLA DOBLE CLIP 2"</t>
  </si>
  <si>
    <t>CHUPA BAÑO TRAPISOL MANGO PLASTICO NEGRA</t>
  </si>
  <si>
    <t>BOLSA BLANCA 60*70CM C-1.8 BAJA-RE PQ10</t>
  </si>
  <si>
    <t>BOMBILLO LED SILVANYA TOLEDO E-27 1000LM</t>
  </si>
  <si>
    <t>CAJA ARCHIVO X300 TB C-790K DECADACTILAR</t>
  </si>
  <si>
    <t>DISCO PAD SCOTCH B BRILLADORA 16" CAFE</t>
  </si>
  <si>
    <t>CINTA TESA MAGICA ROLLO 19MM*33M</t>
  </si>
  <si>
    <t>BOLSA VERDE 60*70CM C-1.8 BAJA-RE PQ10</t>
  </si>
  <si>
    <t>GANCHO TRITON MANECILLA DOBLECLIP 1 1/4"</t>
  </si>
  <si>
    <t>BOTELLA TINTA EPSON T664120 70ML NEGRA</t>
  </si>
  <si>
    <t>CONECTOR RJ45</t>
  </si>
  <si>
    <t>K-TOALLA MANO SCOTT-30229431 RL305M CJ6</t>
  </si>
  <si>
    <t>MARCADOR PERMANENTE SPEKTRA ERG T.AZUL</t>
  </si>
  <si>
    <t>ALMOHADILLA PARA SELLOS SISPAL #2</t>
  </si>
  <si>
    <t>RESALTADOR SPEKTRA ERGONOMICO T. ROSADA</t>
  </si>
  <si>
    <t>BRILLA METAL PASTA TUBO*70GR</t>
  </si>
  <si>
    <t>RECOGEDOR TRAPISOL MANGO PLASTIC SURTIDO</t>
  </si>
  <si>
    <t>TECLADO GENIUS KB-117 USB 31310016401</t>
  </si>
  <si>
    <t>LAPIZ ESCOLAR MINA NEGRA N.2 HB</t>
  </si>
  <si>
    <t>TAPABOCAS 3CP/3PLI EMP/INDIV BLANCO CJ50</t>
  </si>
  <si>
    <t>CEPILLO SANITARIO TASK CON BASE</t>
  </si>
  <si>
    <t>TIJERA OFICINA MAE 7" MANGO PLASTICO</t>
  </si>
  <si>
    <t>HUMEDECEDOR DE DEDOS 42G CUENTA FAC AZOR</t>
  </si>
  <si>
    <t>RESALTADOR SPEKTRA ERGONOMICO T. AZUL</t>
  </si>
  <si>
    <t>DESENGRASANTE PROASEO INDUSTRIAL 3800ML</t>
  </si>
  <si>
    <t>MARCADOR BORRABLE 426 PELIKAN T.VERDE</t>
  </si>
  <si>
    <t>GUANTE CAUCHO LATEXPORT C25 T-7 1/2 PAR</t>
  </si>
  <si>
    <t>TONER HP CF226A 3.1K BLACK M402/M426</t>
  </si>
  <si>
    <t>TONER HP CE278A 2.1K BLACK P1566/P1606</t>
  </si>
  <si>
    <t>GANCHO TRITON MANECILLA DOBLE CLIP 1"</t>
  </si>
  <si>
    <t>SERVILLETA ELITE BLANC 1TTCO622014 PQ200</t>
  </si>
  <si>
    <t>TONER SAMSUNG SU815A 1K BLACK M2020/22</t>
  </si>
  <si>
    <t>TONER HP CE285A 1.6K BLACK P1102W/M1212</t>
  </si>
  <si>
    <t>PEGANTE SI PEGA LIQUIDO 1000G</t>
  </si>
  <si>
    <t>CINTA EPSON-SO15329 FX890 ORIGINAL</t>
  </si>
  <si>
    <t>MARCADOR BORRABLE SPEKTRA ERG T.NEGRA</t>
  </si>
  <si>
    <t>TONER HP CF258A 3K BLACK M404/M428</t>
  </si>
  <si>
    <t>SACAGANCHOS OFICINA TRITON-2600</t>
  </si>
  <si>
    <t>PEGANTE FABER CASTELL EN BARRA 40G</t>
  </si>
  <si>
    <t>TINTA SELLOS METALICOS SISPAL NEGRA 30CC</t>
  </si>
  <si>
    <t>TONER HP CF280A 27K BLACK M401/M425</t>
  </si>
  <si>
    <t>DISCO DURO TOSHIBA-HDTB510XK3AA CANVIO</t>
  </si>
  <si>
    <t>PAPELERA VAIVEN ESTRA 10L BLANCA</t>
  </si>
  <si>
    <t>CD-R 80MIN 700 MB TIGER CON FELPA</t>
  </si>
  <si>
    <t>DISCO PAD PRIV LABEL BRILLADORA 16" ROJO</t>
  </si>
  <si>
    <t>CREOLINA LIQUIDA PROASEO GALON*3000CC</t>
  </si>
  <si>
    <t>BOLSILLO FELPA PARA CD PQ100</t>
  </si>
  <si>
    <t>BOTELLA TINTA EPSON T664220 70ML CYAN</t>
  </si>
  <si>
    <t>BOTELLA TINTA EPSON T664320 70ML MAGENTA</t>
  </si>
  <si>
    <t>PEGANTE LIQUIDO MADERA 1KG</t>
  </si>
  <si>
    <t>CINTA EMPAQUE TESA RL 48MM*40M TRANSP</t>
  </si>
  <si>
    <t>TRAPEADOR FULLER-25010 ALGOD C/ACOP 300G</t>
  </si>
  <si>
    <t>TERMO IMUSA 5L ROJO GRIFO REF*12957</t>
  </si>
  <si>
    <t>BOTELLA TINTA EPSON T664420 70ML YELLOW</t>
  </si>
  <si>
    <t>ALMOHADILLA PARA SELLOS RECARGABLE</t>
  </si>
  <si>
    <t>TONER LEXMARK 50F4H00 5K BLACK MS312DN</t>
  </si>
  <si>
    <t>K-SERVILLETA KLENNEX-30204202 BLAN PQ100</t>
  </si>
  <si>
    <t>LIQUIDO CORRECTOR AQUA KORES 20ML</t>
  </si>
  <si>
    <t>REMOVEDOR DE CERA DECAPANTE PROASEO GRFA</t>
  </si>
  <si>
    <t>TABLA PLANILLERA ACRILICA OFICIO</t>
  </si>
  <si>
    <t>COSEDORA METALICA 20-25 HJ</t>
  </si>
  <si>
    <t>SELLO NUMERADOR AUTOMATICO 6 DIGITOS</t>
  </si>
  <si>
    <t>ZUNCHO C-3 ROLLO 1/2"*1000M SURTIDOS</t>
  </si>
  <si>
    <t>MARCADOR PERMANENTE SPEKTRA ERG T.NEGRA</t>
  </si>
  <si>
    <t>TINTA SELLOS CAUCHO SISPAL NEGRA 30CC</t>
  </si>
  <si>
    <t>CINTA ENMASCARAR CELLUX ROLLO 24MM*40M</t>
  </si>
  <si>
    <t>COSEDORA EAGLE CAPACIDAD 25HJ</t>
  </si>
  <si>
    <t>TONER HP CF217A 1.6K BLACK M102/M103</t>
  </si>
  <si>
    <t>TONER HP CF281A 10.5K BLACK M630H</t>
  </si>
  <si>
    <t>JARRA PLASTICA IMUSA 1.5L CON TAPA</t>
  </si>
  <si>
    <t>PANEL LED DE INCRUSTAR SYLVANIA 24W6500K</t>
  </si>
  <si>
    <t>CINTA SEÑALIZACION 10CM R*500MT</t>
  </si>
  <si>
    <t>GUANTE NITRILO TALLA M NEGRO CJ100</t>
  </si>
  <si>
    <t>BOLSA NEGRA 80*100CM C-2 BAJA-REC PQ6</t>
  </si>
  <si>
    <t>BOLSA NEGRA 100*100CM C-2 BAJA-REC PQ6</t>
  </si>
  <si>
    <t>TONER HP CF283A 1.5K BLACK M127FW</t>
  </si>
  <si>
    <t>TORRE * 50 UNID DVD-R IMPRIMIBLE</t>
  </si>
  <si>
    <t>PEGANTE EN BARRA 40G</t>
  </si>
  <si>
    <t>TONER HP CE505A 2.3K BLACK P2035/P2055</t>
  </si>
  <si>
    <t>SILICONA LIQUIDA PARA LUBRICAR 5.5OZ</t>
  </si>
  <si>
    <t>TONER LEXMARK 52D4H00 25K BLACK MS810DE</t>
  </si>
  <si>
    <t>SWITCH TPLINK LS1008 8 PUERTOS RJ45 10/1</t>
  </si>
  <si>
    <t>MARCADOR PERMANENTE SPEKTRA ERG T.ROJA</t>
  </si>
  <si>
    <t>BUZON BLANCO L/REGIST 20*15*20CM 2 LLAVE</t>
  </si>
  <si>
    <t>GUANTE NYLON PROTEX PALMA T-8 NEGRO PAR</t>
  </si>
  <si>
    <t>GRAPA ESTAN GALVANIZADA 26/6 CJ5000</t>
  </si>
  <si>
    <t>BICARBONATO DE SODIO 500G</t>
  </si>
  <si>
    <t>GUANTE CAUCHO EL REY C25 T-9 BICOLOR PAR</t>
  </si>
  <si>
    <t>PLUMIGRAFO S/MARCA TINTA NEGRA</t>
  </si>
  <si>
    <t>ALMOHADILLA DACTILAR REDONDA</t>
  </si>
  <si>
    <t>UNIDAD IMAG LEXMARK 50F0Z00 60K NEGRO</t>
  </si>
  <si>
    <t>LAPIZ AZOR MINA ROJO CARMIN SIN BORRADOR</t>
  </si>
  <si>
    <t>BOLSA NEGRA 35*52CM C-1.5 BAJA-REC PQ6</t>
  </si>
  <si>
    <t>BOLSA BLANCA 40*50CM C-1.5 PQ10</t>
  </si>
  <si>
    <t>ESCOBA SUAVE TASK CONVENIENTE MGO MAD</t>
  </si>
  <si>
    <t>TONER HP CF226X 9K BLACK M402/M426</t>
  </si>
  <si>
    <t>MARCADOR PERMANENTE SPEKTRA ERG T.VERDE</t>
  </si>
  <si>
    <t>LIBRO CONTABLE 3 COLUMNAS 400 FOLI 200HJ</t>
  </si>
  <si>
    <t>CINTA EPSON-8750DP LX-300/810</t>
  </si>
  <si>
    <t>TONER SAMSUNG SU920A 15K BLACK SL-M4020</t>
  </si>
  <si>
    <t>PELICULA STRETCH TRAN C-0.8 RL 50CM*400M</t>
  </si>
  <si>
    <t>CALCULADORA KADIO-GX16 16 DIGITOS</t>
  </si>
  <si>
    <t>BOLIGRAFO  C/TAPA TINTA ROJO</t>
  </si>
  <si>
    <t>TERNO POCIL+PLAT CORONA CAFE DE COLOMBIA</t>
  </si>
  <si>
    <t>GRAPA TRITON ESTANDAR GALVAN 26/6 CJ5000</t>
  </si>
  <si>
    <t>TECLADO ALAMBRICO GENIUS USB 31300012401</t>
  </si>
  <si>
    <t>LEGAJADOR AZ OPCIONES OFICIO AZUL</t>
  </si>
  <si>
    <t>TABLERO ACRILICO MARCO ALUMINIO 80*120CM</t>
  </si>
  <si>
    <t>CD-R 80 MIN 700MB IMPRIMIBLE TORRE*100</t>
  </si>
  <si>
    <t>BORRADOR STAEDTLER LAPIZ CON ESCOBILLA</t>
  </si>
  <si>
    <t>TONER HP CB436A 2K BLACK M1522/P1505</t>
  </si>
  <si>
    <t>GUANTE LATEX EXAMEN TALLA M BLANCO CJ100</t>
  </si>
  <si>
    <t>ESCOBA SUAVE BIANKA MGO MAD 120CM</t>
  </si>
  <si>
    <t>UNIDAD IMAG LEXMARK 52D0Z00 100K NEGRO</t>
  </si>
  <si>
    <t>MANGO PLASTICO TRAPISOL 80CM</t>
  </si>
  <si>
    <t>MECHA TRAPERO TRAPISOL COSIDA 500G</t>
  </si>
  <si>
    <t>BOLSA TRANSPARENTE 100*120CM C-1.6 PQ6</t>
  </si>
  <si>
    <t>PEGANTE COLBON LIQUIDO UNIVERSAL 225G</t>
  </si>
  <si>
    <t>GAFA LENTE CLARO POLICARBONATO 501630</t>
  </si>
  <si>
    <t>TONER SAMSUNG SU833A 3K BLACK SL-M2825DW</t>
  </si>
  <si>
    <t>TONER HP W1330A NEGRO LASER JET 408/MFP</t>
  </si>
  <si>
    <t>TONER RICOH 842141 BLACK MP 305 9.000 PA</t>
  </si>
  <si>
    <t>TONER HP Q2612A 2K BLACK 1010/1015/3030</t>
  </si>
  <si>
    <t>DVD-R 4.7GB 16X VERBATIM REF 97323 * UNI</t>
  </si>
  <si>
    <t>INSECTICIDA RAID MAX MATACUCARACHA 285CC</t>
  </si>
  <si>
    <t>REGLA PLASTICA 50CM</t>
  </si>
  <si>
    <t>PLASTICO BURBUJA 100CM C-BOLA 1CM RL70M</t>
  </si>
  <si>
    <t>CARTULINA OFICIO 33*21.5CM AMARILLA PQ10</t>
  </si>
  <si>
    <t>TONER HP-W1470A NEGRO LASERJET ORIGIN</t>
  </si>
  <si>
    <t>PLASTICO BURBUJA 60CM C-BOLA 2.5CM RL25M</t>
  </si>
  <si>
    <t>TONER HP CE390A 10K NEGRO</t>
  </si>
  <si>
    <t>TONER SP3710X 7K 408284 RICOH</t>
  </si>
  <si>
    <t>SILICONA LIQUIDA POTENTE AEROSOL 300ML</t>
  </si>
  <si>
    <t>TONER HP-W1360A LASERJET NEGRO M208DW</t>
  </si>
  <si>
    <t>TINTA SELLOS CAUCHO ROJA 30CC</t>
  </si>
  <si>
    <t>KID DE REC DE TONER HP 154X W1540X NEGRO</t>
  </si>
  <si>
    <t>PANEL LED ILUMAX-848 L/FRSCA 4000K 60*60</t>
  </si>
  <si>
    <t>VASO BARVAL CARTON 7OZ BLANCO PQ50</t>
  </si>
  <si>
    <t>TERMO BOMBA HOMEELEMENTS 3L HEASUA030</t>
  </si>
  <si>
    <t>TONER KYOCERA NEGRO TK-1175/FS-M2040DN/L</t>
  </si>
  <si>
    <t>MECHA TRAPERO STA LUCIA COSIDA 500G</t>
  </si>
  <si>
    <t>TONER SAMSUNG SU700A 1.5K BLACK ML-2160</t>
  </si>
  <si>
    <t>BOLSA CIER HERMETICO 30*40CM C-2.5 PQ50</t>
  </si>
  <si>
    <t>SACAGANCHOS OFICINA</t>
  </si>
  <si>
    <t>(I)GUANTE CAUCHO DEL C25 T-7 1/2 NEG PAR</t>
  </si>
  <si>
    <t>TONER HP CB435A 1.5K BLACK P1005/P1006</t>
  </si>
  <si>
    <t>TONER TOSHIBA BLACK T409SUR E-STUDIO409S</t>
  </si>
  <si>
    <t>TONER KYOCERA TK-6117 BLACK M4125IDN</t>
  </si>
  <si>
    <t>CINTA EPSON-S015329 FX890 ORIGINAL</t>
  </si>
  <si>
    <t>TONER LEXMARK 56F4U00 25K BLACK MX622</t>
  </si>
  <si>
    <t>GUANTE CAUCHO ETERNA C25 T-8 1/2 PAR</t>
  </si>
  <si>
    <t>ROTULO DIMATIC 215.9*279.4MM BLANCO 30HJ</t>
  </si>
  <si>
    <t>SELLO TRODAT 1010 FECHADOR MANUAL 4MM</t>
  </si>
  <si>
    <t>TONER HP CF248A 1K BLACK M15/M16/M28/M29</t>
  </si>
  <si>
    <t>(I)DETERGENTE TENAX EN POLVO LIMON 1000G</t>
  </si>
  <si>
    <t>UNIDAD IMAG LEXMARK 56F0Z00 60K NEGRO</t>
  </si>
  <si>
    <t>BRILLADOR COMPLETO 80*20CM MGO MET 150CM</t>
  </si>
  <si>
    <t>TONER LEXMARK 58D4H00 15K BLACK MX826AD</t>
  </si>
  <si>
    <t>PUNTO ECO 3 CANECAS FULLER 307 55L V-N-B</t>
  </si>
  <si>
    <t>PASTA LIMPIATIPOS PELIKAN 40G AZUL BL4</t>
  </si>
  <si>
    <t>TONER HP CF237A 11K BLACK M607/M631</t>
  </si>
  <si>
    <t>TONER HP CE255A 6K BLACK P3015/M525</t>
  </si>
  <si>
    <t>TONER HP CF289A LASERJET BLACK</t>
  </si>
  <si>
    <t>BAYETILLA ROJA 35*60CM FILETEADA</t>
  </si>
  <si>
    <t>TONER OKI 45460501 36K NEGRO MPS5501/550</t>
  </si>
  <si>
    <t>TAMBOR DE IMAGEN HP CF219A DRUM</t>
  </si>
  <si>
    <t>CLIP MARIPOSA CJ50</t>
  </si>
  <si>
    <t>TONER RICOH NEGRO MP 301 841767 / 8000 P</t>
  </si>
  <si>
    <t>EXTENSION ELECTRICA SIN POLO/TIERRA 10M</t>
  </si>
  <si>
    <t>BRILLA METALES BRASSO EN PASTA 70G</t>
  </si>
  <si>
    <t>ESPIRAL ROLLO 12MM(1/2)*10M</t>
  </si>
  <si>
    <t>DRUM SAMSUNG MLT-R116L SL-M2825ND/SL-M28</t>
  </si>
  <si>
    <t>CINTA AISLANTE KTC 18MM*18M NEG 207-001</t>
  </si>
  <si>
    <t>CONVERTIDOR XUE USB 3.0 H/M USB-C BLACK</t>
  </si>
  <si>
    <t>ALMOHADILLA DACTILAR SISPAL 5CM REDONDA</t>
  </si>
  <si>
    <t>DRUM HP-W1104A BLACK LASER IMAGING</t>
  </si>
  <si>
    <t>CABLE USB 3M CON FILTRO PARA IMP</t>
  </si>
  <si>
    <t>BORRADOR SPEKTRA PARA TABLERO BASE MADER</t>
  </si>
  <si>
    <t>PITA NATURAL RL*500M</t>
  </si>
  <si>
    <t>(I)GUANTE CAUCHO INDULA C25 T-8 BICOLOR</t>
  </si>
  <si>
    <t>SELLO NUMERADOR MANUAL AJUSTAB 6 DIGITOS</t>
  </si>
  <si>
    <t>TONER KYOCERA TK-3102 FS 2100</t>
  </si>
  <si>
    <t>CINTA EPSON-7754 LQ 1070/1170/1050</t>
  </si>
  <si>
    <t>TABLERO ACRILICO PORCELANIZADO 100*150CM</t>
  </si>
  <si>
    <t>TONER OKI 45807115 11K NEGRO ES5112</t>
  </si>
  <si>
    <t>CARRO ESCURRIDOR FULLER 24L AMARILLO</t>
  </si>
  <si>
    <t>GUIA CLASIF CARTUL OFICIO COLORES PQ5</t>
  </si>
  <si>
    <t>TONER RICOH REF 1170D MP161 841718</t>
  </si>
  <si>
    <t>TONER HP CF280X 6.9K BLACK M401/M425</t>
  </si>
  <si>
    <t>MECHA TRAPERO TRAPISOL COSIDA 500G ROJA</t>
  </si>
  <si>
    <t>TONER RICOH 418126/419078 BLACK 17.4K</t>
  </si>
  <si>
    <t>UNIDAD IMAG LEXMARK 58D0Z00 150K NEGRO</t>
  </si>
  <si>
    <t>TONER BSD LEXMARK 24B6896 NEGRO 21K</t>
  </si>
  <si>
    <t>K-PAPEL HIGIENICO SCOTT-30243350 BLC 28M</t>
  </si>
  <si>
    <t>CABLE UTP CATEGORIA 5E BLANCO 305M</t>
  </si>
  <si>
    <t>CINTA EPSON-S015086 FX 2170/LQ 2170/2180</t>
  </si>
  <si>
    <t>LIBRO CONTABLE 3 C NORMA 400 FOL 200 HJ</t>
  </si>
  <si>
    <t>GUANTE CAUCHO LATEXPOR C25 T-8 NEGRO PAR</t>
  </si>
  <si>
    <t>MECHA TRAPERO TRAPISOL COSIDA 500G VERD</t>
  </si>
  <si>
    <t>(I)CREMA LAVAPLATOS PRIMASOL 1000G</t>
  </si>
  <si>
    <t>GUANTE CAUCHO LATEXPORT C25 T-8 1/2 PAR</t>
  </si>
  <si>
    <t>TONER HP Q7553A 3K BLACK M2727/P2014/15</t>
  </si>
  <si>
    <t>TONER HP CF230X NEGRO M203 3.5K</t>
  </si>
  <si>
    <t>TONER HP W1470X 25K BLACK M610/M634</t>
  </si>
  <si>
    <t>TONER XEROX 8.5K NEGRO 106R03621</t>
  </si>
  <si>
    <t>RESALTADOR AZOR VISTA VISION T. AMARILLA</t>
  </si>
  <si>
    <t>PEGANTE COLBON LIQUIDO MADERA 1KG</t>
  </si>
  <si>
    <t>TONER HP CF287A 9K BLACK M506/M527</t>
  </si>
  <si>
    <t>CAJA ARCHIVO X300 TB C*930K 37*29*26.5CM</t>
  </si>
  <si>
    <t>UNIDAD DE IMAGEN TOSHIBA 409S OD409</t>
  </si>
  <si>
    <t>TONER RICOH 841346 AFICIO MP 4002SP 630G</t>
  </si>
  <si>
    <t>CARTON CORRUGADO ROLLO 133CM*30KG</t>
  </si>
  <si>
    <t>UNIDAD DE IMAGEN TOSHIBA 478S OD478SR</t>
  </si>
  <si>
    <t>PAPEL ADHESIVO (TIPO CONTACT) 1M TRANSP</t>
  </si>
  <si>
    <t>TONER RICOH 841768 BLACK MP2501SP 9.000</t>
  </si>
  <si>
    <t>DISTRIBUCION EN BOGOTÁ</t>
  </si>
  <si>
    <t>CONSUMO EJECUTADO</t>
  </si>
  <si>
    <t>ADICIONES</t>
  </si>
  <si>
    <t>(7 MESES)</t>
  </si>
  <si>
    <t>VF SOLICITADAS</t>
  </si>
  <si>
    <t>26 meses y 28 días</t>
  </si>
  <si>
    <t>17 meses</t>
  </si>
  <si>
    <t>27 meses</t>
  </si>
  <si>
    <t>24 meses</t>
  </si>
  <si>
    <t>12 meses</t>
  </si>
  <si>
    <t>REGISTRADURIA AUXILIAR II MANIZALEZ</t>
  </si>
  <si>
    <t>YANINA MARIA CHALAPUD PATIÑO</t>
  </si>
  <si>
    <t>Carrera 9 # 8-40</t>
  </si>
  <si>
    <t>timbiocauca@registraduria.gov.co</t>
  </si>
  <si>
    <t>DANIELA JULIO SERRANO</t>
  </si>
  <si>
    <t>djulio@registraduria.gov.co</t>
  </si>
  <si>
    <t>JAIRO ANTONIO CORREDOR CUELLAR</t>
  </si>
  <si>
    <t>carrera 22 # 18 - 05 barrio san judas</t>
  </si>
  <si>
    <t>Calle 0 avenida 1 del barrio comuneros - Cucuta</t>
  </si>
  <si>
    <t>3009124000 </t>
  </si>
  <si>
    <t>cucutanortedesan@registraduria.gov.co</t>
  </si>
  <si>
    <t>CARLOS SANTAELLA GUEVARA</t>
  </si>
  <si>
    <t xml:space="preserve">JOHANA CADENA POLOCHE </t>
  </si>
  <si>
    <t>CARRERA 23 # 64B 33 LOCAL COMERCIAL L4A CENTRO DE NEGOCIOS SIGLO XXI</t>
  </si>
  <si>
    <t>3102113237 / 3103306665</t>
  </si>
  <si>
    <t>jcadena@registraduria.gov.co</t>
  </si>
  <si>
    <t>QTY CONSUMO PROM. REAL (29 meses)</t>
  </si>
  <si>
    <t>PP mes 2025 - Cto 056</t>
  </si>
  <si>
    <t>Incremento %</t>
  </si>
  <si>
    <t>MLT-R116-XAX SL-M2825ND/SL-M2875FD/ R116 IMPRESORA</t>
  </si>
  <si>
    <t>L104/120 ICMF 4250/4680 NEGRO  X4</t>
  </si>
  <si>
    <t>TONER IMPRESORA SCX-593S-NX P206A</t>
  </si>
  <si>
    <t>FONDO ROTATORIO REGISTRADURÍA NACIONAL DEL ESTADO CIVIL</t>
  </si>
  <si>
    <t>GRUPO ALMACÉN E INVENTARIOS</t>
  </si>
  <si>
    <t>GRUPO DE ALMACÉN E INVENTARIOS</t>
  </si>
  <si>
    <t>LICITACIÓN PÚBLICA No. FRR ____ de 2025 del FONDO ROTATORIO DE LA REGISTRADURÍA NACIONAL DEL ESTADO CIVIL</t>
  </si>
  <si>
    <t>FONDO ROTATORIO DE LA REGISTRADURÍA NACIONAL DEL ESTADO CIVIL NIT 899-999-797-9</t>
  </si>
  <si>
    <t xml:space="preserve">DESCRIPCIÓN DEL PRODUCTO </t>
  </si>
  <si>
    <t xml:space="preserve">LUGAR DE ELABORACIÓN </t>
  </si>
  <si>
    <t xml:space="preserve">COMPOSICIÓN NUTRICIONAL </t>
  </si>
  <si>
    <t xml:space="preserve">PRESENTACIÓN Y EMPAQUES COMERCIALES </t>
  </si>
  <si>
    <t xml:space="preserve">TIPO DE CONSERVACIÓN VIDA ÚTIL  </t>
  </si>
  <si>
    <t xml:space="preserve">FORMULACIÓN </t>
  </si>
  <si>
    <t>CATEGORÍA</t>
  </si>
  <si>
    <t>No. de Contrato</t>
  </si>
  <si>
    <t>Empresa Contratante</t>
  </si>
  <si>
    <t>Objeto Contractual</t>
  </si>
  <si>
    <t>Valor</t>
  </si>
  <si>
    <t>Fecha de Inicio</t>
  </si>
  <si>
    <t>Fecha de terminación</t>
  </si>
  <si>
    <t>No.</t>
  </si>
  <si>
    <t>Suministro y distribución de elementos de papel, derivados de papel y útiles de oficina para las Direcciones Seccionales y dependencias del Nivel Central de la UAE-DIAN a nivel nacional.</t>
  </si>
  <si>
    <t>SASI-00-003-2025</t>
  </si>
  <si>
    <t>UAE-DIAN</t>
  </si>
  <si>
    <t>SUMINISTRO Y DISTRIBUCIÓN DE ELEMENTOS, ÚTILES DE OFICINA Y PAPELERÍA PARA LAS DIFERENTES DEPENDENCIAS DE LA ENTIDAD.</t>
  </si>
  <si>
    <t>MSPS-SMC-002-2025</t>
  </si>
  <si>
    <t>MINSALUD</t>
  </si>
  <si>
    <t>ADQUIRIR PAPELERIA Y UTILES DE OFICINA CON DESTINO A LAS DEPENDENCIAS DE LA FISCALÍA GENERAL DE LA NACIÓN A NIVEL NACIONAL." GRUPOS 1 y 2.</t>
  </si>
  <si>
    <t>FGN-NC-IPSE-0007-2024</t>
  </si>
  <si>
    <t>FISCALÍA GENERAL DE LA NACIÓN NIVEL CENTRAL.</t>
  </si>
  <si>
    <t>LICITACIÓN No ________DE 2025</t>
  </si>
  <si>
    <t>OFERTA DE PRODUCTOS ECOLÓGICOS PARA VIGENCIA 2025-2026</t>
  </si>
  <si>
    <t>DESCRIPCIÓN DE PRODUCTOS</t>
  </si>
  <si>
    <r>
      <t>NOTA 1:</t>
    </r>
    <r>
      <rPr>
        <sz val="11"/>
        <color rgb="FF000000"/>
        <rFont val="Calibri"/>
        <family val="2"/>
      </rPr>
      <t xml:space="preserve"> </t>
    </r>
    <r>
      <rPr>
        <b/>
        <sz val="11"/>
        <color rgb="FF000000"/>
        <rFont val="Calibri"/>
        <family val="2"/>
      </rPr>
      <t>Para esta oferta se exceptúa resmas de papel y papel higiénico. 
NOTA 2: Para cada producto ecológico ofrecido se debe adjuntar la respectiva certificación del fabricante donde se pueda constatar las caracteristicas que le dan la cualidad de ecológico.</t>
    </r>
  </si>
  <si>
    <t>MTX</t>
  </si>
  <si>
    <t>REGISTRADURIA MUNICIPAL DE NEIRA</t>
  </si>
  <si>
    <t>GUSTAVO DE JESUS GIRALDO MARTINEZ</t>
  </si>
  <si>
    <t>carrera 10 # 7 - 13</t>
  </si>
  <si>
    <t>neiracaldas@registraduria.gov.co</t>
  </si>
  <si>
    <t>RESMILLA BOND 75 GR 1/2 CARTA</t>
  </si>
  <si>
    <t>Convertidor Display Port a HDMI</t>
  </si>
  <si>
    <t>GORRO COFIA TIPO ORUGA PQ20</t>
  </si>
  <si>
    <t>BOMBILLO LED TOLEDO HW 100W DL MV</t>
  </si>
  <si>
    <t>LUMINARIA LED LINEAL 40W 6500K/3200LM 100-240V</t>
  </si>
  <si>
    <t>RASTRILLO METALICO CON CABO DE MADERA</t>
  </si>
  <si>
    <t>CLORO 91% X 1KG BOLSA</t>
  </si>
  <si>
    <t>TONER HP 151X NEGRO LASERJET</t>
  </si>
  <si>
    <t>BATA MANGA LARGA BLANCA CUELLO SPORT ANTIFLUIDO</t>
  </si>
  <si>
    <t>FUSOR LEXMARK MS810 MX810 MX710 40X7743</t>
  </si>
  <si>
    <t>KIT FUSOR LEXMARK 40X8420 225K</t>
  </si>
  <si>
    <t>FUSER STAND LEXMARK 41X1115 115V MS82</t>
  </si>
  <si>
    <t>(I)FUSOR LEXMARK 40X8023 MS610/MX510</t>
  </si>
  <si>
    <t xml:space="preserve">SSD-SWD-1198 SSD 2.5 1TB SATA WD GREEN 550 MB/S WDS100T3G0A </t>
  </si>
  <si>
    <t>TERMO ICEBERG CAMPING 5LTS</t>
  </si>
  <si>
    <t xml:space="preserve">CUCHILLAS PARA BISTURÍ INDUSTRIAL </t>
  </si>
  <si>
    <t xml:space="preserve"> 2025 - 1 Mes</t>
  </si>
  <si>
    <t xml:space="preserve"> 2026 (3%) - 7 Meses</t>
  </si>
  <si>
    <t>PAPEL DE IMPRENTA Y PAPEL DE ESCRIBIR</t>
  </si>
  <si>
    <t>PAPEL PARA USO INDUSTRIAL</t>
  </si>
  <si>
    <t>EQUIPO INFORMÁTICO Y ACCESORIOS</t>
  </si>
  <si>
    <t>DISPOSITIVOS INFORMÁTICOS DE ENTRADA DE DATOS</t>
  </si>
  <si>
    <t>FUSORES Y ACCESORIOS</t>
  </si>
  <si>
    <t>Surtilight</t>
  </si>
  <si>
    <t>RASTRILLO JARDINERO CON CABO DE MADERA</t>
  </si>
  <si>
    <t>FRASCO DE ANTIACAROS 400ML</t>
  </si>
  <si>
    <t>El proponente deberá manifestar bajo la gravedad de juramento que, en caso de resultar adjudicatario, el recurso humano colombiano o sujeto a trato nacional que vincule no será inferior al 50% del total de empleados y contratistas asociados al cumplimiento del contrato</t>
  </si>
  <si>
    <t>MANIFESTAR BAJO LA GRAVEDAD DE JURAMENTO (X)</t>
  </si>
  <si>
    <t>CIRCUITOS INTEGRADOS</t>
  </si>
  <si>
    <t xml:space="preserve">Wypall </t>
  </si>
  <si>
    <t>Paño Wypall 30243205 (x12)</t>
  </si>
  <si>
    <t>REGISTRADURÍA AUXILIAR KENNEDY 3 (SuperCade Américas)</t>
  </si>
  <si>
    <t>REGISTRADURÍA AUXILIAR SUBA 3 (SuperCade Suba)</t>
  </si>
  <si>
    <t>CESAR AUGUSTO GUZMÁN GARCÍA</t>
  </si>
  <si>
    <t>MARIA DE LOS ÁNGELES BELLO CASTAÑO</t>
  </si>
  <si>
    <t>Cra. 86 # 43- 55 sur</t>
  </si>
  <si>
    <t>Avenida Calle 145 #103B-90</t>
  </si>
  <si>
    <t>caguzmang@registraduria.gov.co</t>
  </si>
  <si>
    <t>mabello@registraduria.gov.co</t>
  </si>
  <si>
    <t>PERSONAL PROPUESTO</t>
  </si>
  <si>
    <t>NOMBRE DEL PROPONENTE:</t>
  </si>
  <si>
    <t>Formato No. XX</t>
  </si>
  <si>
    <t>FORMATO No. XX</t>
  </si>
  <si>
    <t>PUNTAJE</t>
  </si>
  <si>
    <t xml:space="preserve">CONTRATACIÓN PERSONAS CON DISCAPACIDAD (Decreto 392 de 2018)   </t>
  </si>
  <si>
    <t xml:space="preserve">Numero de trabajadores discapacitados ofertados </t>
  </si>
  <si>
    <t>CANTIDAD OFERTADA (X)</t>
  </si>
  <si>
    <t>CANTIDAD OFRECIDA (X)</t>
  </si>
  <si>
    <t>Nota: El descuento ofrecido en el presente formato será aplicado a cada una de las facturaciones mensuales realizadas durante la ejecución del contrato y las adiciones y prorrogas que se puedan presentar.</t>
  </si>
  <si>
    <t>ÚTILES DE OFICINA</t>
  </si>
  <si>
    <t>EJECUTIVO DE CUENTA (ATENCIÓN AL CLIENTE)</t>
  </si>
  <si>
    <t xml:space="preserve">INGENIERO DE SISTEMAS (SOPORTE TÉCNICO) </t>
  </si>
  <si>
    <t>Que la empresa seleccionada desista de continuar con el trámite de celebración del correspondiente contrato</t>
  </si>
  <si>
    <t>DISTRIBUCIÓN NAC.</t>
  </si>
  <si>
    <t xml:space="preserve"> Rubro</t>
  </si>
  <si>
    <t>Rubro</t>
  </si>
  <si>
    <t>Base</t>
  </si>
  <si>
    <t>Dif.</t>
  </si>
  <si>
    <t xml:space="preserve">REGISTRADURÍA MUNICIPAL DE PUERTO GAITAN </t>
  </si>
  <si>
    <t>REGISTRADURÍAS ESPECIALES</t>
  </si>
  <si>
    <t>REGISTRADURÍAS MUNICIPALES</t>
  </si>
  <si>
    <t>REGISTRADURÍAS AUXILIARES</t>
  </si>
  <si>
    <t>REGISTRADURÍAS DISTRITALES</t>
  </si>
  <si>
    <t>puertogaitanmeta@registraduria.gov.co</t>
  </si>
  <si>
    <t>Calle 15 # 7 - 95</t>
  </si>
  <si>
    <t>LAURA KARINA MATEUS RIVERA</t>
  </si>
  <si>
    <t xml:space="preserve">
Ciudad y Fecha
Yo, ____________________________________identificado con CC_______________________, en representación de la Empresa _____________________ en el área de ______________________  pongo mis servicios a disposición del proceso de LICITACIÓN PÚBLICA No. ____ de 2025 del FONDO ROTATORIO DE LA REGISTRADURÍA NACIONAL DEL ESTADO CIVIL y me comprometo a cumplir los siguientes requisitos:  
*Ejecutivo de cuenta (Atención al cliente): Estaré a cargo de solucionar todas los requerimientos, solicitudes o dudas durante la ejecución del contrato. 
*Ingeniero de sistemas (Soporte técnico): Estaré a cargo del soporte del área de sistemas para garantizar el normal funcionamiento del aplicativo web durante la ejecución del contrato. 
Atentamente,
                                               _______________________________________
                                                                              FIRMA
Nombre o Razón Social de la Empresa
________________________________________
NIT_____________________________________
Nombre del Representante Legal
________________________________________
C.C. No._______________de________________
Dirección para envío de correspondencia y horario de atención. ___________________________
Teléfonos____________Fax__________________
Ciudad___________________________________
Dirección  del correo electrónico______________________________
</t>
  </si>
  <si>
    <t xml:space="preserve">Proponente que ofrezca el suministro de Dispensadores AROMATIZADORES para los baños y el cambio de recarga mensual durante la vigencia del contrato prórrogas y adiciones </t>
  </si>
  <si>
    <t xml:space="preserve">De acuerdo con las políticas y al objetivo del plan estratégico establecido por la entidad, se establecerá una calificación máxima de 2 puntos al proponente que ofrezca el mayor número de insumos de aseo y papelería que sean amigables con el medio ambiente (Ecológicos) </t>
  </si>
  <si>
    <t xml:space="preserve">DISTRIBUCION DE PRESUPUESTO POR CENTROS DE COSTO A NIVEL CENTRAL Y NACIONAL </t>
  </si>
  <si>
    <t>REGISTRADURIAS ESPECIALES</t>
  </si>
  <si>
    <t>REGISTRADURIAS MUNICIPALES</t>
  </si>
  <si>
    <t>REGISTRADURIAS AUXILIARES</t>
  </si>
  <si>
    <t>REGISTRADURIAS DISTRITALES</t>
  </si>
  <si>
    <t>ETIQUETA ADHESIVA 51MM*19MM ROLLO*1000 1 LINEA</t>
  </si>
  <si>
    <t>BOLSA PLASTICA  POLIPROPILENO BAJA DENSIDAD COLOR VERDE  60 X70  CALIBRE 180</t>
  </si>
  <si>
    <t>BOLSA PLASTICA  POLIPROPILENO BAJA DENSIDAD COLOR BLANCO  60 X70 CALIBRE 180</t>
  </si>
  <si>
    <t>2026
1,5 Meses</t>
  </si>
  <si>
    <t>2027 (4,8%)
12 Meses</t>
  </si>
  <si>
    <t>2028 (3%)
7 Meses</t>
  </si>
  <si>
    <t>VIGENCIA  2026</t>
  </si>
  <si>
    <t>VIGENCIA 2027</t>
  </si>
  <si>
    <t>VIGENCIA 2028</t>
  </si>
  <si>
    <t>PP MES</t>
  </si>
  <si>
    <t>INCREMENTO</t>
  </si>
  <si>
    <t>REGISTRADURIA MUNICIPAL GIRON</t>
  </si>
  <si>
    <t>REGISTRADURIA MUNICIPAL PIEDECUESTA</t>
  </si>
  <si>
    <t>REGISTRADURÍA AUXILIAR CIUDAD BOLIVAR SEDE 2</t>
  </si>
  <si>
    <t>REGISTRADURÍA AUXILIAR DE USAQUEN SEDE 2</t>
  </si>
  <si>
    <t>SERVILLETA LUJO 33*33CM 30202398 BLANCA KLENNEX PQT*100</t>
  </si>
  <si>
    <t>PANELA PULVERIZADA ORGANICA SOBRES 6 GRS PQT X 100 UD</t>
  </si>
  <si>
    <t>BOLSA SEGURIDAD POLIETILENO CON BOLSILLO PORTAGUIA CL3.5 30*40 * 100 und.</t>
  </si>
  <si>
    <t>CARPETA 4 ALETAS 320 GRS. BLACA PLÁSTIFICADA CARA EXTERNA, TAMAÑO OFICIO 200 FOLIOS</t>
  </si>
  <si>
    <t>TERMO BOMBA 3L</t>
  </si>
  <si>
    <t>CARTON CORRUGADO 20M</t>
  </si>
  <si>
    <t>C2P05AL TINTA NEGRA 62XL OJ200 600 PAG</t>
  </si>
  <si>
    <t>Cartucho HP C2P07 AL TRICOLOR</t>
  </si>
  <si>
    <t>PANEL LED DELGADO 60CM*60CM 40W 6500K BLANCO FRIO</t>
  </si>
  <si>
    <t>BOLSA PLASTICA  POLIPROPILENO BAJA DENSIDAD COLOR ROJA  60 X70  CAL 180</t>
  </si>
  <si>
    <t>ELEMENTOS DE OFICINA</t>
  </si>
  <si>
    <t>DISCO CD-R 700 MB *100</t>
  </si>
  <si>
    <t>DVD - R  4.7 GB *50</t>
  </si>
  <si>
    <t>SOBRES PARA CD *100</t>
  </si>
  <si>
    <t>PAQUETE X10 UND</t>
  </si>
  <si>
    <t>PAQUETE X5 UND</t>
  </si>
  <si>
    <t>CAJA 50 UND</t>
  </si>
  <si>
    <t>7 M</t>
  </si>
  <si>
    <t>3 L</t>
  </si>
  <si>
    <t>20 M</t>
  </si>
  <si>
    <t>PAQUETE X6 UND</t>
  </si>
  <si>
    <t>CAJA X 5000</t>
  </si>
  <si>
    <t>PAQUETE X50 UND</t>
  </si>
  <si>
    <t>CAJA X100</t>
  </si>
  <si>
    <t>COTIZACIÓN SUMIMAS 2026</t>
  </si>
  <si>
    <t>PRECIO CONTRATO ACTUAL</t>
  </si>
  <si>
    <t>ÉXITO</t>
  </si>
  <si>
    <t>SUPER DESECHABLES</t>
  </si>
  <si>
    <t xml:space="preserve"> TVCCE</t>
  </si>
  <si>
    <t>UNIVERSAL DE ORNILLOS</t>
  </si>
  <si>
    <t>EBAY</t>
  </si>
  <si>
    <t>GRUPO SUMINISTROS SAS</t>
  </si>
  <si>
    <t>COTEK</t>
  </si>
  <si>
    <t>IMPRESORAS COLOMBIA</t>
  </si>
  <si>
    <t>OFISUMA</t>
  </si>
  <si>
    <t>FARMATODO</t>
  </si>
  <si>
    <t>PRECIO UNITARIO DE REFERENCIA JUL-2026</t>
  </si>
  <si>
    <r>
      <t xml:space="preserve">OTRAS COTIZACIONES (Abr-2026): </t>
    </r>
    <r>
      <rPr>
        <b/>
        <u/>
        <sz val="9"/>
        <rFont val="Calibri"/>
        <family val="2"/>
        <scheme val="minor"/>
      </rPr>
      <t>Catalogo Virtual CCE</t>
    </r>
    <r>
      <rPr>
        <b/>
        <sz val="9"/>
        <rFont val="Calibri"/>
        <family val="2"/>
        <scheme val="minor"/>
      </rPr>
      <t>, HOMECENTER, ALKOSTO, ÉXITO,  PANAMERICANA; MERCADO LIBRE, EASY, HP.</t>
    </r>
  </si>
  <si>
    <t>COSTO HISTORICO CONTRATO 133 DE 2025</t>
  </si>
  <si>
    <t>PLASTI HOGAR</t>
  </si>
  <si>
    <t xml:space="preserve">TRAPISOL </t>
  </si>
  <si>
    <t>CONFECCIONES CLINICAS</t>
  </si>
  <si>
    <t>TASK</t>
  </si>
  <si>
    <t>KNIGT</t>
  </si>
  <si>
    <t>MACHITA</t>
  </si>
  <si>
    <t>BRILLO</t>
  </si>
  <si>
    <t>GOLDEN</t>
  </si>
  <si>
    <t>PAÑO HOGAR</t>
  </si>
  <si>
    <t>RIMAX</t>
  </si>
  <si>
    <t>BON BRIL</t>
  </si>
  <si>
    <t>JAIBEL</t>
  </si>
  <si>
    <t xml:space="preserve">INCAUCA </t>
  </si>
  <si>
    <t xml:space="preserve">SELLO ROJO </t>
  </si>
  <si>
    <t>PLASTIHOGAR</t>
  </si>
  <si>
    <t>EKONO</t>
  </si>
  <si>
    <t>CODITEQ</t>
  </si>
  <si>
    <t>SISPAL</t>
  </si>
  <si>
    <t xml:space="preserve">MAFERCAUCHOS </t>
  </si>
  <si>
    <t>ARKO</t>
  </si>
  <si>
    <t>JEAN BOOK</t>
  </si>
  <si>
    <t>PREXA</t>
  </si>
  <si>
    <t>PLASFEX</t>
  </si>
  <si>
    <t>STAEDTLER</t>
  </si>
  <si>
    <t>CORRUGADOS ANDINA</t>
  </si>
  <si>
    <t>FORMARCHIVOS</t>
  </si>
  <si>
    <t xml:space="preserve">DINGLI </t>
  </si>
  <si>
    <t>SOCO</t>
  </si>
  <si>
    <t xml:space="preserve">3M </t>
  </si>
  <si>
    <t>TESA</t>
  </si>
  <si>
    <t>STAPLER</t>
  </si>
  <si>
    <t>ROYAL</t>
  </si>
  <si>
    <t>TIGER</t>
  </si>
  <si>
    <t>PELIKAN</t>
  </si>
  <si>
    <t xml:space="preserve">FABRIFOLDER </t>
  </si>
  <si>
    <t xml:space="preserve">LITOARCHIVO </t>
  </si>
  <si>
    <t>CONDOR</t>
  </si>
  <si>
    <t xml:space="preserve">COMPROIND </t>
  </si>
  <si>
    <t xml:space="preserve">BINNER </t>
  </si>
  <si>
    <t>KINGSTON</t>
  </si>
  <si>
    <t>STAR TEC</t>
  </si>
  <si>
    <t xml:space="preserve">NICOMAR </t>
  </si>
  <si>
    <t>PROPAL</t>
  </si>
  <si>
    <t xml:space="preserve">PLASTIPEGA </t>
  </si>
  <si>
    <t>SCRIBE</t>
  </si>
  <si>
    <t>FABUPEL</t>
  </si>
  <si>
    <t>PEGAYA</t>
  </si>
  <si>
    <t xml:space="preserve">MACTAPE </t>
  </si>
  <si>
    <t xml:space="preserve">BEST </t>
  </si>
  <si>
    <t xml:space="preserve">DIMATIC </t>
  </si>
  <si>
    <t xml:space="preserve">GENMES </t>
  </si>
  <si>
    <t>STUDMARK</t>
  </si>
  <si>
    <t>POTENTE</t>
  </si>
  <si>
    <t xml:space="preserve">NORMA </t>
  </si>
  <si>
    <t>UNIBOL</t>
  </si>
  <si>
    <t xml:space="preserve">SCISORS </t>
  </si>
  <si>
    <t xml:space="preserve">POWER NET </t>
  </si>
  <si>
    <t>TP LINK</t>
  </si>
  <si>
    <t xml:space="preserve">CASINO </t>
  </si>
  <si>
    <t xml:space="preserve">VITAL MEDIC </t>
  </si>
  <si>
    <t xml:space="preserve">EL REY </t>
  </si>
  <si>
    <t>HALUX</t>
  </si>
  <si>
    <t>MARTIPLAS</t>
  </si>
  <si>
    <t>FOX 40</t>
  </si>
  <si>
    <t xml:space="preserve">SURTYACRILICOS </t>
  </si>
  <si>
    <t xml:space="preserve">BESTON </t>
  </si>
  <si>
    <t>HOMEELEMENTS</t>
  </si>
  <si>
    <t xml:space="preserve">TRODAT </t>
  </si>
  <si>
    <t>GLOBY</t>
  </si>
  <si>
    <t>SYLVANIA</t>
  </si>
  <si>
    <t>INDUSTRIAS BOTERO</t>
  </si>
  <si>
    <t>Cordialmente;</t>
  </si>
  <si>
    <t>MARIA ISABEL ROBLEDO VELEZ</t>
  </si>
  <si>
    <t>CUENTAS ESPECIALES SUMIMAS SAS</t>
  </si>
  <si>
    <t>COTIZACIÓN SUMIMAS</t>
  </si>
  <si>
    <t>COTIZACIÓN CATÁLOGO VIRTUAL CCE</t>
  </si>
  <si>
    <t>QTY CONSUMO PROM. REAL (14 meses)</t>
  </si>
  <si>
    <t>TOTAL CONSUMO MENSUAL ESTIMADO - PRECIOS COTIZACIÓN SUMIMAS</t>
  </si>
  <si>
    <t>TOTAL CONSUMO MENSUAL ESTIMADO - COTIZACIÓN CATÁLOGO VIRTUAL CCE</t>
  </si>
  <si>
    <t>TOTAL CONSUMO MENSUAL ESTIMADO - PROMEDIO SUMIMAS Y TVCCE</t>
  </si>
  <si>
    <t>PP mes 2026 - Cto 133</t>
  </si>
  <si>
    <t>PAPELERIA</t>
  </si>
  <si>
    <t>ELECTRICO</t>
  </si>
  <si>
    <t>BIOSEGURIDAD</t>
  </si>
  <si>
    <t>SEGURIDAD</t>
  </si>
  <si>
    <t>DESCUENTO</t>
  </si>
  <si>
    <t>VALOR FINAL</t>
  </si>
  <si>
    <t>BOLIGRAFO C/TAPA TINTA NEGRA</t>
  </si>
  <si>
    <t>SOBRE MANILA UNIBOL KRAFT 1/2 OFICIO</t>
  </si>
  <si>
    <t>VASO CARTON 7OZ BLANCO PQ50</t>
  </si>
  <si>
    <t>SOBRE CON VENTANILLA BLANCO OFICIO 75G</t>
  </si>
  <si>
    <t>TIJERA OFICINA KORES 6.5" MANGO PLASTICO</t>
  </si>
  <si>
    <t>BORRADOR NATA 38MM*25MM N624</t>
  </si>
  <si>
    <t>BISTURI PLASTICO 18MM ENCAUCHETADO</t>
  </si>
  <si>
    <t>BORRADOR NATA BLANCO -PZ0 20 S/M</t>
  </si>
  <si>
    <t>GANCHO LEGAJADOR RANK-201 POLIPROP PQ20</t>
  </si>
  <si>
    <t>(I)SOBRE 20A NORMA C/V BLANCO OFICIO 75G</t>
  </si>
  <si>
    <t>BOLIGRAFO TRANSP CON TAPA T.NEGRA 934</t>
  </si>
  <si>
    <t>CLIP ESTANDAR METALICO 33MM DL33 CJ100</t>
  </si>
  <si>
    <t>TAJALAPIZ SENCILLO METALICO A1002</t>
  </si>
  <si>
    <t>TABLERO CORCHO 90*120CM</t>
  </si>
  <si>
    <t>BISTURI GIPAO-040 PLAST/ENCAUCHET 18MM</t>
  </si>
  <si>
    <t>CLIP TRITON ESTANDAR CJ100</t>
  </si>
  <si>
    <t>PILA ALKALINA AAA BT2</t>
  </si>
  <si>
    <t>BORRADOR KE30 KORES NATA BLANCO</t>
  </si>
  <si>
    <t>MOUSE ALAMBRICO NEGRO</t>
  </si>
  <si>
    <t>BORRADOR GRANDE NATA BLANCO 5.6*2.1CM</t>
  </si>
  <si>
    <t>PILA ALKALINA AA</t>
  </si>
  <si>
    <t>TONER HP LASERJET BLACK W1510X</t>
  </si>
  <si>
    <t>CINTA ENMASCARAR 140MIC ROLLO 48MM*40M</t>
  </si>
  <si>
    <t>CINTA ENMASCARAR 140MIC ROLLO 24MM*40M</t>
  </si>
  <si>
    <t>MARCADOR PERMANENTE P.BISELADA NEGR G12T</t>
  </si>
  <si>
    <t>(A)SOBRE MANILA UNIBOL KRAFT OFICIO</t>
  </si>
  <si>
    <t>ALMOHADILLA DACTILAR PEQUEÑA REDONDA</t>
  </si>
  <si>
    <t>ESCOBA SUAVE CURVA SURTID M/MADERA 120CM</t>
  </si>
  <si>
    <t>SACAGANCHO OFICINA SURTIDO DL0260</t>
  </si>
  <si>
    <t>MEMORIA USB 3.2 64GB</t>
  </si>
  <si>
    <t>LAMINA PLASTICO C-2 TRANSPARENT 1.2*2.2M</t>
  </si>
  <si>
    <t>BOLSA SEGURI C-3 PORTAGUIA 28*38CM PQ100</t>
  </si>
  <si>
    <t>LAMINA PLAST C-2 TRANSPARENT 1.2*2.2M</t>
  </si>
  <si>
    <t>MARCADOR PERMANENTE P.BISELADA AZUL G12T</t>
  </si>
  <si>
    <t>RESALTADOR AMARILLO PUNT BISELADA HY-102</t>
  </si>
  <si>
    <t>BOLIGRAFO TRANSP CON TAPA T.ROJA 934</t>
  </si>
  <si>
    <t>CHINCHON DINGLI TRANSPARENT CJ50</t>
  </si>
  <si>
    <t>DISCO DURO 1TB</t>
  </si>
  <si>
    <t>ALMOHADILLA DACTILAR RHEZT 314 REDONDA</t>
  </si>
  <si>
    <t>MARCADOR BORRABLE P.BISELADA AZUL BL801D</t>
  </si>
  <si>
    <t>GRAPA ESTANDAR GALV 26/6 DL5013 CJ5000</t>
  </si>
  <si>
    <t>RESALTADOR AZOR VISION T. VERDE</t>
  </si>
  <si>
    <t>VARSOL FULL FRESH ECOLOGI 142424 3785ML</t>
  </si>
  <si>
    <t>BOLSA NEGRA 90*110CM C-2 BAJA-REC PQ50</t>
  </si>
  <si>
    <t>MEZCLADOR MADERA 11CM PQ500 ME11</t>
  </si>
  <si>
    <t>JABON LIQ MANOS ANTIBACT PROASEO 1000CC</t>
  </si>
  <si>
    <t>CINTA PEGANTE 38MIC RL24MM*40 TRANSP</t>
  </si>
  <si>
    <t>CINTA ENMASCARAR CELLUX ROLLO 12MM*40M</t>
  </si>
  <si>
    <t>BLOCK OFICIO CUADRICULADO 70HJ</t>
  </si>
  <si>
    <t>ESCOBA DURA PLANA BL/NG M/MADERA 120CM</t>
  </si>
  <si>
    <t>GUANTE NYLON POLIURETANO NEGRO T-10 PAR</t>
  </si>
  <si>
    <t>CINTA PEGANTE 38MIC RL12MM*40 TRANSP</t>
  </si>
  <si>
    <t>TERMO PLASTICO CON DISPENSADOR 7.6L AZUL</t>
  </si>
  <si>
    <t>MARCADOR BORRABLE BEROL T.ROJA</t>
  </si>
  <si>
    <t>BOLSA NEGRA 70*90CM C-2 BAJA-REC PQ10</t>
  </si>
  <si>
    <t>PAPEL PERIODICO 70*100CM</t>
  </si>
  <si>
    <t>PORTA TRAPERO TRAPISOL MET MGO 160CM 2MA</t>
  </si>
  <si>
    <t>GORRO COFIA TIPO ORUGA LATEXPORT PQ20</t>
  </si>
  <si>
    <t>CINTA ENMASCARAR 140MIC ROLLO 12MM*40M</t>
  </si>
  <si>
    <t>RESALTADOR AZOR VISTA VISION T. VERDE</t>
  </si>
  <si>
    <t>(A)GUANTE NITRILO TALLA M NEGRO CJ100</t>
  </si>
  <si>
    <t>TECLADO Y MOUSE INAL XUE-TEC-CWX-1246 NG</t>
  </si>
  <si>
    <t>REGLA PLASTICA PELIKAN 50CM</t>
  </si>
  <si>
    <t>TONER EPSON WF-M5799 BLACK T961120-AL</t>
  </si>
  <si>
    <t>BALDE PLASTICO TRAPISOL 12L VERDE</t>
  </si>
  <si>
    <t>CLORO GRANULADO AL 91% KILO</t>
  </si>
  <si>
    <t>ALMOHADILLA DACTILAR PELIKAN REDONDA</t>
  </si>
  <si>
    <t>PAPEL BOND 75G BLANCO 1/2 CARTA RM500</t>
  </si>
  <si>
    <t>ESTUCHE 10 CUCHILLAS REPUEST OLFA LBB-10</t>
  </si>
  <si>
    <t>CONVERTIDOR DISPLAY PORT A HDMI</t>
  </si>
  <si>
    <t>TINTA SELLOS CAUCHO PELIKAN ROJA 30CC</t>
  </si>
  <si>
    <t>VASO BARVAL CARTON 4OZ BLANCO PQ50</t>
  </si>
  <si>
    <t>TINTA SELLOS CAUCHO SPEKTRA ROJA 30CC</t>
  </si>
  <si>
    <t>BOMBILLO LED SILVANYA TOLEDO P26942-19</t>
  </si>
  <si>
    <t>PANEL LED DELG 60*60CM 40W6500K SYLVANIA</t>
  </si>
  <si>
    <t>PEGANTE SI PEGA LIQUIDO 250G</t>
  </si>
  <si>
    <t>PLUMIGRAFO TINTA NEGRA</t>
  </si>
  <si>
    <t>MARCADOR BORRABLE P.BISELADA NEGR BL801D</t>
  </si>
  <si>
    <t>TINTA SELLOS CAUCHO PELIKAN NEGRA 30CC</t>
  </si>
  <si>
    <t>(I)SOBRE MANILA NORMA GOLD 1/2 OFICIO</t>
  </si>
  <si>
    <t>SEÑAL DE PISO ESTRA 62CM AMARILLA</t>
  </si>
  <si>
    <t>CREMA LAVAPLATOS FULLFRESH 1000G</t>
  </si>
  <si>
    <t>ALMOHADILLA PARA SELLOS SP2000</t>
  </si>
  <si>
    <t>CALCULADORA GENERICA 16 DIGITOS</t>
  </si>
  <si>
    <t>RASTRILLO METALICO CON CABO MADERA</t>
  </si>
  <si>
    <t>ATOMIZADOR PLASTICO ENVASE 1000CC</t>
  </si>
  <si>
    <t>PARLANTES ESTEREO USB GENIUS NEG SP-U125</t>
  </si>
  <si>
    <t>RASTRILLO JARDINERO METALICO CABO MADERA</t>
  </si>
  <si>
    <t>CALCULADORA 16 DIGITOS</t>
  </si>
  <si>
    <t>BOTELLA EPSON NEGRA C13T03N12A T504120-A</t>
  </si>
  <si>
    <t>BOLSA NEGRA 70*100CM C-2 BAJA-REC PQ50</t>
  </si>
  <si>
    <t>ANEXO No. 05</t>
  </si>
  <si>
    <t>ANEXO  No. 06</t>
  </si>
  <si>
    <t>ANEXO No. 07</t>
  </si>
  <si>
    <t>ANEXO No. 9</t>
  </si>
  <si>
    <t xml:space="preserve">Contratar el suministro y distribución de papelería, utiles de oficina, insumos para equipos de cómputo y fotocopiadora (repuestos, accesorios y similares), productos de aseo, cafetería y limpieza e impresos de adhesivos de seguridad, con destino a las diferentes dependencias de la Entidad a nivel central y desconcentrado, bajo el esquema de proveeduría integral de Outsourcing.
La Entidad y la empresa SUMIMAS S.A.S suscribieron el contrato 133 de 2025 como se indica en la siguiente matriz así: 
</t>
  </si>
  <si>
    <t>CONTRATO 133 DE 2025 EN EJECUCIÓN</t>
  </si>
  <si>
    <t>CONSUMO 2025*</t>
  </si>
  <si>
    <t>CONSUMO 2026**</t>
  </si>
  <si>
    <t>SALDO 2026</t>
  </si>
  <si>
    <t>(4 MESES)</t>
  </si>
  <si>
    <t>VALOR PROMEDIO MENSUAL A VALOR 2027</t>
  </si>
  <si>
    <t>CONSUMO TOTAL PARA 12 MESES DE 2026</t>
  </si>
  <si>
    <t>VALOR PROMEDIO MENSUAL VIGENCIA 2026 - CONSUMO REAL</t>
  </si>
  <si>
    <t>PROYECCIÓN DEL PRESUPUESTO PARA EL PERIODO 2026 AL 2028</t>
  </si>
  <si>
    <t>(12 MESES)</t>
  </si>
  <si>
    <t>13 meses</t>
  </si>
  <si>
    <t>16.5 meses</t>
  </si>
  <si>
    <t>19 meses y 8 días</t>
  </si>
  <si>
    <t>056 de 2024</t>
  </si>
  <si>
    <t>133 de 2025</t>
  </si>
  <si>
    <t>DESCUENTO ESPERADO (7%)</t>
  </si>
  <si>
    <t>ASIGNACIÓN ANTEPROYECTO 2027</t>
  </si>
  <si>
    <t>Diferencia</t>
  </si>
  <si>
    <t>ANEXO No.11</t>
  </si>
  <si>
    <t>6. Consumo historico</t>
  </si>
  <si>
    <t>8. Matriz de Riesgos</t>
  </si>
  <si>
    <t>9. Perspectiva Comercial</t>
  </si>
  <si>
    <t>10. Justificacion presupuesto por rubros</t>
  </si>
  <si>
    <t>11. Ubicación Centros de Costo RNEC</t>
  </si>
  <si>
    <t>12. PxQ</t>
  </si>
  <si>
    <t>LAURA CAROLINA ROJAS CACERES</t>
  </si>
  <si>
    <t>lcrojas@registraduria.gov.co</t>
  </si>
  <si>
    <t>SMMLV 2026</t>
  </si>
  <si>
    <t>VALOR EN SMMLV</t>
  </si>
  <si>
    <t>CONTENIDO ANEXOS LICITACIÓN OUTSOURCING 2026-2028</t>
  </si>
  <si>
    <t>2. Listado de productos con especificaciones tecnicas para la vigencia 2026-2028</t>
  </si>
  <si>
    <t>3. Analisis detallado de Mercado para la vigencia 2026-2028</t>
  </si>
  <si>
    <t>4. Cotizacion empresa Sumimas de insumos para la vigencia 2026-2028</t>
  </si>
  <si>
    <t>5. Cotizacion Catálogo Virtual CCE de insumos para la vigencia 2026-2028</t>
  </si>
  <si>
    <t>7. Analisis de Mercado para la vigencia 2026-2028</t>
  </si>
  <si>
    <t>Propuesta económica para la vigencia 2026-2028</t>
  </si>
  <si>
    <t>LISTADO DE PRODUCTOS PARA LA VIGENCIA 2026-2028</t>
  </si>
  <si>
    <t>ANÁLISIS DETALLADO DEL MERCADO PARA LA VIGENCIA 2026-2028</t>
  </si>
  <si>
    <t>COTIZACIÓN DE INSUMOS PARA LA VIGENCIA 2026-2028 (SUMIMAS)</t>
  </si>
  <si>
    <t>COTIZACIÓN DE INSUMOS PARA LA VIGENCIA 2026-2028  - CATÁLOGO VIRTUAL COLOMBIA COMPRA EFICIENTE Y OTROS</t>
  </si>
  <si>
    <t>ANÁLISIS DEL MERCADO PARA LA VIGENCIA 2026-2028</t>
  </si>
  <si>
    <t>11,5 meses</t>
  </si>
  <si>
    <t>TOTAL SERVIDORES</t>
  </si>
  <si>
    <t>Asignación sugerida base mes 2026</t>
  </si>
  <si>
    <t>ASIGNACIÓN POR SERVIDOR</t>
  </si>
  <si>
    <t>CONVERTIDOR DISPLAYPORT A VGA</t>
  </si>
  <si>
    <t>TONER TN890</t>
  </si>
  <si>
    <t>TONER TN925</t>
  </si>
  <si>
    <t>Drum BROTHER DR830</t>
  </si>
  <si>
    <t>K-PAÑO WYPALL-30243205 X-70 BL PQ25</t>
  </si>
  <si>
    <t>TONER HP W1500A</t>
  </si>
  <si>
    <t>TONER HP W2300X</t>
  </si>
  <si>
    <t>TONER 58D4U00</t>
  </si>
  <si>
    <t>TONER XEROX NEGRO VERSA 20K 006R01646</t>
  </si>
  <si>
    <t>TONER XEROX CYAN VERSANT22K 006R01647</t>
  </si>
  <si>
    <t>TONER XEROX MAGENT VERS 21K 006R01648</t>
  </si>
  <si>
    <t>TONER XEROX YELLOW VERSANT 22K 006R01649</t>
  </si>
  <si>
    <t>DRUM XEROX CARTRIDGE VERSANT 013R00676</t>
  </si>
  <si>
    <t>TONER BROTHER TN830/XL</t>
  </si>
  <si>
    <t>SSD 2.5 1TB SATA CRUCIAL BX500 CT1000BX500SSD1 540 MB/S</t>
  </si>
  <si>
    <t>(8 MESES)</t>
  </si>
  <si>
    <t>2026 (3,5+0,5 MESES)</t>
  </si>
  <si>
    <t>CONSUMO TOTAL 12 MESES</t>
  </si>
  <si>
    <t>CONSUMO TOTAL 12 MESES VALOR PRESENTE</t>
  </si>
  <si>
    <t>1 MES VALOR ACTUAL</t>
  </si>
  <si>
    <t>(6 MESES)</t>
  </si>
  <si>
    <t>VIGENCIA 2026
1 MES</t>
  </si>
  <si>
    <t>VIGENCIA 2027 
12 MESES (+4,4%)</t>
  </si>
  <si>
    <t>VIGENCIA 2028 
6 MESES (+3%)</t>
  </si>
  <si>
    <t>2026 
1 Mes</t>
  </si>
  <si>
    <t>2027 (4,4%)
12 Meses</t>
  </si>
  <si>
    <t>2028 (3%)
6 Meses</t>
  </si>
  <si>
    <t xml:space="preserve"> 2026 
1 Mes</t>
  </si>
  <si>
    <t xml:space="preserve"> 2027 (4,4%) 
12 Meses</t>
  </si>
  <si>
    <t xml:space="preserve"> 2028 (3%) 
6 Meses</t>
  </si>
  <si>
    <t>80,8% TVCCE</t>
  </si>
  <si>
    <t>CONSUMOS HISTORICO (14 MESES)</t>
  </si>
  <si>
    <t>SOBRE MANILA UNIBOL KRAFT CARTA ESPECIAL</t>
  </si>
  <si>
    <t>SERVILLETA GARDEN BLANCA PQ200</t>
  </si>
  <si>
    <t>JABON MANOS ESPUM KLEENEX-30246448 1L</t>
  </si>
  <si>
    <t>MOUSE HP 150 USB 240J6AA#ABM</t>
  </si>
  <si>
    <t>RESALTADOR SHARPIE T. ROSADA</t>
  </si>
  <si>
    <t>RESALTADOR AZOR VISION T. AZUL</t>
  </si>
  <si>
    <t>CAJA ARCH X300 C-790K 22*34.7*23CM DECAD</t>
  </si>
  <si>
    <t>RESALTADOR AZOR VISTA VISION T. ROSADA</t>
  </si>
  <si>
    <t>MARCADOR BORRABLE VERDE A-INK</t>
  </si>
  <si>
    <t>SILICONA LIQUIDA POTENTE SPRAY 300ML</t>
  </si>
  <si>
    <t>ROTULO DIMATIC 89*23MM C*30 BLANCO PQ660</t>
  </si>
  <si>
    <t>DRUM BROTHER DR830 15K</t>
  </si>
  <si>
    <t>CALCULADORA CASIO -GX16 16 DIGITOS</t>
  </si>
  <si>
    <t>TONER HP CF281X 25K BLACK M630</t>
  </si>
  <si>
    <t>FOTOCONDUCTOR RICOH 418094C IM430 40.000</t>
  </si>
  <si>
    <t>KIT FUSOR KYOCERA FK-3302 M3655IDN/3660</t>
  </si>
  <si>
    <t>TONER HP 150A NEGRO W1500A 975 PAG</t>
  </si>
  <si>
    <t>TONER LEXMARK 58D4U00 55K BLACK MX722AD</t>
  </si>
  <si>
    <t>Validar que en el contrato se incluyan Obligaciones especiales del contratista, en donde se establece que debe mantener los precios fijos durante la ejecución y liquidación del contrato, y que esta situación es clara para el proveedor.</t>
  </si>
  <si>
    <t>PROCESO</t>
  </si>
  <si>
    <t>GESTIÓN CONTRACTUAL</t>
  </si>
  <si>
    <t>CODIGO</t>
  </si>
  <si>
    <t>GCFT26</t>
  </si>
  <si>
    <t>FORMATO</t>
  </si>
  <si>
    <t>MATRIZ DE ÁNALISIS DE RIESGOS CONTRACTUAL</t>
  </si>
  <si>
    <t>VERSIÓN</t>
  </si>
  <si>
    <t>Aprobado: 04/06/2026</t>
  </si>
  <si>
    <t>N</t>
  </si>
  <si>
    <t>Descripción</t>
  </si>
  <si>
    <t>Probabilidad</t>
  </si>
  <si>
    <t>Impacto</t>
  </si>
  <si>
    <t>Valoración</t>
  </si>
  <si>
    <t>Categoría</t>
  </si>
  <si>
    <t>Tratamiento/Control a ser implementado</t>
  </si>
  <si>
    <t>Impacto después del tratamiento</t>
  </si>
  <si>
    <t>Responsable por implementar el tratamiento</t>
  </si>
  <si>
    <t xml:space="preserve">Valoración </t>
  </si>
  <si>
    <t>¿Cómo se realiza  el monitoreo?</t>
  </si>
  <si>
    <t>Periodicidad</t>
  </si>
  <si>
    <t>Especifico</t>
  </si>
  <si>
    <t>Bajo</t>
  </si>
  <si>
    <t>Entidad</t>
  </si>
  <si>
    <t xml:space="preserve">Bajo </t>
  </si>
  <si>
    <t>No</t>
  </si>
  <si>
    <t xml:space="preserve">Alto </t>
  </si>
  <si>
    <t>Contrastista</t>
  </si>
  <si>
    <t xml:space="preserve">Medio </t>
  </si>
  <si>
    <r>
      <rPr>
        <b/>
        <sz val="8"/>
        <color theme="1"/>
        <rFont val="Arial"/>
        <family val="2"/>
      </rPr>
      <t>Inhabilidades e incompatibilidades</t>
    </r>
    <r>
      <rPr>
        <sz val="8"/>
        <color theme="1"/>
        <rFont val="Arial"/>
        <family val="2"/>
      </rPr>
      <t>: El proponente se encuentre incurso en una o varias causales de inhabilidad o incompatibilidad después de la suscripción del contrato.</t>
    </r>
  </si>
  <si>
    <t>Entidad/Contratista</t>
  </si>
  <si>
    <r>
      <rPr>
        <b/>
        <sz val="8"/>
        <color theme="1"/>
        <rFont val="Arial"/>
        <family val="2"/>
      </rPr>
      <t>Calidad deficiente de productos</t>
    </r>
    <r>
      <rPr>
        <sz val="8"/>
        <color theme="1"/>
        <rFont val="Arial"/>
        <family val="2"/>
      </rPr>
      <t>: No cumplir con los requerimientos previstos en el contrato y en las condiciones y especificaciones técnicas.
Posibles fallas en las herramientas tecnológicas suministrada por el contratista.
Personal no competente: no contar con el personal calificado para adelantar la prestación del servicio contratado.
Escacez, desabastecimiento o descontinuación y especulación de los bienes/servicios asociado a la fluctuación del mercado *(Ver Notas)
Demora en la entrega de los Bienes o Servicios.
Desconocimiento de la localización y geografía del sitio de entrega.</t>
    </r>
  </si>
  <si>
    <t>Entregar los productos /prestar los servicios sin el cumplimiento de los parámetros establecidos en el contrato y en las condiciones y especificaciones técnicas.
Prestar los servicios de manera inadecuada.
Incumplir con la entrega de los bienes o servicios en las fechas establecidas en los documentos del contrato.
Costos adicionales, daños, demoras y demás contingencias que se puedan presentar.</t>
  </si>
  <si>
    <t>El supervisor del contrato realiza los requerimientos a que haya lugar al contratista y verifica el cumplimiento de cronogramas, rutinas y protocolos de mantenimiento previstos en los anexos tecnicos. De ser necesario la Entidad dara aplicación al artículo 86 de la ley 1474 de 2011 en lo referente al procedimiento para la aplicación de multas y sanciones.</t>
  </si>
  <si>
    <t>Supervisor (Coordinador Almacen e Inventarios)</t>
  </si>
  <si>
    <t>Factores del mercado y variación de los costos de insumos necesarios para los productos a entregar en la propuesta económica, el proveedor no estima adecuadamente los costos de los conceptos necesarios para el cumplimiento del objeto del contrato.
Variación de la TRM que afecte los precios ofertados</t>
  </si>
  <si>
    <t>Desequilibrio economico del contrato</t>
  </si>
  <si>
    <t xml:space="preserve">Contratista </t>
  </si>
  <si>
    <t>Contagio por diversos virus, que afecte la salud del contratista y/o la salud del personal a su cargo, así como la salud de los servidores públicos y/o contratistas.
a) Falta de aplicación de los protocolos de bioseguridad adoptados tanto por el contratista como por la Entidad.
b) Inexistencia de medidas de control que permitan mitigar el riesgo de contagio al que puede estar expuesto el contratista y/o el personal a su cargo o los servidores públicos y/o contratistas de LA ENTIDAD. Entre estas medidas se encuentra: teletrabajo; jornadas flexibles o turnos de entrada y salida; distanciamiento físico; control de síntomas al ingreso de las instalaciones en donde se prestarán los servicios (termómetro digital, encuesta de síntomas), protocolo de limpieza.
c) Falta de entrega o uso inadecuado de Elementos de Protección Personal (EPP) o elementos de bioseguridad (tapabocas, gel antibacterial, caretas de protección, guantes, bata antifluido, etc.).
d) Falta de seguimiento del cumplimiento de las medidas adoptadas para prevenir la exposición a virus, por parte del contratista y/o del supervisor del contrato designado por LA ENTIDAD.</t>
  </si>
  <si>
    <t>Aislamiento voluntario o cuarentena del contratista y/o del personal a cargo del contratista por contagio por diversos virus, que afecta la prestación de los servicios contratados.</t>
  </si>
  <si>
    <t>a) Seguimiento por parte del contratista y el supervisor del contrato designado por la ENTIDAD, del cumplimiento de las medidas adoptadas para prevenir la exposición a virus (protocolos de bioseguridad, medidas de control, entrega y uso adecuado de los EPP y los elementos de bioseguridad).
b) Realización de todos los protocolos establecidos por las autoridades en el evento de presentarse personas afectadas por contagio de diversos virus.</t>
  </si>
  <si>
    <t>Contratista y Entidad</t>
  </si>
  <si>
    <t>Seguimiento por parte del contratista y por parte del supervisor del contrato designado por la Entidad, durante la plazo de ejecución.</t>
  </si>
  <si>
    <t>Nombre del responsable del diligenciamiento: Diego Armando Sánchez Rodríguez</t>
  </si>
  <si>
    <t>Cargo: Coordinador Grupo Almacén e Inventarios</t>
  </si>
  <si>
    <t>Fecha diligenciamiento: Septiembre 30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</si>
</sst>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_-;\-* #,##0_-;_-* &quot;-&quot;??_-;_-@_-"/>
    <numFmt numFmtId="166" formatCode="_-&quot;$&quot;\ * #,##0_-;\-&quot;$&quot;\ * #,##0_-;_-&quot;$&quot;\ * &quot;-&quot;??_-;_-@_-"/>
    <numFmt numFmtId="167" formatCode="0.0%"/>
    <numFmt numFmtId="168" formatCode="&quot;$&quot;\ #,##0"/>
    <numFmt numFmtId="169" formatCode="#,##0.00000"/>
    <numFmt numFmtId="170" formatCode="_-* #,##0.00_-;\-* #,##0.00_-;_-* &quot;-&quot;_-;_-@_-"/>
  </numFmts>
  <fonts count="67">
    <font>
      <sz val="11"/>
      <color theme="1"/>
      <name val="Calibri"/>
      <family val="2"/>
      <scheme val="minor"/>
    </font>
    <font>
      <sz val="10"/>
      <name val="Helv"/>
      <charset val="204"/>
    </font>
    <font>
      <sz val="10"/>
      <name val="Arial"/>
      <family val="2"/>
    </font>
    <font>
      <u/>
      <sz val="10"/>
      <color theme="10"/>
      <name val="Arial"/>
      <family val="2"/>
    </font>
    <font>
      <sz val="11"/>
      <color theme="1"/>
      <name val="Arial"/>
      <family val="2"/>
    </font>
    <font>
      <sz val="11"/>
      <color rgb="FF555555"/>
      <name val="Arial"/>
      <family val="2"/>
    </font>
    <font>
      <b/>
      <sz val="11"/>
      <color theme="1"/>
      <name val="Arial"/>
      <family val="2"/>
    </font>
    <font>
      <u/>
      <sz val="11"/>
      <color theme="1"/>
      <name val="Arial"/>
      <family val="2"/>
    </font>
    <font>
      <sz val="10"/>
      <color theme="1"/>
      <name val="Arial"/>
      <family val="2"/>
    </font>
    <font>
      <b/>
      <sz val="9"/>
      <name val="Arial"/>
      <family val="2"/>
    </font>
    <font>
      <sz val="11"/>
      <color theme="1"/>
      <name val="Calibri"/>
      <family val="2"/>
      <scheme val="minor"/>
    </font>
    <font>
      <b/>
      <sz val="11"/>
      <color theme="1"/>
      <name val="Calibri"/>
      <family val="2"/>
      <scheme val="minor"/>
    </font>
    <font>
      <sz val="9"/>
      <color theme="1"/>
      <name val="Calibri"/>
      <family val="2"/>
      <scheme val="minor"/>
    </font>
    <font>
      <b/>
      <sz val="9"/>
      <name val="Calibri"/>
      <family val="2"/>
      <scheme val="minor"/>
    </font>
    <font>
      <sz val="10"/>
      <color theme="1"/>
      <name val="Century Gothic"/>
      <family val="2"/>
    </font>
    <font>
      <b/>
      <sz val="11"/>
      <name val="Arial"/>
      <family val="2"/>
    </font>
    <font>
      <sz val="11"/>
      <name val="Arial"/>
      <family val="2"/>
    </font>
    <font>
      <b/>
      <sz val="10"/>
      <name val="Arial"/>
      <family val="2"/>
    </font>
    <font>
      <sz val="9"/>
      <name val="Arial"/>
      <family val="2"/>
    </font>
    <font>
      <sz val="11"/>
      <color rgb="FF000000"/>
      <name val="Arial"/>
      <family val="2"/>
    </font>
    <font>
      <b/>
      <sz val="9"/>
      <color theme="1"/>
      <name val="Calibri"/>
      <family val="2"/>
      <scheme val="minor"/>
    </font>
    <font>
      <b/>
      <sz val="9"/>
      <color theme="1"/>
      <name val="Arial"/>
      <family val="2"/>
    </font>
    <font>
      <u/>
      <sz val="11"/>
      <color theme="10"/>
      <name val="Calibri"/>
      <family val="2"/>
      <scheme val="minor"/>
    </font>
    <font>
      <b/>
      <i/>
      <sz val="9"/>
      <name val="Arial"/>
      <family val="2"/>
    </font>
    <font>
      <sz val="9"/>
      <color theme="1"/>
      <name val="Arial"/>
      <family val="2"/>
    </font>
    <font>
      <sz val="12"/>
      <color rgb="FF000000"/>
      <name val="Arial"/>
      <family val="2"/>
    </font>
    <font>
      <b/>
      <sz val="11"/>
      <color rgb="FF000000"/>
      <name val="Calibri"/>
      <family val="2"/>
    </font>
    <font>
      <sz val="11"/>
      <color rgb="FF000000"/>
      <name val="Calibri"/>
      <family val="2"/>
    </font>
    <font>
      <b/>
      <sz val="10"/>
      <color theme="1"/>
      <name val="Arial"/>
      <family val="2"/>
    </font>
    <font>
      <b/>
      <sz val="10"/>
      <color rgb="FF000000"/>
      <name val="Arial"/>
      <family val="2"/>
    </font>
    <font>
      <sz val="10"/>
      <color rgb="FF000000"/>
      <name val="Arial"/>
      <family val="2"/>
    </font>
    <font>
      <b/>
      <i/>
      <sz val="11"/>
      <color theme="1"/>
      <name val="Calibri"/>
      <family val="2"/>
      <scheme val="minor"/>
    </font>
    <font>
      <i/>
      <sz val="11"/>
      <color theme="1"/>
      <name val="Calibri"/>
      <family val="2"/>
      <scheme val="minor"/>
    </font>
    <font>
      <b/>
      <i/>
      <sz val="11"/>
      <name val="Arial"/>
      <family val="2"/>
    </font>
    <font>
      <i/>
      <sz val="11"/>
      <color rgb="FF000000"/>
      <name val="Calibri"/>
      <family val="2"/>
    </font>
    <font>
      <sz val="11"/>
      <name val="Calibri"/>
      <family val="2"/>
    </font>
    <font>
      <sz val="11"/>
      <color theme="0"/>
      <name val="Calibri"/>
      <family val="2"/>
      <scheme val="minor"/>
    </font>
    <font>
      <b/>
      <sz val="12"/>
      <color theme="1"/>
      <name val="Calibri"/>
      <family val="2"/>
      <scheme val="minor"/>
    </font>
    <font>
      <sz val="9"/>
      <color theme="0"/>
      <name val="Calibri"/>
      <family val="2"/>
      <scheme val="minor"/>
    </font>
    <font>
      <b/>
      <u/>
      <sz val="9"/>
      <name val="Calibri"/>
      <family val="2"/>
      <scheme val="minor"/>
    </font>
    <font>
      <b/>
      <i/>
      <sz val="10"/>
      <name val="Arial"/>
      <family val="2"/>
    </font>
    <font>
      <b/>
      <i/>
      <sz val="10"/>
      <color theme="1"/>
      <name val="Arial"/>
      <family val="2"/>
    </font>
    <font>
      <sz val="11"/>
      <name val="Calibri"/>
      <family val="2"/>
      <scheme val="minor"/>
    </font>
    <font>
      <sz val="10"/>
      <color indexed="64"/>
      <name val="Arial"/>
      <family val="2"/>
    </font>
    <font>
      <sz val="10"/>
      <color rgb="FFFF0000"/>
      <name val="Arial"/>
      <family val="2"/>
    </font>
    <font>
      <b/>
      <sz val="9"/>
      <color indexed="81"/>
      <name val="Tahoma"/>
      <family val="2"/>
    </font>
    <font>
      <sz val="9"/>
      <color indexed="81"/>
      <name val="Tahoma"/>
      <family val="2"/>
    </font>
    <font>
      <sz val="9"/>
      <color indexed="64"/>
      <name val="Arial"/>
      <family val="2"/>
    </font>
    <font>
      <sz val="8"/>
      <color theme="1"/>
      <name val="Arial"/>
      <family val="2"/>
    </font>
    <font>
      <sz val="8"/>
      <color rgb="FF000000"/>
      <name val="Arial"/>
      <family val="2"/>
    </font>
    <font>
      <sz val="8"/>
      <name val="Arial"/>
      <family val="2"/>
    </font>
    <font>
      <sz val="8"/>
      <color rgb="FFFF0000"/>
      <name val="Arial"/>
      <family val="2"/>
    </font>
    <font>
      <sz val="9"/>
      <name val="Calibri"/>
      <family val="2"/>
      <scheme val="minor"/>
    </font>
    <font>
      <b/>
      <sz val="11"/>
      <name val="Calibri"/>
      <family val="2"/>
      <scheme val="minor"/>
    </font>
    <font>
      <sz val="9"/>
      <color theme="1"/>
      <name val="Arial"/>
      <family val="2"/>
    </font>
    <font>
      <b/>
      <i/>
      <sz val="11"/>
      <color theme="1"/>
      <name val="Arial"/>
      <family val="2"/>
    </font>
    <font>
      <b/>
      <sz val="11"/>
      <color rgb="FF000000"/>
      <name val="Arial"/>
      <family val="2"/>
    </font>
    <font>
      <b/>
      <sz val="9"/>
      <color rgb="FF000000"/>
      <name val="Arial"/>
      <family val="2"/>
    </font>
    <font>
      <sz val="9"/>
      <color rgb="FF000000"/>
      <name val="Arial"/>
      <family val="2"/>
    </font>
    <font>
      <sz val="8"/>
      <name val="Calibri"/>
      <family val="2"/>
      <scheme val="minor"/>
    </font>
    <font>
      <sz val="11"/>
      <color rgb="FF242424"/>
      <name val="Aptos Narrow"/>
      <family val="2"/>
    </font>
    <font>
      <sz val="11"/>
      <color rgb="FFFF0000"/>
      <name val="Arial"/>
      <family val="2"/>
    </font>
    <font>
      <sz val="9"/>
      <color rgb="FFFF0000"/>
      <name val="Calibri"/>
      <family val="2"/>
      <scheme val="minor"/>
    </font>
    <font>
      <sz val="14"/>
      <color theme="1"/>
      <name val="Arial"/>
      <family val="2"/>
    </font>
    <font>
      <sz val="7"/>
      <color theme="1"/>
      <name val="Arial"/>
      <family val="2"/>
    </font>
    <font>
      <b/>
      <sz val="8"/>
      <color theme="1"/>
      <name val="Arial"/>
      <family val="2"/>
    </font>
    <font>
      <sz val="12"/>
      <color theme="1"/>
      <name val="Arial"/>
      <family val="2"/>
    </font>
  </fonts>
  <fills count="1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indexed="22"/>
        <bgColor indexed="64"/>
      </patternFill>
    </fill>
    <fill>
      <patternFill patternType="solid">
        <fgColor rgb="FFF2F2F2"/>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4" tint="0.79998168889431442"/>
        <bgColor theme="4" tint="0.79998168889431442"/>
      </patternFill>
    </fill>
    <fill>
      <patternFill patternType="solid">
        <fgColor theme="2" tint="-9.9978637043366805E-2"/>
        <bgColor indexed="64"/>
      </patternFill>
    </fill>
    <fill>
      <patternFill patternType="solid">
        <fgColor theme="2" tint="-0.249977111117893"/>
        <bgColor indexed="64"/>
      </patternFill>
    </fill>
  </fills>
  <borders count="15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bottom/>
      <diagonal/>
    </border>
    <border>
      <left style="medium">
        <color indexed="64"/>
      </left>
      <right style="medium">
        <color indexed="64"/>
      </right>
      <top style="thick">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diagonal/>
    </border>
    <border>
      <left style="thick">
        <color indexed="64"/>
      </left>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ck">
        <color indexed="64"/>
      </right>
      <top style="thin">
        <color indexed="64"/>
      </top>
      <bottom style="thin">
        <color indexed="64"/>
      </bottom>
      <diagonal/>
    </border>
    <border>
      <left/>
      <right style="thick">
        <color indexed="64"/>
      </right>
      <top/>
      <bottom style="medium">
        <color indexed="64"/>
      </bottom>
      <diagonal/>
    </border>
    <border>
      <left style="thick">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style="medium">
        <color indexed="64"/>
      </right>
      <top style="medium">
        <color indexed="64"/>
      </top>
      <bottom style="medium">
        <color indexed="64"/>
      </bottom>
      <diagonal/>
    </border>
    <border>
      <left/>
      <right/>
      <top style="thin">
        <color indexed="64"/>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style="thick">
        <color auto="1"/>
      </top>
      <bottom/>
      <diagonal/>
    </border>
    <border>
      <left/>
      <right style="medium">
        <color auto="1"/>
      </right>
      <top style="thick">
        <color auto="1"/>
      </top>
      <bottom/>
      <diagonal/>
    </border>
    <border>
      <left style="thick">
        <color indexed="64"/>
      </left>
      <right style="thick">
        <color indexed="64"/>
      </right>
      <top style="thick">
        <color indexed="64"/>
      </top>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medium">
        <color indexed="64"/>
      </left>
      <right/>
      <top style="thick">
        <color indexed="64"/>
      </top>
      <bottom style="medium">
        <color indexed="64"/>
      </bottom>
      <diagonal/>
    </border>
    <border>
      <left/>
      <right style="thick">
        <color indexed="64"/>
      </right>
      <top style="medium">
        <color indexed="64"/>
      </top>
      <bottom/>
      <diagonal/>
    </border>
    <border>
      <left style="medium">
        <color auto="1"/>
      </left>
      <right style="medium">
        <color auto="1"/>
      </right>
      <top style="medium">
        <color auto="1"/>
      </top>
      <bottom/>
      <diagonal/>
    </border>
    <border>
      <left style="thick">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ck">
        <color indexed="64"/>
      </left>
      <right style="thick">
        <color indexed="64"/>
      </right>
      <top style="thick">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rgb="FF000000"/>
      </top>
      <bottom style="thin">
        <color rgb="FF000000"/>
      </bottom>
      <diagonal/>
    </border>
    <border>
      <left style="thin">
        <color rgb="FF000000"/>
      </left>
      <right style="thin">
        <color rgb="FF000000"/>
      </right>
      <top style="medium">
        <color indexed="64"/>
      </top>
      <bottom style="thin">
        <color rgb="FF000000"/>
      </bottom>
      <diagonal/>
    </border>
    <border>
      <left style="thick">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style="medium">
        <color indexed="64"/>
      </left>
      <right/>
      <top style="thick">
        <color indexed="64"/>
      </top>
      <bottom style="thick">
        <color indexed="64"/>
      </bottom>
      <diagonal/>
    </border>
    <border>
      <left/>
      <right style="medium">
        <color indexed="64"/>
      </right>
      <top style="thick">
        <color indexed="64"/>
      </top>
      <bottom style="thick">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medium">
        <color indexed="64"/>
      </left>
      <right style="thick">
        <color indexed="64"/>
      </right>
      <top/>
      <bottom/>
      <diagonal/>
    </border>
    <border>
      <left/>
      <right/>
      <top/>
      <bottom style="double">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double">
        <color indexed="64"/>
      </bottom>
      <diagonal/>
    </border>
    <border>
      <left/>
      <right style="thin">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bottom style="thin">
        <color theme="4" tint="0.39997558519241921"/>
      </bottom>
      <diagonal/>
    </border>
    <border>
      <left/>
      <right/>
      <top style="thin">
        <color theme="4" tint="0.39997558519241921"/>
      </top>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thick">
        <color indexed="64"/>
      </top>
      <bottom style="medium">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hair">
        <color indexed="64"/>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style="hair">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theme="1"/>
      </left>
      <right style="hair">
        <color theme="1"/>
      </right>
      <top/>
      <bottom style="hair">
        <color theme="1"/>
      </bottom>
      <diagonal/>
    </border>
    <border>
      <left style="hair">
        <color theme="1"/>
      </left>
      <right style="hair">
        <color theme="1"/>
      </right>
      <top/>
      <bottom style="hair">
        <color theme="1"/>
      </bottom>
      <diagonal/>
    </border>
    <border>
      <left style="hair">
        <color theme="1"/>
      </left>
      <right style="medium">
        <color theme="1"/>
      </right>
      <top/>
      <bottom style="hair">
        <color theme="1"/>
      </bottom>
      <diagonal/>
    </border>
    <border>
      <left style="medium">
        <color theme="1"/>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theme="1"/>
      </left>
      <right style="medium">
        <color theme="1"/>
      </right>
      <top style="hair">
        <color theme="1"/>
      </top>
      <bottom style="hair">
        <color theme="1"/>
      </bottom>
      <diagonal/>
    </border>
    <border>
      <left style="medium">
        <color theme="1"/>
      </left>
      <right style="hair">
        <color theme="1"/>
      </right>
      <top style="hair">
        <color theme="1"/>
      </top>
      <bottom style="medium">
        <color theme="1"/>
      </bottom>
      <diagonal/>
    </border>
    <border>
      <left style="hair">
        <color theme="1"/>
      </left>
      <right style="hair">
        <color theme="1"/>
      </right>
      <top style="hair">
        <color theme="1"/>
      </top>
      <bottom style="medium">
        <color theme="1"/>
      </bottom>
      <diagonal/>
    </border>
    <border>
      <left style="hair">
        <color theme="1"/>
      </left>
      <right style="medium">
        <color theme="1"/>
      </right>
      <top style="hair">
        <color theme="1"/>
      </top>
      <bottom style="medium">
        <color indexed="64"/>
      </bottom>
      <diagonal/>
    </border>
    <border>
      <left style="hair">
        <color theme="1"/>
      </left>
      <right style="medium">
        <color theme="1"/>
      </right>
      <top style="medium">
        <color indexed="64"/>
      </top>
      <bottom style="medium">
        <color indexed="64"/>
      </bottom>
      <diagonal/>
    </border>
  </borders>
  <cellStyleXfs count="15">
    <xf numFmtId="0" fontId="0" fillId="0" borderId="0"/>
    <xf numFmtId="0" fontId="1" fillId="0" borderId="0"/>
    <xf numFmtId="0" fontId="2" fillId="0" borderId="0"/>
    <xf numFmtId="0" fontId="3" fillId="0" borderId="0" applyNumberFormat="0" applyFill="0" applyBorder="0" applyAlignment="0" applyProtection="0"/>
    <xf numFmtId="0" fontId="2" fillId="0" borderId="0"/>
    <xf numFmtId="164" fontId="10" fillId="0" borderId="0" applyFont="0" applyFill="0" applyBorder="0" applyAlignment="0" applyProtection="0"/>
    <xf numFmtId="0" fontId="1" fillId="0" borderId="0"/>
    <xf numFmtId="0" fontId="2" fillId="0" borderId="0"/>
    <xf numFmtId="43" fontId="10" fillId="0" borderId="0" applyFont="0" applyFill="0" applyBorder="0" applyAlignment="0" applyProtection="0"/>
    <xf numFmtId="0" fontId="22" fillId="0" borderId="0" applyNumberForma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41" fontId="10" fillId="0" borderId="0" applyFont="0" applyFill="0" applyBorder="0" applyAlignment="0" applyProtection="0"/>
  </cellStyleXfs>
  <cellXfs count="883">
    <xf numFmtId="0" fontId="0" fillId="0" borderId="0" xfId="0"/>
    <xf numFmtId="0" fontId="13" fillId="0" borderId="13" xfId="1" applyFont="1" applyBorder="1" applyAlignment="1">
      <alignment horizontal="center"/>
    </xf>
    <xf numFmtId="0" fontId="13" fillId="0" borderId="14" xfId="1" applyFont="1" applyBorder="1" applyAlignment="1">
      <alignment horizontal="center"/>
    </xf>
    <xf numFmtId="0" fontId="2" fillId="0" borderId="10" xfId="7" applyBorder="1"/>
    <xf numFmtId="0" fontId="2" fillId="0" borderId="0" xfId="7"/>
    <xf numFmtId="0" fontId="2" fillId="0" borderId="36" xfId="7" applyBorder="1"/>
    <xf numFmtId="0" fontId="2" fillId="0" borderId="10" xfId="7" applyBorder="1" applyAlignment="1">
      <alignment horizontal="justify" vertical="top" wrapText="1"/>
    </xf>
    <xf numFmtId="0" fontId="2" fillId="0" borderId="10" xfId="7" applyBorder="1" applyAlignment="1">
      <alignment horizontal="left" vertical="top" wrapText="1"/>
    </xf>
    <xf numFmtId="0" fontId="2" fillId="0" borderId="36" xfId="7" applyBorder="1" applyAlignment="1">
      <alignment horizontal="left" vertical="top" wrapText="1"/>
    </xf>
    <xf numFmtId="0" fontId="2" fillId="0" borderId="10" xfId="7" applyBorder="1" applyAlignment="1">
      <alignment horizontal="justify"/>
    </xf>
    <xf numFmtId="0" fontId="17" fillId="0" borderId="35" xfId="7" applyFont="1" applyBorder="1"/>
    <xf numFmtId="0" fontId="17" fillId="0" borderId="38" xfId="7" applyFont="1" applyBorder="1" applyAlignment="1">
      <alignment horizontal="left"/>
    </xf>
    <xf numFmtId="0" fontId="17" fillId="0" borderId="39" xfId="7" applyFont="1" applyBorder="1" applyAlignment="1">
      <alignment horizontal="left"/>
    </xf>
    <xf numFmtId="0" fontId="17" fillId="0" borderId="43" xfId="7" applyFont="1" applyBorder="1"/>
    <xf numFmtId="0" fontId="9" fillId="0" borderId="10" xfId="6" applyFont="1" applyBorder="1" applyAlignment="1">
      <alignment horizontal="center"/>
    </xf>
    <xf numFmtId="0" fontId="9" fillId="0" borderId="0" xfId="6" applyFont="1" applyAlignment="1">
      <alignment horizontal="center"/>
    </xf>
    <xf numFmtId="0" fontId="9" fillId="0" borderId="36" xfId="6" applyFont="1" applyBorder="1" applyAlignment="1">
      <alignment horizontal="center"/>
    </xf>
    <xf numFmtId="0" fontId="9" fillId="0" borderId="27" xfId="6" applyFont="1" applyBorder="1" applyAlignment="1">
      <alignment horizontal="center"/>
    </xf>
    <xf numFmtId="0" fontId="9" fillId="0" borderId="45" xfId="6" applyFont="1" applyBorder="1" applyAlignment="1">
      <alignment horizontal="center"/>
    </xf>
    <xf numFmtId="0" fontId="18" fillId="0" borderId="10" xfId="6" applyFont="1" applyBorder="1"/>
    <xf numFmtId="0" fontId="18" fillId="0" borderId="0" xfId="6" applyFont="1"/>
    <xf numFmtId="0" fontId="18" fillId="0" borderId="36" xfId="6" applyFont="1" applyBorder="1"/>
    <xf numFmtId="0" fontId="9" fillId="4" borderId="8" xfId="6" applyFont="1" applyFill="1" applyBorder="1" applyAlignment="1">
      <alignment horizontal="center"/>
    </xf>
    <xf numFmtId="0" fontId="18" fillId="0" borderId="8" xfId="6" applyFont="1" applyBorder="1"/>
    <xf numFmtId="0" fontId="0" fillId="0" borderId="48" xfId="0" applyBorder="1" applyAlignment="1">
      <alignment horizontal="center"/>
    </xf>
    <xf numFmtId="0" fontId="0" fillId="0" borderId="1" xfId="0" applyBorder="1" applyAlignment="1">
      <alignment horizontal="center"/>
    </xf>
    <xf numFmtId="0" fontId="8" fillId="0" borderId="8" xfId="0" applyFont="1" applyBorder="1" applyAlignment="1" applyProtection="1">
      <alignment horizontal="center" vertical="center"/>
      <protection hidden="1"/>
    </xf>
    <xf numFmtId="0" fontId="12" fillId="0" borderId="0" xfId="0" applyFont="1"/>
    <xf numFmtId="0" fontId="25" fillId="0" borderId="0" xfId="0" applyFont="1" applyAlignment="1">
      <alignment vertical="center"/>
    </xf>
    <xf numFmtId="0" fontId="0" fillId="0" borderId="0" xfId="0" applyAlignment="1">
      <alignment horizontal="center"/>
    </xf>
    <xf numFmtId="0" fontId="0" fillId="0" borderId="21" xfId="0" applyBorder="1"/>
    <xf numFmtId="0" fontId="0" fillId="0" borderId="8" xfId="0" applyBorder="1"/>
    <xf numFmtId="0" fontId="11" fillId="0" borderId="8" xfId="0" applyFont="1" applyBorder="1"/>
    <xf numFmtId="0" fontId="8" fillId="0" borderId="2" xfId="0" applyFont="1" applyBorder="1" applyAlignment="1">
      <alignment vertical="center" wrapText="1"/>
    </xf>
    <xf numFmtId="0" fontId="8" fillId="0" borderId="3" xfId="0" applyFont="1" applyBorder="1" applyAlignment="1">
      <alignment horizontal="right" vertical="center" wrapText="1"/>
    </xf>
    <xf numFmtId="0" fontId="11" fillId="0" borderId="46" xfId="0" applyFont="1" applyBorder="1" applyAlignment="1">
      <alignment horizontal="center" vertical="center" wrapText="1"/>
    </xf>
    <xf numFmtId="0" fontId="11"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26" fillId="0" borderId="19" xfId="0" applyFont="1" applyBorder="1" applyAlignment="1">
      <alignment horizontal="center" vertical="center"/>
    </xf>
    <xf numFmtId="0" fontId="26" fillId="0" borderId="21" xfId="0" applyFont="1" applyBorder="1" applyAlignment="1">
      <alignment horizontal="center" vertical="center"/>
    </xf>
    <xf numFmtId="0" fontId="26" fillId="0" borderId="30" xfId="0" applyFont="1" applyBorder="1" applyAlignment="1">
      <alignment horizontal="center" vertical="center"/>
    </xf>
    <xf numFmtId="0" fontId="28" fillId="0" borderId="8" xfId="0" applyFont="1" applyBorder="1" applyAlignment="1">
      <alignment horizontal="center" vertical="center" wrapText="1"/>
    </xf>
    <xf numFmtId="0" fontId="9" fillId="0" borderId="25" xfId="6" applyFont="1" applyBorder="1" applyAlignment="1">
      <alignment horizontal="center"/>
    </xf>
    <xf numFmtId="0" fontId="9" fillId="0" borderId="26" xfId="6" applyFont="1" applyBorder="1" applyAlignment="1">
      <alignment horizontal="center"/>
    </xf>
    <xf numFmtId="0" fontId="9" fillId="0" borderId="3" xfId="6" applyFont="1" applyBorder="1" applyAlignment="1">
      <alignment horizontal="center"/>
    </xf>
    <xf numFmtId="0" fontId="18" fillId="0" borderId="25" xfId="6" applyFont="1" applyBorder="1"/>
    <xf numFmtId="0" fontId="18" fillId="0" borderId="26" xfId="6" applyFont="1" applyBorder="1"/>
    <xf numFmtId="0" fontId="9" fillId="4" borderId="22" xfId="6" applyFont="1" applyFill="1" applyBorder="1" applyAlignment="1">
      <alignment horizontal="center"/>
    </xf>
    <xf numFmtId="0" fontId="9" fillId="4" borderId="21" xfId="6" applyFont="1" applyFill="1" applyBorder="1" applyAlignment="1">
      <alignment horizontal="center"/>
    </xf>
    <xf numFmtId="0" fontId="18" fillId="0" borderId="20" xfId="6" applyFont="1" applyBorder="1"/>
    <xf numFmtId="0" fontId="18" fillId="0" borderId="21" xfId="6" applyFont="1" applyBorder="1"/>
    <xf numFmtId="0" fontId="4" fillId="0" borderId="8" xfId="2" applyFont="1" applyBorder="1" applyAlignment="1">
      <alignment horizontal="left" vertical="top"/>
    </xf>
    <xf numFmtId="0" fontId="4" fillId="0" borderId="8" xfId="0" applyFont="1" applyBorder="1" applyAlignment="1">
      <alignment vertical="center"/>
    </xf>
    <xf numFmtId="0" fontId="4" fillId="0" borderId="8" xfId="0" applyFont="1" applyBorder="1" applyAlignment="1">
      <alignment horizontal="left" vertical="center"/>
    </xf>
    <xf numFmtId="0" fontId="4" fillId="0" borderId="8" xfId="0" applyFont="1" applyBorder="1" applyAlignment="1">
      <alignment horizontal="center" vertical="center"/>
    </xf>
    <xf numFmtId="0" fontId="4" fillId="0" borderId="8" xfId="0" applyFont="1" applyBorder="1" applyAlignment="1">
      <alignment horizontal="right" vertical="center"/>
    </xf>
    <xf numFmtId="0" fontId="16" fillId="0" borderId="8" xfId="0" applyFont="1" applyBorder="1" applyAlignment="1">
      <alignment vertical="center"/>
    </xf>
    <xf numFmtId="0" fontId="16" fillId="0" borderId="8" xfId="2" applyFont="1" applyBorder="1" applyAlignment="1">
      <alignment horizontal="right" vertical="center"/>
    </xf>
    <xf numFmtId="0" fontId="16" fillId="0" borderId="8" xfId="0" applyFont="1" applyBorder="1" applyAlignment="1">
      <alignment horizontal="right" vertical="center"/>
    </xf>
    <xf numFmtId="0" fontId="4" fillId="0" borderId="8" xfId="0" applyFont="1" applyBorder="1" applyAlignment="1">
      <alignment horizontal="left" vertical="center" wrapText="1"/>
    </xf>
    <xf numFmtId="0" fontId="4" fillId="0" borderId="8" xfId="0" applyFont="1" applyBorder="1"/>
    <xf numFmtId="0" fontId="4" fillId="0" borderId="8" xfId="0" applyFont="1" applyBorder="1" applyAlignment="1">
      <alignment horizontal="left" vertical="top"/>
    </xf>
    <xf numFmtId="0" fontId="4" fillId="0" borderId="8" xfId="0" applyFont="1" applyBorder="1" applyAlignment="1">
      <alignment horizontal="right"/>
    </xf>
    <xf numFmtId="0" fontId="4" fillId="0" borderId="8" xfId="2" applyFont="1" applyBorder="1" applyAlignment="1">
      <alignment horizontal="right"/>
    </xf>
    <xf numFmtId="0" fontId="4" fillId="0" borderId="8" xfId="0" applyFont="1" applyBorder="1" applyAlignment="1">
      <alignment horizontal="left"/>
    </xf>
    <xf numFmtId="0" fontId="4" fillId="0" borderId="8" xfId="0" applyFont="1" applyBorder="1" applyAlignment="1">
      <alignment vertical="center" wrapText="1"/>
    </xf>
    <xf numFmtId="0" fontId="5" fillId="0" borderId="8" xfId="0" applyFont="1" applyBorder="1" applyAlignment="1">
      <alignment horizontal="left"/>
    </xf>
    <xf numFmtId="0" fontId="4" fillId="3" borderId="8" xfId="0" applyFont="1" applyFill="1" applyBorder="1" applyAlignment="1">
      <alignment horizontal="left" vertical="center"/>
    </xf>
    <xf numFmtId="0" fontId="4" fillId="3" borderId="8" xfId="0" applyFont="1" applyFill="1" applyBorder="1" applyAlignment="1">
      <alignment horizontal="center" vertical="center"/>
    </xf>
    <xf numFmtId="0" fontId="4" fillId="0" borderId="20" xfId="2" applyFont="1" applyBorder="1" applyAlignment="1">
      <alignment horizontal="left" vertical="top"/>
    </xf>
    <xf numFmtId="0" fontId="4" fillId="0" borderId="66" xfId="2" applyFont="1" applyBorder="1" applyAlignment="1">
      <alignment horizontal="left" vertical="top"/>
    </xf>
    <xf numFmtId="0" fontId="4" fillId="0" borderId="58" xfId="0" applyFont="1" applyBorder="1" applyAlignment="1">
      <alignment vertical="center"/>
    </xf>
    <xf numFmtId="0" fontId="4" fillId="0" borderId="58" xfId="0" applyFont="1" applyBorder="1" applyAlignment="1">
      <alignment horizontal="left" vertical="center"/>
    </xf>
    <xf numFmtId="0" fontId="4" fillId="0" borderId="58" xfId="0" applyFont="1" applyBorder="1" applyAlignment="1">
      <alignment horizontal="center" vertical="center"/>
    </xf>
    <xf numFmtId="0" fontId="4" fillId="0" borderId="58" xfId="0" applyFont="1" applyBorder="1" applyAlignment="1">
      <alignment horizontal="right" vertical="center"/>
    </xf>
    <xf numFmtId="0" fontId="7" fillId="0" borderId="58" xfId="3" applyFont="1" applyFill="1" applyBorder="1" applyAlignment="1">
      <alignment horizontal="left" vertical="center"/>
    </xf>
    <xf numFmtId="166" fontId="4" fillId="0" borderId="67" xfId="10" applyNumberFormat="1" applyFont="1" applyBorder="1"/>
    <xf numFmtId="0" fontId="6" fillId="0" borderId="72" xfId="2" applyFont="1" applyBorder="1" applyAlignment="1">
      <alignment horizontal="center" vertical="center"/>
    </xf>
    <xf numFmtId="0" fontId="6" fillId="0" borderId="73" xfId="2" applyFont="1" applyBorder="1" applyAlignment="1">
      <alignment horizontal="center" vertical="center"/>
    </xf>
    <xf numFmtId="4" fontId="0" fillId="0" borderId="0" xfId="0" applyNumberFormat="1" applyAlignment="1">
      <alignment horizontal="center" vertical="center"/>
    </xf>
    <xf numFmtId="0" fontId="27" fillId="0" borderId="8" xfId="0" applyFont="1" applyBorder="1" applyAlignment="1">
      <alignment horizontal="center" vertical="center"/>
    </xf>
    <xf numFmtId="0" fontId="27" fillId="0" borderId="65" xfId="0" applyFont="1" applyBorder="1" applyAlignment="1">
      <alignment horizontal="center" vertical="center"/>
    </xf>
    <xf numFmtId="44" fontId="0" fillId="0" borderId="0" xfId="10" applyFont="1"/>
    <xf numFmtId="166" fontId="0" fillId="0" borderId="0" xfId="0" applyNumberFormat="1"/>
    <xf numFmtId="44" fontId="0" fillId="0" borderId="0" xfId="0" applyNumberFormat="1"/>
    <xf numFmtId="0" fontId="21" fillId="0" borderId="0" xfId="2" applyFont="1" applyAlignment="1">
      <alignment horizontal="center" wrapText="1"/>
    </xf>
    <xf numFmtId="0" fontId="21" fillId="0" borderId="0" xfId="2" applyFont="1" applyAlignment="1">
      <alignment horizontal="center"/>
    </xf>
    <xf numFmtId="0" fontId="0" fillId="0" borderId="17" xfId="0" applyBorder="1"/>
    <xf numFmtId="0" fontId="0" fillId="0" borderId="18" xfId="0" applyBorder="1"/>
    <xf numFmtId="0" fontId="0" fillId="0" borderId="20" xfId="0" applyBorder="1"/>
    <xf numFmtId="0" fontId="0" fillId="0" borderId="76" xfId="0" applyBorder="1"/>
    <xf numFmtId="0" fontId="0" fillId="0" borderId="71" xfId="0" applyBorder="1"/>
    <xf numFmtId="3" fontId="0" fillId="0" borderId="0" xfId="0" applyNumberFormat="1"/>
    <xf numFmtId="166" fontId="37" fillId="0" borderId="1" xfId="10" applyNumberFormat="1" applyFont="1" applyBorder="1"/>
    <xf numFmtId="166" fontId="24" fillId="0" borderId="0" xfId="10" applyNumberFormat="1" applyFont="1" applyBorder="1"/>
    <xf numFmtId="0" fontId="21" fillId="0" borderId="0" xfId="0" applyFont="1"/>
    <xf numFmtId="0" fontId="24" fillId="0" borderId="0" xfId="0" applyFont="1"/>
    <xf numFmtId="0" fontId="8" fillId="0" borderId="20" xfId="0" applyFont="1" applyBorder="1" applyAlignment="1" applyProtection="1">
      <alignment horizontal="center" vertical="center" wrapText="1"/>
      <protection hidden="1"/>
    </xf>
    <xf numFmtId="0" fontId="8" fillId="0" borderId="8" xfId="0" applyFont="1" applyBorder="1" applyAlignment="1" applyProtection="1">
      <alignment horizontal="center" vertical="center" wrapText="1"/>
      <protection hidden="1"/>
    </xf>
    <xf numFmtId="0" fontId="8" fillId="0" borderId="21" xfId="0" applyFont="1" applyBorder="1" applyAlignment="1" applyProtection="1">
      <alignment horizontal="center" vertical="center" wrapText="1"/>
      <protection hidden="1"/>
    </xf>
    <xf numFmtId="3" fontId="8" fillId="0" borderId="8" xfId="0" applyNumberFormat="1" applyFont="1" applyBorder="1" applyAlignment="1" applyProtection="1">
      <alignment horizontal="center" vertical="center" wrapText="1"/>
      <protection hidden="1"/>
    </xf>
    <xf numFmtId="3" fontId="8" fillId="0" borderId="21" xfId="0" applyNumberFormat="1" applyFont="1" applyBorder="1" applyAlignment="1" applyProtection="1">
      <alignment horizontal="center" vertical="center" wrapText="1"/>
      <protection hidden="1"/>
    </xf>
    <xf numFmtId="0" fontId="8" fillId="3" borderId="8" xfId="0" applyFont="1" applyFill="1" applyBorder="1" applyAlignment="1" applyProtection="1">
      <alignment horizontal="center" vertical="center" wrapText="1"/>
      <protection hidden="1"/>
    </xf>
    <xf numFmtId="0" fontId="8" fillId="0" borderId="8" xfId="9" applyFont="1" applyFill="1" applyBorder="1" applyAlignment="1" applyProtection="1">
      <alignment horizontal="center" vertical="center" wrapText="1"/>
      <protection hidden="1"/>
    </xf>
    <xf numFmtId="0" fontId="2" fillId="0" borderId="8" xfId="0" applyFont="1" applyBorder="1" applyAlignment="1" applyProtection="1">
      <alignment horizontal="center" vertical="center" wrapText="1"/>
      <protection hidden="1"/>
    </xf>
    <xf numFmtId="0" fontId="2" fillId="0" borderId="21" xfId="0" applyFont="1" applyBorder="1" applyAlignment="1" applyProtection="1">
      <alignment horizontal="center" vertical="center" wrapText="1"/>
      <protection hidden="1"/>
    </xf>
    <xf numFmtId="0" fontId="8" fillId="0" borderId="21" xfId="0" applyFont="1" applyBorder="1" applyAlignment="1" applyProtection="1">
      <alignment horizontal="center" vertical="center"/>
      <protection hidden="1"/>
    </xf>
    <xf numFmtId="0" fontId="24" fillId="0" borderId="66" xfId="0" applyFont="1" applyBorder="1" applyAlignment="1" applyProtection="1">
      <alignment horizontal="center" vertical="center" wrapText="1"/>
      <protection hidden="1"/>
    </xf>
    <xf numFmtId="0" fontId="24" fillId="0" borderId="58" xfId="0" applyFont="1" applyBorder="1" applyAlignment="1" applyProtection="1">
      <alignment horizontal="center" vertical="center" wrapText="1"/>
      <protection hidden="1"/>
    </xf>
    <xf numFmtId="0" fontId="24" fillId="0" borderId="20" xfId="0" applyFont="1" applyBorder="1" applyAlignment="1" applyProtection="1">
      <alignment horizontal="center" vertical="center" wrapText="1"/>
      <protection hidden="1"/>
    </xf>
    <xf numFmtId="0" fontId="24" fillId="0" borderId="8" xfId="0" applyFont="1" applyBorder="1" applyAlignment="1" applyProtection="1">
      <alignment horizontal="center" vertical="center" wrapText="1"/>
      <protection hidden="1"/>
    </xf>
    <xf numFmtId="3" fontId="24" fillId="0" borderId="8" xfId="0" applyNumberFormat="1" applyFont="1" applyBorder="1" applyAlignment="1" applyProtection="1">
      <alignment horizontal="center" vertical="center" wrapText="1"/>
      <protection hidden="1"/>
    </xf>
    <xf numFmtId="0" fontId="24" fillId="0" borderId="8" xfId="9" applyFont="1" applyFill="1" applyBorder="1" applyAlignment="1" applyProtection="1">
      <alignment horizontal="center" vertical="center" wrapText="1"/>
      <protection hidden="1"/>
    </xf>
    <xf numFmtId="0" fontId="24" fillId="0" borderId="8" xfId="0" applyFont="1" applyBorder="1" applyAlignment="1" applyProtection="1">
      <alignment horizontal="center" vertical="center"/>
      <protection hidden="1"/>
    </xf>
    <xf numFmtId="0" fontId="18" fillId="0" borderId="8" xfId="0" applyFont="1" applyBorder="1" applyAlignment="1" applyProtection="1">
      <alignment horizontal="center" vertical="center" wrapText="1"/>
      <protection hidden="1"/>
    </xf>
    <xf numFmtId="0" fontId="24" fillId="0" borderId="17" xfId="0" applyFont="1" applyBorder="1" applyAlignment="1" applyProtection="1">
      <alignment horizontal="center" vertical="center" wrapText="1"/>
      <protection hidden="1"/>
    </xf>
    <xf numFmtId="0" fontId="24" fillId="0" borderId="18" xfId="0" applyFont="1" applyBorder="1" applyAlignment="1" applyProtection="1">
      <alignment horizontal="center" vertical="center" wrapText="1"/>
      <protection hidden="1"/>
    </xf>
    <xf numFmtId="0" fontId="36" fillId="0" borderId="0" xfId="0" applyFont="1"/>
    <xf numFmtId="0" fontId="9" fillId="0" borderId="72" xfId="4" applyFont="1" applyBorder="1" applyAlignment="1">
      <alignment horizontal="center" vertical="center" wrapText="1"/>
    </xf>
    <xf numFmtId="0" fontId="9" fillId="0" borderId="73" xfId="4" applyFont="1" applyBorder="1" applyAlignment="1">
      <alignment horizontal="center" vertical="center" wrapText="1"/>
    </xf>
    <xf numFmtId="0" fontId="9" fillId="0" borderId="74" xfId="4" applyFont="1" applyBorder="1" applyAlignment="1">
      <alignment horizontal="center" vertical="center" wrapText="1"/>
    </xf>
    <xf numFmtId="0" fontId="38" fillId="0" borderId="0" xfId="0" applyFont="1" applyAlignment="1">
      <alignment horizontal="center" vertical="center"/>
    </xf>
    <xf numFmtId="0" fontId="36" fillId="0" borderId="0" xfId="0" applyFont="1" applyAlignment="1">
      <alignment horizontal="center" vertical="center"/>
    </xf>
    <xf numFmtId="3" fontId="12" fillId="0" borderId="19" xfId="0" applyNumberFormat="1" applyFont="1" applyBorder="1" applyAlignment="1">
      <alignment horizontal="center" vertical="center" wrapText="1"/>
    </xf>
    <xf numFmtId="3" fontId="12" fillId="0" borderId="21" xfId="0" applyNumberFormat="1" applyFont="1" applyBorder="1" applyAlignment="1">
      <alignment horizontal="center" vertical="center" wrapText="1"/>
    </xf>
    <xf numFmtId="3" fontId="12" fillId="6" borderId="17" xfId="0" applyNumberFormat="1" applyFont="1" applyFill="1" applyBorder="1" applyAlignment="1">
      <alignment horizontal="center" vertical="center" wrapText="1"/>
    </xf>
    <xf numFmtId="3" fontId="12" fillId="6" borderId="20" xfId="0" applyNumberFormat="1" applyFont="1" applyFill="1" applyBorder="1" applyAlignment="1">
      <alignment horizontal="center" vertical="center" wrapText="1"/>
    </xf>
    <xf numFmtId="0" fontId="17" fillId="0" borderId="78" xfId="4" applyFont="1" applyBorder="1" applyAlignment="1">
      <alignment horizontal="center" vertical="center" wrapText="1"/>
    </xf>
    <xf numFmtId="0" fontId="17" fillId="0" borderId="79" xfId="4" applyFont="1" applyBorder="1" applyAlignment="1">
      <alignment horizontal="center" vertical="center" wrapText="1"/>
    </xf>
    <xf numFmtId="0" fontId="17" fillId="0" borderId="80" xfId="4" applyFont="1" applyBorder="1" applyAlignment="1">
      <alignment horizontal="center" vertical="center" wrapText="1"/>
    </xf>
    <xf numFmtId="0" fontId="17" fillId="0" borderId="82" xfId="4" applyFont="1" applyBorder="1" applyAlignment="1">
      <alignment horizontal="center" vertical="center" wrapText="1"/>
    </xf>
    <xf numFmtId="0" fontId="8" fillId="0" borderId="17" xfId="0" applyFont="1" applyBorder="1" applyAlignment="1" applyProtection="1">
      <alignment horizontal="center" vertical="center" wrapText="1"/>
      <protection hidden="1"/>
    </xf>
    <xf numFmtId="0" fontId="8" fillId="0" borderId="18" xfId="0" applyFont="1" applyBorder="1" applyAlignment="1" applyProtection="1">
      <alignment horizontal="center" vertical="center" wrapText="1"/>
      <protection hidden="1"/>
    </xf>
    <xf numFmtId="0" fontId="8" fillId="0" borderId="19" xfId="0" applyFont="1" applyBorder="1" applyAlignment="1" applyProtection="1">
      <alignment horizontal="center" vertical="center" wrapText="1"/>
      <protection hidden="1"/>
    </xf>
    <xf numFmtId="3" fontId="24" fillId="0" borderId="8" xfId="0" applyNumberFormat="1" applyFont="1" applyBorder="1" applyAlignment="1">
      <alignment horizontal="center" vertical="center" wrapText="1"/>
    </xf>
    <xf numFmtId="4" fontId="24" fillId="0" borderId="8" xfId="0" applyNumberFormat="1" applyFont="1" applyBorder="1" applyAlignment="1" applyProtection="1">
      <alignment horizontal="center" vertical="center" wrapText="1"/>
      <protection hidden="1"/>
    </xf>
    <xf numFmtId="3" fontId="21" fillId="0" borderId="74"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4" fillId="0" borderId="58" xfId="0" applyFont="1" applyBorder="1" applyAlignment="1">
      <alignment vertical="center" wrapText="1"/>
    </xf>
    <xf numFmtId="0" fontId="16" fillId="0" borderId="8" xfId="0" applyFont="1" applyBorder="1" applyAlignment="1">
      <alignment vertical="center" wrapText="1"/>
    </xf>
    <xf numFmtId="0" fontId="0" fillId="0" borderId="0" xfId="0" applyAlignment="1">
      <alignment horizontal="center" vertical="center"/>
    </xf>
    <xf numFmtId="0" fontId="9" fillId="0" borderId="55" xfId="1" applyFont="1" applyBorder="1" applyAlignment="1">
      <alignment horizontal="center" vertical="center" wrapText="1"/>
    </xf>
    <xf numFmtId="0" fontId="13" fillId="6" borderId="1" xfId="1" applyFont="1" applyFill="1" applyBorder="1" applyAlignment="1">
      <alignment horizontal="center" vertical="center" wrapText="1"/>
    </xf>
    <xf numFmtId="0" fontId="13" fillId="0" borderId="1" xfId="1" applyFont="1" applyBorder="1" applyAlignment="1">
      <alignment horizontal="center" vertical="center" wrapText="1"/>
    </xf>
    <xf numFmtId="0" fontId="9" fillId="0" borderId="1" xfId="4" applyFont="1" applyBorder="1" applyAlignment="1">
      <alignment horizontal="center" vertical="center" wrapText="1"/>
    </xf>
    <xf numFmtId="0" fontId="9" fillId="6" borderId="1" xfId="4" applyFont="1" applyFill="1" applyBorder="1" applyAlignment="1">
      <alignment horizontal="center" vertical="center" wrapText="1"/>
    </xf>
    <xf numFmtId="3" fontId="20" fillId="0" borderId="1" xfId="0" applyNumberFormat="1" applyFont="1" applyBorder="1" applyAlignment="1">
      <alignment horizontal="center" wrapText="1"/>
    </xf>
    <xf numFmtId="0" fontId="13" fillId="11" borderId="1" xfId="1" applyFont="1" applyFill="1" applyBorder="1" applyAlignment="1">
      <alignment horizontal="center" vertical="center" wrapText="1"/>
    </xf>
    <xf numFmtId="0" fontId="9" fillId="11" borderId="1" xfId="4" applyFont="1" applyFill="1" applyBorder="1" applyAlignment="1">
      <alignment horizontal="center" vertical="center" wrapText="1"/>
    </xf>
    <xf numFmtId="0" fontId="13" fillId="0" borderId="27" xfId="1" applyFont="1" applyBorder="1" applyAlignment="1">
      <alignment horizontal="center" vertical="center" wrapText="1"/>
    </xf>
    <xf numFmtId="3" fontId="12" fillId="0" borderId="75" xfId="0" applyNumberFormat="1" applyFont="1" applyBorder="1" applyAlignment="1">
      <alignment horizontal="center" vertical="center" wrapText="1"/>
    </xf>
    <xf numFmtId="3" fontId="12" fillId="0" borderId="23" xfId="0" applyNumberFormat="1" applyFont="1" applyBorder="1" applyAlignment="1">
      <alignment horizontal="center" vertical="center" wrapText="1"/>
    </xf>
    <xf numFmtId="3" fontId="12" fillId="0" borderId="23" xfId="0" applyNumberFormat="1" applyFont="1" applyBorder="1" applyAlignment="1">
      <alignment horizontal="center" vertical="center"/>
    </xf>
    <xf numFmtId="0" fontId="8" fillId="0" borderId="0" xfId="0" applyFont="1" applyAlignment="1">
      <alignment horizontal="center" vertical="center"/>
    </xf>
    <xf numFmtId="0" fontId="8" fillId="0" borderId="0" xfId="0" applyFont="1"/>
    <xf numFmtId="6" fontId="0" fillId="0" borderId="0" xfId="0" applyNumberFormat="1"/>
    <xf numFmtId="4" fontId="0" fillId="0" borderId="0" xfId="0" applyNumberFormat="1"/>
    <xf numFmtId="43" fontId="0" fillId="0" borderId="0" xfId="8" applyFont="1"/>
    <xf numFmtId="0" fontId="16" fillId="0" borderId="8" xfId="0" applyFont="1" applyBorder="1" applyAlignment="1">
      <alignment horizontal="right" vertical="top"/>
    </xf>
    <xf numFmtId="0" fontId="16" fillId="0" borderId="8" xfId="0" applyFont="1" applyBorder="1" applyAlignment="1">
      <alignment horizontal="left" vertical="center"/>
    </xf>
    <xf numFmtId="0" fontId="16" fillId="0" borderId="8" xfId="0" applyFont="1" applyBorder="1"/>
    <xf numFmtId="0" fontId="42" fillId="0" borderId="0" xfId="0" applyFont="1"/>
    <xf numFmtId="8" fontId="0" fillId="0" borderId="0" xfId="0" applyNumberFormat="1"/>
    <xf numFmtId="0" fontId="40" fillId="0" borderId="0" xfId="1" applyFont="1" applyAlignment="1">
      <alignment horizontal="center" vertical="center"/>
    </xf>
    <xf numFmtId="0" fontId="2" fillId="0" borderId="0" xfId="0" applyFont="1"/>
    <xf numFmtId="0" fontId="28" fillId="0" borderId="0" xfId="0" applyFont="1" applyAlignment="1">
      <alignment horizontal="center" vertical="center" wrapText="1"/>
    </xf>
    <xf numFmtId="0" fontId="28" fillId="0" borderId="0" xfId="0" applyFont="1" applyAlignment="1">
      <alignment horizontal="center" vertical="center"/>
    </xf>
    <xf numFmtId="0" fontId="17" fillId="0" borderId="8" xfId="4"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165" fontId="8" fillId="0" borderId="8" xfId="8" applyNumberFormat="1" applyFont="1" applyFill="1" applyBorder="1" applyAlignment="1" applyProtection="1">
      <alignment horizontal="left" vertical="center" wrapText="1"/>
      <protection hidden="1"/>
    </xf>
    <xf numFmtId="41" fontId="8" fillId="0" borderId="8" xfId="14" applyFont="1" applyFill="1" applyBorder="1" applyAlignment="1">
      <alignment horizontal="center" vertical="center"/>
    </xf>
    <xf numFmtId="2" fontId="43" fillId="0" borderId="8" xfId="13" applyNumberFormat="1" applyFont="1" applyFill="1" applyBorder="1" applyAlignment="1">
      <alignment horizontal="center" vertical="center"/>
    </xf>
    <xf numFmtId="165" fontId="2" fillId="0" borderId="8" xfId="8" applyNumberFormat="1" applyFont="1" applyFill="1" applyBorder="1" applyAlignment="1" applyProtection="1">
      <alignment horizontal="left" vertical="center" wrapText="1"/>
      <protection hidden="1"/>
    </xf>
    <xf numFmtId="41" fontId="8" fillId="0" borderId="58" xfId="14" applyFont="1" applyFill="1" applyBorder="1" applyAlignment="1">
      <alignment horizontal="center" vertical="center"/>
    </xf>
    <xf numFmtId="41" fontId="8" fillId="0" borderId="9" xfId="14" applyFont="1" applyFill="1" applyBorder="1" applyAlignment="1">
      <alignment horizontal="center" vertical="center"/>
    </xf>
    <xf numFmtId="0" fontId="4" fillId="0" borderId="0" xfId="0" applyFont="1"/>
    <xf numFmtId="166" fontId="4" fillId="0" borderId="0" xfId="0" applyNumberFormat="1" applyFont="1"/>
    <xf numFmtId="0" fontId="16" fillId="3" borderId="8" xfId="0" applyFont="1" applyFill="1" applyBorder="1" applyAlignment="1">
      <alignment horizontal="left" vertical="center"/>
    </xf>
    <xf numFmtId="0" fontId="16" fillId="3" borderId="8" xfId="0" applyFont="1" applyFill="1" applyBorder="1" applyAlignment="1">
      <alignment horizontal="center" vertical="center"/>
    </xf>
    <xf numFmtId="0" fontId="19" fillId="0" borderId="8" xfId="0" applyFont="1" applyBorder="1"/>
    <xf numFmtId="0" fontId="13" fillId="0" borderId="3" xfId="1" applyFont="1" applyBorder="1" applyAlignment="1">
      <alignment horizontal="center" vertical="center" wrapText="1"/>
    </xf>
    <xf numFmtId="0" fontId="24" fillId="0" borderId="90" xfId="0" applyFont="1" applyBorder="1" applyAlignment="1" applyProtection="1">
      <alignment horizontal="center" vertical="center" wrapText="1"/>
      <protection hidden="1"/>
    </xf>
    <xf numFmtId="0" fontId="18" fillId="0" borderId="58" xfId="0" applyFont="1" applyBorder="1" applyAlignment="1" applyProtection="1">
      <alignment horizontal="center" vertical="center" wrapText="1"/>
      <protection hidden="1"/>
    </xf>
    <xf numFmtId="0" fontId="24" fillId="0" borderId="8" xfId="0" applyFont="1" applyBorder="1" applyAlignment="1">
      <alignment horizontal="center" wrapText="1"/>
    </xf>
    <xf numFmtId="0" fontId="18" fillId="0" borderId="71" xfId="0" applyFont="1" applyBorder="1" applyAlignment="1" applyProtection="1">
      <alignment horizontal="center" vertical="center" wrapText="1"/>
      <protection hidden="1"/>
    </xf>
    <xf numFmtId="0" fontId="24" fillId="0" borderId="8" xfId="0" applyFont="1" applyBorder="1" applyAlignment="1">
      <alignment horizontal="center"/>
    </xf>
    <xf numFmtId="0" fontId="24" fillId="0" borderId="71" xfId="0" applyFont="1" applyBorder="1" applyAlignment="1">
      <alignment horizontal="center" wrapText="1"/>
    </xf>
    <xf numFmtId="0" fontId="47" fillId="0" borderId="8" xfId="0" applyFont="1" applyBorder="1" applyAlignment="1">
      <alignment horizontal="center" vertical="center" wrapText="1"/>
    </xf>
    <xf numFmtId="0" fontId="47" fillId="0" borderId="58" xfId="0" applyFont="1" applyBorder="1" applyAlignment="1">
      <alignment horizontal="center" vertical="center" wrapText="1"/>
    </xf>
    <xf numFmtId="0" fontId="24" fillId="0" borderId="8" xfId="0" applyFont="1" applyBorder="1" applyAlignment="1">
      <alignment horizontal="center" vertical="center" wrapText="1"/>
    </xf>
    <xf numFmtId="0" fontId="48" fillId="0" borderId="20" xfId="0" applyFont="1" applyBorder="1" applyAlignment="1" applyProtection="1">
      <alignment horizontal="center" vertical="center" wrapText="1"/>
      <protection hidden="1"/>
    </xf>
    <xf numFmtId="0" fontId="48" fillId="0" borderId="28" xfId="0" applyFont="1" applyBorder="1" applyAlignment="1" applyProtection="1">
      <alignment horizontal="center" vertical="center" wrapText="1"/>
      <protection hidden="1"/>
    </xf>
    <xf numFmtId="0" fontId="48" fillId="0" borderId="8" xfId="0" applyFont="1" applyBorder="1" applyAlignment="1" applyProtection="1">
      <alignment horizontal="center" vertical="center" wrapText="1"/>
      <protection hidden="1"/>
    </xf>
    <xf numFmtId="0" fontId="48" fillId="0" borderId="9" xfId="0" applyFont="1" applyBorder="1" applyAlignment="1" applyProtection="1">
      <alignment horizontal="center" vertical="center" wrapText="1"/>
      <protection hidden="1"/>
    </xf>
    <xf numFmtId="3" fontId="48" fillId="0" borderId="8" xfId="0" applyNumberFormat="1" applyFont="1" applyBorder="1" applyAlignment="1" applyProtection="1">
      <alignment horizontal="center" vertical="center" wrapText="1"/>
      <protection hidden="1"/>
    </xf>
    <xf numFmtId="3" fontId="48" fillId="0" borderId="9" xfId="0" applyNumberFormat="1" applyFont="1" applyBorder="1" applyAlignment="1" applyProtection="1">
      <alignment horizontal="center" vertical="center" wrapText="1"/>
      <protection hidden="1"/>
    </xf>
    <xf numFmtId="0" fontId="48" fillId="3" borderId="8" xfId="0" applyFont="1" applyFill="1" applyBorder="1" applyAlignment="1" applyProtection="1">
      <alignment horizontal="center" vertical="center" wrapText="1"/>
      <protection hidden="1"/>
    </xf>
    <xf numFmtId="0" fontId="48" fillId="12" borderId="8" xfId="0" applyFont="1" applyFill="1" applyBorder="1" applyAlignment="1" applyProtection="1">
      <alignment horizontal="center" vertical="center" wrapText="1"/>
      <protection hidden="1"/>
    </xf>
    <xf numFmtId="0" fontId="49" fillId="0" borderId="8" xfId="0" applyFont="1" applyBorder="1" applyAlignment="1" applyProtection="1">
      <alignment horizontal="center" vertical="center" wrapText="1"/>
      <protection hidden="1"/>
    </xf>
    <xf numFmtId="0" fontId="48" fillId="0" borderId="8" xfId="9" applyFont="1" applyFill="1" applyBorder="1" applyAlignment="1" applyProtection="1">
      <alignment horizontal="center" vertical="center" wrapText="1"/>
      <protection hidden="1"/>
    </xf>
    <xf numFmtId="0" fontId="48" fillId="0" borderId="8" xfId="0" applyFont="1" applyBorder="1" applyAlignment="1" applyProtection="1">
      <alignment horizontal="center" vertical="center"/>
      <protection hidden="1"/>
    </xf>
    <xf numFmtId="0" fontId="48" fillId="3" borderId="20" xfId="0" applyFont="1" applyFill="1" applyBorder="1" applyAlignment="1" applyProtection="1">
      <alignment horizontal="center" vertical="center" wrapText="1"/>
      <protection hidden="1"/>
    </xf>
    <xf numFmtId="0" fontId="48" fillId="3" borderId="28" xfId="0" applyFont="1" applyFill="1" applyBorder="1" applyAlignment="1" applyProtection="1">
      <alignment horizontal="center" vertical="center" wrapText="1"/>
      <protection hidden="1"/>
    </xf>
    <xf numFmtId="0" fontId="48" fillId="3" borderId="9" xfId="0" applyFont="1" applyFill="1" applyBorder="1" applyAlignment="1" applyProtection="1">
      <alignment horizontal="center" vertical="center" wrapText="1"/>
      <protection hidden="1"/>
    </xf>
    <xf numFmtId="0" fontId="49" fillId="3" borderId="8" xfId="0" applyFont="1" applyFill="1" applyBorder="1" applyAlignment="1" applyProtection="1">
      <alignment horizontal="center" vertical="center" wrapText="1"/>
      <protection hidden="1"/>
    </xf>
    <xf numFmtId="0" fontId="50" fillId="0" borderId="8" xfId="0" applyFont="1" applyBorder="1" applyAlignment="1" applyProtection="1">
      <alignment horizontal="center" vertical="center" wrapText="1"/>
      <protection hidden="1"/>
    </xf>
    <xf numFmtId="0" fontId="50" fillId="0" borderId="9" xfId="0" applyFont="1" applyBorder="1" applyAlignment="1" applyProtection="1">
      <alignment horizontal="center" vertical="center" wrapText="1"/>
      <protection hidden="1"/>
    </xf>
    <xf numFmtId="0" fontId="48" fillId="0" borderId="9" xfId="0" applyFont="1" applyBorder="1" applyAlignment="1" applyProtection="1">
      <alignment horizontal="center" vertical="center"/>
      <protection hidden="1"/>
    </xf>
    <xf numFmtId="44" fontId="8" fillId="0" borderId="91" xfId="10" applyFont="1" applyFill="1" applyBorder="1" applyAlignment="1">
      <alignment horizontal="center" vertical="center"/>
    </xf>
    <xf numFmtId="0" fontId="48" fillId="0" borderId="66" xfId="0" applyFont="1" applyBorder="1" applyAlignment="1" applyProtection="1">
      <alignment horizontal="center" vertical="center" wrapText="1"/>
      <protection hidden="1"/>
    </xf>
    <xf numFmtId="0" fontId="48" fillId="0" borderId="83" xfId="0" applyFont="1" applyBorder="1" applyAlignment="1" applyProtection="1">
      <alignment horizontal="center" vertical="center" wrapText="1"/>
      <protection hidden="1"/>
    </xf>
    <xf numFmtId="0" fontId="48" fillId="0" borderId="58" xfId="0" applyFont="1" applyBorder="1" applyAlignment="1" applyProtection="1">
      <alignment horizontal="center" vertical="center" wrapText="1"/>
      <protection hidden="1"/>
    </xf>
    <xf numFmtId="0" fontId="48" fillId="0" borderId="84" xfId="0" applyFont="1" applyBorder="1" applyAlignment="1" applyProtection="1">
      <alignment horizontal="center" vertical="center" wrapText="1"/>
      <protection hidden="1"/>
    </xf>
    <xf numFmtId="0" fontId="9" fillId="0" borderId="64" xfId="4" applyFont="1" applyBorder="1" applyAlignment="1">
      <alignment horizontal="center" vertical="center" wrapText="1"/>
    </xf>
    <xf numFmtId="3" fontId="52" fillId="11" borderId="17" xfId="0" applyNumberFormat="1" applyFont="1" applyFill="1" applyBorder="1" applyAlignment="1">
      <alignment horizontal="center" vertical="center" wrapText="1"/>
    </xf>
    <xf numFmtId="3" fontId="52" fillId="11" borderId="20" xfId="0" applyNumberFormat="1" applyFont="1" applyFill="1" applyBorder="1" applyAlignment="1">
      <alignment horizontal="center" vertical="center" wrapText="1"/>
    </xf>
    <xf numFmtId="3" fontId="52" fillId="0" borderId="19" xfId="0" applyNumberFormat="1" applyFont="1" applyBorder="1" applyAlignment="1">
      <alignment horizontal="center" vertical="center" wrapText="1"/>
    </xf>
    <xf numFmtId="3" fontId="52" fillId="0" borderId="21" xfId="0" applyNumberFormat="1" applyFont="1" applyBorder="1" applyAlignment="1">
      <alignment horizontal="center" vertical="center" wrapText="1"/>
    </xf>
    <xf numFmtId="0" fontId="48" fillId="0" borderId="93" xfId="0" applyFont="1" applyBorder="1" applyAlignment="1" applyProtection="1">
      <alignment horizontal="center" vertical="center" wrapText="1"/>
      <protection hidden="1"/>
    </xf>
    <xf numFmtId="0" fontId="48" fillId="0" borderId="94" xfId="0" applyFont="1" applyBorder="1" applyAlignment="1" applyProtection="1">
      <alignment horizontal="center" vertical="center" wrapText="1"/>
      <protection hidden="1"/>
    </xf>
    <xf numFmtId="0" fontId="48" fillId="0" borderId="95" xfId="0" applyFont="1" applyBorder="1" applyAlignment="1" applyProtection="1">
      <alignment horizontal="center" vertical="center" wrapText="1"/>
      <protection hidden="1"/>
    </xf>
    <xf numFmtId="0" fontId="49" fillId="0" borderId="95" xfId="0" applyFont="1" applyBorder="1" applyAlignment="1">
      <alignment horizontal="center" vertical="center" wrapText="1"/>
    </xf>
    <xf numFmtId="44" fontId="48" fillId="0" borderId="95" xfId="10" applyFont="1" applyBorder="1" applyAlignment="1">
      <alignment horizontal="center" vertical="center"/>
    </xf>
    <xf numFmtId="0" fontId="48" fillId="3" borderId="95" xfId="0" applyFont="1" applyFill="1" applyBorder="1" applyAlignment="1" applyProtection="1">
      <alignment horizontal="center" vertical="center" wrapText="1"/>
      <protection hidden="1"/>
    </xf>
    <xf numFmtId="44" fontId="48" fillId="0" borderId="96" xfId="10" applyFont="1" applyBorder="1" applyAlignment="1">
      <alignment horizontal="center" vertical="center"/>
    </xf>
    <xf numFmtId="0" fontId="8" fillId="0" borderId="95" xfId="0" applyFont="1" applyBorder="1" applyAlignment="1" applyProtection="1">
      <alignment horizontal="center" vertical="center" wrapText="1"/>
      <protection hidden="1"/>
    </xf>
    <xf numFmtId="0" fontId="49" fillId="0" borderId="94" xfId="0" applyFont="1" applyBorder="1" applyAlignment="1">
      <alignment horizontal="center" vertical="center" wrapText="1"/>
    </xf>
    <xf numFmtId="44" fontId="8" fillId="0" borderId="97" xfId="10" applyFont="1" applyFill="1" applyBorder="1" applyAlignment="1">
      <alignment horizontal="center" vertical="center"/>
    </xf>
    <xf numFmtId="0" fontId="8" fillId="0" borderId="93" xfId="0" applyFont="1" applyBorder="1" applyAlignment="1" applyProtection="1">
      <alignment horizontal="center" vertical="center" wrapText="1"/>
      <protection hidden="1"/>
    </xf>
    <xf numFmtId="0" fontId="8" fillId="0" borderId="94" xfId="0" applyFont="1" applyBorder="1" applyAlignment="1" applyProtection="1">
      <alignment horizontal="center" vertical="center" wrapText="1"/>
      <protection hidden="1"/>
    </xf>
    <xf numFmtId="0" fontId="30" fillId="0" borderId="95" xfId="0" applyFont="1" applyBorder="1" applyAlignment="1">
      <alignment horizontal="center" vertical="center" wrapText="1"/>
    </xf>
    <xf numFmtId="0" fontId="30" fillId="0" borderId="95" xfId="0" applyFont="1" applyBorder="1" applyAlignment="1">
      <alignment horizontal="center" wrapText="1"/>
    </xf>
    <xf numFmtId="0" fontId="30" fillId="0" borderId="94" xfId="0" applyFont="1" applyBorder="1" applyAlignment="1">
      <alignment horizontal="center" wrapText="1"/>
    </xf>
    <xf numFmtId="44" fontId="8" fillId="0" borderId="95" xfId="10" applyFont="1" applyBorder="1" applyAlignment="1">
      <alignment horizontal="center" vertical="center"/>
    </xf>
    <xf numFmtId="44" fontId="8" fillId="3" borderId="91" xfId="10" applyFont="1" applyFill="1" applyBorder="1" applyAlignment="1">
      <alignment horizontal="center" vertical="center"/>
    </xf>
    <xf numFmtId="0" fontId="8" fillId="3" borderId="95" xfId="0" applyFont="1" applyFill="1" applyBorder="1" applyAlignment="1" applyProtection="1">
      <alignment horizontal="center" vertical="center" wrapText="1"/>
      <protection hidden="1"/>
    </xf>
    <xf numFmtId="44" fontId="8" fillId="0" borderId="92" xfId="10" applyFont="1" applyFill="1" applyBorder="1" applyAlignment="1">
      <alignment horizontal="center" vertical="center"/>
    </xf>
    <xf numFmtId="44" fontId="8" fillId="0" borderId="96" xfId="10" applyFont="1" applyBorder="1" applyAlignment="1">
      <alignment horizontal="center" vertical="center"/>
    </xf>
    <xf numFmtId="41" fontId="2" fillId="0" borderId="8" xfId="14" applyFont="1" applyFill="1" applyBorder="1" applyAlignment="1">
      <alignment horizontal="center" vertical="center"/>
    </xf>
    <xf numFmtId="41" fontId="2" fillId="0" borderId="9" xfId="14" applyFont="1" applyFill="1" applyBorder="1" applyAlignment="1">
      <alignment horizontal="center" vertical="center"/>
    </xf>
    <xf numFmtId="0" fontId="53" fillId="0" borderId="72" xfId="0" applyFont="1" applyBorder="1" applyAlignment="1">
      <alignment horizontal="center"/>
    </xf>
    <xf numFmtId="0" fontId="53" fillId="0" borderId="73" xfId="0" applyFont="1" applyBorder="1" applyAlignment="1">
      <alignment horizontal="center"/>
    </xf>
    <xf numFmtId="0" fontId="53" fillId="0" borderId="74" xfId="0" applyFont="1" applyBorder="1" applyAlignment="1">
      <alignment horizontal="center"/>
    </xf>
    <xf numFmtId="0" fontId="42" fillId="0" borderId="17" xfId="0" applyFont="1" applyBorder="1"/>
    <xf numFmtId="0" fontId="42" fillId="0" borderId="18" xfId="0" applyFont="1" applyBorder="1" applyAlignment="1">
      <alignment horizontal="left"/>
    </xf>
    <xf numFmtId="0" fontId="42" fillId="0" borderId="19" xfId="0" applyFont="1" applyBorder="1"/>
    <xf numFmtId="0" fontId="42" fillId="0" borderId="20" xfId="0" applyFont="1" applyBorder="1"/>
    <xf numFmtId="0" fontId="42" fillId="0" borderId="8" xfId="0" applyFont="1" applyBorder="1" applyAlignment="1">
      <alignment horizontal="left"/>
    </xf>
    <xf numFmtId="0" fontId="42" fillId="0" borderId="21" xfId="0" applyFont="1" applyBorder="1"/>
    <xf numFmtId="0" fontId="0" fillId="0" borderId="0" xfId="0" applyAlignment="1">
      <alignment horizontal="left"/>
    </xf>
    <xf numFmtId="166" fontId="4" fillId="0" borderId="84" xfId="10" applyNumberFormat="1" applyFont="1" applyBorder="1"/>
    <xf numFmtId="166" fontId="6" fillId="0" borderId="85" xfId="10" applyNumberFormat="1" applyFont="1" applyBorder="1"/>
    <xf numFmtId="166" fontId="4" fillId="0" borderId="66" xfId="10" applyNumberFormat="1" applyFont="1" applyBorder="1"/>
    <xf numFmtId="166" fontId="6" fillId="0" borderId="72" xfId="10" applyNumberFormat="1" applyFont="1" applyBorder="1"/>
    <xf numFmtId="44" fontId="8" fillId="0" borderId="0" xfId="10" applyFont="1"/>
    <xf numFmtId="44" fontId="8" fillId="0" borderId="0" xfId="0" applyNumberFormat="1" applyFont="1"/>
    <xf numFmtId="1" fontId="0" fillId="0" borderId="0" xfId="0" applyNumberFormat="1"/>
    <xf numFmtId="44" fontId="0" fillId="0" borderId="1" xfId="10" applyFont="1" applyBorder="1"/>
    <xf numFmtId="44" fontId="21" fillId="0" borderId="0" xfId="10" applyFont="1"/>
    <xf numFmtId="1" fontId="8" fillId="0" borderId="0" xfId="0" applyNumberFormat="1" applyFont="1"/>
    <xf numFmtId="0" fontId="0" fillId="0" borderId="0" xfId="0" pivotButton="1"/>
    <xf numFmtId="0" fontId="54" fillId="0" borderId="0" xfId="0" pivotButton="1" applyFont="1"/>
    <xf numFmtId="0" fontId="54" fillId="0" borderId="0" xfId="0" applyFont="1"/>
    <xf numFmtId="0" fontId="54" fillId="0" borderId="0" xfId="0" applyFont="1" applyAlignment="1">
      <alignment horizontal="left"/>
    </xf>
    <xf numFmtId="44" fontId="54" fillId="0" borderId="0" xfId="0" applyNumberFormat="1" applyFont="1"/>
    <xf numFmtId="0" fontId="8" fillId="0" borderId="8" xfId="0" applyFont="1" applyBorder="1"/>
    <xf numFmtId="43" fontId="8" fillId="0" borderId="8" xfId="0" applyNumberFormat="1" applyFont="1" applyBorder="1"/>
    <xf numFmtId="165" fontId="4" fillId="0" borderId="0" xfId="8" applyNumberFormat="1" applyFont="1"/>
    <xf numFmtId="165" fontId="4" fillId="0" borderId="0" xfId="0" applyNumberFormat="1" applyFont="1"/>
    <xf numFmtId="0" fontId="16" fillId="0" borderId="0" xfId="0" applyFont="1"/>
    <xf numFmtId="49" fontId="4" fillId="0" borderId="8" xfId="0" applyNumberFormat="1" applyFont="1" applyBorder="1" applyAlignment="1">
      <alignment horizontal="center" vertical="center"/>
    </xf>
    <xf numFmtId="49" fontId="4" fillId="3" borderId="8" xfId="0" applyNumberFormat="1" applyFont="1" applyFill="1" applyBorder="1" applyAlignment="1">
      <alignment horizontal="center" vertical="center"/>
    </xf>
    <xf numFmtId="49" fontId="16" fillId="0" borderId="8" xfId="0" applyNumberFormat="1" applyFont="1" applyBorder="1" applyAlignment="1">
      <alignment horizontal="center" vertical="center"/>
    </xf>
    <xf numFmtId="44" fontId="4" fillId="0" borderId="0" xfId="10" applyFont="1"/>
    <xf numFmtId="4" fontId="4" fillId="0" borderId="0" xfId="0" applyNumberFormat="1" applyFont="1"/>
    <xf numFmtId="44" fontId="4" fillId="0" borderId="0" xfId="0" applyNumberFormat="1" applyFont="1"/>
    <xf numFmtId="0" fontId="0" fillId="3" borderId="8" xfId="0" applyFill="1" applyBorder="1" applyAlignment="1">
      <alignment horizontal="center"/>
    </xf>
    <xf numFmtId="0" fontId="0" fillId="3" borderId="8" xfId="0" applyFill="1" applyBorder="1" applyAlignment="1">
      <alignment horizontal="center" vertical="center"/>
    </xf>
    <xf numFmtId="4" fontId="0" fillId="3" borderId="8" xfId="0" applyNumberFormat="1" applyFill="1" applyBorder="1" applyAlignment="1">
      <alignment horizontal="center"/>
    </xf>
    <xf numFmtId="4" fontId="0" fillId="3" borderId="8" xfId="0" applyNumberFormat="1" applyFill="1" applyBorder="1" applyAlignment="1">
      <alignment horizontal="center" vertical="center"/>
    </xf>
    <xf numFmtId="0" fontId="0" fillId="3" borderId="0" xfId="0" applyFill="1"/>
    <xf numFmtId="6" fontId="0" fillId="0" borderId="0" xfId="8" applyNumberFormat="1" applyFont="1"/>
    <xf numFmtId="0" fontId="10" fillId="0" borderId="73" xfId="0" applyFont="1" applyBorder="1" applyAlignment="1">
      <alignment horizontal="center"/>
    </xf>
    <xf numFmtId="166" fontId="0" fillId="0" borderId="0" xfId="13" applyNumberFormat="1" applyFont="1"/>
    <xf numFmtId="10" fontId="36" fillId="0" borderId="0" xfId="0" applyNumberFormat="1" applyFont="1"/>
    <xf numFmtId="0" fontId="15" fillId="0" borderId="25" xfId="6" applyFont="1" applyBorder="1" applyAlignment="1">
      <alignment horizontal="center"/>
    </xf>
    <xf numFmtId="0" fontId="15" fillId="0" borderId="26" xfId="6" applyFont="1" applyBorder="1" applyAlignment="1">
      <alignment horizontal="center"/>
    </xf>
    <xf numFmtId="0" fontId="28" fillId="0" borderId="1" xfId="0" applyFont="1" applyBorder="1" applyAlignment="1">
      <alignment horizontal="center" vertical="center" wrapText="1"/>
    </xf>
    <xf numFmtId="0" fontId="28" fillId="0" borderId="12" xfId="0" applyFont="1" applyBorder="1" applyAlignment="1">
      <alignment horizontal="center" vertical="center" wrapText="1"/>
    </xf>
    <xf numFmtId="0" fontId="0" fillId="0" borderId="98" xfId="0" applyBorder="1" applyAlignment="1">
      <alignment horizontal="center"/>
    </xf>
    <xf numFmtId="0" fontId="0" fillId="0" borderId="61" xfId="0" applyBorder="1" applyAlignment="1">
      <alignment horizontal="center"/>
    </xf>
    <xf numFmtId="0" fontId="9" fillId="0" borderId="26" xfId="6" applyFont="1" applyBorder="1" applyAlignment="1">
      <alignment horizontal="left"/>
    </xf>
    <xf numFmtId="0" fontId="9" fillId="0" borderId="25" xfId="6" applyFont="1" applyBorder="1" applyAlignment="1">
      <alignment horizontal="left"/>
    </xf>
    <xf numFmtId="0" fontId="26" fillId="0" borderId="25" xfId="0" applyFont="1" applyBorder="1" applyAlignment="1">
      <alignment vertical="center"/>
    </xf>
    <xf numFmtId="0" fontId="26" fillId="0" borderId="0" xfId="0" applyFont="1" applyAlignment="1">
      <alignment vertical="center"/>
    </xf>
    <xf numFmtId="0" fontId="26" fillId="0" borderId="26" xfId="0" applyFont="1" applyBorder="1" applyAlignment="1">
      <alignment vertical="center"/>
    </xf>
    <xf numFmtId="0" fontId="9" fillId="0" borderId="0" xfId="6" applyFont="1" applyAlignment="1">
      <alignment horizontal="left"/>
    </xf>
    <xf numFmtId="0" fontId="26" fillId="0" borderId="50" xfId="0" applyFont="1" applyBorder="1" applyAlignment="1">
      <alignment vertical="center"/>
    </xf>
    <xf numFmtId="0" fontId="26" fillId="0" borderId="57" xfId="0" applyFont="1" applyBorder="1" applyAlignment="1">
      <alignment vertical="center"/>
    </xf>
    <xf numFmtId="0" fontId="26" fillId="0" borderId="51" xfId="0" applyFont="1" applyBorder="1" applyAlignment="1">
      <alignment vertical="center"/>
    </xf>
    <xf numFmtId="0" fontId="9" fillId="0" borderId="52" xfId="6" applyFont="1" applyBorder="1" applyAlignment="1">
      <alignment horizontal="left"/>
    </xf>
    <xf numFmtId="0" fontId="9" fillId="0" borderId="3" xfId="6" applyFont="1" applyBorder="1" applyAlignment="1">
      <alignment horizontal="left"/>
    </xf>
    <xf numFmtId="0" fontId="57" fillId="0" borderId="8" xfId="0" applyFont="1" applyBorder="1" applyAlignment="1">
      <alignment vertical="center"/>
    </xf>
    <xf numFmtId="0" fontId="58" fillId="0" borderId="8" xfId="0" applyFont="1" applyBorder="1" applyAlignment="1">
      <alignment horizontal="right" vertical="center"/>
    </xf>
    <xf numFmtId="0" fontId="58" fillId="0" borderId="8" xfId="0" applyFont="1" applyBorder="1" applyAlignment="1">
      <alignment vertical="center"/>
    </xf>
    <xf numFmtId="0" fontId="0" fillId="0" borderId="27" xfId="0" applyBorder="1"/>
    <xf numFmtId="0" fontId="6" fillId="0" borderId="72" xfId="4" applyFont="1" applyBorder="1" applyAlignment="1">
      <alignment horizontal="center" vertical="center"/>
    </xf>
    <xf numFmtId="0" fontId="6" fillId="0" borderId="73" xfId="4" applyFont="1" applyBorder="1" applyAlignment="1">
      <alignment horizontal="center" vertical="center"/>
    </xf>
    <xf numFmtId="0" fontId="6" fillId="0" borderId="85" xfId="4" applyFont="1" applyBorder="1" applyAlignment="1">
      <alignment horizontal="center" wrapText="1"/>
    </xf>
    <xf numFmtId="0" fontId="6" fillId="0" borderId="72" xfId="4" applyFont="1" applyBorder="1" applyAlignment="1">
      <alignment horizontal="center" wrapText="1"/>
    </xf>
    <xf numFmtId="0" fontId="6" fillId="0" borderId="74" xfId="4" applyFont="1" applyBorder="1" applyAlignment="1">
      <alignment horizontal="center" wrapText="1"/>
    </xf>
    <xf numFmtId="0" fontId="11" fillId="0" borderId="107" xfId="0" applyFont="1" applyBorder="1" applyAlignment="1">
      <alignment horizontal="center"/>
    </xf>
    <xf numFmtId="0" fontId="11" fillId="0" borderId="99" xfId="0" applyFont="1" applyBorder="1" applyAlignment="1">
      <alignment horizontal="center"/>
    </xf>
    <xf numFmtId="0" fontId="11" fillId="0" borderId="108" xfId="0" applyFont="1" applyBorder="1" applyAlignment="1">
      <alignment horizontal="center"/>
    </xf>
    <xf numFmtId="0" fontId="4" fillId="0" borderId="66" xfId="4" applyFont="1" applyBorder="1" applyAlignment="1">
      <alignment horizontal="left" vertical="top"/>
    </xf>
    <xf numFmtId="167" fontId="0" fillId="0" borderId="0" xfId="13" applyNumberFormat="1" applyFont="1"/>
    <xf numFmtId="0" fontId="4" fillId="0" borderId="20" xfId="4" applyFont="1" applyBorder="1" applyAlignment="1">
      <alignment horizontal="left" vertical="top"/>
    </xf>
    <xf numFmtId="43" fontId="0" fillId="0" borderId="0" xfId="0" applyNumberFormat="1"/>
    <xf numFmtId="0" fontId="4" fillId="0" borderId="8" xfId="4" applyFont="1" applyBorder="1" applyAlignment="1">
      <alignment horizontal="left" vertical="top"/>
    </xf>
    <xf numFmtId="166" fontId="6" fillId="0" borderId="74" xfId="10" applyNumberFormat="1" applyFont="1" applyBorder="1"/>
    <xf numFmtId="166" fontId="0" fillId="0" borderId="109" xfId="10" applyNumberFormat="1" applyFont="1" applyBorder="1"/>
    <xf numFmtId="9" fontId="0" fillId="0" borderId="0" xfId="13" applyFont="1"/>
    <xf numFmtId="10" fontId="0" fillId="0" borderId="0" xfId="13" applyNumberFormat="1" applyFont="1" applyBorder="1"/>
    <xf numFmtId="44" fontId="2" fillId="0" borderId="75" xfId="10" applyFont="1" applyFill="1" applyBorder="1" applyAlignment="1">
      <alignment horizontal="center" vertical="center"/>
    </xf>
    <xf numFmtId="44" fontId="2" fillId="0" borderId="23" xfId="10" applyFont="1" applyFill="1" applyBorder="1" applyAlignment="1">
      <alignment horizontal="center" vertical="center"/>
    </xf>
    <xf numFmtId="44" fontId="2" fillId="0" borderId="49" xfId="10" applyFont="1" applyFill="1" applyBorder="1" applyAlignment="1">
      <alignment horizontal="center" vertical="center"/>
    </xf>
    <xf numFmtId="44" fontId="2" fillId="0" borderId="92" xfId="10" applyFont="1" applyFill="1" applyBorder="1" applyAlignment="1">
      <alignment horizontal="center" vertical="center"/>
    </xf>
    <xf numFmtId="3" fontId="8" fillId="0" borderId="0" xfId="0" applyNumberFormat="1" applyFont="1"/>
    <xf numFmtId="14" fontId="0" fillId="3" borderId="8" xfId="0" applyNumberFormat="1" applyFill="1" applyBorder="1" applyAlignment="1">
      <alignment horizontal="center" vertical="center"/>
    </xf>
    <xf numFmtId="0" fontId="17" fillId="9" borderId="8" xfId="4" applyFont="1" applyFill="1" applyBorder="1" applyAlignment="1">
      <alignment horizontal="center" vertical="center" wrapText="1"/>
    </xf>
    <xf numFmtId="6" fontId="8" fillId="0" borderId="0" xfId="0" applyNumberFormat="1" applyFont="1"/>
    <xf numFmtId="6" fontId="8" fillId="0" borderId="8" xfId="10" applyNumberFormat="1" applyFont="1" applyBorder="1"/>
    <xf numFmtId="10" fontId="8" fillId="9" borderId="8" xfId="13" applyNumberFormat="1" applyFont="1" applyFill="1" applyBorder="1"/>
    <xf numFmtId="165" fontId="2" fillId="0" borderId="8" xfId="8" applyNumberFormat="1" applyFont="1" applyBorder="1" applyAlignment="1" applyProtection="1">
      <alignment horizontal="left" vertical="center" wrapText="1"/>
      <protection hidden="1"/>
    </xf>
    <xf numFmtId="0" fontId="30" fillId="0" borderId="8" xfId="0" applyFont="1" applyBorder="1" applyAlignment="1" applyProtection="1">
      <alignment horizontal="center" vertical="center" wrapText="1"/>
      <protection hidden="1"/>
    </xf>
    <xf numFmtId="165" fontId="30" fillId="0" borderId="8" xfId="8" applyNumberFormat="1" applyFont="1" applyFill="1" applyBorder="1" applyAlignment="1" applyProtection="1">
      <alignment horizontal="left" vertical="center" wrapText="1"/>
      <protection hidden="1"/>
    </xf>
    <xf numFmtId="0" fontId="44" fillId="0" borderId="8" xfId="0" applyFont="1" applyBorder="1" applyAlignment="1" applyProtection="1">
      <alignment horizontal="center" vertical="center" wrapText="1"/>
      <protection hidden="1"/>
    </xf>
    <xf numFmtId="0" fontId="60" fillId="0" borderId="0" xfId="0" applyFont="1" applyAlignment="1">
      <alignment horizontal="center"/>
    </xf>
    <xf numFmtId="0" fontId="8" fillId="0" borderId="90" xfId="0" applyFont="1" applyBorder="1" applyAlignment="1" applyProtection="1">
      <alignment horizontal="center" vertical="center" wrapText="1"/>
      <protection hidden="1"/>
    </xf>
    <xf numFmtId="165" fontId="2" fillId="0" borderId="90" xfId="8" applyNumberFormat="1" applyFont="1" applyFill="1" applyBorder="1" applyAlignment="1" applyProtection="1">
      <alignment horizontal="left" vertical="center" wrapText="1"/>
      <protection hidden="1"/>
    </xf>
    <xf numFmtId="41" fontId="2" fillId="0" borderId="112" xfId="14" applyFont="1" applyFill="1" applyBorder="1" applyAlignment="1">
      <alignment horizontal="center" vertical="center"/>
    </xf>
    <xf numFmtId="41" fontId="8" fillId="0" borderId="112" xfId="14" applyFont="1" applyFill="1" applyBorder="1" applyAlignment="1">
      <alignment horizontal="center" vertical="center"/>
    </xf>
    <xf numFmtId="2" fontId="43" fillId="0" borderId="90" xfId="13" applyNumberFormat="1" applyFont="1" applyFill="1" applyBorder="1" applyAlignment="1">
      <alignment horizontal="center" vertical="center"/>
    </xf>
    <xf numFmtId="41" fontId="8" fillId="0" borderId="90" xfId="14" applyFont="1" applyFill="1" applyBorder="1" applyAlignment="1">
      <alignment horizontal="center" vertical="center"/>
    </xf>
    <xf numFmtId="0" fontId="8" fillId="0" borderId="58" xfId="0" applyFont="1" applyBorder="1" applyAlignment="1" applyProtection="1">
      <alignment horizontal="center" vertical="center" wrapText="1"/>
      <protection hidden="1"/>
    </xf>
    <xf numFmtId="165" fontId="2" fillId="0" borderId="58" xfId="8" applyNumberFormat="1" applyFont="1" applyFill="1" applyBorder="1" applyAlignment="1" applyProtection="1">
      <alignment horizontal="left" vertical="center" wrapText="1"/>
      <protection hidden="1"/>
    </xf>
    <xf numFmtId="41" fontId="2" fillId="0" borderId="84" xfId="14" applyFont="1" applyFill="1" applyBorder="1" applyAlignment="1">
      <alignment horizontal="center" vertical="center"/>
    </xf>
    <xf numFmtId="41" fontId="8" fillId="0" borderId="84" xfId="14" applyFont="1" applyFill="1" applyBorder="1" applyAlignment="1">
      <alignment horizontal="center" vertical="center"/>
    </xf>
    <xf numFmtId="2" fontId="43" fillId="0" borderId="58" xfId="13" applyNumberFormat="1" applyFont="1" applyFill="1" applyBorder="1" applyAlignment="1">
      <alignment horizontal="center" vertical="center"/>
    </xf>
    <xf numFmtId="0" fontId="17" fillId="0" borderId="50" xfId="6" applyFont="1" applyBorder="1" applyAlignment="1">
      <alignment horizontal="center"/>
    </xf>
    <xf numFmtId="0" fontId="17" fillId="0" borderId="57" xfId="6" applyFont="1" applyBorder="1" applyAlignment="1">
      <alignment horizontal="center"/>
    </xf>
    <xf numFmtId="0" fontId="17" fillId="0" borderId="51" xfId="6" applyFont="1" applyBorder="1" applyAlignment="1">
      <alignment horizontal="center"/>
    </xf>
    <xf numFmtId="0" fontId="17" fillId="0" borderId="25" xfId="6" applyFont="1" applyBorder="1" applyAlignment="1">
      <alignment horizontal="left"/>
    </xf>
    <xf numFmtId="0" fontId="17" fillId="0" borderId="26" xfId="6" applyFont="1" applyBorder="1" applyAlignment="1">
      <alignment horizontal="left"/>
    </xf>
    <xf numFmtId="0" fontId="2" fillId="0" borderId="52" xfId="6" applyFont="1" applyBorder="1"/>
    <xf numFmtId="0" fontId="2" fillId="0" borderId="27" xfId="6" applyFont="1" applyBorder="1"/>
    <xf numFmtId="0" fontId="2" fillId="0" borderId="3" xfId="6" applyFont="1" applyBorder="1"/>
    <xf numFmtId="0" fontId="28" fillId="2" borderId="99" xfId="0" applyFont="1" applyFill="1" applyBorder="1" applyAlignment="1">
      <alignment horizontal="center" vertical="center" wrapText="1"/>
    </xf>
    <xf numFmtId="0" fontId="30" fillId="5" borderId="19" xfId="0" applyFont="1" applyFill="1" applyBorder="1" applyAlignment="1">
      <alignment horizontal="center" vertical="center" wrapText="1"/>
    </xf>
    <xf numFmtId="0" fontId="30" fillId="5" borderId="21" xfId="0" applyFont="1" applyFill="1" applyBorder="1" applyAlignment="1">
      <alignment horizontal="center" vertical="center" wrapText="1"/>
    </xf>
    <xf numFmtId="0" fontId="30" fillId="5" borderId="30" xfId="0" applyFont="1" applyFill="1" applyBorder="1" applyAlignment="1">
      <alignment horizontal="center" vertical="center" wrapText="1"/>
    </xf>
    <xf numFmtId="0" fontId="8" fillId="0" borderId="25" xfId="0" applyFont="1" applyBorder="1"/>
    <xf numFmtId="0" fontId="8" fillId="0" borderId="26" xfId="0" applyFont="1" applyBorder="1"/>
    <xf numFmtId="0" fontId="0" fillId="0" borderId="8" xfId="0" applyBorder="1" applyAlignment="1">
      <alignment vertical="center" wrapText="1"/>
    </xf>
    <xf numFmtId="44" fontId="0" fillId="0" borderId="8" xfId="10" applyFont="1" applyBorder="1" applyAlignment="1">
      <alignment vertical="center" wrapText="1"/>
    </xf>
    <xf numFmtId="14" fontId="0" fillId="0" borderId="8" xfId="0" applyNumberFormat="1" applyBorder="1" applyAlignment="1">
      <alignment vertical="center" wrapText="1"/>
    </xf>
    <xf numFmtId="0" fontId="8" fillId="0" borderId="71" xfId="0" applyFont="1" applyBorder="1" applyAlignment="1">
      <alignment horizontal="center" vertical="center" wrapText="1"/>
    </xf>
    <xf numFmtId="0" fontId="3" fillId="0" borderId="58" xfId="3" applyFill="1" applyBorder="1" applyAlignment="1">
      <alignment horizontal="left" vertical="center"/>
    </xf>
    <xf numFmtId="0" fontId="15" fillId="0" borderId="0" xfId="6" applyFont="1" applyAlignment="1">
      <alignment horizontal="center"/>
    </xf>
    <xf numFmtId="0" fontId="26" fillId="0" borderId="8" xfId="0" applyFont="1" applyBorder="1" applyAlignment="1">
      <alignment horizontal="center" vertical="center"/>
    </xf>
    <xf numFmtId="0" fontId="27" fillId="0" borderId="8" xfId="0" applyFont="1" applyBorder="1" applyAlignment="1">
      <alignment vertical="center"/>
    </xf>
    <xf numFmtId="0" fontId="35" fillId="0" borderId="8" xfId="0" applyFont="1" applyBorder="1" applyAlignment="1">
      <alignment vertical="center"/>
    </xf>
    <xf numFmtId="0" fontId="28" fillId="2" borderId="1" xfId="0" applyFont="1" applyFill="1" applyBorder="1" applyAlignment="1">
      <alignment horizontal="center" vertical="center" wrapText="1"/>
    </xf>
    <xf numFmtId="0" fontId="28" fillId="2" borderId="26" xfId="0" applyFont="1" applyFill="1" applyBorder="1" applyAlignment="1">
      <alignment horizontal="center" vertical="center" wrapText="1"/>
    </xf>
    <xf numFmtId="0" fontId="30" fillId="5" borderId="81" xfId="0" applyFont="1" applyFill="1" applyBorder="1" applyAlignment="1">
      <alignment horizontal="center" vertical="center" wrapText="1"/>
    </xf>
    <xf numFmtId="0" fontId="30" fillId="5" borderId="28" xfId="0" applyFont="1" applyFill="1" applyBorder="1" applyAlignment="1">
      <alignment horizontal="center" vertical="center" wrapText="1"/>
    </xf>
    <xf numFmtId="0" fontId="30" fillId="5" borderId="110" xfId="0" applyFont="1" applyFill="1" applyBorder="1" applyAlignment="1">
      <alignment horizontal="center" vertical="center" wrapText="1"/>
    </xf>
    <xf numFmtId="0" fontId="28" fillId="2" borderId="61" xfId="0" applyFont="1" applyFill="1" applyBorder="1" applyAlignment="1">
      <alignment horizontal="center" vertical="center" wrapText="1"/>
    </xf>
    <xf numFmtId="0" fontId="28" fillId="2" borderId="72" xfId="0" applyFont="1" applyFill="1" applyBorder="1" applyAlignment="1">
      <alignment horizontal="center" vertical="center" wrapText="1"/>
    </xf>
    <xf numFmtId="0" fontId="28" fillId="2" borderId="74" xfId="0" applyFont="1" applyFill="1" applyBorder="1" applyAlignment="1">
      <alignment horizontal="center" vertical="center" wrapText="1"/>
    </xf>
    <xf numFmtId="0" fontId="17" fillId="0" borderId="0" xfId="6" applyFont="1" applyAlignment="1">
      <alignment horizontal="center"/>
    </xf>
    <xf numFmtId="0" fontId="8" fillId="0" borderId="65" xfId="0" applyFont="1" applyBorder="1" applyAlignment="1">
      <alignment horizontal="center" vertical="center" wrapText="1"/>
    </xf>
    <xf numFmtId="0" fontId="26" fillId="0" borderId="18" xfId="0" applyFont="1" applyBorder="1" applyAlignment="1">
      <alignment horizontal="center" vertical="center"/>
    </xf>
    <xf numFmtId="0" fontId="26" fillId="0" borderId="58" xfId="0" applyFont="1" applyBorder="1" applyAlignment="1">
      <alignment horizontal="center" vertical="center"/>
    </xf>
    <xf numFmtId="0" fontId="15" fillId="0" borderId="8" xfId="4"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8" xfId="0" applyFont="1" applyBorder="1" applyAlignment="1" applyProtection="1">
      <alignment horizontal="center" wrapText="1"/>
      <protection hidden="1"/>
    </xf>
    <xf numFmtId="4" fontId="4" fillId="0" borderId="8" xfId="0" applyNumberFormat="1" applyFont="1" applyBorder="1" applyAlignment="1" applyProtection="1">
      <alignment horizontal="center" wrapText="1"/>
      <protection hidden="1"/>
    </xf>
    <xf numFmtId="0" fontId="13" fillId="0" borderId="15" xfId="1" applyFont="1" applyBorder="1" applyAlignment="1">
      <alignment horizontal="center"/>
    </xf>
    <xf numFmtId="4" fontId="24" fillId="0" borderId="19" xfId="0" applyNumberFormat="1" applyFont="1" applyBorder="1" applyAlignment="1">
      <alignment horizontal="center" vertical="center" wrapText="1"/>
    </xf>
    <xf numFmtId="4" fontId="24" fillId="0" borderId="21" xfId="0" applyNumberFormat="1" applyFont="1" applyBorder="1" applyAlignment="1">
      <alignment horizontal="center" vertical="center" wrapText="1"/>
    </xf>
    <xf numFmtId="4" fontId="24" fillId="0" borderId="21" xfId="0" applyNumberFormat="1" applyFont="1" applyBorder="1" applyAlignment="1">
      <alignment horizontal="center" vertical="center"/>
    </xf>
    <xf numFmtId="0" fontId="11" fillId="13" borderId="115" xfId="0" applyFont="1" applyFill="1" applyBorder="1"/>
    <xf numFmtId="166" fontId="8" fillId="0" borderId="0" xfId="0" applyNumberFormat="1" applyFont="1"/>
    <xf numFmtId="43" fontId="8" fillId="0" borderId="0" xfId="0" applyNumberFormat="1" applyFont="1"/>
    <xf numFmtId="0" fontId="11" fillId="13" borderId="116" xfId="0" applyFont="1" applyFill="1" applyBorder="1" applyAlignment="1">
      <alignment horizontal="left"/>
    </xf>
    <xf numFmtId="166" fontId="11" fillId="13" borderId="116" xfId="0" applyNumberFormat="1" applyFont="1" applyFill="1" applyBorder="1"/>
    <xf numFmtId="44" fontId="8" fillId="0" borderId="8" xfId="10" applyFont="1" applyBorder="1"/>
    <xf numFmtId="44" fontId="8" fillId="0" borderId="8" xfId="0" applyNumberFormat="1" applyFont="1" applyBorder="1"/>
    <xf numFmtId="166" fontId="4" fillId="9" borderId="84" xfId="10" applyNumberFormat="1" applyFont="1" applyFill="1" applyBorder="1"/>
    <xf numFmtId="166" fontId="4" fillId="9" borderId="66" xfId="10" applyNumberFormat="1" applyFont="1" applyFill="1" applyBorder="1"/>
    <xf numFmtId="166" fontId="4" fillId="9" borderId="67" xfId="10" applyNumberFormat="1" applyFont="1" applyFill="1" applyBorder="1"/>
    <xf numFmtId="169" fontId="0" fillId="0" borderId="0" xfId="0" applyNumberFormat="1"/>
    <xf numFmtId="166" fontId="0" fillId="0" borderId="18" xfId="10" applyNumberFormat="1" applyFont="1" applyBorder="1"/>
    <xf numFmtId="166" fontId="0" fillId="0" borderId="19" xfId="10" applyNumberFormat="1" applyFont="1" applyBorder="1"/>
    <xf numFmtId="166" fontId="0" fillId="0" borderId="8" xfId="10" applyNumberFormat="1" applyFont="1" applyBorder="1"/>
    <xf numFmtId="166" fontId="0" fillId="0" borderId="21" xfId="10" applyNumberFormat="1" applyFont="1" applyBorder="1"/>
    <xf numFmtId="166" fontId="0" fillId="0" borderId="71" xfId="10" applyNumberFormat="1" applyFont="1" applyBorder="1"/>
    <xf numFmtId="166" fontId="0" fillId="0" borderId="77" xfId="10" applyNumberFormat="1" applyFont="1" applyBorder="1"/>
    <xf numFmtId="166" fontId="0" fillId="0" borderId="73" xfId="10" applyNumberFormat="1" applyFont="1" applyBorder="1" applyAlignment="1">
      <alignment horizontal="right"/>
    </xf>
    <xf numFmtId="166" fontId="0" fillId="0" borderId="74" xfId="10" applyNumberFormat="1" applyFont="1" applyBorder="1"/>
    <xf numFmtId="0" fontId="4" fillId="0" borderId="0" xfId="0" applyFont="1" applyAlignment="1">
      <alignment horizontal="center" vertical="center"/>
    </xf>
    <xf numFmtId="170" fontId="8" fillId="0" borderId="0" xfId="0" applyNumberFormat="1" applyFont="1"/>
    <xf numFmtId="4" fontId="12" fillId="0" borderId="0" xfId="0" applyNumberFormat="1" applyFont="1"/>
    <xf numFmtId="4" fontId="24" fillId="0" borderId="18" xfId="0" applyNumberFormat="1" applyFont="1" applyBorder="1" applyAlignment="1">
      <alignment horizontal="center" vertical="center" wrapText="1"/>
    </xf>
    <xf numFmtId="4" fontId="24" fillId="0" borderId="8" xfId="0" applyNumberFormat="1" applyFont="1" applyBorder="1" applyAlignment="1">
      <alignment horizontal="center" vertical="center" wrapText="1"/>
    </xf>
    <xf numFmtId="4" fontId="20" fillId="0" borderId="87" xfId="0" applyNumberFormat="1" applyFont="1" applyBorder="1"/>
    <xf numFmtId="4" fontId="11" fillId="0" borderId="0" xfId="0" applyNumberFormat="1" applyFont="1" applyAlignment="1">
      <alignment horizontal="center" vertical="center"/>
    </xf>
    <xf numFmtId="4" fontId="11" fillId="0" borderId="0" xfId="0" applyNumberFormat="1" applyFont="1"/>
    <xf numFmtId="44" fontId="0" fillId="0" borderId="8" xfId="10" applyFont="1" applyBorder="1"/>
    <xf numFmtId="4" fontId="12" fillId="6" borderId="17" xfId="0" applyNumberFormat="1" applyFont="1" applyFill="1" applyBorder="1" applyAlignment="1">
      <alignment horizontal="center" vertical="center" wrapText="1"/>
    </xf>
    <xf numFmtId="4" fontId="48" fillId="0" borderId="75" xfId="10" applyNumberFormat="1" applyFont="1" applyFill="1" applyBorder="1" applyAlignment="1">
      <alignment horizontal="center" vertical="center"/>
    </xf>
    <xf numFmtId="4" fontId="12" fillId="6" borderId="20" xfId="0" applyNumberFormat="1" applyFont="1" applyFill="1" applyBorder="1" applyAlignment="1">
      <alignment horizontal="center" vertical="center" wrapText="1"/>
    </xf>
    <xf numFmtId="4" fontId="48" fillId="0" borderId="23" xfId="10" applyNumberFormat="1" applyFont="1" applyFill="1" applyBorder="1" applyAlignment="1">
      <alignment horizontal="center" vertical="center"/>
    </xf>
    <xf numFmtId="4" fontId="51" fillId="0" borderId="23" xfId="10" applyNumberFormat="1" applyFont="1" applyFill="1" applyBorder="1" applyAlignment="1">
      <alignment horizontal="center" vertical="center"/>
    </xf>
    <xf numFmtId="4" fontId="48" fillId="0" borderId="49" xfId="10" applyNumberFormat="1" applyFont="1" applyFill="1" applyBorder="1" applyAlignment="1">
      <alignment horizontal="center" vertical="center"/>
    </xf>
    <xf numFmtId="4" fontId="48" fillId="0" borderId="92" xfId="10" applyNumberFormat="1" applyFont="1" applyFill="1" applyBorder="1" applyAlignment="1">
      <alignment horizontal="center" vertical="center"/>
    </xf>
    <xf numFmtId="4" fontId="12" fillId="0" borderId="17" xfId="0" applyNumberFormat="1" applyFont="1" applyBorder="1" applyAlignment="1">
      <alignment horizontal="center" vertical="center" wrapText="1"/>
    </xf>
    <xf numFmtId="4" fontId="12" fillId="0" borderId="19" xfId="0" applyNumberFormat="1" applyFont="1" applyBorder="1" applyAlignment="1">
      <alignment horizontal="center" vertical="center" wrapText="1"/>
    </xf>
    <xf numFmtId="4" fontId="12" fillId="0" borderId="20" xfId="0" applyNumberFormat="1" applyFont="1" applyBorder="1" applyAlignment="1">
      <alignment horizontal="center" vertical="center" wrapText="1"/>
    </xf>
    <xf numFmtId="4" fontId="12" fillId="0" borderId="21" xfId="0" applyNumberFormat="1" applyFont="1" applyBorder="1" applyAlignment="1">
      <alignment horizontal="center" vertical="center" wrapText="1"/>
    </xf>
    <xf numFmtId="4" fontId="12" fillId="0" borderId="21" xfId="0" applyNumberFormat="1" applyFont="1" applyBorder="1" applyAlignment="1">
      <alignment horizontal="center" vertical="center"/>
    </xf>
    <xf numFmtId="0" fontId="11" fillId="0" borderId="8" xfId="0" applyFont="1" applyBorder="1" applyAlignment="1">
      <alignment horizontal="center"/>
    </xf>
    <xf numFmtId="0" fontId="0" fillId="0" borderId="84" xfId="0" applyBorder="1"/>
    <xf numFmtId="0" fontId="6" fillId="0" borderId="88" xfId="4" applyFont="1" applyBorder="1" applyAlignment="1">
      <alignment horizontal="center" vertical="center"/>
    </xf>
    <xf numFmtId="0" fontId="6" fillId="0" borderId="89" xfId="4" applyFont="1" applyBorder="1" applyAlignment="1">
      <alignment horizontal="center" vertical="center"/>
    </xf>
    <xf numFmtId="0" fontId="6" fillId="0" borderId="86" xfId="4" applyFont="1" applyBorder="1" applyAlignment="1">
      <alignment horizontal="center" wrapText="1"/>
    </xf>
    <xf numFmtId="44" fontId="0" fillId="0" borderId="8" xfId="10" applyFont="1" applyBorder="1" applyAlignment="1">
      <alignment horizontal="right"/>
    </xf>
    <xf numFmtId="0" fontId="0" fillId="0" borderId="0" xfId="0" applyAlignment="1">
      <alignment horizontal="right"/>
    </xf>
    <xf numFmtId="3" fontId="0" fillId="0" borderId="109" xfId="0" applyNumberFormat="1" applyBorder="1"/>
    <xf numFmtId="0" fontId="6" fillId="0" borderId="8" xfId="0" applyFont="1" applyBorder="1" applyAlignment="1">
      <alignment vertical="center"/>
    </xf>
    <xf numFmtId="0" fontId="4" fillId="0" borderId="117" xfId="4" applyFont="1" applyBorder="1" applyAlignment="1">
      <alignment horizontal="left" vertical="top"/>
    </xf>
    <xf numFmtId="0" fontId="4" fillId="0" borderId="90" xfId="0" applyFont="1" applyBorder="1" applyAlignment="1">
      <alignment vertical="center"/>
    </xf>
    <xf numFmtId="0" fontId="4" fillId="0" borderId="90" xfId="0" applyFont="1" applyBorder="1" applyAlignment="1">
      <alignment horizontal="left" vertical="center"/>
    </xf>
    <xf numFmtId="0" fontId="10" fillId="0" borderId="73" xfId="0" applyFont="1" applyBorder="1"/>
    <xf numFmtId="44" fontId="0" fillId="0" borderId="109" xfId="10" applyFont="1" applyBorder="1"/>
    <xf numFmtId="166" fontId="0" fillId="0" borderId="0" xfId="10" applyNumberFormat="1" applyFont="1"/>
    <xf numFmtId="0" fontId="6" fillId="0" borderId="119" xfId="4" applyFont="1" applyBorder="1" applyAlignment="1">
      <alignment horizontal="center" vertical="center"/>
    </xf>
    <xf numFmtId="168" fontId="4" fillId="0" borderId="67" xfId="10" applyNumberFormat="1" applyFont="1" applyBorder="1" applyAlignment="1">
      <alignment horizontal="right"/>
    </xf>
    <xf numFmtId="0" fontId="24" fillId="0" borderId="71" xfId="0" applyFont="1" applyBorder="1" applyAlignment="1" applyProtection="1">
      <alignment horizontal="center" vertical="center" wrapText="1"/>
      <protection hidden="1"/>
    </xf>
    <xf numFmtId="0" fontId="24" fillId="0" borderId="19" xfId="0" applyFont="1" applyBorder="1" applyAlignment="1" applyProtection="1">
      <alignment horizontal="center" vertical="center" wrapText="1"/>
      <protection hidden="1"/>
    </xf>
    <xf numFmtId="0" fontId="24" fillId="0" borderId="21" xfId="0" applyFont="1" applyBorder="1" applyAlignment="1" applyProtection="1">
      <alignment horizontal="center" vertical="center" wrapText="1"/>
      <protection hidden="1"/>
    </xf>
    <xf numFmtId="3" fontId="24" fillId="0" borderId="21" xfId="0" applyNumberFormat="1" applyFont="1" applyBorder="1" applyAlignment="1" applyProtection="1">
      <alignment horizontal="center" vertical="center" wrapText="1"/>
      <protection hidden="1"/>
    </xf>
    <xf numFmtId="0" fontId="18" fillId="0" borderId="21" xfId="0" applyFont="1" applyBorder="1" applyAlignment="1" applyProtection="1">
      <alignment horizontal="center" vertical="center" wrapText="1"/>
      <protection hidden="1"/>
    </xf>
    <xf numFmtId="0" fontId="24" fillId="0" borderId="21" xfId="0" applyFont="1" applyBorder="1" applyAlignment="1" applyProtection="1">
      <alignment horizontal="center" vertical="center"/>
      <protection hidden="1"/>
    </xf>
    <xf numFmtId="0" fontId="18" fillId="0" borderId="67" xfId="0" applyFont="1" applyBorder="1" applyAlignment="1" applyProtection="1">
      <alignment horizontal="center" vertical="center" wrapText="1"/>
      <protection hidden="1"/>
    </xf>
    <xf numFmtId="0" fontId="18" fillId="0" borderId="77" xfId="0" applyFont="1" applyBorder="1" applyAlignment="1" applyProtection="1">
      <alignment horizontal="center" vertical="center" wrapText="1"/>
      <protection hidden="1"/>
    </xf>
    <xf numFmtId="4" fontId="20" fillId="0" borderId="0" xfId="0" applyNumberFormat="1" applyFont="1"/>
    <xf numFmtId="9" fontId="20" fillId="0" borderId="0" xfId="13" applyFont="1" applyFill="1" applyBorder="1"/>
    <xf numFmtId="0" fontId="12" fillId="0" borderId="0" xfId="0" applyFont="1" applyAlignment="1">
      <alignment vertical="center"/>
    </xf>
    <xf numFmtId="9" fontId="12" fillId="0" borderId="0" xfId="13" applyFont="1" applyAlignment="1">
      <alignment vertical="center"/>
    </xf>
    <xf numFmtId="9" fontId="20" fillId="0" borderId="87" xfId="13" applyFont="1" applyBorder="1" applyAlignment="1">
      <alignment vertical="center"/>
    </xf>
    <xf numFmtId="0" fontId="17" fillId="0" borderId="72" xfId="4" applyFont="1" applyBorder="1" applyAlignment="1">
      <alignment horizontal="center" vertical="center" wrapText="1"/>
    </xf>
    <xf numFmtId="0" fontId="17" fillId="0" borderId="113" xfId="4" applyFont="1" applyBorder="1" applyAlignment="1">
      <alignment horizontal="center" vertical="center" wrapText="1"/>
    </xf>
    <xf numFmtId="0" fontId="17" fillId="0" borderId="73" xfId="4" applyFont="1" applyBorder="1" applyAlignment="1">
      <alignment horizontal="center" vertical="center" wrapText="1"/>
    </xf>
    <xf numFmtId="0" fontId="17" fillId="0" borderId="74" xfId="4" applyFont="1" applyBorder="1" applyAlignment="1">
      <alignment horizontal="center" vertical="center" wrapText="1"/>
    </xf>
    <xf numFmtId="0" fontId="8" fillId="0" borderId="28" xfId="0" applyFont="1" applyBorder="1" applyAlignment="1" applyProtection="1">
      <alignment horizontal="center" vertical="center" wrapText="1"/>
      <protection hidden="1"/>
    </xf>
    <xf numFmtId="44" fontId="8" fillId="0" borderId="20" xfId="10" applyFont="1" applyFill="1" applyBorder="1" applyAlignment="1">
      <alignment horizontal="center" vertical="center"/>
    </xf>
    <xf numFmtId="44" fontId="8" fillId="0" borderId="8" xfId="10" applyFont="1" applyFill="1" applyBorder="1" applyAlignment="1">
      <alignment horizontal="center" vertical="center"/>
    </xf>
    <xf numFmtId="44" fontId="8" fillId="0" borderId="21" xfId="10" applyFont="1" applyFill="1" applyBorder="1" applyAlignment="1">
      <alignment horizontal="center" vertical="center"/>
    </xf>
    <xf numFmtId="44" fontId="8" fillId="0" borderId="28" xfId="10" applyFont="1" applyFill="1" applyBorder="1" applyAlignment="1">
      <alignment horizontal="center" vertical="center"/>
    </xf>
    <xf numFmtId="9" fontId="8" fillId="0" borderId="0" xfId="0" applyNumberFormat="1" applyFont="1" applyAlignment="1">
      <alignment horizontal="center" vertical="center"/>
    </xf>
    <xf numFmtId="0" fontId="8" fillId="14" borderId="8" xfId="0" applyFont="1" applyFill="1" applyBorder="1" applyAlignment="1" applyProtection="1">
      <alignment horizontal="center" vertical="center" wrapText="1"/>
      <protection hidden="1"/>
    </xf>
    <xf numFmtId="44" fontId="28" fillId="0" borderId="0" xfId="0" applyNumberFormat="1" applyFont="1" applyAlignment="1">
      <alignment horizontal="center" vertical="center"/>
    </xf>
    <xf numFmtId="0" fontId="17" fillId="9" borderId="9" xfId="0" applyFont="1" applyFill="1" applyBorder="1" applyAlignment="1">
      <alignment horizontal="center" vertical="center" wrapText="1"/>
    </xf>
    <xf numFmtId="0" fontId="17" fillId="10" borderId="8" xfId="0" applyFont="1" applyFill="1" applyBorder="1" applyAlignment="1">
      <alignment horizontal="center" vertical="center" wrapText="1"/>
    </xf>
    <xf numFmtId="44" fontId="8" fillId="0" borderId="58" xfId="10" applyFont="1" applyFill="1" applyBorder="1" applyAlignment="1">
      <alignment horizontal="center" vertical="center"/>
    </xf>
    <xf numFmtId="44" fontId="8" fillId="0" borderId="90" xfId="10" applyFont="1" applyFill="1" applyBorder="1" applyAlignment="1">
      <alignment horizontal="center" vertical="center"/>
    </xf>
    <xf numFmtId="43" fontId="8" fillId="0" borderId="90" xfId="0" applyNumberFormat="1" applyFont="1" applyBorder="1"/>
    <xf numFmtId="43" fontId="8" fillId="0" borderId="58" xfId="0" applyNumberFormat="1" applyFont="1" applyBorder="1"/>
    <xf numFmtId="165" fontId="8" fillId="0" borderId="0" xfId="0" applyNumberFormat="1" applyFont="1"/>
    <xf numFmtId="44" fontId="8" fillId="10" borderId="109" xfId="10" applyFont="1" applyFill="1" applyBorder="1"/>
    <xf numFmtId="10" fontId="8" fillId="0" borderId="0" xfId="13" applyNumberFormat="1" applyFont="1" applyAlignment="1">
      <alignment horizontal="right"/>
    </xf>
    <xf numFmtId="10" fontId="8" fillId="0" borderId="0" xfId="13" applyNumberFormat="1" applyFont="1"/>
    <xf numFmtId="0" fontId="56" fillId="0" borderId="8" xfId="0" applyFont="1" applyBorder="1" applyAlignment="1">
      <alignment horizontal="right" vertical="center"/>
    </xf>
    <xf numFmtId="6" fontId="19" fillId="0" borderId="8" xfId="0" applyNumberFormat="1" applyFont="1" applyBorder="1" applyAlignment="1">
      <alignment horizontal="center" vertical="center"/>
    </xf>
    <xf numFmtId="8" fontId="19" fillId="0" borderId="8" xfId="0" applyNumberFormat="1" applyFont="1" applyBorder="1" applyAlignment="1">
      <alignment horizontal="center" vertical="center"/>
    </xf>
    <xf numFmtId="0" fontId="56" fillId="0" borderId="28" xfId="0" applyFont="1" applyBorder="1" applyAlignment="1">
      <alignment horizontal="center" vertical="center"/>
    </xf>
    <xf numFmtId="0" fontId="56" fillId="0" borderId="0" xfId="0" applyFont="1" applyAlignment="1">
      <alignment horizontal="center" vertical="center"/>
    </xf>
    <xf numFmtId="6" fontId="56" fillId="0" borderId="8" xfId="0" applyNumberFormat="1" applyFont="1" applyBorder="1" applyAlignment="1">
      <alignment horizontal="center" vertical="center"/>
    </xf>
    <xf numFmtId="10" fontId="0" fillId="0" borderId="0" xfId="13" applyNumberFormat="1" applyFont="1"/>
    <xf numFmtId="0" fontId="28" fillId="0" borderId="8" xfId="0" applyFont="1" applyBorder="1" applyAlignment="1">
      <alignment horizontal="center" vertical="center"/>
    </xf>
    <xf numFmtId="8" fontId="0" fillId="0" borderId="8" xfId="10" applyNumberFormat="1" applyFont="1" applyBorder="1"/>
    <xf numFmtId="6" fontId="28" fillId="0" borderId="0" xfId="0" applyNumberFormat="1" applyFont="1" applyAlignment="1">
      <alignment horizontal="center" vertical="center"/>
    </xf>
    <xf numFmtId="167" fontId="0" fillId="0" borderId="0" xfId="13" applyNumberFormat="1" applyFont="1" applyBorder="1"/>
    <xf numFmtId="0" fontId="30" fillId="0" borderId="8" xfId="0" applyFont="1" applyBorder="1" applyAlignment="1">
      <alignment horizontal="right" vertical="center"/>
    </xf>
    <xf numFmtId="0" fontId="30" fillId="0" borderId="8" xfId="0" applyFont="1" applyBorder="1" applyAlignment="1">
      <alignment horizontal="center" vertical="center"/>
    </xf>
    <xf numFmtId="3" fontId="30" fillId="0" borderId="8" xfId="0" applyNumberFormat="1" applyFont="1" applyBorder="1" applyAlignment="1">
      <alignment horizontal="right" vertical="center"/>
    </xf>
    <xf numFmtId="3" fontId="30" fillId="0" borderId="0" xfId="0" applyNumberFormat="1" applyFont="1" applyAlignment="1">
      <alignment horizontal="right" vertical="center"/>
    </xf>
    <xf numFmtId="3" fontId="29" fillId="0" borderId="8" xfId="0" applyNumberFormat="1" applyFont="1" applyBorder="1" applyAlignment="1">
      <alignment horizontal="right" vertical="center"/>
    </xf>
    <xf numFmtId="3" fontId="29" fillId="0" borderId="0" xfId="0" applyNumberFormat="1" applyFont="1" applyAlignment="1">
      <alignment horizontal="right" vertical="center"/>
    </xf>
    <xf numFmtId="6" fontId="30" fillId="0" borderId="8" xfId="0" applyNumberFormat="1" applyFont="1" applyBorder="1" applyAlignment="1">
      <alignment vertical="center"/>
    </xf>
    <xf numFmtId="0" fontId="29" fillId="0" borderId="8" xfId="0" applyFont="1" applyBorder="1" applyAlignment="1">
      <alignment vertical="center"/>
    </xf>
    <xf numFmtId="6" fontId="29" fillId="0" borderId="8" xfId="0" applyNumberFormat="1" applyFont="1" applyBorder="1" applyAlignment="1">
      <alignment vertical="center"/>
    </xf>
    <xf numFmtId="0" fontId="11" fillId="3" borderId="8" xfId="0" applyFont="1" applyFill="1" applyBorder="1" applyAlignment="1">
      <alignment horizontal="center"/>
    </xf>
    <xf numFmtId="0" fontId="11" fillId="0" borderId="0" xfId="0" applyFont="1" applyAlignment="1">
      <alignment horizontal="center"/>
    </xf>
    <xf numFmtId="0" fontId="0" fillId="3" borderId="8" xfId="0" applyFill="1" applyBorder="1"/>
    <xf numFmtId="14" fontId="0" fillId="3" borderId="8" xfId="0" applyNumberFormat="1" applyFill="1" applyBorder="1" applyAlignment="1">
      <alignment horizontal="center"/>
    </xf>
    <xf numFmtId="0" fontId="11" fillId="3" borderId="8" xfId="0" applyFont="1" applyFill="1" applyBorder="1"/>
    <xf numFmtId="4" fontId="11" fillId="3" borderId="8" xfId="0" applyNumberFormat="1" applyFont="1" applyFill="1" applyBorder="1" applyAlignment="1">
      <alignment horizontal="center"/>
    </xf>
    <xf numFmtId="4" fontId="11" fillId="3" borderId="8" xfId="0" applyNumberFormat="1" applyFont="1" applyFill="1" applyBorder="1" applyAlignment="1">
      <alignment horizontal="center" vertical="center"/>
    </xf>
    <xf numFmtId="0" fontId="11" fillId="3" borderId="8" xfId="0" applyFont="1" applyFill="1" applyBorder="1" applyAlignment="1">
      <alignment horizontal="left" vertical="justify"/>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3" xfId="0" applyFont="1" applyBorder="1" applyAlignment="1">
      <alignment horizontal="center" vertical="center"/>
    </xf>
    <xf numFmtId="0" fontId="6" fillId="0" borderId="73" xfId="0" applyFont="1" applyBorder="1" applyAlignment="1">
      <alignment horizontal="center" vertical="justify" wrapText="1"/>
    </xf>
    <xf numFmtId="0" fontId="6" fillId="0" borderId="74" xfId="0" applyFont="1" applyBorder="1" applyAlignment="1">
      <alignment horizontal="center" vertical="justify"/>
    </xf>
    <xf numFmtId="0" fontId="6" fillId="0" borderId="61" xfId="0" applyFont="1" applyBorder="1" applyAlignment="1">
      <alignment horizontal="center" vertical="justify" wrapText="1"/>
    </xf>
    <xf numFmtId="0" fontId="6" fillId="0" borderId="61" xfId="0" applyFont="1" applyBorder="1" applyAlignment="1">
      <alignment horizontal="center" vertical="center" wrapText="1"/>
    </xf>
    <xf numFmtId="49" fontId="4" fillId="0" borderId="66" xfId="0" applyNumberFormat="1" applyFont="1" applyBorder="1" applyAlignment="1">
      <alignment horizontal="center" vertical="center"/>
    </xf>
    <xf numFmtId="49" fontId="4" fillId="0" borderId="58" xfId="0" applyNumberFormat="1" applyFont="1" applyBorder="1" applyAlignment="1">
      <alignment horizontal="center" vertical="center"/>
    </xf>
    <xf numFmtId="49" fontId="4" fillId="3" borderId="58" xfId="0" applyNumberFormat="1" applyFont="1" applyFill="1" applyBorder="1" applyAlignment="1">
      <alignment horizontal="center" vertical="center"/>
    </xf>
    <xf numFmtId="166" fontId="4" fillId="3" borderId="58" xfId="10" applyNumberFormat="1" applyFont="1" applyFill="1" applyBorder="1" applyAlignment="1">
      <alignment horizontal="center" vertical="center"/>
    </xf>
    <xf numFmtId="166" fontId="4" fillId="3" borderId="84" xfId="10" applyNumberFormat="1" applyFont="1" applyFill="1" applyBorder="1" applyAlignment="1">
      <alignment horizontal="center" vertical="center"/>
    </xf>
    <xf numFmtId="166" fontId="4" fillId="3" borderId="67" xfId="10" applyNumberFormat="1" applyFont="1" applyFill="1" applyBorder="1" applyAlignment="1">
      <alignment horizontal="center" vertical="center"/>
    </xf>
    <xf numFmtId="166" fontId="4" fillId="3" borderId="93" xfId="10" applyNumberFormat="1" applyFont="1" applyFill="1" applyBorder="1" applyAlignment="1">
      <alignment horizontal="center" vertical="center"/>
    </xf>
    <xf numFmtId="49" fontId="4" fillId="0" borderId="20" xfId="0" applyNumberFormat="1" applyFont="1" applyBorder="1" applyAlignment="1">
      <alignment horizontal="center" vertical="center"/>
    </xf>
    <xf numFmtId="166" fontId="4" fillId="3" borderId="8" xfId="10" applyNumberFormat="1" applyFont="1" applyFill="1" applyBorder="1" applyAlignment="1">
      <alignment horizontal="center" vertical="center"/>
    </xf>
    <xf numFmtId="166" fontId="4" fillId="3" borderId="21" xfId="10" applyNumberFormat="1" applyFont="1" applyFill="1" applyBorder="1" applyAlignment="1">
      <alignment horizontal="center" vertical="center"/>
    </xf>
    <xf numFmtId="166" fontId="4" fillId="3" borderId="95" xfId="10" applyNumberFormat="1" applyFont="1" applyFill="1" applyBorder="1" applyAlignment="1">
      <alignment horizontal="center" vertical="center"/>
    </xf>
    <xf numFmtId="0" fontId="16" fillId="0" borderId="20" xfId="0" applyFont="1" applyBorder="1" applyAlignment="1">
      <alignment horizontal="center" vertical="center"/>
    </xf>
    <xf numFmtId="166" fontId="4" fillId="3" borderId="111" xfId="10" applyNumberFormat="1" applyFont="1" applyFill="1" applyBorder="1" applyAlignment="1">
      <alignment horizontal="center" vertical="center"/>
    </xf>
    <xf numFmtId="166" fontId="6" fillId="3" borderId="2" xfId="10" applyNumberFormat="1" applyFont="1" applyFill="1" applyBorder="1" applyAlignment="1">
      <alignment horizontal="center" vertical="center"/>
    </xf>
    <xf numFmtId="0" fontId="4" fillId="0" borderId="0" xfId="0" applyFont="1" applyAlignment="1">
      <alignment horizontal="right"/>
    </xf>
    <xf numFmtId="3" fontId="4" fillId="0" borderId="109" xfId="0" applyNumberFormat="1" applyFont="1" applyBorder="1" applyAlignment="1">
      <alignment horizontal="center"/>
    </xf>
    <xf numFmtId="3" fontId="4" fillId="0" borderId="0" xfId="0" applyNumberFormat="1" applyFont="1" applyAlignment="1">
      <alignment horizontal="center"/>
    </xf>
    <xf numFmtId="10" fontId="4" fillId="0" borderId="0" xfId="13" applyNumberFormat="1" applyFont="1" applyAlignment="1">
      <alignment horizontal="center"/>
    </xf>
    <xf numFmtId="165" fontId="0" fillId="0" borderId="8" xfId="8" applyNumberFormat="1" applyFont="1" applyBorder="1"/>
    <xf numFmtId="0" fontId="4" fillId="0" borderId="84" xfId="0" applyFont="1" applyBorder="1" applyAlignment="1">
      <alignment horizontal="left" vertical="center"/>
    </xf>
    <xf numFmtId="0" fontId="10" fillId="0" borderId="85" xfId="0" applyFont="1" applyBorder="1" applyAlignment="1">
      <alignment horizontal="center"/>
    </xf>
    <xf numFmtId="0" fontId="6" fillId="0" borderId="1" xfId="4" applyFont="1" applyBorder="1" applyAlignment="1">
      <alignment horizontal="center" vertical="center"/>
    </xf>
    <xf numFmtId="168" fontId="4" fillId="0" borderId="94" xfId="10" applyNumberFormat="1" applyFont="1" applyBorder="1" applyAlignment="1">
      <alignment horizontal="right" vertical="center"/>
    </xf>
    <xf numFmtId="168" fontId="6" fillId="0" borderId="1" xfId="10" applyNumberFormat="1" applyFont="1" applyBorder="1" applyAlignment="1">
      <alignment horizontal="right"/>
    </xf>
    <xf numFmtId="0" fontId="6" fillId="0" borderId="1" xfId="4" applyFont="1" applyBorder="1" applyAlignment="1">
      <alignment horizontal="center" wrapText="1"/>
    </xf>
    <xf numFmtId="168" fontId="4" fillId="0" borderId="94" xfId="10" applyNumberFormat="1" applyFont="1" applyBorder="1" applyAlignment="1">
      <alignment horizontal="right"/>
    </xf>
    <xf numFmtId="165" fontId="6" fillId="0" borderId="1" xfId="8" applyNumberFormat="1" applyFont="1" applyBorder="1" applyAlignment="1">
      <alignment horizontal="right"/>
    </xf>
    <xf numFmtId="165" fontId="4" fillId="0" borderId="94" xfId="8" applyNumberFormat="1" applyFont="1" applyBorder="1" applyAlignment="1">
      <alignment horizontal="right"/>
    </xf>
    <xf numFmtId="165" fontId="0" fillId="0" borderId="0" xfId="0" applyNumberFormat="1"/>
    <xf numFmtId="0" fontId="4" fillId="0" borderId="0" xfId="0" applyFont="1" applyAlignment="1">
      <alignment horizontal="left" vertical="center"/>
    </xf>
    <xf numFmtId="168" fontId="61" fillId="0" borderId="67" xfId="10" applyNumberFormat="1" applyFont="1" applyBorder="1" applyAlignment="1">
      <alignment horizontal="right"/>
    </xf>
    <xf numFmtId="0" fontId="6" fillId="0" borderId="12" xfId="4" applyFont="1" applyBorder="1" applyAlignment="1">
      <alignment horizontal="center" wrapText="1"/>
    </xf>
    <xf numFmtId="165" fontId="4" fillId="0" borderId="121" xfId="8" applyNumberFormat="1" applyFont="1" applyBorder="1" applyAlignment="1">
      <alignment horizontal="right"/>
    </xf>
    <xf numFmtId="3" fontId="62" fillId="6" borderId="20" xfId="0" applyNumberFormat="1" applyFont="1" applyFill="1" applyBorder="1" applyAlignment="1">
      <alignment horizontal="center" vertical="center" wrapText="1"/>
    </xf>
    <xf numFmtId="3" fontId="62" fillId="0" borderId="21" xfId="0" applyNumberFormat="1" applyFont="1" applyBorder="1" applyAlignment="1">
      <alignment horizontal="center" vertical="center" wrapText="1"/>
    </xf>
    <xf numFmtId="44" fontId="0" fillId="0" borderId="0" xfId="10" applyFont="1" applyAlignment="1">
      <alignment horizontal="center"/>
    </xf>
    <xf numFmtId="0" fontId="16" fillId="0" borderId="76" xfId="0" applyFont="1" applyBorder="1" applyAlignment="1">
      <alignment horizontal="center" vertical="center"/>
    </xf>
    <xf numFmtId="49" fontId="16" fillId="0" borderId="71" xfId="0" applyNumberFormat="1" applyFont="1" applyBorder="1" applyAlignment="1">
      <alignment horizontal="center" vertical="center"/>
    </xf>
    <xf numFmtId="0" fontId="16" fillId="0" borderId="71" xfId="0" applyFont="1" applyBorder="1" applyAlignment="1">
      <alignment vertical="center" wrapText="1"/>
    </xf>
    <xf numFmtId="166" fontId="4" fillId="3" borderId="71" xfId="10" applyNumberFormat="1" applyFont="1" applyFill="1" applyBorder="1" applyAlignment="1">
      <alignment horizontal="center" vertical="center"/>
    </xf>
    <xf numFmtId="166" fontId="4" fillId="3" borderId="77" xfId="10" applyNumberFormat="1" applyFont="1" applyFill="1" applyBorder="1" applyAlignment="1">
      <alignment horizontal="center" vertical="center"/>
    </xf>
    <xf numFmtId="166" fontId="6" fillId="3" borderId="73" xfId="10" applyNumberFormat="1" applyFont="1" applyFill="1" applyBorder="1" applyAlignment="1">
      <alignment horizontal="center" vertical="center"/>
    </xf>
    <xf numFmtId="166" fontId="56" fillId="0" borderId="74" xfId="10" applyNumberFormat="1" applyFont="1" applyBorder="1" applyAlignment="1">
      <alignment horizontal="center"/>
    </xf>
    <xf numFmtId="166" fontId="4" fillId="10" borderId="67" xfId="10" applyNumberFormat="1" applyFont="1" applyFill="1" applyBorder="1"/>
    <xf numFmtId="166" fontId="4" fillId="0" borderId="118" xfId="10" applyNumberFormat="1" applyFont="1" applyBorder="1"/>
    <xf numFmtId="0" fontId="8" fillId="0" borderId="83" xfId="0" applyFont="1" applyBorder="1" applyAlignment="1" applyProtection="1">
      <alignment horizontal="center" vertical="center" wrapText="1"/>
      <protection hidden="1"/>
    </xf>
    <xf numFmtId="0" fontId="2" fillId="0" borderId="58" xfId="0" applyFont="1" applyBorder="1" applyAlignment="1" applyProtection="1">
      <alignment horizontal="center" vertical="center" wrapText="1"/>
      <protection hidden="1"/>
    </xf>
    <xf numFmtId="0" fontId="8" fillId="0" borderId="117" xfId="0" applyFont="1" applyBorder="1" applyAlignment="1" applyProtection="1">
      <alignment horizontal="center" vertical="center" wrapText="1"/>
      <protection hidden="1"/>
    </xf>
    <xf numFmtId="0" fontId="8" fillId="0" borderId="128" xfId="0" applyFont="1" applyBorder="1" applyAlignment="1" applyProtection="1">
      <alignment horizontal="center" vertical="center" wrapText="1"/>
      <protection hidden="1"/>
    </xf>
    <xf numFmtId="0" fontId="2" fillId="0" borderId="90" xfId="0" applyFont="1" applyBorder="1" applyAlignment="1" applyProtection="1">
      <alignment horizontal="center" vertical="center" wrapText="1"/>
      <protection hidden="1"/>
    </xf>
    <xf numFmtId="41" fontId="2" fillId="0" borderId="90" xfId="14" applyFont="1" applyFill="1" applyBorder="1" applyAlignment="1">
      <alignment horizontal="center" vertical="center"/>
    </xf>
    <xf numFmtId="41" fontId="2" fillId="0" borderId="58" xfId="14" applyFont="1" applyFill="1" applyBorder="1" applyAlignment="1">
      <alignment horizontal="center" vertical="center"/>
    </xf>
    <xf numFmtId="0" fontId="4" fillId="3" borderId="0" xfId="0" applyFont="1" applyFill="1" applyAlignment="1">
      <alignment horizontal="center"/>
    </xf>
    <xf numFmtId="0" fontId="4" fillId="3" borderId="0" xfId="0" applyFont="1" applyFill="1"/>
    <xf numFmtId="0" fontId="4" fillId="3" borderId="0" xfId="0" applyFont="1" applyFill="1" applyAlignment="1">
      <alignment vertical="center"/>
    </xf>
    <xf numFmtId="0" fontId="4" fillId="3" borderId="0" xfId="0" applyFont="1" applyFill="1" applyAlignment="1">
      <alignment horizontal="center" vertical="center"/>
    </xf>
    <xf numFmtId="0" fontId="28" fillId="0" borderId="1" xfId="0" applyFont="1" applyBorder="1" applyAlignment="1">
      <alignment horizontal="center" vertical="center"/>
    </xf>
    <xf numFmtId="0" fontId="4" fillId="3" borderId="56" xfId="0" applyFont="1" applyFill="1" applyBorder="1" applyAlignment="1">
      <alignment horizontal="center"/>
    </xf>
    <xf numFmtId="0" fontId="48" fillId="0" borderId="146" xfId="0" applyFont="1" applyBorder="1" applyAlignment="1">
      <alignment horizontal="center" vertical="center" textRotation="90" wrapText="1"/>
    </xf>
    <xf numFmtId="0" fontId="48" fillId="0" borderId="147" xfId="0" applyFont="1" applyBorder="1" applyAlignment="1">
      <alignment horizontal="center" vertical="center" textRotation="90" wrapText="1"/>
    </xf>
    <xf numFmtId="0" fontId="48" fillId="3" borderId="147" xfId="0" applyFont="1" applyFill="1" applyBorder="1" applyAlignment="1">
      <alignment horizontal="center" vertical="center" textRotation="90" wrapText="1"/>
    </xf>
    <xf numFmtId="0" fontId="66" fillId="3" borderId="0" xfId="0" applyFont="1" applyFill="1" applyAlignment="1">
      <alignment vertical="center"/>
    </xf>
    <xf numFmtId="0" fontId="4" fillId="3" borderId="0" xfId="0" applyFont="1" applyFill="1" applyProtection="1">
      <protection hidden="1"/>
    </xf>
    <xf numFmtId="0" fontId="48" fillId="3" borderId="148" xfId="0" applyFont="1" applyFill="1" applyBorder="1" applyAlignment="1">
      <alignment horizontal="center" vertical="center" textRotation="90" wrapText="1"/>
    </xf>
    <xf numFmtId="0" fontId="48" fillId="3" borderId="149" xfId="0" applyFont="1" applyFill="1" applyBorder="1" applyAlignment="1">
      <alignment horizontal="center" vertical="center" textRotation="90" wrapText="1"/>
    </xf>
    <xf numFmtId="0" fontId="33" fillId="0" borderId="56" xfId="1" applyFont="1" applyBorder="1" applyAlignment="1">
      <alignment horizontal="center" vertical="center" wrapText="1"/>
    </xf>
    <xf numFmtId="0" fontId="33" fillId="0" borderId="64" xfId="1" applyFont="1" applyBorder="1" applyAlignment="1">
      <alignment horizontal="center" vertical="center" wrapText="1"/>
    </xf>
    <xf numFmtId="0" fontId="33" fillId="0" borderId="12" xfId="1" applyFont="1" applyBorder="1" applyAlignment="1">
      <alignment horizontal="center" vertical="center" wrapText="1"/>
    </xf>
    <xf numFmtId="0" fontId="33" fillId="0" borderId="50" xfId="1" applyFont="1" applyBorder="1" applyAlignment="1">
      <alignment horizontal="center" vertical="center" wrapText="1"/>
    </xf>
    <xf numFmtId="0" fontId="33" fillId="0" borderId="57" xfId="1" applyFont="1" applyBorder="1" applyAlignment="1">
      <alignment horizontal="center" vertical="center" wrapText="1"/>
    </xf>
    <xf numFmtId="0" fontId="33" fillId="0" borderId="51" xfId="1" applyFont="1" applyBorder="1" applyAlignment="1">
      <alignment horizontal="center" vertical="center" wrapText="1"/>
    </xf>
    <xf numFmtId="0" fontId="33" fillId="0" borderId="52" xfId="1" applyFont="1" applyBorder="1" applyAlignment="1">
      <alignment horizontal="center" vertical="center" wrapText="1"/>
    </xf>
    <xf numFmtId="0" fontId="33" fillId="0" borderId="27" xfId="1" applyFont="1" applyBorder="1" applyAlignment="1">
      <alignment horizontal="center" vertical="center" wrapText="1"/>
    </xf>
    <xf numFmtId="0" fontId="33" fillId="0" borderId="3" xfId="1" applyFont="1" applyBorder="1" applyAlignment="1">
      <alignment horizontal="center" vertical="center" wrapText="1"/>
    </xf>
    <xf numFmtId="0" fontId="26" fillId="8" borderId="8" xfId="0" applyFont="1" applyFill="1" applyBorder="1" applyAlignment="1">
      <alignment horizontal="center" vertical="center"/>
    </xf>
    <xf numFmtId="0" fontId="26" fillId="7" borderId="8" xfId="0" applyFont="1" applyFill="1" applyBorder="1" applyAlignment="1">
      <alignment horizontal="center" vertical="center"/>
    </xf>
    <xf numFmtId="0" fontId="10" fillId="0" borderId="72" xfId="0" applyFont="1" applyBorder="1" applyAlignment="1">
      <alignment horizontal="center"/>
    </xf>
    <xf numFmtId="0" fontId="10" fillId="0" borderId="73" xfId="0" applyFont="1" applyBorder="1" applyAlignment="1">
      <alignment horizontal="center"/>
    </xf>
    <xf numFmtId="0" fontId="0" fillId="0" borderId="72" xfId="0" applyBorder="1" applyAlignment="1">
      <alignment horizontal="left"/>
    </xf>
    <xf numFmtId="0" fontId="0" fillId="0" borderId="73" xfId="0" applyBorder="1" applyAlignment="1">
      <alignment horizontal="left"/>
    </xf>
    <xf numFmtId="0" fontId="15" fillId="0" borderId="100" xfId="1" applyFont="1" applyBorder="1" applyAlignment="1">
      <alignment horizontal="center" vertical="center" wrapText="1"/>
    </xf>
    <xf numFmtId="0" fontId="15" fillId="0" borderId="101" xfId="1" applyFont="1" applyBorder="1" applyAlignment="1">
      <alignment horizontal="center" vertical="center" wrapText="1"/>
    </xf>
    <xf numFmtId="0" fontId="15" fillId="0" borderId="102" xfId="1" applyFont="1" applyBorder="1" applyAlignment="1">
      <alignment horizontal="center" vertical="center" wrapText="1"/>
    </xf>
    <xf numFmtId="0" fontId="15" fillId="0" borderId="103" xfId="1" applyFont="1" applyBorder="1" applyAlignment="1">
      <alignment horizontal="center" vertical="center" wrapText="1"/>
    </xf>
    <xf numFmtId="0" fontId="15" fillId="0" borderId="6" xfId="1" applyFont="1" applyBorder="1" applyAlignment="1">
      <alignment horizontal="center" vertical="center" wrapText="1"/>
    </xf>
    <xf numFmtId="0" fontId="15" fillId="0" borderId="104" xfId="1" applyFont="1" applyBorder="1" applyAlignment="1">
      <alignment horizontal="center" vertical="center" wrapText="1"/>
    </xf>
    <xf numFmtId="0" fontId="15" fillId="0" borderId="53" xfId="1" applyFont="1" applyBorder="1" applyAlignment="1">
      <alignment horizontal="center" vertical="center" wrapText="1"/>
    </xf>
    <xf numFmtId="0" fontId="15" fillId="0" borderId="54" xfId="1" applyFont="1" applyBorder="1" applyAlignment="1">
      <alignment horizontal="center" vertical="center" wrapText="1"/>
    </xf>
    <xf numFmtId="0" fontId="23" fillId="0" borderId="59" xfId="1" applyFont="1" applyBorder="1" applyAlignment="1">
      <alignment horizontal="center" vertical="center" wrapText="1"/>
    </xf>
    <xf numFmtId="0" fontId="23" fillId="0" borderId="105" xfId="1" applyFont="1" applyBorder="1" applyAlignment="1">
      <alignment horizontal="center" vertical="center" wrapText="1"/>
    </xf>
    <xf numFmtId="0" fontId="23" fillId="0" borderId="106" xfId="1" applyFont="1" applyBorder="1" applyAlignment="1">
      <alignment horizontal="center" vertical="center" wrapText="1"/>
    </xf>
    <xf numFmtId="0" fontId="0" fillId="0" borderId="0" xfId="0" applyAlignment="1">
      <alignment horizontal="left"/>
    </xf>
    <xf numFmtId="0" fontId="10" fillId="0" borderId="56" xfId="0" applyFont="1" applyBorder="1" applyAlignment="1">
      <alignment horizontal="center"/>
    </xf>
    <xf numFmtId="0" fontId="10" fillId="0" borderId="113" xfId="0" applyFont="1" applyBorder="1" applyAlignment="1">
      <alignment horizontal="center"/>
    </xf>
    <xf numFmtId="0" fontId="0" fillId="0" borderId="9" xfId="0" applyBorder="1" applyAlignment="1">
      <alignment horizontal="left"/>
    </xf>
    <xf numFmtId="0" fontId="0" fillId="0" borderId="28" xfId="0" applyBorder="1" applyAlignment="1">
      <alignment horizontal="left"/>
    </xf>
    <xf numFmtId="0" fontId="23" fillId="0" borderId="120" xfId="1" applyFont="1" applyBorder="1" applyAlignment="1">
      <alignment horizontal="center" vertical="center" wrapText="1"/>
    </xf>
    <xf numFmtId="0" fontId="23" fillId="0" borderId="75" xfId="1" applyFont="1" applyBorder="1" applyAlignment="1">
      <alignment horizontal="center" vertical="center" wrapText="1"/>
    </xf>
    <xf numFmtId="0" fontId="23" fillId="0" borderId="81" xfId="1" applyFont="1" applyBorder="1" applyAlignment="1">
      <alignment horizontal="center" vertical="center" wrapText="1"/>
    </xf>
    <xf numFmtId="0" fontId="15" fillId="0" borderId="59" xfId="1" applyFont="1" applyBorder="1" applyAlignment="1">
      <alignment horizontal="center" vertical="center" wrapText="1"/>
    </xf>
    <xf numFmtId="0" fontId="15" fillId="0" borderId="105" xfId="1" applyFont="1" applyBorder="1" applyAlignment="1">
      <alignment horizontal="center" vertical="center" wrapText="1"/>
    </xf>
    <xf numFmtId="0" fontId="15" fillId="0" borderId="127" xfId="1" applyFont="1" applyBorder="1" applyAlignment="1">
      <alignment horizontal="center" vertical="center" wrapText="1"/>
    </xf>
    <xf numFmtId="0" fontId="15" fillId="0" borderId="56" xfId="1" applyFont="1" applyBorder="1" applyAlignment="1">
      <alignment horizontal="center" vertical="center" wrapText="1"/>
    </xf>
    <xf numFmtId="0" fontId="15" fillId="0" borderId="64" xfId="1" applyFont="1" applyBorder="1" applyAlignment="1">
      <alignment horizontal="center" vertical="center" wrapText="1"/>
    </xf>
    <xf numFmtId="0" fontId="15" fillId="0" borderId="12" xfId="1" applyFont="1" applyBorder="1" applyAlignment="1">
      <alignment horizontal="center" vertical="center" wrapText="1"/>
    </xf>
    <xf numFmtId="0" fontId="23" fillId="0" borderId="56" xfId="1" applyFont="1" applyBorder="1" applyAlignment="1">
      <alignment horizontal="center" vertical="center" wrapText="1"/>
    </xf>
    <xf numFmtId="0" fontId="23" fillId="0" borderId="64" xfId="1" applyFont="1" applyBorder="1" applyAlignment="1">
      <alignment horizontal="center" vertical="center" wrapText="1"/>
    </xf>
    <xf numFmtId="0" fontId="23" fillId="0" borderId="12" xfId="1" applyFont="1" applyBorder="1" applyAlignment="1">
      <alignment horizontal="center" vertical="center" wrapText="1"/>
    </xf>
    <xf numFmtId="0" fontId="9" fillId="0" borderId="63" xfId="1" applyFont="1" applyBorder="1" applyAlignment="1">
      <alignment horizontal="center" vertical="center" wrapText="1"/>
    </xf>
    <xf numFmtId="0" fontId="9" fillId="0" borderId="16" xfId="1" applyFont="1" applyBorder="1" applyAlignment="1">
      <alignment horizontal="center" vertical="center" wrapText="1"/>
    </xf>
    <xf numFmtId="0" fontId="9" fillId="0" borderId="62" xfId="1" applyFont="1" applyBorder="1" applyAlignment="1">
      <alignment horizontal="center" vertical="center" wrapText="1"/>
    </xf>
    <xf numFmtId="0" fontId="9" fillId="0" borderId="47" xfId="1" applyFont="1" applyBorder="1" applyAlignment="1">
      <alignment horizontal="center" vertical="center" wrapText="1"/>
    </xf>
    <xf numFmtId="0" fontId="9" fillId="0" borderId="68" xfId="1" applyFont="1" applyBorder="1" applyAlignment="1">
      <alignment horizontal="center" vertical="center" wrapText="1"/>
    </xf>
    <xf numFmtId="0" fontId="9" fillId="0" borderId="46" xfId="1" applyFont="1" applyBorder="1" applyAlignment="1">
      <alignment horizontal="center" vertical="center" wrapText="1"/>
    </xf>
    <xf numFmtId="0" fontId="9" fillId="0" borderId="56" xfId="1" applyFont="1" applyBorder="1" applyAlignment="1">
      <alignment horizontal="center" vertical="center" wrapText="1"/>
    </xf>
    <xf numFmtId="0" fontId="9" fillId="0" borderId="12" xfId="1" applyFont="1" applyBorder="1" applyAlignment="1">
      <alignment horizontal="center" vertical="center" wrapText="1"/>
    </xf>
    <xf numFmtId="0" fontId="13" fillId="11" borderId="52" xfId="1" applyFont="1" applyFill="1" applyBorder="1" applyAlignment="1">
      <alignment horizontal="center" vertical="center" wrapText="1"/>
    </xf>
    <xf numFmtId="0" fontId="13" fillId="11" borderId="3" xfId="1" applyFont="1" applyFill="1" applyBorder="1" applyAlignment="1">
      <alignment horizontal="center" vertical="center" wrapText="1"/>
    </xf>
    <xf numFmtId="0" fontId="13" fillId="0" borderId="52" xfId="1" applyFont="1" applyBorder="1" applyAlignment="1">
      <alignment horizontal="center" vertical="center" wrapText="1"/>
    </xf>
    <xf numFmtId="0" fontId="13" fillId="0" borderId="3" xfId="1" applyFont="1" applyBorder="1" applyAlignment="1">
      <alignment horizontal="center" vertical="center" wrapText="1"/>
    </xf>
    <xf numFmtId="0" fontId="13" fillId="0" borderId="61" xfId="1" applyFont="1" applyBorder="1" applyAlignment="1">
      <alignment horizontal="center" vertical="center" wrapText="1"/>
    </xf>
    <xf numFmtId="0" fontId="13" fillId="0" borderId="2" xfId="1" applyFont="1" applyBorder="1" applyAlignment="1">
      <alignment horizontal="center" vertical="center" wrapText="1"/>
    </xf>
    <xf numFmtId="0" fontId="40" fillId="0" borderId="1" xfId="1" applyFont="1" applyBorder="1" applyAlignment="1">
      <alignment horizontal="center" vertical="center"/>
    </xf>
    <xf numFmtId="0" fontId="40" fillId="0" borderId="56" xfId="1" applyFont="1" applyBorder="1" applyAlignment="1">
      <alignment horizontal="center" vertical="center"/>
    </xf>
    <xf numFmtId="0" fontId="17" fillId="0" borderId="20" xfId="1" applyFont="1" applyBorder="1" applyAlignment="1">
      <alignment horizontal="center" vertical="center"/>
    </xf>
    <xf numFmtId="0" fontId="17" fillId="0" borderId="8" xfId="1" applyFont="1" applyBorder="1" applyAlignment="1">
      <alignment horizontal="center" vertical="center"/>
    </xf>
    <xf numFmtId="0" fontId="17" fillId="0" borderId="21" xfId="1" applyFont="1" applyBorder="1" applyAlignment="1">
      <alignment horizontal="center" vertical="center"/>
    </xf>
    <xf numFmtId="0" fontId="17" fillId="0" borderId="29" xfId="1" applyFont="1" applyBorder="1" applyAlignment="1">
      <alignment horizontal="center" vertical="center"/>
    </xf>
    <xf numFmtId="0" fontId="17" fillId="0" borderId="65" xfId="1" applyFont="1" applyBorder="1" applyAlignment="1">
      <alignment horizontal="center" vertical="center"/>
    </xf>
    <xf numFmtId="0" fontId="28" fillId="0" borderId="65" xfId="0" applyFont="1" applyBorder="1" applyAlignment="1">
      <alignment horizontal="center" vertical="center"/>
    </xf>
    <xf numFmtId="0" fontId="28" fillId="0" borderId="30" xfId="0" applyFont="1" applyBorder="1" applyAlignment="1">
      <alignment horizontal="center" vertical="center"/>
    </xf>
    <xf numFmtId="0" fontId="40" fillId="0" borderId="46" xfId="1" applyFont="1" applyBorder="1" applyAlignment="1">
      <alignment horizontal="center" vertical="center"/>
    </xf>
    <xf numFmtId="0" fontId="40" fillId="0" borderId="11" xfId="1" applyFont="1" applyBorder="1" applyAlignment="1">
      <alignment horizontal="center" vertical="center"/>
    </xf>
    <xf numFmtId="0" fontId="40" fillId="0" borderId="59" xfId="1" applyFont="1" applyBorder="1" applyAlignment="1">
      <alignment horizontal="center" vertical="center"/>
    </xf>
    <xf numFmtId="0" fontId="40" fillId="0" borderId="47" xfId="1" applyFont="1" applyBorder="1" applyAlignment="1">
      <alignment horizontal="center" vertical="center"/>
    </xf>
    <xf numFmtId="0" fontId="41" fillId="0" borderId="57" xfId="0" applyFont="1" applyBorder="1" applyAlignment="1">
      <alignment horizontal="center" vertical="center"/>
    </xf>
    <xf numFmtId="0" fontId="41" fillId="0" borderId="51" xfId="0" applyFont="1" applyBorder="1" applyAlignment="1">
      <alignment horizontal="center" vertical="center"/>
    </xf>
    <xf numFmtId="0" fontId="41" fillId="0" borderId="0" xfId="0" applyFont="1" applyAlignment="1">
      <alignment horizontal="center" vertical="center"/>
    </xf>
    <xf numFmtId="0" fontId="41" fillId="0" borderId="26" xfId="0" applyFont="1" applyBorder="1" applyAlignment="1">
      <alignment horizontal="center" vertical="center"/>
    </xf>
    <xf numFmtId="0" fontId="41" fillId="0" borderId="50" xfId="0" applyFont="1" applyBorder="1" applyAlignment="1">
      <alignment horizontal="center" vertical="center"/>
    </xf>
    <xf numFmtId="0" fontId="41" fillId="0" borderId="60" xfId="0" applyFont="1" applyBorder="1" applyAlignment="1">
      <alignment horizontal="center" vertical="center"/>
    </xf>
    <xf numFmtId="0" fontId="41" fillId="0" borderId="25" xfId="0" applyFont="1" applyBorder="1" applyAlignment="1">
      <alignment horizontal="center" vertical="center"/>
    </xf>
    <xf numFmtId="0" fontId="41" fillId="0" borderId="36" xfId="0" applyFont="1" applyBorder="1" applyAlignment="1">
      <alignment horizontal="center" vertical="center"/>
    </xf>
    <xf numFmtId="0" fontId="33" fillId="0" borderId="1"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5" xfId="1" applyFont="1" applyBorder="1" applyAlignment="1">
      <alignment horizontal="center" vertical="center" wrapText="1"/>
    </xf>
    <xf numFmtId="0" fontId="23"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7" xfId="1" applyFont="1" applyBorder="1" applyAlignment="1">
      <alignment horizontal="center" vertical="center" wrapText="1"/>
    </xf>
    <xf numFmtId="0" fontId="48" fillId="15" borderId="141" xfId="0" applyFont="1" applyFill="1" applyBorder="1" applyAlignment="1">
      <alignment horizontal="center" vertical="center" textRotation="90" wrapText="1"/>
    </xf>
    <xf numFmtId="0" fontId="48" fillId="15" borderId="144" xfId="0" applyFont="1" applyFill="1" applyBorder="1" applyAlignment="1">
      <alignment horizontal="center" vertical="center" textRotation="90" wrapText="1"/>
    </xf>
    <xf numFmtId="0" fontId="48" fillId="15" borderId="141" xfId="0" applyFont="1" applyFill="1" applyBorder="1" applyAlignment="1">
      <alignment horizontal="center" vertical="center" wrapText="1"/>
    </xf>
    <xf numFmtId="0" fontId="48" fillId="15" borderId="142" xfId="0" applyFont="1" applyFill="1" applyBorder="1" applyAlignment="1">
      <alignment horizontal="center" vertical="center" wrapText="1"/>
    </xf>
    <xf numFmtId="0" fontId="48" fillId="15" borderId="145" xfId="0" applyFont="1" applyFill="1" applyBorder="1" applyAlignment="1">
      <alignment horizontal="center" vertical="center" textRotation="90" wrapText="1"/>
    </xf>
    <xf numFmtId="0" fontId="64" fillId="3" borderId="64" xfId="0" applyFont="1" applyFill="1" applyBorder="1" applyAlignment="1">
      <alignment horizontal="right" vertical="center" indent="1"/>
    </xf>
    <xf numFmtId="0" fontId="64" fillId="3" borderId="12" xfId="0" applyFont="1" applyFill="1" applyBorder="1" applyAlignment="1">
      <alignment horizontal="right" vertical="center" indent="1"/>
    </xf>
    <xf numFmtId="0" fontId="48" fillId="15" borderId="140" xfId="0" applyFont="1" applyFill="1" applyBorder="1" applyAlignment="1">
      <alignment horizontal="center" vertical="center" wrapText="1"/>
    </xf>
    <xf numFmtId="0" fontId="48" fillId="15" borderId="143" xfId="0" applyFont="1" applyFill="1" applyBorder="1" applyAlignment="1">
      <alignment horizontal="center" vertical="center" wrapText="1"/>
    </xf>
    <xf numFmtId="0" fontId="48" fillId="15" borderId="144" xfId="0" applyFont="1" applyFill="1" applyBorder="1" applyAlignment="1">
      <alignment horizontal="center" vertical="center" wrapText="1"/>
    </xf>
    <xf numFmtId="0" fontId="63" fillId="0" borderId="129" xfId="0" applyFont="1" applyBorder="1" applyAlignment="1">
      <alignment horizontal="center"/>
    </xf>
    <xf numFmtId="0" fontId="63" fillId="0" borderId="135" xfId="0" applyFont="1" applyBorder="1" applyAlignment="1">
      <alignment horizontal="center"/>
    </xf>
    <xf numFmtId="0" fontId="8" fillId="0" borderId="130" xfId="0" applyFont="1" applyBorder="1" applyAlignment="1">
      <alignment horizontal="center" vertical="center"/>
    </xf>
    <xf numFmtId="0" fontId="8" fillId="0" borderId="131" xfId="0" applyFont="1" applyBorder="1" applyAlignment="1">
      <alignment horizontal="center" vertical="center"/>
    </xf>
    <xf numFmtId="0" fontId="8" fillId="0" borderId="132" xfId="0" applyFont="1" applyBorder="1" applyAlignment="1">
      <alignment horizontal="center" vertical="center"/>
    </xf>
    <xf numFmtId="0" fontId="28" fillId="0" borderId="133" xfId="0" applyFont="1" applyBorder="1" applyAlignment="1">
      <alignment horizontal="center" vertical="center"/>
    </xf>
    <xf numFmtId="0" fontId="28" fillId="0" borderId="131" xfId="0" applyFont="1" applyBorder="1" applyAlignment="1">
      <alignment horizontal="center" vertical="center"/>
    </xf>
    <xf numFmtId="0" fontId="28" fillId="0" borderId="134" xfId="0" applyFont="1" applyBorder="1" applyAlignment="1">
      <alignment horizontal="center" vertical="center"/>
    </xf>
    <xf numFmtId="0" fontId="8" fillId="0" borderId="133" xfId="0" applyFont="1" applyBorder="1" applyAlignment="1">
      <alignment horizontal="center" vertical="center"/>
    </xf>
    <xf numFmtId="0" fontId="8" fillId="0" borderId="134" xfId="0" applyFont="1" applyBorder="1" applyAlignment="1">
      <alignment horizontal="center" vertical="center"/>
    </xf>
    <xf numFmtId="0" fontId="8" fillId="0" borderId="136" xfId="0" applyFont="1" applyBorder="1" applyAlignment="1">
      <alignment horizontal="center" vertical="center" wrapText="1"/>
    </xf>
    <xf numFmtId="0" fontId="8" fillId="0" borderId="137" xfId="0" applyFont="1" applyBorder="1" applyAlignment="1">
      <alignment horizontal="center" vertical="center" wrapText="1"/>
    </xf>
    <xf numFmtId="0" fontId="8" fillId="0" borderId="138" xfId="0" applyFont="1" applyBorder="1" applyAlignment="1">
      <alignment horizontal="center" vertical="center" wrapText="1"/>
    </xf>
    <xf numFmtId="0" fontId="28" fillId="0" borderId="136" xfId="0" applyFont="1" applyBorder="1" applyAlignment="1">
      <alignment horizontal="center" vertical="center"/>
    </xf>
    <xf numFmtId="0" fontId="28" fillId="0" borderId="137" xfId="0" applyFont="1" applyBorder="1" applyAlignment="1">
      <alignment horizontal="center" vertical="center"/>
    </xf>
    <xf numFmtId="0" fontId="28" fillId="0" borderId="139" xfId="0" applyFont="1" applyBorder="1" applyAlignment="1">
      <alignment horizontal="center" vertical="center"/>
    </xf>
    <xf numFmtId="0" fontId="8" fillId="0" borderId="136" xfId="0" applyFont="1" applyBorder="1" applyAlignment="1">
      <alignment horizontal="center" vertical="center"/>
    </xf>
    <xf numFmtId="0" fontId="8" fillId="0" borderId="139" xfId="0" applyFont="1" applyBorder="1" applyAlignment="1">
      <alignment horizontal="center" vertical="center"/>
    </xf>
    <xf numFmtId="0" fontId="11" fillId="0" borderId="8" xfId="0" applyFont="1" applyBorder="1" applyAlignment="1">
      <alignment horizontal="center"/>
    </xf>
    <xf numFmtId="0" fontId="29" fillId="0" borderId="8" xfId="0" applyFont="1" applyBorder="1" applyAlignment="1">
      <alignment horizontal="center" vertical="center"/>
    </xf>
    <xf numFmtId="0" fontId="56" fillId="0" borderId="9" xfId="0" applyFont="1" applyBorder="1" applyAlignment="1">
      <alignment horizontal="center" vertical="center"/>
    </xf>
    <xf numFmtId="0" fontId="56" fillId="0" borderId="23" xfId="0" applyFont="1" applyBorder="1" applyAlignment="1">
      <alignment horizontal="center" vertical="center"/>
    </xf>
    <xf numFmtId="0" fontId="56" fillId="0" borderId="28" xfId="0" applyFont="1" applyBorder="1" applyAlignment="1">
      <alignment horizontal="center" vertical="center"/>
    </xf>
    <xf numFmtId="0" fontId="28" fillId="0" borderId="8" xfId="0" applyFont="1" applyBorder="1" applyAlignment="1">
      <alignment horizontal="center" vertical="center"/>
    </xf>
    <xf numFmtId="0" fontId="0" fillId="0" borderId="0" xfId="0" applyAlignment="1">
      <alignment horizontal="center"/>
    </xf>
    <xf numFmtId="0" fontId="29" fillId="0" borderId="8" xfId="0" applyFont="1" applyBorder="1" applyAlignment="1">
      <alignment horizontal="right" vertical="center"/>
    </xf>
    <xf numFmtId="0" fontId="31" fillId="0" borderId="8" xfId="0" applyFont="1" applyBorder="1" applyAlignment="1">
      <alignment horizontal="center"/>
    </xf>
    <xf numFmtId="0" fontId="32" fillId="0" borderId="8" xfId="0" applyFont="1" applyBorder="1" applyAlignment="1">
      <alignment horizontal="center" vertical="top" wrapText="1"/>
    </xf>
    <xf numFmtId="0" fontId="6" fillId="0" borderId="8" xfId="0" applyFont="1" applyBorder="1" applyAlignment="1">
      <alignment horizontal="center" vertical="center"/>
    </xf>
    <xf numFmtId="0" fontId="55" fillId="0" borderId="125" xfId="0" applyFont="1" applyBorder="1" applyAlignment="1">
      <alignment horizontal="center"/>
    </xf>
    <xf numFmtId="0" fontId="55" fillId="0" borderId="75" xfId="0" applyFont="1" applyBorder="1" applyAlignment="1">
      <alignment horizontal="center"/>
    </xf>
    <xf numFmtId="0" fontId="55" fillId="0" borderId="126" xfId="0" applyFont="1" applyBorder="1" applyAlignment="1">
      <alignment horizontal="center"/>
    </xf>
    <xf numFmtId="0" fontId="55" fillId="0" borderId="22" xfId="0" applyFont="1" applyBorder="1" applyAlignment="1">
      <alignment horizontal="center"/>
    </xf>
    <xf numFmtId="0" fontId="55" fillId="0" borderId="23" xfId="0" applyFont="1" applyBorder="1" applyAlignment="1">
      <alignment horizontal="center"/>
    </xf>
    <xf numFmtId="0" fontId="55" fillId="0" borderId="24" xfId="0" applyFont="1" applyBorder="1" applyAlignment="1">
      <alignment horizontal="center"/>
    </xf>
    <xf numFmtId="0" fontId="55" fillId="0" borderId="122" xfId="0" applyFont="1" applyBorder="1" applyAlignment="1">
      <alignment horizontal="center"/>
    </xf>
    <xf numFmtId="0" fontId="55" fillId="0" borderId="123" xfId="0" applyFont="1" applyBorder="1" applyAlignment="1">
      <alignment horizontal="center"/>
    </xf>
    <xf numFmtId="0" fontId="55" fillId="0" borderId="124" xfId="0" applyFont="1" applyBorder="1" applyAlignment="1">
      <alignment horizontal="center"/>
    </xf>
    <xf numFmtId="3" fontId="56" fillId="0" borderId="56" xfId="0" applyNumberFormat="1" applyFont="1" applyBorder="1" applyAlignment="1">
      <alignment horizontal="center"/>
    </xf>
    <xf numFmtId="3" fontId="56" fillId="0" borderId="64" xfId="0" applyNumberFormat="1" applyFont="1" applyBorder="1" applyAlignment="1">
      <alignment horizontal="center"/>
    </xf>
    <xf numFmtId="3" fontId="56" fillId="0" borderId="113" xfId="0" applyNumberFormat="1" applyFont="1" applyBorder="1" applyAlignment="1">
      <alignment horizontal="center"/>
    </xf>
    <xf numFmtId="0" fontId="15" fillId="0" borderId="27" xfId="1" applyFont="1" applyBorder="1" applyAlignment="1">
      <alignment horizontal="center" vertical="center"/>
    </xf>
    <xf numFmtId="0" fontId="17" fillId="0" borderId="9" xfId="1" applyFont="1" applyBorder="1" applyAlignment="1">
      <alignment horizontal="center" vertical="center"/>
    </xf>
    <xf numFmtId="0" fontId="17" fillId="0" borderId="23" xfId="1" applyFont="1" applyBorder="1" applyAlignment="1">
      <alignment horizontal="center" vertical="center"/>
    </xf>
    <xf numFmtId="0" fontId="40" fillId="0" borderId="84" xfId="1" applyFont="1" applyBorder="1" applyAlignment="1">
      <alignment horizontal="center" vertical="center"/>
    </xf>
    <xf numFmtId="0" fontId="40" fillId="0" borderId="87" xfId="1" applyFont="1" applyBorder="1" applyAlignment="1">
      <alignment horizontal="center" vertical="center"/>
    </xf>
    <xf numFmtId="0" fontId="40" fillId="9" borderId="58" xfId="1" applyFont="1" applyFill="1" applyBorder="1" applyAlignment="1">
      <alignment horizontal="center" vertical="center"/>
    </xf>
    <xf numFmtId="0" fontId="40" fillId="6" borderId="84" xfId="1" applyFont="1" applyFill="1" applyBorder="1" applyAlignment="1">
      <alignment horizontal="center" vertical="center"/>
    </xf>
    <xf numFmtId="0" fontId="40" fillId="6" borderId="83" xfId="1" applyFont="1" applyFill="1" applyBorder="1" applyAlignment="1">
      <alignment horizontal="center" vertical="center"/>
    </xf>
    <xf numFmtId="0" fontId="28" fillId="0" borderId="56" xfId="0" applyFont="1" applyBorder="1" applyAlignment="1">
      <alignment horizontal="center" vertical="center"/>
    </xf>
    <xf numFmtId="0" fontId="28" fillId="0" borderId="64" xfId="0" applyFont="1" applyBorder="1" applyAlignment="1">
      <alignment horizontal="center" vertical="center"/>
    </xf>
    <xf numFmtId="0" fontId="28" fillId="0" borderId="12" xfId="0" applyFont="1" applyBorder="1" applyAlignment="1">
      <alignment horizontal="center" vertical="center"/>
    </xf>
    <xf numFmtId="0" fontId="40" fillId="6" borderId="87" xfId="1" applyFont="1" applyFill="1" applyBorder="1" applyAlignment="1">
      <alignment horizontal="center" vertical="center"/>
    </xf>
    <xf numFmtId="0" fontId="40" fillId="10" borderId="84" xfId="1" applyFont="1" applyFill="1" applyBorder="1" applyAlignment="1">
      <alignment horizontal="center" vertical="center"/>
    </xf>
    <xf numFmtId="0" fontId="40" fillId="10" borderId="83" xfId="1" applyFont="1" applyFill="1" applyBorder="1" applyAlignment="1">
      <alignment horizontal="center" vertical="center"/>
    </xf>
    <xf numFmtId="0" fontId="28" fillId="0" borderId="8" xfId="0" applyFont="1" applyBorder="1" applyAlignment="1">
      <alignment horizontal="center" vertical="center" wrapText="1"/>
    </xf>
    <xf numFmtId="0" fontId="28" fillId="0" borderId="50" xfId="0" applyFont="1" applyBorder="1" applyAlignment="1">
      <alignment horizontal="center" vertical="center"/>
    </xf>
    <xf numFmtId="0" fontId="28" fillId="0" borderId="57" xfId="0" applyFont="1" applyBorder="1" applyAlignment="1">
      <alignment horizontal="center" vertical="center"/>
    </xf>
    <xf numFmtId="0" fontId="28" fillId="0" borderId="51" xfId="0" applyFont="1" applyBorder="1" applyAlignment="1">
      <alignment horizontal="center" vertical="center"/>
    </xf>
    <xf numFmtId="0" fontId="8" fillId="0" borderId="0" xfId="0" applyFont="1" applyAlignment="1">
      <alignment horizontal="center" vertical="center"/>
    </xf>
    <xf numFmtId="0" fontId="8" fillId="0" borderId="64" xfId="0" applyFont="1" applyBorder="1" applyAlignment="1">
      <alignment horizontal="center" vertical="center"/>
    </xf>
    <xf numFmtId="0" fontId="40" fillId="6" borderId="58" xfId="1" applyFont="1" applyFill="1" applyBorder="1" applyAlignment="1">
      <alignment horizontal="center" vertical="center"/>
    </xf>
    <xf numFmtId="0" fontId="40" fillId="0" borderId="0" xfId="1" applyFont="1" applyAlignment="1">
      <alignment horizontal="center" vertical="center"/>
    </xf>
    <xf numFmtId="0" fontId="14" fillId="0" borderId="61" xfId="0" applyFont="1" applyBorder="1" applyAlignment="1">
      <alignment horizontal="left" vertical="top" wrapText="1"/>
    </xf>
    <xf numFmtId="0" fontId="14" fillId="0" borderId="99" xfId="0" applyFont="1" applyBorder="1" applyAlignment="1">
      <alignment horizontal="left" vertical="top" wrapText="1"/>
    </xf>
    <xf numFmtId="0" fontId="14" fillId="0" borderId="2" xfId="0" applyFont="1" applyBorder="1" applyAlignment="1">
      <alignment horizontal="left" vertical="top" wrapText="1"/>
    </xf>
    <xf numFmtId="0" fontId="9" fillId="0" borderId="17" xfId="6" applyFont="1" applyBorder="1" applyAlignment="1">
      <alignment horizontal="center"/>
    </xf>
    <xf numFmtId="0" fontId="9" fillId="0" borderId="18" xfId="6" applyFont="1" applyBorder="1" applyAlignment="1">
      <alignment horizontal="center"/>
    </xf>
    <xf numFmtId="0" fontId="9" fillId="0" borderId="19" xfId="6" applyFont="1" applyBorder="1" applyAlignment="1">
      <alignment horizontal="center"/>
    </xf>
    <xf numFmtId="0" fontId="9" fillId="0" borderId="20" xfId="6" applyFont="1" applyBorder="1" applyAlignment="1">
      <alignment horizontal="center"/>
    </xf>
    <xf numFmtId="0" fontId="9" fillId="0" borderId="8" xfId="6" applyFont="1" applyBorder="1" applyAlignment="1">
      <alignment horizontal="center"/>
    </xf>
    <xf numFmtId="0" fontId="9" fillId="0" borderId="21" xfId="6" applyFont="1"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52" xfId="0" applyBorder="1" applyAlignment="1">
      <alignment horizontal="center"/>
    </xf>
    <xf numFmtId="0" fontId="0" fillId="0" borderId="27" xfId="0" applyBorder="1" applyAlignment="1">
      <alignment horizontal="center"/>
    </xf>
    <xf numFmtId="0" fontId="0" fillId="0" borderId="3" xfId="0" applyBorder="1" applyAlignment="1">
      <alignment horizontal="center"/>
    </xf>
    <xf numFmtId="0" fontId="9" fillId="0" borderId="25" xfId="6" applyFont="1" applyBorder="1" applyAlignment="1">
      <alignment horizontal="center" vertical="justify"/>
    </xf>
    <xf numFmtId="0" fontId="9" fillId="0" borderId="0" xfId="6" applyFont="1" applyAlignment="1">
      <alignment horizontal="center" vertical="justify"/>
    </xf>
    <xf numFmtId="0" fontId="9" fillId="0" borderId="26" xfId="6" applyFont="1" applyBorder="1" applyAlignment="1">
      <alignment horizontal="center" vertical="justify"/>
    </xf>
    <xf numFmtId="0" fontId="9" fillId="0" borderId="49" xfId="6" applyFont="1" applyBorder="1" applyAlignment="1">
      <alignment horizontal="center"/>
    </xf>
    <xf numFmtId="0" fontId="18" fillId="0" borderId="0" xfId="6" applyFont="1" applyAlignment="1">
      <alignment horizontal="center"/>
    </xf>
    <xf numFmtId="0" fontId="18" fillId="0" borderId="87" xfId="6" applyFont="1" applyBorder="1" applyAlignment="1">
      <alignment horizontal="center"/>
    </xf>
    <xf numFmtId="0" fontId="11" fillId="0" borderId="56" xfId="0" applyFont="1" applyBorder="1" applyAlignment="1">
      <alignment horizontal="center"/>
    </xf>
    <xf numFmtId="0" fontId="11" fillId="0" borderId="64" xfId="0" applyFont="1" applyBorder="1" applyAlignment="1">
      <alignment horizontal="center"/>
    </xf>
    <xf numFmtId="0" fontId="11" fillId="0" borderId="12" xfId="0" applyFont="1" applyBorder="1" applyAlignment="1">
      <alignment horizontal="center"/>
    </xf>
    <xf numFmtId="0" fontId="33" fillId="0" borderId="17" xfId="6" applyFont="1" applyBorder="1" applyAlignment="1">
      <alignment horizontal="center"/>
    </xf>
    <xf numFmtId="0" fontId="33" fillId="0" borderId="75" xfId="6" applyFont="1" applyBorder="1" applyAlignment="1">
      <alignment horizontal="center"/>
    </xf>
    <xf numFmtId="0" fontId="33" fillId="0" borderId="19" xfId="6" applyFont="1" applyBorder="1" applyAlignment="1">
      <alignment horizontal="center"/>
    </xf>
    <xf numFmtId="0" fontId="31" fillId="0" borderId="20" xfId="0" applyFont="1" applyBorder="1" applyAlignment="1">
      <alignment horizontal="center"/>
    </xf>
    <xf numFmtId="0" fontId="31" fillId="0" borderId="23" xfId="0" applyFont="1" applyBorder="1" applyAlignment="1">
      <alignment horizontal="center"/>
    </xf>
    <xf numFmtId="0" fontId="31" fillId="0" borderId="21" xfId="0" applyFont="1" applyBorder="1" applyAlignment="1">
      <alignment horizontal="center"/>
    </xf>
    <xf numFmtId="0" fontId="15" fillId="0" borderId="25" xfId="6" applyFont="1" applyBorder="1" applyAlignment="1">
      <alignment horizontal="center"/>
    </xf>
    <xf numFmtId="0" fontId="15" fillId="0" borderId="0" xfId="6" applyFont="1" applyAlignment="1">
      <alignment horizontal="center"/>
    </xf>
    <xf numFmtId="0" fontId="15" fillId="0" borderId="26" xfId="6" applyFont="1" applyBorder="1" applyAlignment="1">
      <alignment horizontal="center"/>
    </xf>
    <xf numFmtId="0" fontId="32" fillId="0" borderId="69" xfId="0" applyFont="1" applyBorder="1" applyAlignment="1">
      <alignment horizontal="center" vertical="center" wrapText="1"/>
    </xf>
    <xf numFmtId="0" fontId="32" fillId="0" borderId="49" xfId="0" applyFont="1" applyBorder="1" applyAlignment="1">
      <alignment horizontal="center" vertical="center" wrapText="1"/>
    </xf>
    <xf numFmtId="0" fontId="32" fillId="0" borderId="70" xfId="0" applyFont="1" applyBorder="1" applyAlignment="1">
      <alignment horizontal="center" vertical="center"/>
    </xf>
    <xf numFmtId="0" fontId="31" fillId="0" borderId="25" xfId="0" applyFont="1" applyBorder="1" applyAlignment="1">
      <alignment horizontal="center"/>
    </xf>
    <xf numFmtId="0" fontId="31" fillId="0" borderId="0" xfId="0" applyFont="1" applyAlignment="1">
      <alignment horizontal="center"/>
    </xf>
    <xf numFmtId="0" fontId="31" fillId="0" borderId="26" xfId="0" applyFont="1" applyBorder="1" applyAlignment="1">
      <alignment horizontal="center"/>
    </xf>
    <xf numFmtId="0" fontId="31" fillId="0" borderId="22" xfId="0" applyFont="1" applyBorder="1" applyAlignment="1">
      <alignment horizontal="center"/>
    </xf>
    <xf numFmtId="0" fontId="31" fillId="0" borderId="24" xfId="0" applyFont="1" applyBorder="1" applyAlignment="1">
      <alignment horizontal="center"/>
    </xf>
    <xf numFmtId="0" fontId="9" fillId="0" borderId="34" xfId="6" applyFont="1" applyBorder="1" applyAlignment="1">
      <alignment horizontal="center"/>
    </xf>
    <xf numFmtId="0" fontId="9" fillId="0" borderId="35" xfId="6" applyFont="1" applyBorder="1" applyAlignment="1">
      <alignment horizontal="center"/>
    </xf>
    <xf numFmtId="0" fontId="9" fillId="0" borderId="50" xfId="6" applyFont="1" applyBorder="1" applyAlignment="1">
      <alignment horizontal="center"/>
    </xf>
    <xf numFmtId="0" fontId="9" fillId="0" borderId="57" xfId="6" applyFont="1" applyBorder="1" applyAlignment="1">
      <alignment horizontal="center"/>
    </xf>
    <xf numFmtId="0" fontId="9" fillId="0" borderId="51" xfId="6" applyFont="1" applyBorder="1" applyAlignment="1">
      <alignment horizontal="center"/>
    </xf>
    <xf numFmtId="0" fontId="9" fillId="0" borderId="25" xfId="6" applyFont="1" applyBorder="1" applyAlignment="1">
      <alignment horizontal="center"/>
    </xf>
    <xf numFmtId="0" fontId="9" fillId="0" borderId="0" xfId="6" applyFont="1" applyAlignment="1">
      <alignment horizontal="center"/>
    </xf>
    <xf numFmtId="0" fontId="9" fillId="0" borderId="26" xfId="6" applyFont="1" applyBorder="1" applyAlignment="1">
      <alignment horizontal="center"/>
    </xf>
    <xf numFmtId="0" fontId="9" fillId="0" borderId="52" xfId="6" applyFont="1" applyBorder="1" applyAlignment="1">
      <alignment horizontal="center"/>
    </xf>
    <xf numFmtId="0" fontId="9" fillId="0" borderId="27" xfId="6" applyFont="1" applyBorder="1" applyAlignment="1">
      <alignment horizontal="center"/>
    </xf>
    <xf numFmtId="0" fontId="9" fillId="0" borderId="3" xfId="6" applyFont="1" applyBorder="1" applyAlignment="1">
      <alignment horizontal="center"/>
    </xf>
    <xf numFmtId="0" fontId="9" fillId="0" borderId="31" xfId="6" applyFont="1" applyBorder="1" applyAlignment="1">
      <alignment horizontal="center"/>
    </xf>
    <xf numFmtId="0" fontId="9" fillId="0" borderId="32" xfId="6" applyFont="1" applyBorder="1" applyAlignment="1">
      <alignment horizontal="center"/>
    </xf>
    <xf numFmtId="0" fontId="9" fillId="0" borderId="33" xfId="6" applyFont="1" applyBorder="1" applyAlignment="1">
      <alignment horizontal="center"/>
    </xf>
    <xf numFmtId="0" fontId="0" fillId="0" borderId="37" xfId="0" applyBorder="1" applyAlignment="1">
      <alignment horizontal="center"/>
    </xf>
    <xf numFmtId="0" fontId="0" fillId="0" borderId="44" xfId="0" applyBorder="1" applyAlignment="1">
      <alignment horizontal="center"/>
    </xf>
    <xf numFmtId="0" fontId="11" fillId="0" borderId="59" xfId="0" applyFont="1" applyBorder="1" applyAlignment="1">
      <alignment horizontal="center" vertical="center" wrapText="1"/>
    </xf>
    <xf numFmtId="0" fontId="11" fillId="0" borderId="106" xfId="0" applyFont="1" applyBorder="1" applyAlignment="1">
      <alignment horizontal="center" vertical="center" wrapText="1"/>
    </xf>
    <xf numFmtId="0" fontId="0" fillId="0" borderId="56" xfId="0" applyBorder="1" applyAlignment="1">
      <alignment horizontal="center"/>
    </xf>
    <xf numFmtId="0" fontId="0" fillId="0" borderId="114" xfId="0" applyBorder="1" applyAlignment="1">
      <alignment horizontal="center"/>
    </xf>
    <xf numFmtId="0" fontId="30" fillId="5" borderId="93" xfId="0" applyFont="1" applyFill="1" applyBorder="1" applyAlignment="1">
      <alignment horizontal="center" vertical="center" wrapText="1"/>
    </xf>
    <xf numFmtId="0" fontId="30" fillId="5" borderId="95" xfId="0" applyFont="1" applyFill="1" applyBorder="1" applyAlignment="1">
      <alignment horizontal="center" vertical="center" wrapText="1"/>
    </xf>
    <xf numFmtId="0" fontId="30" fillId="5" borderId="111" xfId="0" applyFont="1" applyFill="1" applyBorder="1" applyAlignment="1">
      <alignment horizontal="center" vertical="center" wrapText="1"/>
    </xf>
    <xf numFmtId="0" fontId="8" fillId="0" borderId="50" xfId="0" applyFont="1" applyBorder="1" applyAlignment="1">
      <alignment horizontal="center"/>
    </xf>
    <xf numFmtId="0" fontId="8" fillId="0" borderId="51" xfId="0" applyFont="1" applyBorder="1" applyAlignment="1">
      <alignment horizontal="center"/>
    </xf>
    <xf numFmtId="0" fontId="8" fillId="0" borderId="25" xfId="0" applyFont="1" applyBorder="1" applyAlignment="1">
      <alignment horizontal="center"/>
    </xf>
    <xf numFmtId="0" fontId="8" fillId="0" borderId="26" xfId="0" applyFont="1" applyBorder="1" applyAlignment="1">
      <alignment horizontal="center"/>
    </xf>
    <xf numFmtId="0" fontId="8" fillId="0" borderId="52" xfId="0" applyFont="1" applyBorder="1" applyAlignment="1">
      <alignment horizontal="center"/>
    </xf>
    <xf numFmtId="0" fontId="8" fillId="0" borderId="3" xfId="0" applyFont="1" applyBorder="1" applyAlignment="1">
      <alignment horizontal="center"/>
    </xf>
    <xf numFmtId="0" fontId="17" fillId="0" borderId="17" xfId="6" applyFont="1" applyBorder="1" applyAlignment="1">
      <alignment horizontal="center"/>
    </xf>
    <xf numFmtId="0" fontId="17" fillId="0" borderId="18" xfId="6" applyFont="1" applyBorder="1" applyAlignment="1">
      <alignment horizontal="center"/>
    </xf>
    <xf numFmtId="0" fontId="17" fillId="0" borderId="19" xfId="6" applyFont="1" applyBorder="1" applyAlignment="1">
      <alignment horizontal="center"/>
    </xf>
    <xf numFmtId="0" fontId="17" fillId="0" borderId="20" xfId="6" applyFont="1" applyBorder="1" applyAlignment="1">
      <alignment horizontal="center"/>
    </xf>
    <xf numFmtId="0" fontId="17" fillId="0" borderId="8" xfId="6" applyFont="1" applyBorder="1" applyAlignment="1">
      <alignment horizontal="center"/>
    </xf>
    <xf numFmtId="0" fontId="17" fillId="0" borderId="21" xfId="6" applyFont="1" applyBorder="1" applyAlignment="1">
      <alignment horizontal="center"/>
    </xf>
    <xf numFmtId="0" fontId="8" fillId="0" borderId="69" xfId="0" applyFont="1" applyBorder="1" applyAlignment="1">
      <alignment horizontal="center"/>
    </xf>
    <xf numFmtId="0" fontId="8" fillId="0" borderId="49" xfId="0" applyFont="1" applyBorder="1" applyAlignment="1">
      <alignment horizontal="center"/>
    </xf>
    <xf numFmtId="0" fontId="8" fillId="0" borderId="70" xfId="0" applyFont="1" applyBorder="1" applyAlignment="1">
      <alignment horizontal="center"/>
    </xf>
    <xf numFmtId="0" fontId="8" fillId="0" borderId="1" xfId="0" applyFont="1" applyBorder="1" applyAlignment="1">
      <alignment horizontal="center"/>
    </xf>
    <xf numFmtId="0" fontId="17" fillId="0" borderId="1" xfId="6" applyFont="1" applyBorder="1" applyAlignment="1">
      <alignment horizontal="center"/>
    </xf>
    <xf numFmtId="0" fontId="17" fillId="0" borderId="61" xfId="6" applyFont="1" applyBorder="1" applyAlignment="1">
      <alignment horizontal="center"/>
    </xf>
    <xf numFmtId="0" fontId="8" fillId="0" borderId="61" xfId="0" applyFont="1" applyBorder="1" applyAlignment="1">
      <alignment horizontal="center"/>
    </xf>
    <xf numFmtId="0" fontId="8" fillId="0" borderId="99" xfId="0" applyFont="1" applyBorder="1" applyAlignment="1">
      <alignment horizontal="center"/>
    </xf>
    <xf numFmtId="0" fontId="8" fillId="0" borderId="2" xfId="0" applyFont="1" applyBorder="1" applyAlignment="1">
      <alignment horizontal="center"/>
    </xf>
    <xf numFmtId="0" fontId="34" fillId="0" borderId="56" xfId="0" applyFont="1" applyBorder="1" applyAlignment="1">
      <alignment horizontal="center" vertical="center" wrapText="1"/>
    </xf>
    <xf numFmtId="0" fontId="27" fillId="0" borderId="64" xfId="0" applyFont="1" applyBorder="1" applyAlignment="1">
      <alignment horizontal="center" vertical="center" wrapText="1"/>
    </xf>
    <xf numFmtId="0" fontId="27" fillId="0" borderId="12" xfId="0" applyFont="1" applyBorder="1" applyAlignment="1">
      <alignment horizontal="center" vertical="center" wrapText="1"/>
    </xf>
    <xf numFmtId="0" fontId="26" fillId="0" borderId="52" xfId="0" applyFont="1" applyBorder="1" applyAlignment="1">
      <alignment vertical="center" wrapText="1"/>
    </xf>
    <xf numFmtId="0" fontId="26" fillId="0" borderId="27" xfId="0" applyFont="1" applyBorder="1" applyAlignment="1">
      <alignment vertical="center"/>
    </xf>
    <xf numFmtId="0" fontId="26" fillId="0" borderId="3" xfId="0" applyFont="1" applyBorder="1" applyAlignment="1">
      <alignment vertical="center"/>
    </xf>
    <xf numFmtId="0" fontId="26" fillId="0" borderId="56" xfId="0" applyFont="1" applyBorder="1" applyAlignment="1">
      <alignment horizontal="center" vertical="center"/>
    </xf>
    <xf numFmtId="0" fontId="26" fillId="0" borderId="64" xfId="0" applyFont="1" applyBorder="1" applyAlignment="1">
      <alignment horizontal="center" vertical="center"/>
    </xf>
    <xf numFmtId="0" fontId="26" fillId="0" borderId="12" xfId="0" applyFont="1" applyBorder="1" applyAlignment="1">
      <alignment horizontal="center" vertical="center"/>
    </xf>
    <xf numFmtId="0" fontId="26" fillId="0" borderId="50" xfId="0" applyFont="1" applyBorder="1" applyAlignment="1">
      <alignment horizontal="center" vertical="center"/>
    </xf>
    <xf numFmtId="0" fontId="26" fillId="0" borderId="57" xfId="0" applyFont="1" applyBorder="1" applyAlignment="1">
      <alignment horizontal="center" vertical="center"/>
    </xf>
    <xf numFmtId="0" fontId="26" fillId="0" borderId="51" xfId="0" applyFont="1" applyBorder="1" applyAlignment="1">
      <alignment horizontal="center" vertical="center"/>
    </xf>
    <xf numFmtId="0" fontId="26" fillId="0" borderId="17" xfId="0" applyFont="1" applyBorder="1" applyAlignment="1">
      <alignment horizontal="center" vertical="center"/>
    </xf>
    <xf numFmtId="0" fontId="26" fillId="0" borderId="20" xfId="0" applyFont="1" applyBorder="1" applyAlignment="1">
      <alignment horizontal="center" vertical="center"/>
    </xf>
    <xf numFmtId="0" fontId="26" fillId="0" borderId="76" xfId="0" applyFont="1" applyBorder="1" applyAlignment="1">
      <alignment horizontal="center" vertical="center"/>
    </xf>
    <xf numFmtId="0" fontId="26" fillId="0" borderId="66" xfId="0" applyFont="1" applyBorder="1" applyAlignment="1">
      <alignment horizontal="center" vertical="center"/>
    </xf>
    <xf numFmtId="0" fontId="26" fillId="0" borderId="29" xfId="0" applyFont="1" applyBorder="1" applyAlignment="1">
      <alignment horizontal="center" vertical="center"/>
    </xf>
    <xf numFmtId="0" fontId="26" fillId="0" borderId="113" xfId="0" applyFont="1" applyBorder="1" applyAlignment="1">
      <alignment horizontal="center" vertical="center"/>
    </xf>
    <xf numFmtId="0" fontId="26" fillId="0" borderId="85" xfId="0" applyFont="1" applyBorder="1" applyAlignment="1">
      <alignment horizontal="center" vertical="center"/>
    </xf>
    <xf numFmtId="0" fontId="17" fillId="0" borderId="34" xfId="7" applyFont="1" applyBorder="1" applyAlignment="1">
      <alignment horizontal="center"/>
    </xf>
    <xf numFmtId="0" fontId="17" fillId="0" borderId="8" xfId="7" applyFont="1" applyBorder="1" applyAlignment="1">
      <alignment horizontal="center"/>
    </xf>
    <xf numFmtId="0" fontId="2" fillId="0" borderId="8" xfId="7" applyBorder="1" applyAlignment="1">
      <alignment horizontal="center"/>
    </xf>
    <xf numFmtId="0" fontId="2" fillId="0" borderId="35" xfId="7" applyBorder="1" applyAlignment="1">
      <alignment horizontal="center"/>
    </xf>
    <xf numFmtId="0" fontId="17" fillId="0" borderId="31" xfId="1" applyFont="1" applyBorder="1" applyAlignment="1">
      <alignment horizontal="center"/>
    </xf>
    <xf numFmtId="0" fontId="17" fillId="0" borderId="32" xfId="1" applyFont="1" applyBorder="1" applyAlignment="1">
      <alignment horizontal="center"/>
    </xf>
    <xf numFmtId="0" fontId="17" fillId="0" borderId="33" xfId="1" applyFont="1" applyBorder="1" applyAlignment="1">
      <alignment horizontal="center"/>
    </xf>
    <xf numFmtId="0" fontId="17" fillId="0" borderId="34" xfId="1" applyFont="1" applyBorder="1" applyAlignment="1">
      <alignment horizontal="center"/>
    </xf>
    <xf numFmtId="0" fontId="17" fillId="0" borderId="8" xfId="1" applyFont="1" applyBorder="1" applyAlignment="1">
      <alignment horizontal="center"/>
    </xf>
    <xf numFmtId="0" fontId="17" fillId="0" borderId="35" xfId="1" applyFont="1" applyBorder="1" applyAlignment="1">
      <alignment horizontal="center"/>
    </xf>
    <xf numFmtId="0" fontId="17" fillId="0" borderId="40" xfId="7" applyFont="1" applyBorder="1" applyAlignment="1">
      <alignment horizontal="center"/>
    </xf>
    <xf numFmtId="0" fontId="17" fillId="0" borderId="41" xfId="7" applyFont="1" applyBorder="1" applyAlignment="1">
      <alignment horizontal="center"/>
    </xf>
    <xf numFmtId="0" fontId="17" fillId="0" borderId="42" xfId="7" applyFont="1" applyBorder="1" applyAlignment="1">
      <alignment horizontal="center"/>
    </xf>
    <xf numFmtId="0" fontId="17" fillId="0" borderId="34" xfId="7" applyFont="1" applyBorder="1" applyAlignment="1">
      <alignment horizontal="left" vertical="top" wrapText="1"/>
    </xf>
    <xf numFmtId="0" fontId="17" fillId="0" borderId="8" xfId="7" applyFont="1" applyBorder="1" applyAlignment="1">
      <alignment horizontal="left" vertical="top" wrapText="1"/>
    </xf>
    <xf numFmtId="0" fontId="17" fillId="0" borderId="35" xfId="7" applyFont="1" applyBorder="1" applyAlignment="1">
      <alignment horizontal="left" vertical="top" wrapText="1"/>
    </xf>
    <xf numFmtId="0" fontId="2" fillId="0" borderId="34" xfId="7" applyBorder="1" applyAlignment="1">
      <alignment horizontal="left" vertical="top" wrapText="1"/>
    </xf>
    <xf numFmtId="0" fontId="2" fillId="0" borderId="8" xfId="7" applyBorder="1" applyAlignment="1">
      <alignment horizontal="left" vertical="top" wrapText="1"/>
    </xf>
    <xf numFmtId="0" fontId="2" fillId="0" borderId="35" xfId="7" applyBorder="1" applyAlignment="1">
      <alignment horizontal="left" vertical="top" wrapText="1"/>
    </xf>
    <xf numFmtId="0" fontId="2" fillId="0" borderId="8" xfId="7" applyBorder="1" applyAlignment="1">
      <alignment horizontal="center" vertical="top" wrapText="1"/>
    </xf>
    <xf numFmtId="0" fontId="17" fillId="0" borderId="35" xfId="7" applyFont="1" applyBorder="1" applyAlignment="1">
      <alignment horizontal="center"/>
    </xf>
    <xf numFmtId="0" fontId="17" fillId="0" borderId="37" xfId="7" applyFont="1" applyBorder="1" applyAlignment="1">
      <alignment horizontal="left"/>
    </xf>
    <xf numFmtId="0" fontId="17" fillId="0" borderId="28" xfId="7" applyFont="1" applyBorder="1" applyAlignment="1">
      <alignment horizontal="left"/>
    </xf>
    <xf numFmtId="0" fontId="17" fillId="0" borderId="9" xfId="7" applyFont="1" applyBorder="1" applyAlignment="1">
      <alignment horizontal="center"/>
    </xf>
    <xf numFmtId="0" fontId="17" fillId="0" borderId="23" xfId="7" applyFont="1" applyBorder="1" applyAlignment="1">
      <alignment horizontal="center"/>
    </xf>
    <xf numFmtId="0" fontId="17" fillId="0" borderId="28" xfId="7" applyFont="1" applyBorder="1" applyAlignment="1">
      <alignment horizontal="center"/>
    </xf>
    <xf numFmtId="0" fontId="6" fillId="0" borderId="8" xfId="0" applyFont="1" applyBorder="1" applyAlignment="1">
      <alignment horizontal="center"/>
    </xf>
    <xf numFmtId="0" fontId="4" fillId="0" borderId="8" xfId="0" applyFont="1" applyBorder="1" applyAlignment="1">
      <alignment horizontal="center"/>
    </xf>
    <xf numFmtId="0" fontId="15" fillId="0" borderId="8" xfId="1" applyFont="1" applyBorder="1" applyAlignment="1">
      <alignment horizontal="center" vertical="center" wrapText="1"/>
    </xf>
    <xf numFmtId="0" fontId="31" fillId="0" borderId="20" xfId="0" applyFont="1" applyBorder="1" applyAlignment="1">
      <alignment horizontal="center" vertical="center" wrapText="1"/>
    </xf>
    <xf numFmtId="0" fontId="31" fillId="0" borderId="29" xfId="0" applyFont="1" applyBorder="1" applyAlignment="1">
      <alignment horizontal="center" vertical="center" wrapText="1"/>
    </xf>
    <xf numFmtId="0" fontId="0" fillId="0" borderId="8" xfId="0" applyBorder="1" applyAlignment="1">
      <alignment horizontal="center"/>
    </xf>
    <xf numFmtId="0" fontId="0" fillId="0" borderId="21" xfId="0" applyBorder="1" applyAlignment="1">
      <alignment horizontal="center"/>
    </xf>
    <xf numFmtId="0" fontId="0" fillId="0" borderId="65" xfId="0" applyBorder="1" applyAlignment="1">
      <alignment horizontal="center"/>
    </xf>
    <xf numFmtId="0" fontId="0" fillId="0" borderId="30" xfId="0" applyBorder="1" applyAlignment="1">
      <alignment horizontal="center"/>
    </xf>
    <xf numFmtId="0" fontId="31" fillId="0" borderId="20" xfId="0" applyFont="1" applyBorder="1" applyAlignment="1">
      <alignment horizontal="center" vertical="center"/>
    </xf>
    <xf numFmtId="0" fontId="31" fillId="0" borderId="8" xfId="0" applyFont="1" applyBorder="1" applyAlignment="1">
      <alignment horizontal="center" vertical="center"/>
    </xf>
  </cellXfs>
  <cellStyles count="15">
    <cellStyle name="Estilo 1" xfId="1" xr:uid="{00000000-0005-0000-0000-000000000000}"/>
    <cellStyle name="Hipervínculo" xfId="3" builtinId="8"/>
    <cellStyle name="Hipervínculo 2" xfId="9" xr:uid="{00000000-0005-0000-0000-000002000000}"/>
    <cellStyle name="Millares" xfId="8" builtinId="3"/>
    <cellStyle name="Millares [0]" xfId="14" builtinId="6"/>
    <cellStyle name="Millares 2" xfId="11" xr:uid="{00000000-0005-0000-0000-000005000000}"/>
    <cellStyle name="Moneda" xfId="10" builtinId="4"/>
    <cellStyle name="Moneda [0] 2" xfId="5" xr:uid="{00000000-0005-0000-0000-000007000000}"/>
    <cellStyle name="Moneda 2" xfId="12" xr:uid="{00000000-0005-0000-0000-000008000000}"/>
    <cellStyle name="Normal" xfId="0" builtinId="0"/>
    <cellStyle name="Normal 2" xfId="2" xr:uid="{00000000-0005-0000-0000-00000A000000}"/>
    <cellStyle name="Normal 2 2" xfId="4" xr:uid="{00000000-0005-0000-0000-00000B000000}"/>
    <cellStyle name="Normal_ANEXOS Y FORMATOS PLIEGO DE CONDICIONES" xfId="7" xr:uid="{00000000-0005-0000-0000-00000C000000}"/>
    <cellStyle name="Normal_FORMATOS PLIEGO DE CONDICIONES DEFINITIVO" xfId="6" xr:uid="{00000000-0005-0000-0000-00000D000000}"/>
    <cellStyle name="Porcentaje" xfId="13" builtinId="5"/>
  </cellStyles>
  <dxfs count="8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numFmt numFmtId="166" formatCode="_-&quot;$&quot;\ * #,##0_-;\-&quot;$&quot;\ * #,##0_-;_-&quot;$&quot;\ * &quot;-&quot;??_-;_-@_-"/>
    </dxf>
    <dxf>
      <numFmt numFmtId="166" formatCode="_-&quot;$&quot;\ * #,##0_-;\-&quot;$&quot;\ * #,##0_-;_-&quot;$&quot;\ * &quot;-&quot;??_-;_-@_-"/>
    </dxf>
    <dxf>
      <font>
        <sz val="9"/>
      </font>
    </dxf>
    <dxf>
      <font>
        <sz val="9"/>
      </font>
    </dxf>
    <dxf>
      <font>
        <sz val="9"/>
      </font>
    </dxf>
    <dxf>
      <font>
        <sz val="9"/>
      </font>
    </dxf>
    <dxf>
      <font>
        <sz val="9"/>
      </font>
    </dxf>
    <dxf>
      <font>
        <sz val="9"/>
      </font>
    </dxf>
    <dxf>
      <font>
        <sz val="8"/>
      </font>
    </dxf>
    <dxf>
      <font>
        <sz val="8"/>
      </font>
    </dxf>
    <dxf>
      <font>
        <sz val="8"/>
      </font>
    </dxf>
    <dxf>
      <font>
        <sz val="8"/>
      </font>
    </dxf>
    <dxf>
      <font>
        <sz val="8"/>
      </font>
    </dxf>
    <dxf>
      <font>
        <sz val="8"/>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sz val="9"/>
      </font>
    </dxf>
    <dxf>
      <font>
        <sz val="9"/>
      </font>
    </dxf>
    <dxf>
      <font>
        <sz val="9"/>
      </font>
    </dxf>
    <dxf>
      <font>
        <sz val="9"/>
      </font>
    </dxf>
    <dxf>
      <font>
        <sz val="9"/>
      </font>
    </dxf>
    <dxf>
      <font>
        <sz val="9"/>
      </font>
    </dxf>
    <dxf>
      <font>
        <sz val="10"/>
      </font>
    </dxf>
    <dxf>
      <font>
        <sz val="10"/>
      </font>
    </dxf>
    <dxf>
      <font>
        <sz val="10"/>
      </font>
    </dxf>
    <dxf>
      <font>
        <sz val="10"/>
      </font>
    </dxf>
    <dxf>
      <font>
        <sz val="10"/>
      </font>
    </dxf>
    <dxf>
      <font>
        <sz val="10"/>
      </font>
    </dxf>
    <dxf>
      <numFmt numFmtId="34" formatCode="_-&quot;$&quot;\ * #,##0.00_-;\-&quot;$&quot;\ * #,##0.00_-;_-&quot;$&quot;\ * &quot;-&quot;??_-;_-@_-"/>
    </dxf>
    <dxf>
      <numFmt numFmtId="34" formatCode="_-&quot;$&quot;\ * #,##0.00_-;\-&quot;$&quot;\ * #,##0.00_-;_-&quot;$&quot;\ *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pivotCacheDefinition" Target="pivotCache/pivotCacheDefinition5.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pivotCacheDefinition" Target="pivotCache/pivotCacheDefinition3.xml"/><Relationship Id="rId37" Type="http://schemas.openxmlformats.org/officeDocument/2006/relationships/sharedStrings" Target="sharedString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pivotCacheDefinition" Target="pivotCache/pivotCacheDefinition1.xml"/><Relationship Id="rId35" Type="http://schemas.openxmlformats.org/officeDocument/2006/relationships/theme" Target="theme/theme1.xml"/><Relationship Id="rId43" Type="http://schemas.openxmlformats.org/officeDocument/2006/relationships/customXml" Target="../customXml/item4.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pivotCacheDefinition" Target="pivotCache/pivotCacheDefinition4.xml"/><Relationship Id="rId38"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87312</xdr:colOff>
      <xdr:row>1</xdr:row>
      <xdr:rowOff>87312</xdr:rowOff>
    </xdr:from>
    <xdr:to>
      <xdr:col>0</xdr:col>
      <xdr:colOff>639329</xdr:colOff>
      <xdr:row>2</xdr:row>
      <xdr:rowOff>309562</xdr:rowOff>
    </xdr:to>
    <xdr:pic>
      <xdr:nvPicPr>
        <xdr:cNvPr id="2" name="Imagen 4">
          <a:extLst>
            <a:ext uri="{FF2B5EF4-FFF2-40B4-BE49-F238E27FC236}">
              <a16:creationId xmlns:a16="http://schemas.microsoft.com/office/drawing/2014/main" id="{05B2B7AA-7EF8-40D9-8E8C-86A11EF0B7E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 r="15247" b="15436"/>
        <a:stretch>
          <a:fillRect/>
        </a:stretch>
      </xdr:blipFill>
      <xdr:spPr bwMode="auto">
        <a:xfrm>
          <a:off x="201612" y="277812"/>
          <a:ext cx="552017" cy="536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asanchezr\Documents\ALMAC&#201;N%20E%20INVENTARIOS\DIEGO%20S&#193;NCHEZ\2026\COORDINACI&#211;N%20A&amp;I\INFORMES\ANTEPROYECTO%20PP\Solicitado%20Vs.%20Anteproyecto.xls" TargetMode="External"/><Relationship Id="rId1" Type="http://schemas.openxmlformats.org/officeDocument/2006/relationships/externalLinkPath" Target="file:///C:\Users\dasanchezr\Documents\ALMAC&#201;N%20E%20INVENTARIOS\DIEGO%20S&#193;NCHEZ\2026\COORDINACI&#211;N%20A&amp;I\INFORMES\ANTEPROYECTO%20PP\Solicitado%20Vs.%20Anteproyecto.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dasanchezr\Documents\ALMAC&#201;N%20E%20INVENTARIOS\DIEGO%20S&#193;NCHEZ\2026\COORDINACI&#211;N%20A&amp;I\&#176;CONTRATACI&#211;N%20ALMAC&#201;N\OUTSOURCING\E.%20P.%20&amp;%20V.F\V.%20F\pxq.xlsx" TargetMode="External"/><Relationship Id="rId1" Type="http://schemas.openxmlformats.org/officeDocument/2006/relationships/externalLinkPath" Target="file:///C:\Users\dasanchezr\Documents\ALMAC&#201;N%20E%20INVENTARIOS\DIEGO%20S&#193;NCHEZ\2026\COORDINACI&#211;N%20A&amp;I\&#176;CONTRATACI&#211;N%20ALMAC&#201;N\OUTSOURCING\E.%20P.%20&amp;%20V.F\V.%20F\pxq.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1"/>
      <sheetName val="Rubros (2026)"/>
    </sheetNames>
    <sheetDataSet>
      <sheetData sheetId="0"/>
      <sheetData sheetId="1">
        <row r="3">
          <cell r="A3" t="str">
            <v>A-02-01-01-004-005</v>
          </cell>
          <cell r="B3" t="str">
            <v>A</v>
          </cell>
          <cell r="C3" t="str">
            <v>02</v>
          </cell>
          <cell r="D3" t="str">
            <v>01</v>
          </cell>
          <cell r="E3" t="str">
            <v>01</v>
          </cell>
          <cell r="F3" t="str">
            <v>04</v>
          </cell>
          <cell r="G3" t="str">
            <v>05</v>
          </cell>
          <cell r="I3" t="str">
            <v>PAPELERIA</v>
          </cell>
          <cell r="J3" t="str">
            <v>MAQUINARIA DE OFICINA, CONTABILIDAD E INFORMÁTICA</v>
          </cell>
          <cell r="K3">
            <v>124534029</v>
          </cell>
          <cell r="L3">
            <v>98950000</v>
          </cell>
          <cell r="M3">
            <v>119892000</v>
          </cell>
          <cell r="N3">
            <v>123480000</v>
          </cell>
          <cell r="O3">
            <v>103606602</v>
          </cell>
          <cell r="P3">
            <v>103606602</v>
          </cell>
        </row>
        <row r="4">
          <cell r="A4" t="str">
            <v>A-02-01-01-004-006</v>
          </cell>
          <cell r="B4" t="str">
            <v>A</v>
          </cell>
          <cell r="C4" t="str">
            <v>02</v>
          </cell>
          <cell r="D4" t="str">
            <v>01</v>
          </cell>
          <cell r="E4" t="str">
            <v>01</v>
          </cell>
          <cell r="F4" t="str">
            <v>04</v>
          </cell>
          <cell r="G4" t="str">
            <v>06</v>
          </cell>
          <cell r="I4" t="str">
            <v>REPUESTOS</v>
          </cell>
          <cell r="J4" t="str">
            <v>MAQUINARIA Y APARATOS ELÉCTRICOS</v>
          </cell>
          <cell r="K4">
            <v>12944042</v>
          </cell>
          <cell r="L4">
            <v>11994688</v>
          </cell>
          <cell r="M4">
            <v>11742000</v>
          </cell>
          <cell r="N4">
            <v>12120000</v>
          </cell>
          <cell r="O4">
            <v>14224235</v>
          </cell>
          <cell r="P4">
            <v>14224235</v>
          </cell>
        </row>
        <row r="5">
          <cell r="A5" t="str">
            <v>A-02-01-01-004-007</v>
          </cell>
          <cell r="B5" t="str">
            <v>A</v>
          </cell>
          <cell r="C5" t="str">
            <v>02</v>
          </cell>
          <cell r="D5" t="str">
            <v>01</v>
          </cell>
          <cell r="E5" t="str">
            <v>01</v>
          </cell>
          <cell r="F5" t="str">
            <v>04</v>
          </cell>
          <cell r="G5" t="str">
            <v>07</v>
          </cell>
          <cell r="I5" t="str">
            <v>REPUESTOS</v>
          </cell>
          <cell r="J5" t="str">
            <v>EQUIPO Y APARATOS DE RADIO, TELEVISIÓN Y COMUNICACIONES</v>
          </cell>
          <cell r="K5">
            <v>93686187</v>
          </cell>
          <cell r="L5">
            <v>90434676</v>
          </cell>
          <cell r="M5">
            <v>74160000</v>
          </cell>
          <cell r="N5">
            <v>76440000</v>
          </cell>
          <cell r="O5">
            <v>85526725</v>
          </cell>
          <cell r="P5">
            <v>85526725</v>
          </cell>
        </row>
        <row r="6">
          <cell r="A6" t="str">
            <v>A-02-02-01-002-003</v>
          </cell>
          <cell r="B6" t="str">
            <v>A</v>
          </cell>
          <cell r="C6" t="str">
            <v>02</v>
          </cell>
          <cell r="D6" t="str">
            <v>02</v>
          </cell>
          <cell r="E6" t="str">
            <v>01</v>
          </cell>
          <cell r="F6" t="str">
            <v>02</v>
          </cell>
          <cell r="G6" t="str">
            <v>03</v>
          </cell>
          <cell r="I6" t="str">
            <v>CAFETERIA</v>
          </cell>
          <cell r="J6" t="str">
            <v>PRODUCTOS DE MOLINERÍA, ALMIDONES Y PRODUCTOS DERIVADOS DEL ALMIDÓN; OTROS PRODUCTOS ALIMENTICIOS</v>
          </cell>
          <cell r="K6">
            <v>175015007</v>
          </cell>
          <cell r="L6">
            <v>754643750</v>
          </cell>
          <cell r="M6">
            <v>640248000</v>
          </cell>
          <cell r="N6">
            <v>659400000</v>
          </cell>
          <cell r="O6">
            <v>799898326</v>
          </cell>
          <cell r="P6">
            <v>799898326</v>
          </cell>
        </row>
        <row r="7">
          <cell r="A7" t="str">
            <v>A-02-02-01-003-001</v>
          </cell>
          <cell r="B7" t="str">
            <v>A</v>
          </cell>
          <cell r="C7" t="str">
            <v>02</v>
          </cell>
          <cell r="D7" t="str">
            <v>02</v>
          </cell>
          <cell r="E7" t="str">
            <v>01</v>
          </cell>
          <cell r="F7" t="str">
            <v>03</v>
          </cell>
          <cell r="G7" t="str">
            <v>01</v>
          </cell>
          <cell r="I7" t="str">
            <v>PAPELERIA</v>
          </cell>
          <cell r="J7" t="str">
            <v>PRODUCTOS DE MADERA, CORCHO, CESTERÍA Y ESPARTERÍA</v>
          </cell>
          <cell r="K7">
            <v>39811001</v>
          </cell>
          <cell r="L7">
            <v>38086542</v>
          </cell>
          <cell r="M7">
            <v>38934000</v>
          </cell>
          <cell r="N7">
            <v>40080000</v>
          </cell>
          <cell r="O7">
            <v>25100022</v>
          </cell>
          <cell r="P7">
            <v>25100022</v>
          </cell>
        </row>
        <row r="8">
          <cell r="A8" t="str">
            <v>A-02-02-01-003-002</v>
          </cell>
          <cell r="B8" t="str">
            <v>A</v>
          </cell>
          <cell r="C8" t="str">
            <v>02</v>
          </cell>
          <cell r="D8" t="str">
            <v>02</v>
          </cell>
          <cell r="E8" t="str">
            <v>01</v>
          </cell>
          <cell r="F8" t="str">
            <v>03</v>
          </cell>
          <cell r="G8" t="str">
            <v>02</v>
          </cell>
          <cell r="I8" t="str">
            <v>ASEO, CAFETERIA Y PAPELERIA</v>
          </cell>
          <cell r="J8" t="str">
            <v>PASTA O PULPA, PAPEL Y PRODUCTOS DE PAPEL; IMPRESOS Y ARTÍCULOS RELACIONADOS</v>
          </cell>
          <cell r="K8">
            <v>1589457602</v>
          </cell>
          <cell r="L8">
            <v>1501618750</v>
          </cell>
          <cell r="M8">
            <v>1599384000</v>
          </cell>
          <cell r="N8">
            <v>1647360000</v>
          </cell>
          <cell r="O8">
            <v>1513617262</v>
          </cell>
          <cell r="P8">
            <v>1513617262</v>
          </cell>
        </row>
        <row r="9">
          <cell r="A9" t="str">
            <v>A-02-02-01-003-004</v>
          </cell>
          <cell r="B9" t="str">
            <v>A</v>
          </cell>
          <cell r="C9" t="str">
            <v>02</v>
          </cell>
          <cell r="D9" t="str">
            <v>02</v>
          </cell>
          <cell r="E9" t="str">
            <v>01</v>
          </cell>
          <cell r="F9" t="str">
            <v>03</v>
          </cell>
          <cell r="G9" t="str">
            <v>04</v>
          </cell>
          <cell r="I9" t="str">
            <v>PAPELERIA</v>
          </cell>
          <cell r="J9" t="str">
            <v>QUÍMICOS BÁSICOS</v>
          </cell>
          <cell r="K9">
            <v>242766819</v>
          </cell>
          <cell r="L9">
            <v>195500000</v>
          </cell>
          <cell r="M9">
            <v>210120000</v>
          </cell>
          <cell r="N9">
            <v>216480000</v>
          </cell>
          <cell r="O9">
            <v>196799129</v>
          </cell>
          <cell r="P9">
            <v>196799129</v>
          </cell>
        </row>
        <row r="10">
          <cell r="A10" t="str">
            <v>A-02-02-01-003-005</v>
          </cell>
          <cell r="B10" t="str">
            <v>A</v>
          </cell>
          <cell r="C10" t="str">
            <v>02</v>
          </cell>
          <cell r="D10" t="str">
            <v>02</v>
          </cell>
          <cell r="E10" t="str">
            <v>01</v>
          </cell>
          <cell r="F10" t="str">
            <v>03</v>
          </cell>
          <cell r="G10" t="str">
            <v>05</v>
          </cell>
          <cell r="I10" t="str">
            <v>ASEO, CAFETERIA, REPUESTOS Y PAPELERIA</v>
          </cell>
          <cell r="J10" t="str">
            <v>OTROS PRODUCTOS QUÍMICOS; FIBRAS ARTIFICIALES (O FIBRAS INDUSTRIALES HECHAS POR EL HOMBRE)</v>
          </cell>
          <cell r="K10">
            <v>3527980049</v>
          </cell>
          <cell r="L10">
            <v>3649305816.46</v>
          </cell>
          <cell r="M10">
            <v>3573276000</v>
          </cell>
          <cell r="N10">
            <v>3681785143</v>
          </cell>
          <cell r="O10">
            <v>4483485021</v>
          </cell>
          <cell r="P10">
            <v>4483485021</v>
          </cell>
        </row>
        <row r="11">
          <cell r="A11" t="str">
            <v>A-02-02-01-003-006</v>
          </cell>
          <cell r="B11" t="str">
            <v>A</v>
          </cell>
          <cell r="C11" t="str">
            <v>02</v>
          </cell>
          <cell r="D11" t="str">
            <v>02</v>
          </cell>
          <cell r="E11" t="str">
            <v>01</v>
          </cell>
          <cell r="F11" t="str">
            <v>03</v>
          </cell>
          <cell r="G11" t="str">
            <v>06</v>
          </cell>
          <cell r="I11" t="str">
            <v>ASEO, CAFETERIA Y PAPELERIA</v>
          </cell>
          <cell r="J11" t="str">
            <v>PRODUCTOS DE CAUCHO Y PLÁSTICO</v>
          </cell>
          <cell r="K11">
            <v>1647175553</v>
          </cell>
          <cell r="L11">
            <v>1377343750</v>
          </cell>
          <cell r="M11">
            <v>1718040000</v>
          </cell>
          <cell r="N11">
            <v>1769640000</v>
          </cell>
          <cell r="O11">
            <v>1437529232</v>
          </cell>
          <cell r="P11">
            <v>1437529232</v>
          </cell>
        </row>
        <row r="12">
          <cell r="A12" t="str">
            <v>A-02-02-01-003-007</v>
          </cell>
          <cell r="B12" t="str">
            <v>A</v>
          </cell>
          <cell r="C12" t="str">
            <v>02</v>
          </cell>
          <cell r="D12" t="str">
            <v>02</v>
          </cell>
          <cell r="E12" t="str">
            <v>01</v>
          </cell>
          <cell r="F12" t="str">
            <v>03</v>
          </cell>
          <cell r="G12" t="str">
            <v>07</v>
          </cell>
          <cell r="I12" t="str">
            <v>CAFETERIA</v>
          </cell>
          <cell r="J12" t="str">
            <v>VIDRIO Y PRODUCTOS DE VIDRIO Y OTROS PRODUCTOS NO METÁLICOS N.C.P.</v>
          </cell>
          <cell r="K12">
            <v>4762274</v>
          </cell>
          <cell r="L12">
            <v>2584228.19</v>
          </cell>
          <cell r="M12">
            <v>4185818.1776571386</v>
          </cell>
          <cell r="N12">
            <v>4441443</v>
          </cell>
          <cell r="O12">
            <v>597090</v>
          </cell>
          <cell r="P12">
            <v>597090</v>
          </cell>
        </row>
        <row r="13">
          <cell r="A13" t="str">
            <v>A-02-02-01-004-002</v>
          </cell>
          <cell r="B13" t="str">
            <v>A</v>
          </cell>
          <cell r="C13" t="str">
            <v>02</v>
          </cell>
          <cell r="D13" t="str">
            <v>02</v>
          </cell>
          <cell r="E13" t="str">
            <v>01</v>
          </cell>
          <cell r="F13" t="str">
            <v>04</v>
          </cell>
          <cell r="G13" t="str">
            <v>02</v>
          </cell>
          <cell r="I13" t="str">
            <v>ASEO Y PAPELERIA</v>
          </cell>
          <cell r="J13" t="str">
            <v>PRODUCTOS METÁLICOS ELABORADOS (EXCEPTO MAQUINARIA Y EQUIPO)</v>
          </cell>
          <cell r="K13">
            <v>98306766</v>
          </cell>
          <cell r="L13">
            <v>27743750</v>
          </cell>
          <cell r="M13">
            <v>39552000</v>
          </cell>
          <cell r="N13">
            <v>40800000</v>
          </cell>
          <cell r="O13">
            <v>11618537</v>
          </cell>
          <cell r="P13">
            <v>11618537</v>
          </cell>
        </row>
        <row r="14">
          <cell r="A14" t="str">
            <v>A-02-02-01-004-006</v>
          </cell>
          <cell r="B14" t="str">
            <v>A</v>
          </cell>
          <cell r="C14" t="str">
            <v>02</v>
          </cell>
          <cell r="D14" t="str">
            <v>02</v>
          </cell>
          <cell r="E14" t="str">
            <v>01</v>
          </cell>
          <cell r="F14" t="str">
            <v>04</v>
          </cell>
          <cell r="G14" t="str">
            <v>06</v>
          </cell>
          <cell r="I14" t="str">
            <v>ELECTRICO</v>
          </cell>
          <cell r="J14" t="str">
            <v>MAQUINARIA Y APARATOS ELÉCTRICOS</v>
          </cell>
          <cell r="K14">
            <v>44980671</v>
          </cell>
          <cell r="L14">
            <v>17303125</v>
          </cell>
          <cell r="M14">
            <v>34608000</v>
          </cell>
          <cell r="N14">
            <v>35640000</v>
          </cell>
          <cell r="O14">
            <v>34432371</v>
          </cell>
          <cell r="P14">
            <v>34432371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TECEDENTES "/>
      <sheetName val="ANEXO No. 9"/>
      <sheetName val="Hoja1"/>
      <sheetName val="ANEXO No.10"/>
      <sheetName val="PxQ"/>
      <sheetName val="RUBROS 2024"/>
      <sheetName val="PP x CC"/>
      <sheetName val="-"/>
      <sheetName val="VF %"/>
    </sheetNames>
    <sheetDataSet>
      <sheetData sheetId="0"/>
      <sheetData sheetId="1">
        <row r="15">
          <cell r="H15">
            <v>692305548.85714281</v>
          </cell>
        </row>
      </sheetData>
      <sheetData sheetId="2"/>
      <sheetData sheetId="3"/>
      <sheetData sheetId="4"/>
      <sheetData sheetId="5"/>
      <sheetData sheetId="6"/>
      <sheetData sheetId="7"/>
      <sheetData sheetId="8"/>
    </sheetDataSet>
  </externalBook>
</externalLink>
</file>

<file path=xl/persons/person.xml><?xml version="1.0" encoding="utf-8"?>
<personList xmlns="http://schemas.microsoft.com/office/spreadsheetml/2018/threadedcomments" xmlns:x="http://schemas.openxmlformats.org/spreadsheetml/2006/main">
  <person displayName="Diego Armando Sanchez Rodriguez" id="{042B36DB-07F0-4312-B3A7-1C444AB27FDA}" userId="S::dasanchezr@registraduria.gov.co::3abeade2-1c47-4ddc-9ddb-a2a91e0ddf7b"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2" Type="http://schemas.openxmlformats.org/officeDocument/2006/relationships/externalLinkPath" Target="file:///C:\Users\dasanchezr\Documents\ALMAC&#201;N%20E%20INVENTARIOS\DIEGO%20S&#193;NCHEZ\2026\COORDINACI&#211;N%20A&amp;I\&#176;CONTRATACI&#211;N%20ALMAC&#201;N\OUTSOURCING\E.%20P.%20&amp;%20V.F\V.%20F\pxq.xlsx" TargetMode="External"/><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2" Type="http://schemas.openxmlformats.org/officeDocument/2006/relationships/externalLinkPath" Target="file:///C:\Users\dasanchezr\Documents\ALMAC&#201;N%20E%20INVENTARIOS\DIEGO%20S&#193;NCHEZ\2026\COORDINACI&#211;N%20A&amp;I\&#176;CONTRATACI&#211;N%20ALMAC&#201;N\OUTSOURCING\E.%20P.%20&amp;%20V.F\V.%20F\pxq.xlsx" TargetMode="External"/><Relationship Id="rId1" Type="http://schemas.openxmlformats.org/officeDocument/2006/relationships/pivotCacheRecords" Target="pivotCacheRecords5.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ego Armando Sanchez Rodriguez" refreshedDate="45427.813312152779" createdVersion="8" refreshedVersion="8" minRefreshableVersion="3" recordCount="374" xr:uid="{00000000-000A-0000-FFFF-FFFF00000000}">
  <cacheSource type="worksheet">
    <worksheetSource ref="A1:G375" sheet="-"/>
  </cacheSource>
  <cacheFields count="7">
    <cacheField name="DEPENDENCIAS - CENTROS DE COSTO" numFmtId="0">
      <sharedItems/>
    </cacheField>
    <cacheField name="DELEGACIÓN" numFmtId="0">
      <sharedItems/>
    </cacheField>
    <cacheField name="TIPO" numFmtId="0">
      <sharedItems count="6">
        <s v="DELEGACIÓN"/>
        <s v="ESPECIAL"/>
        <s v="AUXILIAR"/>
        <s v="MUNICIPAL"/>
        <s v="CENTRALES"/>
        <s v="DISTRITO"/>
      </sharedItems>
    </cacheField>
    <cacheField name="PROM. CONSUMO REAL (ULTIMOS 17 MESES)" numFmtId="166">
      <sharedItems containsSemiMixedTypes="0" containsString="0" containsNumber="1" containsInteger="1" minValue="0" maxValue="36530000"/>
    </cacheField>
    <cacheField name="2024" numFmtId="166">
      <sharedItems containsSemiMixedTypes="0" containsString="0" containsNumber="1" containsInteger="1" minValue="0" maxValue="149450000"/>
    </cacheField>
    <cacheField name="2025" numFmtId="166">
      <sharedItems containsSemiMixedTypes="0" containsString="0" containsNumber="1" containsInteger="1" minValue="0" maxValue="527770000"/>
    </cacheField>
    <cacheField name="2026" numFmtId="166">
      <sharedItems containsSemiMixedTypes="0" containsString="0" containsNumber="1" containsInteger="1" minValue="0" maxValue="24915000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ego Armando Sanchez Rodriguez" refreshedDate="45895.681711574071" createdVersion="8" refreshedVersion="8" minRefreshableVersion="3" recordCount="381" xr:uid="{00000000-000A-0000-FFFF-FFFF02000000}">
  <cacheSource type="worksheet">
    <worksheetSource ref="J4:M385" sheet="ANEXO No. 01 (1)"/>
  </cacheSource>
  <cacheFields count="4">
    <cacheField name="TIPO" numFmtId="0">
      <sharedItems count="6">
        <s v="DELEGACIÓN"/>
        <s v="ESPECIAL"/>
        <s v="AUXILIAR"/>
        <s v="MUNICIPAL"/>
        <s v="CENTRALES"/>
        <s v="DISTRITO"/>
      </sharedItems>
    </cacheField>
    <cacheField name="PP BASE" numFmtId="166">
      <sharedItems containsSemiMixedTypes="0" containsString="0" containsNumber="1" minValue="0" maxValue="30000000"/>
    </cacheField>
    <cacheField name="2025_x000a_1 Mes" numFmtId="166">
      <sharedItems containsSemiMixedTypes="0" containsString="0" containsNumber="1" minValue="0" maxValue="30000000"/>
    </cacheField>
    <cacheField name="2026 (3%)_x000a_7 Meses" numFmtId="166">
      <sharedItems containsSemiMixedTypes="0" containsString="0" containsNumber="1" containsInteger="1" minValue="0" maxValue="216300000"/>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ego Armando Sanchez Rodriguez" refreshedDate="45897.530223495371" createdVersion="8" refreshedVersion="8" minRefreshableVersion="3" recordCount="501" xr:uid="{B3B8D1C7-4344-47E5-A158-A6CD95A0AD73}">
  <cacheSource type="worksheet">
    <worksheetSource ref="P5:Q506" sheet="ANEXO No. 13 (N. Catálogo)"/>
  </cacheSource>
  <cacheFields count="2">
    <cacheField name="RUBRO PP" numFmtId="0">
      <sharedItems count="12">
        <s v="A-02-02-01-003-004"/>
        <s v="A-02-02-01-003-006"/>
        <s v="A-02-02-01-003-005"/>
        <s v="A-02-02-01-003-002"/>
        <s v="A-02-02-01-003-001"/>
        <s v="A-02-02-01-002-003"/>
        <s v="A-02-02-01-004-002"/>
        <s v="A-02-02-01-003-007"/>
        <s v="A-02-02-01-004-006"/>
        <s v="A-02-01-01-004-005"/>
        <s v="A-02-01-01-004-007"/>
        <s v="A-02-01-01-004-006"/>
      </sharedItems>
    </cacheField>
    <cacheField name="PP POR RUBRO" numFmtId="43">
      <sharedItems containsSemiMixedTypes="0" containsString="0" containsNumber="1" minValue="0" maxValue="8207585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ego Armando Sanchez Rodriguez" refreshedDate="46272.595729050925" createdVersion="8" refreshedVersion="8" minRefreshableVersion="3" recordCount="383" xr:uid="{749B24AA-4F63-434E-A003-619D5AAD40F0}">
  <cacheSource type="worksheet">
    <worksheetSource ref="K4:N387" sheet="PP x CC" r:id="rId2"/>
  </cacheSource>
  <cacheFields count="4">
    <cacheField name="TIPO" numFmtId="0">
      <sharedItems count="6">
        <s v="DELEGACIÓN"/>
        <s v="ESPECIAL"/>
        <s v="AUXILIAR"/>
        <s v="MUNICIPAL"/>
        <s v="CENTRALES"/>
        <s v="DISTRITO"/>
      </sharedItems>
    </cacheField>
    <cacheField name="2026 _x000a_1 Mes" numFmtId="166">
      <sharedItems containsSemiMixedTypes="0" containsString="0" containsNumber="1" containsInteger="1" minValue="0" maxValue="30000000"/>
    </cacheField>
    <cacheField name="2027 (4,4%)_x000a_12 Meses" numFmtId="166">
      <sharedItems containsSemiMixedTypes="0" containsString="0" containsNumber="1" containsInteger="1" minValue="0" maxValue="375840000"/>
    </cacheField>
    <cacheField name="2028 (3%)_x000a_6 Meses" numFmtId="166">
      <sharedItems containsSemiMixedTypes="0" containsString="0" containsNumber="1" containsInteger="1" minValue="0" maxValue="193557600"/>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ego Armando Sanchez Rodriguez" refreshedDate="46271.464976504627" createdVersion="8" refreshedVersion="8" minRefreshableVersion="3" recordCount="469" xr:uid="{6B97E85E-FCA3-4DCE-9E87-204950C019F1}">
  <cacheSource type="worksheet">
    <worksheetSource ref="T5:U474" sheet="PxQ" r:id="rId2"/>
  </cacheSource>
  <cacheFields count="2">
    <cacheField name="RUBRO PP" numFmtId="0">
      <sharedItems count="12">
        <s v="A-02-02-01-003-004"/>
        <s v="A-02-02-01-003-006"/>
        <s v="A-02-02-01-003-005"/>
        <s v="A-02-02-01-003-002"/>
        <s v="A-02-02-01-003-001"/>
        <s v="A-02-02-01-002-003"/>
        <s v="A-02-02-01-004-002"/>
        <s v="A-02-02-01-003-007"/>
        <s v="A-02-01-01-004-005"/>
        <s v="A-02-01-01-004-007"/>
        <s v="A-02-02-01-004-006"/>
        <s v="A-02-01-01-004-006"/>
      </sharedItems>
    </cacheField>
    <cacheField name="PP POR RUBRO" numFmtId="43">
      <sharedItems containsSemiMixedTypes="0" containsString="0" containsNumber="1" minValue="0" maxValue="77748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74">
  <r>
    <s v="DELEGACIÓN AMAZONAS"/>
    <s v="AMAZONAS"/>
    <x v="0"/>
    <n v="1820000"/>
    <n v="7350000"/>
    <n v="25960000"/>
    <n v="12260000"/>
  </r>
  <r>
    <s v="REGISTRADURIA ESPECIAL LETICIA"/>
    <s v="AMAZONAS"/>
    <x v="1"/>
    <n v="860000"/>
    <n v="3500000"/>
    <n v="12360000"/>
    <n v="5830000"/>
  </r>
  <r>
    <s v="DELEGACIÓN ANTIOQUIA"/>
    <s v="ANTIOQUIA"/>
    <x v="0"/>
    <n v="15990000"/>
    <n v="65450000"/>
    <n v="231130000"/>
    <n v="109110000"/>
  </r>
  <r>
    <s v="OPADI - MEDELLIN"/>
    <s v="ANTIOQUIA"/>
    <x v="2"/>
    <n v="3160000"/>
    <n v="12600000"/>
    <n v="44500000"/>
    <n v="21010000"/>
  </r>
  <r>
    <s v="REGISTRADURIA AUXILIAR BELEN - MEDELLIN"/>
    <s v="ANTIOQUIA"/>
    <x v="2"/>
    <n v="1340000"/>
    <n v="5250000"/>
    <n v="18540000"/>
    <n v="8750000"/>
  </r>
  <r>
    <s v="REGISTRADURIA AUXILIAR CASTILLA -  MEDELLIN"/>
    <s v="ANTIOQUIA"/>
    <x v="2"/>
    <n v="760000"/>
    <n v="2800000"/>
    <n v="9890000"/>
    <n v="4670000"/>
  </r>
  <r>
    <s v="REGISTRADURIA AUXILIAR EL BOSQUE - MEDELLIN"/>
    <s v="ANTIOQUIA"/>
    <x v="2"/>
    <n v="950000"/>
    <n v="3850000"/>
    <n v="13600000"/>
    <n v="6420000"/>
  </r>
  <r>
    <s v="REGISTRADURIA AUXILIAR EL POBLADO - MEDELLIN"/>
    <s v="ANTIOQUIA"/>
    <x v="2"/>
    <n v="1140000"/>
    <n v="4550000"/>
    <n v="16070000"/>
    <n v="7590000"/>
  </r>
  <r>
    <s v="REGISTRADURIA AUXILIAR LA AMERICA - MEDELLIN"/>
    <s v="ANTIOQUIA"/>
    <x v="2"/>
    <n v="1050000"/>
    <n v="4200000"/>
    <n v="14830000"/>
    <n v="7000000"/>
  </r>
  <r>
    <s v="REGISTRADURIA AUXILIAR SAN ANTONIO DE PRADO - MEDELLIN"/>
    <s v="ANTIOQUIA"/>
    <x v="2"/>
    <n v="1140000"/>
    <n v="4550000"/>
    <n v="16070000"/>
    <n v="7590000"/>
  </r>
  <r>
    <s v="REGISTRADURIA AUXILIAR SAN CRISTÓBAL - MEDELLIN"/>
    <s v="ANTIOQUIA"/>
    <x v="2"/>
    <n v="470000"/>
    <n v="1750000"/>
    <n v="6180000"/>
    <n v="2920000"/>
  </r>
  <r>
    <s v="REGISTRADURIA ESPECIAL BELLO"/>
    <s v="ANTIOQUIA"/>
    <x v="1"/>
    <n v="1530000"/>
    <n v="5950000"/>
    <n v="21010000"/>
    <n v="9920000"/>
  </r>
  <r>
    <s v="REGISTRADURIA ESPECIAL ENVIGADO"/>
    <s v="ANTIOQUIA"/>
    <x v="1"/>
    <n v="1530000"/>
    <n v="5950000"/>
    <n v="21010000"/>
    <n v="9920000"/>
  </r>
  <r>
    <s v="REGISTRADURIA ESPECIAL ITAGUI"/>
    <s v="ANTIOQUIA"/>
    <x v="1"/>
    <n v="1240000"/>
    <n v="4900000"/>
    <n v="17300000"/>
    <n v="8170000"/>
  </r>
  <r>
    <s v="REGISTRADURIA ESPECIAL MEDELLÍN"/>
    <s v="ANTIOQUIA"/>
    <x v="1"/>
    <n v="1720000"/>
    <n v="7000000"/>
    <n v="24720000"/>
    <n v="11670000"/>
  </r>
  <r>
    <s v="REGISTRADURIA MUNICIPAL ANDES"/>
    <s v="ANTIOQUIA"/>
    <x v="3"/>
    <n v="470000"/>
    <n v="1750000"/>
    <n v="6180000"/>
    <n v="2920000"/>
  </r>
  <r>
    <s v="REGISTRADURIA MUNICIPAL APARTADO"/>
    <s v="ANTIOQUIA"/>
    <x v="3"/>
    <n v="470000"/>
    <n v="1750000"/>
    <n v="6180000"/>
    <n v="2920000"/>
  </r>
  <r>
    <s v="REGISTRADURIA MUNICIPAL BARBOSA"/>
    <s v="ANTIOQUIA"/>
    <x v="3"/>
    <n v="1340000"/>
    <n v="5250000"/>
    <n v="18540000"/>
    <n v="8750000"/>
  </r>
  <r>
    <s v="REGISTRADURIA MUNICIPAL BOLIVAR"/>
    <s v="ANTIOQUIA"/>
    <x v="3"/>
    <n v="670000"/>
    <n v="2450000"/>
    <n v="8650000"/>
    <n v="4080000"/>
  </r>
  <r>
    <s v="REGISTRADURIA MUNICIPAL CALDAS"/>
    <s v="ANTIOQUIA"/>
    <x v="3"/>
    <n v="570000"/>
    <n v="2100000"/>
    <n v="7420000"/>
    <n v="3500000"/>
  </r>
  <r>
    <s v="REGISTRADURIA MUNICIPAL CAREPA"/>
    <s v="ANTIOQUIA"/>
    <x v="3"/>
    <n v="760000"/>
    <n v="2800000"/>
    <n v="9890000"/>
    <n v="4670000"/>
  </r>
  <r>
    <s v="REGISTRADURIA MUNICIPAL CARMEN DE VIBORAL"/>
    <s v="ANTIOQUIA"/>
    <x v="3"/>
    <n v="470000"/>
    <n v="1750000"/>
    <n v="6180000"/>
    <n v="2920000"/>
  </r>
  <r>
    <s v="REGISTRADURIA MUNICIPAL CAUCASIA"/>
    <s v="ANTIOQUIA"/>
    <x v="3"/>
    <n v="760000"/>
    <n v="2800000"/>
    <n v="9890000"/>
    <n v="4670000"/>
  </r>
  <r>
    <s v="REGISTRADURIA MUNICIPAL CHIGORODO"/>
    <s v="ANTIOQUIA"/>
    <x v="3"/>
    <n v="950000"/>
    <n v="3850000"/>
    <n v="13600000"/>
    <n v="6420000"/>
  </r>
  <r>
    <s v="REGISTRADURIA MUNICIPAL COPACABANA"/>
    <s v="ANTIOQUIA"/>
    <x v="3"/>
    <n v="670000"/>
    <n v="2450000"/>
    <n v="8650000"/>
    <n v="4080000"/>
  </r>
  <r>
    <s v="REGISTRADURIA MUNICIPAL EL BAGRE"/>
    <s v="ANTIOQUIA"/>
    <x v="3"/>
    <n v="470000"/>
    <n v="1750000"/>
    <n v="6180000"/>
    <n v="2920000"/>
  </r>
  <r>
    <s v="REGISTRADURIA MUNICIPAL GIRARDOTA"/>
    <s v="ANTIOQUIA"/>
    <x v="3"/>
    <n v="760000"/>
    <n v="2800000"/>
    <n v="9890000"/>
    <n v="4670000"/>
  </r>
  <r>
    <s v="REGISTRADURIA MUNICIPAL LA CEJA"/>
    <s v="ANTIOQUIA"/>
    <x v="3"/>
    <n v="570000"/>
    <n v="2100000"/>
    <n v="7420000"/>
    <n v="3500000"/>
  </r>
  <r>
    <s v="REGISTRADURIA MUNICIPAL LA ESTRELLA"/>
    <s v="ANTIOQUIA"/>
    <x v="3"/>
    <n v="670000"/>
    <n v="2450000"/>
    <n v="8650000"/>
    <n v="4080000"/>
  </r>
  <r>
    <s v="REGISTRADURIA MUNICIPAL MARINILLA"/>
    <s v="ANTIOQUIA"/>
    <x v="3"/>
    <n v="470000"/>
    <n v="1750000"/>
    <n v="6180000"/>
    <n v="2920000"/>
  </r>
  <r>
    <s v="REGISTRADURIA MUNICIPAL PUERTO BERRIO"/>
    <s v="ANTIOQUIA"/>
    <x v="3"/>
    <n v="470000"/>
    <n v="1750000"/>
    <n v="6180000"/>
    <n v="2920000"/>
  </r>
  <r>
    <s v="REGISTRADURIA MUNICIPAL RIONEGRO"/>
    <s v="ANTIOQUIA"/>
    <x v="3"/>
    <n v="880000"/>
    <n v="3500000"/>
    <n v="12360000"/>
    <n v="5830000"/>
  </r>
  <r>
    <s v="REGISTRADURIA MUNICIPAL SABANETA"/>
    <s v="ANTIOQUIA"/>
    <x v="3"/>
    <n v="860000"/>
    <n v="3500000"/>
    <n v="12360000"/>
    <n v="5830000"/>
  </r>
  <r>
    <s v="REGISTRADURIA MUNICIPAL SANTA BARBARA"/>
    <s v="ANTIOQUIA"/>
    <x v="3"/>
    <n v="670000"/>
    <n v="2450000"/>
    <n v="8650000"/>
    <n v="4080000"/>
  </r>
  <r>
    <s v="REGISTRADURIA MUNICIPAL SANTUARIO"/>
    <s v="ANTIOQUIA"/>
    <x v="3"/>
    <n v="670000"/>
    <n v="2450000"/>
    <n v="8650000"/>
    <n v="4080000"/>
  </r>
  <r>
    <s v="REGISTRADURIA MUNICIPAL SEGOVIA"/>
    <s v="ANTIOQUIA"/>
    <x v="3"/>
    <n v="1050000"/>
    <n v="4200000"/>
    <n v="14830000"/>
    <n v="7000000"/>
  </r>
  <r>
    <s v="REGISTRADURIA MUNICIPAL SONSON"/>
    <s v="ANTIOQUIA"/>
    <x v="3"/>
    <n v="670000"/>
    <n v="2450000"/>
    <n v="8650000"/>
    <n v="4080000"/>
  </r>
  <r>
    <s v="REGISTRADURIA MUNICIPAL TURBO"/>
    <s v="ANTIOQUIA"/>
    <x v="3"/>
    <n v="760000"/>
    <n v="2800000"/>
    <n v="9890000"/>
    <n v="4670000"/>
  </r>
  <r>
    <s v="REGISTRADURIA MUNICIPAL URRAO"/>
    <s v="ANTIOQUIA"/>
    <x v="3"/>
    <n v="760000"/>
    <n v="2800000"/>
    <n v="9890000"/>
    <n v="4670000"/>
  </r>
  <r>
    <s v="REGISTRADURIA MUNICIPAL YARUMAL"/>
    <s v="ANTIOQUIA"/>
    <x v="3"/>
    <n v="470000"/>
    <n v="1750000"/>
    <n v="6180000"/>
    <n v="2920000"/>
  </r>
  <r>
    <s v="REGISTRADURIA MUNICIPAL SANTA ROSA DE OSOS  "/>
    <s v="ANTIOQUIA"/>
    <x v="3"/>
    <n v="470000"/>
    <n v="1750000"/>
    <n v="6180000"/>
    <n v="2920000"/>
  </r>
  <r>
    <s v="DELEGACIÓN ARAUCA"/>
    <s v="ARAUCA"/>
    <x v="0"/>
    <n v="7180000"/>
    <n v="29400000"/>
    <n v="103820000"/>
    <n v="49010000"/>
  </r>
  <r>
    <s v="REGISTRADURIA ESPECIAL ARAUCA"/>
    <s v="ARAUCA"/>
    <x v="1"/>
    <n v="1430000"/>
    <n v="5600000"/>
    <n v="19780000"/>
    <n v="9340000"/>
  </r>
  <r>
    <s v="REGISTRADURIA MUNICIPAL SARAVENA"/>
    <s v="ARAUCA"/>
    <x v="3"/>
    <n v="1240000"/>
    <n v="4900000"/>
    <n v="17300000"/>
    <n v="8170000"/>
  </r>
  <r>
    <s v="REGISTRADURIA MUNICIPAL TAME"/>
    <s v="ARAUCA"/>
    <x v="3"/>
    <n v="950000"/>
    <n v="3850000"/>
    <n v="13600000"/>
    <n v="6420000"/>
  </r>
  <r>
    <s v="DELEGACIÓN ATLANTICO"/>
    <s v="ATLANTICO"/>
    <x v="0"/>
    <n v="6220000"/>
    <n v="25200000"/>
    <n v="88990000"/>
    <n v="42010000"/>
  </r>
  <r>
    <s v="REGISTRADURIA AUXILIAR No. 01 LA PAZ - BARRANQUILLA"/>
    <s v="ATLANTICO"/>
    <x v="2"/>
    <n v="760000"/>
    <n v="2800000"/>
    <n v="9890000"/>
    <n v="4670000"/>
  </r>
  <r>
    <s v="REGISTRADURIA AUXILIAR No. 02 CIUDADELA 20 DE JULIO - BARRANQUILLA"/>
    <s v="ATLANTICO"/>
    <x v="2"/>
    <n v="1910000"/>
    <n v="7700000"/>
    <n v="27190000"/>
    <n v="12840000"/>
  </r>
  <r>
    <s v="REGISTRADURIA AUXILIAR No. 03 LAS NIEVES - BARRANQUILLA"/>
    <s v="ATLANTICO"/>
    <x v="2"/>
    <n v="1340000"/>
    <n v="5250000"/>
    <n v="18540000"/>
    <n v="8750000"/>
  </r>
  <r>
    <s v="REGISTRADURIA AUXILIAR No. 04 VILLA COUNTRY - BARRANQUILLA"/>
    <s v="ATLANTICO"/>
    <x v="2"/>
    <n v="1050000"/>
    <n v="4200000"/>
    <n v="14830000"/>
    <n v="7000000"/>
  </r>
  <r>
    <s v="REGISTRADURIA AUXILIAR No. 05 RIOMAR - BARRANQUILLA"/>
    <s v="ATLANTICO"/>
    <x v="2"/>
    <n v="1140000"/>
    <n v="4550000"/>
    <n v="16070000"/>
    <n v="7590000"/>
  </r>
  <r>
    <s v="REGISTRADURIA AUXILIAR SOLEDAD"/>
    <s v="ATLANTICO"/>
    <x v="2"/>
    <n v="1140000"/>
    <n v="4550000"/>
    <n v="16070000"/>
    <n v="7590000"/>
  </r>
  <r>
    <s v="REGISTRADURIA ESPECIAL BARRANQUILLA"/>
    <s v="ATLANTICO"/>
    <x v="1"/>
    <n v="3350000"/>
    <n v="13650000"/>
    <n v="48200000"/>
    <n v="22750000"/>
  </r>
  <r>
    <s v="REGISTRADURIA ESPECIAL SOLEDAD"/>
    <s v="ATLANTICO"/>
    <x v="1"/>
    <n v="1530000"/>
    <n v="5950000"/>
    <n v="21010000"/>
    <n v="9920000"/>
  </r>
  <r>
    <s v="REGISTRADURIA MUNICIPAL BARANOA"/>
    <s v="ATLANTICO"/>
    <x v="3"/>
    <n v="860000"/>
    <n v="3500000"/>
    <n v="12360000"/>
    <n v="5830000"/>
  </r>
  <r>
    <s v="REGISTRADURIA MUNICIPAL GALAPA"/>
    <s v="ATLANTICO"/>
    <x v="3"/>
    <n v="860000"/>
    <n v="3500000"/>
    <n v="12360000"/>
    <n v="5830000"/>
  </r>
  <r>
    <s v="REGISTRADURIA MUNICIPAL MALAMBO"/>
    <s v="ATLANTICO"/>
    <x v="3"/>
    <n v="860000"/>
    <n v="3500000"/>
    <n v="12360000"/>
    <n v="5830000"/>
  </r>
  <r>
    <s v="REGISTRADURIA MUNICIPAL PUERTO COLOMBIA"/>
    <s v="ATLANTICO"/>
    <x v="3"/>
    <n v="570000"/>
    <n v="2100000"/>
    <n v="7420000"/>
    <n v="3500000"/>
  </r>
  <r>
    <s v="REGISTRADURIA MUNICIPAL SABANAGRANDE"/>
    <s v="ATLANTICO"/>
    <x v="3"/>
    <n v="570000"/>
    <n v="2100000"/>
    <n v="7420000"/>
    <n v="3500000"/>
  </r>
  <r>
    <s v="REGISTRADURIA MUNICIPAL SABANALARGA"/>
    <s v="ATLANTICO"/>
    <x v="3"/>
    <n v="570000"/>
    <n v="2100000"/>
    <n v="7420000"/>
    <n v="3500000"/>
  </r>
  <r>
    <s v="REGISTRADURIA MUNICIPAL SANTO TOMAS"/>
    <s v="ATLANTICO"/>
    <x v="3"/>
    <n v="470000"/>
    <n v="1750000"/>
    <n v="6180000"/>
    <n v="2920000"/>
  </r>
  <r>
    <s v="DIRECCIÓN ADMINISTRATIVA "/>
    <s v="BOGOTA - CAN"/>
    <x v="4"/>
    <n v="0"/>
    <n v="0"/>
    <n v="0"/>
    <n v="0"/>
  </r>
  <r>
    <s v="DIRECCIÓN DE CENSO ELECTORAL "/>
    <s v="BOGOTA - CAN"/>
    <x v="4"/>
    <n v="470000"/>
    <n v="1750000"/>
    <n v="6180000"/>
    <n v="2920000"/>
  </r>
  <r>
    <s v="DIRECCIÓN DE GESTIÓN ELECTORAL "/>
    <s v="BOGOTA - CAN"/>
    <x v="4"/>
    <n v="470000"/>
    <n v="1750000"/>
    <n v="6180000"/>
    <n v="2920000"/>
  </r>
  <r>
    <s v="DIRECCIÓN FINANCIERA "/>
    <s v="BOGOTA - CAN"/>
    <x v="4"/>
    <n v="0"/>
    <n v="0"/>
    <n v="0"/>
    <n v="0"/>
  </r>
  <r>
    <s v="DIRECCIÓN NACIONAL DE IDENTIFICACIÓN "/>
    <s v="BOGOTA - CAN"/>
    <x v="4"/>
    <n v="470000"/>
    <n v="1750000"/>
    <n v="6180000"/>
    <n v="2920000"/>
  </r>
  <r>
    <s v="DIRECCIÓN NACIONAL DE REGISTRO CIVIL"/>
    <s v="BOGOTA - CAN"/>
    <x v="4"/>
    <n v="470000"/>
    <n v="1750000"/>
    <n v="6180000"/>
    <n v="2920000"/>
  </r>
  <r>
    <s v="FABRICA DE DOCUMENTOS "/>
    <s v="BOGOTA - CAN"/>
    <x v="4"/>
    <n v="6030000"/>
    <n v="24500000"/>
    <n v="86520000"/>
    <n v="40840000"/>
  </r>
  <r>
    <s v="FONDO SOCIAL DE VIVIENDA "/>
    <s v="BOGOTA - CAN"/>
    <x v="4"/>
    <n v="470000"/>
    <n v="1750000"/>
    <n v="6180000"/>
    <n v="2920000"/>
  </r>
  <r>
    <s v="GERENCIA ADMINISTRATIVA Y FINANCIERA"/>
    <s v="BOGOTA - CAN"/>
    <x v="4"/>
    <n v="470000"/>
    <n v="1750000"/>
    <n v="6180000"/>
    <n v="2920000"/>
  </r>
  <r>
    <s v="GERENCIA DE INFORMATICA  "/>
    <s v="BOGOTA - CAN"/>
    <x v="4"/>
    <n v="1140000"/>
    <n v="4550000"/>
    <n v="16070000"/>
    <n v="7590000"/>
  </r>
  <r>
    <s v="GERENCIA DE TALENTO HUMANO  "/>
    <s v="BOGOTA - CAN"/>
    <x v="4"/>
    <n v="470000"/>
    <n v="1750000"/>
    <n v="6180000"/>
    <n v="2920000"/>
  </r>
  <r>
    <s v="GRUPO ALMACEN E INVENTARIOS VIAJERA"/>
    <s v="BOGOTA - CAN"/>
    <x v="4"/>
    <n v="0"/>
    <n v="0"/>
    <n v="0"/>
    <n v="0"/>
  </r>
  <r>
    <s v="GRUPO ARCHIVO DE IDENTIFICACIÓN "/>
    <s v="BOGOTA - CAN"/>
    <x v="4"/>
    <n v="470000"/>
    <n v="1750000"/>
    <n v="6180000"/>
    <n v="2920000"/>
  </r>
  <r>
    <s v="GRUPO CARRERA ADMINISTRATIVA "/>
    <s v="BOGOTA - CAN"/>
    <x v="4"/>
    <n v="0"/>
    <n v="0"/>
    <n v="0"/>
    <n v="0"/>
  </r>
  <r>
    <s v="GRUPO CEDAE"/>
    <s v="BOGOTA - CAN"/>
    <x v="4"/>
    <n v="0"/>
    <n v="0"/>
    <n v="0"/>
    <n v="0"/>
  </r>
  <r>
    <s v="GRUPO CEDULACIÓN EN EL EXTERIOR "/>
    <s v="BOGOTA - CAN"/>
    <x v="4"/>
    <n v="470000"/>
    <n v="1750000"/>
    <n v="6180000"/>
    <n v="2920000"/>
  </r>
  <r>
    <s v="GRUPO CONTRATOS     "/>
    <s v="BOGOTA - CAN"/>
    <x v="4"/>
    <n v="0"/>
    <n v="0"/>
    <n v="0"/>
    <n v="0"/>
  </r>
  <r>
    <s v="GRUPO CONTROL DE RECAUDOS "/>
    <s v="BOGOTA - CAN"/>
    <x v="4"/>
    <n v="0"/>
    <n v="0"/>
    <n v="0"/>
    <n v="0"/>
  </r>
  <r>
    <s v="GRUPO CONTROL RECAUDOS - PAIS"/>
    <s v="BOGOTA - CAN"/>
    <x v="4"/>
    <n v="0"/>
    <n v="0"/>
    <n v="0"/>
    <n v="0"/>
  </r>
  <r>
    <s v="GRUPO CONTROL RECAUDOS- BOGOTA"/>
    <s v="BOGOTA - CAN"/>
    <x v="4"/>
    <n v="470000"/>
    <n v="1750000"/>
    <n v="6180000"/>
    <n v="2920000"/>
  </r>
  <r>
    <s v="GRUPO COORD FIRMA CENSO ELECTORAL"/>
    <s v="BOGOTA - CAN"/>
    <x v="4"/>
    <n v="1530000"/>
    <n v="5950000"/>
    <n v="21010000"/>
    <n v="9920000"/>
  </r>
  <r>
    <s v="GRUPO DE ALMACEN E INVENTARIOS  "/>
    <s v="BOGOTA - CAN"/>
    <x v="4"/>
    <n v="36530000"/>
    <n v="149450000"/>
    <n v="527770000"/>
    <n v="249150000"/>
  </r>
  <r>
    <s v="GRUPO DE ARCHIVO Y CORRESPONDENCIA "/>
    <s v="BOGOTA - CAN"/>
    <x v="4"/>
    <n v="470000"/>
    <n v="1750000"/>
    <n v="6180000"/>
    <n v="2920000"/>
  </r>
  <r>
    <s v="GRUPO DE COBROS COACTIVOS "/>
    <s v="BOGOTA - CAN"/>
    <x v="4"/>
    <n v="1620000"/>
    <n v="6300000"/>
    <n v="22250000"/>
    <n v="10500000"/>
  </r>
  <r>
    <s v="GRUPO DE COMPRAS "/>
    <s v="BOGOTA - CAN"/>
    <x v="4"/>
    <n v="0"/>
    <n v="0"/>
    <n v="0"/>
    <n v="0"/>
  </r>
  <r>
    <s v="GRUPO DE CONTABILIDAD "/>
    <s v="BOGOTA - CAN"/>
    <x v="4"/>
    <n v="0"/>
    <n v="0"/>
    <n v="0"/>
    <n v="0"/>
  </r>
  <r>
    <s v="GRUPO DE GESTIÓN FINANCIERA "/>
    <s v="BOGOTA - CAN"/>
    <x v="4"/>
    <n v="0"/>
    <n v="0"/>
    <n v="0"/>
    <n v="0"/>
  </r>
  <r>
    <s v="GRUPO DE INFORMÁTICA REGISTRO CIVIL "/>
    <s v="BOGOTA - CAN"/>
    <x v="4"/>
    <n v="0"/>
    <n v="0"/>
    <n v="0"/>
    <n v="0"/>
  </r>
  <r>
    <s v="GRUPO DE JURÍDICA REGISTRO CIVIL "/>
    <s v="BOGOTA - CAN"/>
    <x v="4"/>
    <n v="470000"/>
    <n v="1750000"/>
    <n v="6180000"/>
    <n v="2920000"/>
  </r>
  <r>
    <s v="GRUPO DE MANTENIMIENTO Y CONSTRUCCIONES "/>
    <s v="BOGOTA - CAN"/>
    <x v="4"/>
    <n v="0"/>
    <n v="0"/>
    <n v="0"/>
    <n v="0"/>
  </r>
  <r>
    <s v="GRUPO DE NOVEDADES "/>
    <s v="BOGOTA - CAN"/>
    <x v="4"/>
    <n v="550000"/>
    <n v="2100000"/>
    <n v="7420000"/>
    <n v="3500000"/>
  </r>
  <r>
    <s v="GRUPO DE PAGADURÍA "/>
    <s v="BOGOTA - CAN"/>
    <x v="4"/>
    <n v="470000"/>
    <n v="1750000"/>
    <n v="6180000"/>
    <n v="2920000"/>
  </r>
  <r>
    <s v="GRUPO DE PRESUPUESTO "/>
    <s v="BOGOTA - CAN"/>
    <x v="4"/>
    <n v="0"/>
    <n v="0"/>
    <n v="0"/>
    <n v="0"/>
  </r>
  <r>
    <s v="GRUPO DE PRODUCCIÓN Y ENVIOS "/>
    <s v="BOGOTA - CAN"/>
    <x v="4"/>
    <n v="0"/>
    <n v="0"/>
    <n v="0"/>
    <n v="0"/>
  </r>
  <r>
    <s v="GRUPO DE PUBLICACIONES "/>
    <s v="BOGOTA - CAN"/>
    <x v="4"/>
    <n v="5260000"/>
    <n v="21350000"/>
    <n v="75400000"/>
    <n v="35600000"/>
  </r>
  <r>
    <s v="GRUPO DE REGISTRO Y CONTROL "/>
    <s v="BOGOTA - CAN"/>
    <x v="4"/>
    <n v="1620000"/>
    <n v="6300000"/>
    <n v="22250000"/>
    <n v="10500000"/>
  </r>
  <r>
    <s v="GRUPO DE SALARIOS Y PRESTACIONES "/>
    <s v="BOGOTA - CAN"/>
    <x v="4"/>
    <n v="470000"/>
    <n v="1750000"/>
    <n v="6180000"/>
    <n v="2920000"/>
  </r>
  <r>
    <s v="GRUPO DE TRANSPORTE "/>
    <s v="BOGOTA - CAN"/>
    <x v="4"/>
    <n v="0"/>
    <n v="0"/>
    <n v="0"/>
    <n v="0"/>
  </r>
  <r>
    <s v="GRUPO DE   VALIDACIÓN E INDIVIDUALIZACIÓN "/>
    <s v="BOGOTA - CAN"/>
    <x v="4"/>
    <n v="470000"/>
    <n v="1750000"/>
    <n v="6180000"/>
    <n v="2920000"/>
  </r>
  <r>
    <s v="GRUPO DESARROLLO Y EVALUACIÓN DEL DESEMPEÑO"/>
    <s v="BOGOTA - CAN"/>
    <x v="4"/>
    <n v="470000"/>
    <n v="1750000"/>
    <n v="6180000"/>
    <n v="2920000"/>
  </r>
  <r>
    <s v="GRUPO GESTION DE RECURSOS FISICOS "/>
    <s v="BOGOTA - CAN"/>
    <x v="4"/>
    <n v="0"/>
    <n v="0"/>
    <n v="0"/>
    <n v="0"/>
  </r>
  <r>
    <s v="GRUPO GESTION DOCUMENTAL Y ARCHIVO"/>
    <s v="BOGOTA - CAN"/>
    <x v="4"/>
    <n v="750000"/>
    <n v="2800000"/>
    <n v="9890000"/>
    <n v="4670000"/>
  </r>
  <r>
    <s v="GRUPO JURIDICA IDENTIFICACION "/>
    <s v="BOGOTA - CAN"/>
    <x v="4"/>
    <n v="0"/>
    <n v="0"/>
    <n v="0"/>
    <n v="0"/>
  </r>
  <r>
    <s v="GRUPO PROTECCION DE DATOS"/>
    <s v="BOGOTA - CAN"/>
    <x v="4"/>
    <n v="0"/>
    <n v="0"/>
    <n v="0"/>
    <n v="0"/>
  </r>
  <r>
    <s v="GRUPO RECEPCIÓN DE MATERIALES"/>
    <s v="BOGOTA - CAN"/>
    <x v="4"/>
    <n v="470000"/>
    <n v="1750000"/>
    <n v="6180000"/>
    <n v="2920000"/>
  </r>
  <r>
    <s v="GRUPO RECEPCIÓN DE MATERIALES - FORMATOS"/>
    <s v="BOGOTA - CAN"/>
    <x v="4"/>
    <n v="0"/>
    <n v="0"/>
    <n v="0"/>
    <n v="0"/>
  </r>
  <r>
    <s v="GRUPO SOPORTE TECNICO  E INFORMATICO "/>
    <s v="BOGOTA - CAN"/>
    <x v="4"/>
    <n v="0"/>
    <n v="0"/>
    <n v="0"/>
    <n v="0"/>
  </r>
  <r>
    <s v="GRUPO TECNICO - CENSO"/>
    <s v="BOGOTA - CAN"/>
    <x v="4"/>
    <n v="470000"/>
    <n v="1750000"/>
    <n v="6180000"/>
    <n v="2920000"/>
  </r>
  <r>
    <s v="GRUPO  SERVICIO INFORMACIÓN CIUDADANA "/>
    <s v="BOGOTA - CAN"/>
    <x v="4"/>
    <n v="950000"/>
    <n v="3850000"/>
    <n v="13600000"/>
    <n v="6420000"/>
  </r>
  <r>
    <s v="GRUPO  SERVICIO NACIONAL  INSCRIPCION "/>
    <s v="BOGOTA - CAN"/>
    <x v="4"/>
    <n v="470000"/>
    <n v="1750000"/>
    <n v="6180000"/>
    <n v="2920000"/>
  </r>
  <r>
    <s v="GRUPO  VALIDACION Y PRODUCCION REGISTRO CIVIL"/>
    <s v="BOGOTA - CAN"/>
    <x v="4"/>
    <n v="1140000"/>
    <n v="4550000"/>
    <n v="16070000"/>
    <n v="7590000"/>
  </r>
  <r>
    <s v="OFICINA DE COMUNICACIONES Y PRENSA "/>
    <s v="BOGOTA - CAN"/>
    <x v="4"/>
    <n v="2010000"/>
    <n v="8050000"/>
    <n v="28430000"/>
    <n v="13420000"/>
  </r>
  <r>
    <s v="OFICINA DE CONTROL DISCIPLINARIO "/>
    <s v="BOGOTA - CAN"/>
    <x v="4"/>
    <n v="0"/>
    <n v="0"/>
    <n v="0"/>
    <n v="0"/>
  </r>
  <r>
    <s v="OFICINA DE CONTROL INTERNO "/>
    <s v="BOGOTA - CAN"/>
    <x v="4"/>
    <n v="470000"/>
    <n v="1750000"/>
    <n v="6180000"/>
    <n v="2920000"/>
  </r>
  <r>
    <s v="OFICINA DE PLANEACIÓN "/>
    <s v="BOGOTA - CAN"/>
    <x v="4"/>
    <n v="0"/>
    <n v="0"/>
    <n v="0"/>
    <n v="0"/>
  </r>
  <r>
    <s v="OFICINA JURIDICA "/>
    <s v="BOGOTA - CAN"/>
    <x v="4"/>
    <n v="470000"/>
    <n v="1750000"/>
    <n v="6180000"/>
    <n v="2920000"/>
  </r>
  <r>
    <s v="REGISTRADURIA  DELEGADA EN LO ELECTORAL "/>
    <s v="BOGOTA - CAN"/>
    <x v="4"/>
    <n v="0"/>
    <n v="0"/>
    <n v="0"/>
    <n v="0"/>
  </r>
  <r>
    <s v="REGISTRADURIA  DELEGADA PARA REGISTRO CIVIL Y LA IDENTIFICACION "/>
    <s v="BOGOTA - CAN"/>
    <x v="4"/>
    <n v="470000"/>
    <n v="1750000"/>
    <n v="6180000"/>
    <n v="2920000"/>
  </r>
  <r>
    <s v="SECRETARIA GENERAL "/>
    <s v="BOGOTA - CAN"/>
    <x v="4"/>
    <n v="470000"/>
    <n v="1750000"/>
    <n v="6180000"/>
    <n v="2920000"/>
  </r>
  <r>
    <s v="SECRETARIA PRIVADA "/>
    <s v="BOGOTA - CAN"/>
    <x v="4"/>
    <n v="470000"/>
    <n v="1750000"/>
    <n v="6180000"/>
    <n v="2920000"/>
  </r>
  <r>
    <s v="DELEGACIÓN BOLIVAR"/>
    <s v="BOLIVAR "/>
    <x v="0"/>
    <n v="8420000"/>
    <n v="34300000"/>
    <n v="121130000"/>
    <n v="57180000"/>
  </r>
  <r>
    <s v="REGISTRADURIA AUXILIAR No. 01 LA PLAZUELA - CARTAGENA"/>
    <s v="BOLIVAR "/>
    <x v="2"/>
    <n v="1240000"/>
    <n v="4900000"/>
    <n v="17300000"/>
    <n v="8170000"/>
  </r>
  <r>
    <s v="REGISTRADURIA AUXILIAR No. 03 - CARTAGENA"/>
    <s v="BOLIVAR"/>
    <x v="2"/>
    <n v="1340000"/>
    <n v="5250000"/>
    <n v="18540000"/>
    <n v="8750000"/>
  </r>
  <r>
    <s v="REGISTRADURIA AUXILIAR No. 02 - CARTAGENA"/>
    <s v="BOLIVAR "/>
    <x v="2"/>
    <n v="1240000"/>
    <n v="4900000"/>
    <n v="17300000"/>
    <n v="8170000"/>
  </r>
  <r>
    <s v="REGISTRADURIA ESPECIAL CARTAGENA"/>
    <s v="BOLIVAR "/>
    <x v="1"/>
    <n v="2580000"/>
    <n v="10500000"/>
    <n v="37080000"/>
    <n v="17500000"/>
  </r>
  <r>
    <s v="REGISTRADURIA MUNICIPAL ARJONA"/>
    <s v="BOLIVAR "/>
    <x v="3"/>
    <n v="730000"/>
    <n v="2800000"/>
    <n v="9890000"/>
    <n v="4670000"/>
  </r>
  <r>
    <s v="REGISTRADURIA MUNICIPAL EL CARMEN DE BOL"/>
    <s v="BOLIVAR "/>
    <x v="3"/>
    <n v="860000"/>
    <n v="3500000"/>
    <n v="12360000"/>
    <n v="5830000"/>
  </r>
  <r>
    <s v="REGISTRADURIA MUNICIPAL MAGANGUE"/>
    <s v="BOLIVAR "/>
    <x v="3"/>
    <n v="470000"/>
    <n v="1750000"/>
    <n v="6180000"/>
    <n v="2920000"/>
  </r>
  <r>
    <s v="REGISTRADURIA MUNICIPAL MARIA LA BAJA"/>
    <s v="BOLIVAR "/>
    <x v="3"/>
    <n v="980000"/>
    <n v="3850000"/>
    <n v="13600000"/>
    <n v="6420000"/>
  </r>
  <r>
    <s v="REGISTRADURIA MUNICIPAL MOMPOS"/>
    <s v="BOLIVAR"/>
    <x v="3"/>
    <n v="660000"/>
    <n v="2450000"/>
    <n v="8650000"/>
    <n v="4080000"/>
  </r>
  <r>
    <s v="REGISTRADURIA MUNICIPAL SAN JUAN NEPOMUCENO"/>
    <s v="BOLIVAR "/>
    <x v="3"/>
    <n v="890000"/>
    <n v="3500000"/>
    <n v="12360000"/>
    <n v="5830000"/>
  </r>
  <r>
    <s v="REGISTRADURIA MUNICIPAL TURBACO"/>
    <s v="BOLIVAR "/>
    <x v="3"/>
    <n v="640000"/>
    <n v="2450000"/>
    <n v="8650000"/>
    <n v="4080000"/>
  </r>
  <r>
    <s v="DELEGACIÓN BOYACA"/>
    <s v="BOYACA"/>
    <x v="0"/>
    <n v="12060000"/>
    <n v="49350000"/>
    <n v="174280000"/>
    <n v="82270000"/>
  </r>
  <r>
    <s v="REGISTRADURIA ESPECIAL TUNJA"/>
    <s v="BOYACA"/>
    <x v="1"/>
    <n v="1240000"/>
    <n v="4900000"/>
    <n v="17300000"/>
    <n v="8170000"/>
  </r>
  <r>
    <s v="REGISTRADURIA MUNICIPAL GARAGOA"/>
    <s v="BOYACA"/>
    <x v="3"/>
    <n v="470000"/>
    <n v="1750000"/>
    <n v="6180000"/>
    <n v="2920000"/>
  </r>
  <r>
    <s v="REGISTRADURIA MUNICIPAL MIRAFLORES"/>
    <s v="BOYACA"/>
    <x v="3"/>
    <n v="0"/>
    <n v="0"/>
    <n v="0"/>
    <n v="0"/>
  </r>
  <r>
    <s v="REGISTRADURIA MUNICIPAL CHIQUINQUIRA"/>
    <s v="BOYACA"/>
    <x v="3"/>
    <n v="1580000"/>
    <n v="6300000"/>
    <n v="22250000"/>
    <n v="10500000"/>
  </r>
  <r>
    <s v="REGISTRADURIA MUNICIPAL DE MONIQUIRA"/>
    <s v="BOYACA"/>
    <x v="3"/>
    <n v="750000"/>
    <n v="2800000"/>
    <n v="9890000"/>
    <n v="4670000"/>
  </r>
  <r>
    <s v="REGISTRADURIA MUNICIPAL DE RAMIRIQUI"/>
    <s v="BOYACA"/>
    <x v="3"/>
    <n v="470000"/>
    <n v="1750000"/>
    <n v="6180000"/>
    <n v="2920000"/>
  </r>
  <r>
    <s v="REGISTRADURIA MUNICIPAL DE VILLA DE LEIVA"/>
    <s v="BOYACA"/>
    <x v="3"/>
    <n v="470000"/>
    <n v="1750000"/>
    <n v="6180000"/>
    <n v="2920000"/>
  </r>
  <r>
    <s v="REGISTRADURIA MUNICIPAL DUITAMA"/>
    <s v="BOYACA"/>
    <x v="3"/>
    <n v="750000"/>
    <n v="2800000"/>
    <n v="9890000"/>
    <n v="4670000"/>
  </r>
  <r>
    <s v="REGISTRADURIA MUNICIPAL GUATEQUE"/>
    <s v="BOYACA"/>
    <x v="3"/>
    <n v="470000"/>
    <n v="1750000"/>
    <n v="6180000"/>
    <n v="2920000"/>
  </r>
  <r>
    <s v="REGISTRADURIA MUNICIPAL PAIPA"/>
    <s v="BOYACA"/>
    <x v="3"/>
    <n v="560000"/>
    <n v="2100000"/>
    <n v="7420000"/>
    <n v="3500000"/>
  </r>
  <r>
    <s v="REGISTRADURIA MUNICIPAL PUERTO BOYACA"/>
    <s v="BOYACA"/>
    <x v="3"/>
    <n v="630000"/>
    <n v="2450000"/>
    <n v="8650000"/>
    <n v="4080000"/>
  </r>
  <r>
    <s v="REGISTRADURIA MUNICIPAL SOGAMOSO"/>
    <s v="BOYACA"/>
    <x v="3"/>
    <n v="730000"/>
    <n v="2800000"/>
    <n v="9890000"/>
    <n v="4670000"/>
  </r>
  <r>
    <s v="DELEGACIÓN CALDAS"/>
    <s v="CALDAS"/>
    <x v="0"/>
    <n v="6220000"/>
    <n v="25200000"/>
    <n v="88990000"/>
    <n v="42010000"/>
  </r>
  <r>
    <s v="REGISTRADURIA AUXILIAR MANIZALEZ "/>
    <s v="CALDAS"/>
    <x v="2"/>
    <n v="470000"/>
    <n v="1750000"/>
    <n v="6180000"/>
    <n v="2920000"/>
  </r>
  <r>
    <s v="REGISTRADURIA ESPECIAL MANIZALES"/>
    <s v="CALDAS"/>
    <x v="1"/>
    <n v="1140000"/>
    <n v="4550000"/>
    <n v="16070000"/>
    <n v="7590000"/>
  </r>
  <r>
    <s v="REGISTRADURIA MUNICIPAL ANSERMA"/>
    <s v="CALDAS"/>
    <x v="3"/>
    <n v="830000"/>
    <n v="3150000"/>
    <n v="11120000"/>
    <n v="5250000"/>
  </r>
  <r>
    <s v="REGISTRADURIA MUNICIPAL CHINCHINA"/>
    <s v="CALDAS "/>
    <x v="3"/>
    <n v="470000"/>
    <n v="1750000"/>
    <n v="6180000"/>
    <n v="2920000"/>
  </r>
  <r>
    <s v="REGISTRADURIA MUNICIPAL DE SUPIA"/>
    <s v="CALDAS"/>
    <x v="3"/>
    <n v="750000"/>
    <n v="2800000"/>
    <n v="9890000"/>
    <n v="4670000"/>
  </r>
  <r>
    <s v="REGISTRADURIA MUNICIPAL LA DORADA"/>
    <s v="CALDAS"/>
    <x v="3"/>
    <n v="710000"/>
    <n v="2800000"/>
    <n v="9890000"/>
    <n v="4670000"/>
  </r>
  <r>
    <s v="REGISTRADURIA MUNICIPAL RIOSUCIO"/>
    <s v="CALDAS"/>
    <x v="3"/>
    <n v="990000"/>
    <n v="3850000"/>
    <n v="13600000"/>
    <n v="6420000"/>
  </r>
  <r>
    <s v="REGISTRADURIA MUNICIPAL VILLAMARIA"/>
    <s v="CALDAS"/>
    <x v="3"/>
    <n v="500000"/>
    <n v="1750000"/>
    <n v="6180000"/>
    <n v="2920000"/>
  </r>
  <r>
    <s v="DELEGACIÓN CAQUETA"/>
    <s v="CAQUETA"/>
    <x v="0"/>
    <n v="11110000"/>
    <n v="45500000"/>
    <n v="160680000"/>
    <n v="75850000"/>
  </r>
  <r>
    <s v="REGISTRADURIA ESPECIAL FLORENCIA"/>
    <s v="CAQUETA"/>
    <x v="1"/>
    <n v="2010000"/>
    <n v="8050000"/>
    <n v="28430000"/>
    <n v="13420000"/>
  </r>
  <r>
    <s v="REGISTRADURIA MUNICIPAL DE SAN VICENTE DEL CAGUAN "/>
    <s v="CAQUETA"/>
    <x v="3"/>
    <n v="950000"/>
    <n v="3850000"/>
    <n v="13600000"/>
    <n v="6420000"/>
  </r>
  <r>
    <s v="DELEGACIÓN CASANARE"/>
    <s v="CASANARE"/>
    <x v="0"/>
    <n v="3200000"/>
    <n v="12950000"/>
    <n v="45730000"/>
    <n v="21590000"/>
  </r>
  <r>
    <s v="REGISTRADURIA ESPECIAL YOPAL"/>
    <s v="CASANARE"/>
    <x v="1"/>
    <n v="1140000"/>
    <n v="4550000"/>
    <n v="16070000"/>
    <n v="7590000"/>
  </r>
  <r>
    <s v="REGISTRADURIA MUNICIPAL AGUAZUL"/>
    <s v="CASANARE"/>
    <x v="3"/>
    <n v="620000"/>
    <n v="2450000"/>
    <n v="8650000"/>
    <n v="4080000"/>
  </r>
  <r>
    <s v="REGISTRADURIA MUNICIPAL PAZ DE ARIPORO"/>
    <s v="CASANARE"/>
    <x v="3"/>
    <n v="1020000"/>
    <n v="3850000"/>
    <n v="13600000"/>
    <n v="6420000"/>
  </r>
  <r>
    <s v="DELEGACIÓN CAUCA"/>
    <s v="CAUCA"/>
    <x v="0"/>
    <n v="8900000"/>
    <n v="36400000"/>
    <n v="128540000"/>
    <n v="60680000"/>
  </r>
  <r>
    <s v="REGISTRADURIA ESPECIAL POPAYAN"/>
    <s v="CAUCA"/>
    <x v="1"/>
    <n v="1910000"/>
    <n v="7700000"/>
    <n v="27190000"/>
    <n v="12840000"/>
  </r>
  <r>
    <s v="REGISTRADURIA MUNICIPAL PUERTO TEJADA"/>
    <s v="CAUCA"/>
    <x v="3"/>
    <n v="720000"/>
    <n v="2800000"/>
    <n v="9890000"/>
    <n v="4670000"/>
  </r>
  <r>
    <s v="REGISTRADURIA MUNICIPAL SANTANDER DE QUILICHAO"/>
    <s v="CAUCA"/>
    <x v="3"/>
    <n v="670000"/>
    <n v="2450000"/>
    <n v="8650000"/>
    <n v="4080000"/>
  </r>
  <r>
    <s v="DELEGACIÓN CESAR"/>
    <s v="CESAR"/>
    <x v="0"/>
    <n v="8810000"/>
    <n v="36050000"/>
    <n v="127310000"/>
    <n v="60100000"/>
  </r>
  <r>
    <s v="REGISTRADURIA AUXILIAR BARRIO LA NEVADA"/>
    <s v="CESAR"/>
    <x v="2"/>
    <n v="600000"/>
    <n v="2450000"/>
    <n v="8650000"/>
    <n v="4080000"/>
  </r>
  <r>
    <s v="REGISTRADURIA AUXILIAR DEL PRIMERO DE MAYO"/>
    <s v="CESAR"/>
    <x v="2"/>
    <n v="630000"/>
    <n v="2450000"/>
    <n v="8650000"/>
    <n v="4080000"/>
  </r>
  <r>
    <s v="REGISTRADURIA ESPECIAL VALLEDUPAR"/>
    <s v="CESAR"/>
    <x v="1"/>
    <n v="3060000"/>
    <n v="12250000"/>
    <n v="43260000"/>
    <n v="20420000"/>
  </r>
  <r>
    <s v="REGISTRADURIA MUNICIPAL AGUACHICA"/>
    <s v="CESAR"/>
    <x v="3"/>
    <n v="760000"/>
    <n v="2800000"/>
    <n v="9890000"/>
    <n v="4670000"/>
  </r>
  <r>
    <s v="REGISTRADURIA MUNICIPAL AGUSTIN CODAZZI"/>
    <s v="CESAR"/>
    <x v="3"/>
    <n v="950000"/>
    <n v="3850000"/>
    <n v="13600000"/>
    <n v="6420000"/>
  </r>
  <r>
    <s v="REGISTRADURIA MUNICIPAL BOSCONIA"/>
    <s v="CESAR"/>
    <x v="3"/>
    <n v="670000"/>
    <n v="2450000"/>
    <n v="8650000"/>
    <n v="4080000"/>
  </r>
  <r>
    <s v="REGISTRADURIA MUNICIPAL CURUMANI"/>
    <s v="CESAR"/>
    <x v="3"/>
    <n v="470000"/>
    <n v="1750000"/>
    <n v="6180000"/>
    <n v="2920000"/>
  </r>
  <r>
    <s v="REGISTRADURIA MUNICIPAL LA JAGUA DE IBIRICO"/>
    <s v="CESAR"/>
    <x v="3"/>
    <n v="620000"/>
    <n v="2450000"/>
    <n v="8650000"/>
    <n v="4080000"/>
  </r>
  <r>
    <s v="DELEGACIÓN CHOCO"/>
    <s v="CHOCO"/>
    <x v="0"/>
    <n v="7280000"/>
    <n v="29750000"/>
    <n v="105060000"/>
    <n v="49600000"/>
  </r>
  <r>
    <s v="REGISTRADURIA ESPECIAL QUIBDO"/>
    <s v="CHOCO"/>
    <x v="1"/>
    <n v="1050000"/>
    <n v="4200000"/>
    <n v="14830000"/>
    <n v="7000000"/>
  </r>
  <r>
    <s v="DELEGACIÓN CORDOBA"/>
    <s v="CORDOBA"/>
    <x v="0"/>
    <n v="6030000"/>
    <n v="24500000"/>
    <n v="86520000"/>
    <n v="40840000"/>
  </r>
  <r>
    <s v="REGISTRADURIA AUXILIAR CORDOBA"/>
    <s v="CORDOBA"/>
    <x v="2"/>
    <n v="1140000"/>
    <n v="4550000"/>
    <n v="16070000"/>
    <n v="7590000"/>
  </r>
  <r>
    <s v="REGISTRADURIA ESPECIAL MONTERIA"/>
    <s v="CORDOBA"/>
    <x v="1"/>
    <n v="1530000"/>
    <n v="5950000"/>
    <n v="21010000"/>
    <n v="9920000"/>
  </r>
  <r>
    <s v="REGISTRADURIA MUNICIPAL AYAPEL"/>
    <s v="CORDOBA"/>
    <x v="3"/>
    <n v="470000"/>
    <n v="1750000"/>
    <n v="6180000"/>
    <n v="2920000"/>
  </r>
  <r>
    <s v="REGISTRADURIA MUNICIPAL CERETE"/>
    <s v="CORDOBA"/>
    <x v="3"/>
    <n v="470000"/>
    <n v="1750000"/>
    <n v="6180000"/>
    <n v="2920000"/>
  </r>
  <r>
    <s v="REGISTRADURIA MUNICIPAL CHINU"/>
    <s v="CORDOBA"/>
    <x v="3"/>
    <n v="710000"/>
    <n v="2800000"/>
    <n v="9890000"/>
    <n v="4670000"/>
  </r>
  <r>
    <s v="REGISTRADURIA MUNICIPAL CIENAGA DE ORO"/>
    <s v="CORDOBA"/>
    <x v="3"/>
    <n v="630000"/>
    <n v="2450000"/>
    <n v="8650000"/>
    <n v="4080000"/>
  </r>
  <r>
    <s v="REGISTRADURIA MUNICIPAL LORICA"/>
    <s v="CORDOBA"/>
    <x v="3"/>
    <n v="730000"/>
    <n v="2800000"/>
    <n v="9890000"/>
    <n v="4670000"/>
  </r>
  <r>
    <s v="REGISTRADURIA MUNICIPAL MONTELIBANO"/>
    <s v="CORDOBA"/>
    <x v="3"/>
    <n v="530000"/>
    <n v="2100000"/>
    <n v="7420000"/>
    <n v="3500000"/>
  </r>
  <r>
    <s v="REGISTRADURIA MUNICIPAL PLANETA RICA"/>
    <s v="CORDOBA"/>
    <x v="3"/>
    <n v="860000"/>
    <n v="3500000"/>
    <n v="12360000"/>
    <n v="5830000"/>
  </r>
  <r>
    <s v="REGISTRADURIA MUNICIPAL SAHAGUN"/>
    <s v="CORDOBA"/>
    <x v="3"/>
    <n v="470000"/>
    <n v="1750000"/>
    <n v="6180000"/>
    <n v="2920000"/>
  </r>
  <r>
    <s v="REGISTRADURIA MUNICIPAL TIERRALTA"/>
    <s v="CORDOBA"/>
    <x v="3"/>
    <n v="620000"/>
    <n v="2450000"/>
    <n v="8650000"/>
    <n v="4080000"/>
  </r>
  <r>
    <s v="DELEGACIÓN CUNDINAMARCA"/>
    <s v="CUNDINAMARCA"/>
    <x v="0"/>
    <n v="19150000"/>
    <n v="78400000"/>
    <n v="276860000"/>
    <n v="130700000"/>
  </r>
  <r>
    <s v="REGISTRADURIA AUXILIAR SOACHA"/>
    <s v="CUNDINAMARCA"/>
    <x v="2"/>
    <n v="1340000"/>
    <n v="5250000"/>
    <n v="18540000"/>
    <n v="8750000"/>
  </r>
  <r>
    <s v="REGISTRADURIA ESPECIAL GIRARDOT"/>
    <s v="CUNDINAMARCA"/>
    <x v="1"/>
    <n v="2870000"/>
    <n v="11550000"/>
    <n v="40790000"/>
    <n v="19260000"/>
  </r>
  <r>
    <s v="REGISTRADURIA ESPECIAL SOACHA"/>
    <s v="CUNDINAMARCA"/>
    <x v="1"/>
    <n v="6030000"/>
    <n v="24500000"/>
    <n v="86520000"/>
    <n v="40840000"/>
  </r>
  <r>
    <s v="REGISTRADURIA MUNICIPAL CAJICA"/>
    <s v="CUNDINAMARCA"/>
    <x v="3"/>
    <n v="1430000"/>
    <n v="5600000"/>
    <n v="19780000"/>
    <n v="9340000"/>
  </r>
  <r>
    <s v="REGISTRADURIA MUNICIPAL CHIA"/>
    <s v="CUNDINAMARCA"/>
    <x v="3"/>
    <n v="1430000"/>
    <n v="5600000"/>
    <n v="19780000"/>
    <n v="9340000"/>
  </r>
  <r>
    <s v="REGISTRADURIA MUNICIPAL COTA"/>
    <s v="CUNDINAMARCA"/>
    <x v="3"/>
    <n v="1580000"/>
    <n v="6300000"/>
    <n v="22250000"/>
    <n v="10500000"/>
  </r>
  <r>
    <s v="REGISTRADURIA MUNICIPAL FACATATIVA"/>
    <s v="CUNDINAMARCA"/>
    <x v="3"/>
    <n v="1910000"/>
    <n v="7700000"/>
    <n v="27190000"/>
    <n v="12840000"/>
  </r>
  <r>
    <s v="REGISTRADURIA MUNICIPAL FUNZA"/>
    <s v="CUNDINAMARCA"/>
    <x v="3"/>
    <n v="1430000"/>
    <n v="5600000"/>
    <n v="19780000"/>
    <n v="9340000"/>
  </r>
  <r>
    <s v="REGISTRADURIA MUNICIPAL FUSAGASUGA"/>
    <s v="CUNDINAMARCA"/>
    <x v="3"/>
    <n v="1430000"/>
    <n v="5600000"/>
    <n v="19780000"/>
    <n v="9340000"/>
  </r>
  <r>
    <s v="REGISTRADURIA MUNICIPAL GUADUAS"/>
    <s v="CUNDINAMARCA"/>
    <x v="3"/>
    <n v="1200000"/>
    <n v="4900000"/>
    <n v="17300000"/>
    <n v="8170000"/>
  </r>
  <r>
    <s v="REGISTRADURIA MUNICIPAL LA  CALERA"/>
    <s v="CUNDINAMARCA"/>
    <x v="3"/>
    <n v="470000"/>
    <n v="1750000"/>
    <n v="6180000"/>
    <n v="2920000"/>
  </r>
  <r>
    <s v="REGISTRADURIA MUNICIPAL LA MESA"/>
    <s v="CUNDINAMARCA"/>
    <x v="3"/>
    <n v="1530000"/>
    <n v="5950000"/>
    <n v="21010000"/>
    <n v="9920000"/>
  </r>
  <r>
    <s v="REGISTRADURIA MUNICIPAL MADRID"/>
    <s v="CUNDINAMARCA"/>
    <x v="3"/>
    <n v="2100000"/>
    <n v="8400000"/>
    <n v="29660000"/>
    <n v="14000000"/>
  </r>
  <r>
    <s v="REGISTRADURIA MUNICIPAL MOSQUERA"/>
    <s v="CUNDINAMARCA"/>
    <x v="3"/>
    <n v="1430000"/>
    <n v="5600000"/>
    <n v="19780000"/>
    <n v="9340000"/>
  </r>
  <r>
    <s v="REGISTRADURIA MUNICIPAL PACHO"/>
    <s v="CUNDINAMARCA"/>
    <x v="3"/>
    <n v="1430000"/>
    <n v="5600000"/>
    <n v="19780000"/>
    <n v="9340000"/>
  </r>
  <r>
    <s v="REGISTRADURIA MUNICIPAL SIBATE"/>
    <s v="CUNDINAMARCA"/>
    <x v="3"/>
    <n v="1140000"/>
    <n v="4550000"/>
    <n v="16070000"/>
    <n v="7590000"/>
  </r>
  <r>
    <s v="REGISTRADURIA MUNICIPAL TOCANCIPA"/>
    <s v="CUNDINAMARCA"/>
    <x v="3"/>
    <n v="950000"/>
    <n v="3850000"/>
    <n v="13600000"/>
    <n v="6420000"/>
  </r>
  <r>
    <s v="REGISTRADURIA MUNICIPAL UBATE"/>
    <s v="CUNDINAMARCA"/>
    <x v="3"/>
    <n v="760000"/>
    <n v="2800000"/>
    <n v="9890000"/>
    <n v="4670000"/>
  </r>
  <r>
    <s v="REGISTRADURIA MUNICIPAL VILLETA"/>
    <s v="CUNDINAMARCA"/>
    <x v="3"/>
    <n v="1050000"/>
    <n v="4200000"/>
    <n v="14830000"/>
    <n v="7000000"/>
  </r>
  <r>
    <s v="REGISTRADURIA MUNICIPAL ZIPAQUIRA"/>
    <s v="CUNDINAMARCA"/>
    <x v="3"/>
    <n v="1910000"/>
    <n v="7700000"/>
    <n v="27190000"/>
    <n v="12840000"/>
  </r>
  <r>
    <s v="REGISTARDURIA  AUXILIAR ANTONIO NARIÑO"/>
    <s v="DISTRITO D.C."/>
    <x v="5"/>
    <n v="1050000"/>
    <n v="4200000"/>
    <n v="14830000"/>
    <n v="7000000"/>
  </r>
  <r>
    <s v="REGISTARDURIA  AUXILIAR ENGATIVÁ BOYACÁ REAL"/>
    <s v="DISTRITO D.C."/>
    <x v="5"/>
    <n v="1340000"/>
    <n v="5250000"/>
    <n v="18540000"/>
    <n v="8750000"/>
  </r>
  <r>
    <s v="REGISTARDURIA AUXILIAR USME "/>
    <s v="DISTRITO D.C."/>
    <x v="5"/>
    <n v="1140000"/>
    <n v="4550000"/>
    <n v="16070000"/>
    <n v="7590000"/>
  </r>
  <r>
    <s v="REGISTRADURIA  AUXILIAR BARRIOS UNIDOS"/>
    <s v="DISTRITO D.C."/>
    <x v="5"/>
    <n v="710000"/>
    <n v="2800000"/>
    <n v="9890000"/>
    <n v="4670000"/>
  </r>
  <r>
    <s v="REGISTRADURIA  AUXILIAR BOSA"/>
    <s v="DISTRITO D.C."/>
    <x v="5"/>
    <n v="1240000"/>
    <n v="4900000"/>
    <n v="17300000"/>
    <n v="8170000"/>
  </r>
  <r>
    <s v="REGISTRADURIA  AUXILIAR CHAPINERO"/>
    <s v="DISTRITO D.C."/>
    <x v="5"/>
    <n v="1140000"/>
    <n v="4550000"/>
    <n v="16070000"/>
    <n v="7590000"/>
  </r>
  <r>
    <s v="REGISTRADURIA  AUXILIAR FONTIBÓN "/>
    <s v="DISTRITO D.C."/>
    <x v="5"/>
    <n v="1240000"/>
    <n v="4900000"/>
    <n v="17300000"/>
    <n v="8170000"/>
  </r>
  <r>
    <s v="REGISTRADURIA  AUXILIAR KENNEDY CENTRO"/>
    <s v="DISTRITO D.C."/>
    <x v="5"/>
    <n v="1340000"/>
    <n v="5250000"/>
    <n v="18540000"/>
    <n v="8750000"/>
  </r>
  <r>
    <s v="REGISTRADURIA AUXILIAR CIUDAD BOLIVAR"/>
    <s v="DISTRITO D.C."/>
    <x v="5"/>
    <n v="1340000"/>
    <n v="5250000"/>
    <n v="18540000"/>
    <n v="8750000"/>
  </r>
  <r>
    <s v="REGISTRADURIA AUXILIAR DE ENGATIVA CENTRO"/>
    <s v="DISTRITO D.C."/>
    <x v="5"/>
    <n v="880000"/>
    <n v="3500000"/>
    <n v="12360000"/>
    <n v="5830000"/>
  </r>
  <r>
    <s v="REGISTRADURIA AUXILIAR DE KENNEDY AMÉRICAS"/>
    <s v="DISTRITO D.C."/>
    <x v="5"/>
    <n v="1240000"/>
    <n v="4900000"/>
    <n v="17300000"/>
    <n v="8170000"/>
  </r>
  <r>
    <s v="REGISTRADURIA AUXILIAR DE SUBA TIBABUYES"/>
    <s v="DISTRITO D.C."/>
    <x v="5"/>
    <n v="1050000"/>
    <n v="4200000"/>
    <n v="14830000"/>
    <n v="7000000"/>
  </r>
  <r>
    <s v="REGISTRADURIA AUXILIAR LA CANDELARIA "/>
    <s v="DISTRITO D.C."/>
    <x v="5"/>
    <n v="950000"/>
    <n v="3850000"/>
    <n v="13600000"/>
    <n v="6420000"/>
  </r>
  <r>
    <s v="REGISTRADURIA AUXILIAR LOS MÁRTIRES "/>
    <s v="DISTRITO D.C."/>
    <x v="5"/>
    <n v="1050000"/>
    <n v="4200000"/>
    <n v="14830000"/>
    <n v="7000000"/>
  </r>
  <r>
    <s v="REGISTRADURIA AUXILIAR PUENTE ARANDA"/>
    <s v="DISTRITO D.C."/>
    <x v="5"/>
    <n v="1240000"/>
    <n v="4900000"/>
    <n v="17300000"/>
    <n v="8170000"/>
  </r>
  <r>
    <s v="REGISTRADURIA AUXILIAR RAFAEL URIBE"/>
    <s v="DISTRITO D.C."/>
    <x v="5"/>
    <n v="1240000"/>
    <n v="4900000"/>
    <n v="17300000"/>
    <n v="8170000"/>
  </r>
  <r>
    <s v="REGISTRADURIA AUXILIAR SAN CRISTÓBAL "/>
    <s v="DISTRITO D.C."/>
    <x v="5"/>
    <n v="1050000"/>
    <n v="4200000"/>
    <n v="14830000"/>
    <n v="7000000"/>
  </r>
  <r>
    <s v="REGISTRADURIA AUXILIAR SANTAFÉ"/>
    <s v="DISTRITO D.C."/>
    <x v="5"/>
    <n v="950000"/>
    <n v="3850000"/>
    <n v="13600000"/>
    <n v="6420000"/>
  </r>
  <r>
    <s v="REGISTRADURIA AUXILIAR SUBA NIZA"/>
    <s v="DISTRITO D.C."/>
    <x v="5"/>
    <n v="1050000"/>
    <n v="4200000"/>
    <n v="14830000"/>
    <n v="7000000"/>
  </r>
  <r>
    <s v="REGISTRADURIA AUXILIAR SUMAPAZ"/>
    <s v="DISTRITO D.C."/>
    <x v="5"/>
    <n v="1140000"/>
    <n v="4550000"/>
    <n v="16070000"/>
    <n v="7590000"/>
  </r>
  <r>
    <s v="REGISTRADURIA AUXILIAR TEUSAQUILLO "/>
    <s v="DISTRITO D.C."/>
    <x v="5"/>
    <n v="1140000"/>
    <n v="4550000"/>
    <n v="16070000"/>
    <n v="7590000"/>
  </r>
  <r>
    <s v="REGISTRADURIA AUXILIAR TUNJUELITO"/>
    <s v="DISTRITO D.C."/>
    <x v="5"/>
    <n v="1530000"/>
    <n v="5950000"/>
    <n v="21010000"/>
    <n v="9920000"/>
  </r>
  <r>
    <s v="REGISTRADURIA AUXILIAR USAQUÉN"/>
    <s v="DISTRITO D.C."/>
    <x v="5"/>
    <n v="940000"/>
    <n v="3500000"/>
    <n v="12360000"/>
    <n v="5830000"/>
  </r>
  <r>
    <s v="REGISTRADURIA DISTRITAL"/>
    <s v="DISTRITO D.C."/>
    <x v="5"/>
    <n v="22410000"/>
    <n v="91700000"/>
    <n v="323830000"/>
    <n v="152870000"/>
  </r>
  <r>
    <s v="DELEGACIÓN GUAINIA"/>
    <s v="GUAINIA"/>
    <x v="0"/>
    <n v="2200000"/>
    <n v="8750000"/>
    <n v="30900000"/>
    <n v="14590000"/>
  </r>
  <r>
    <s v="REGISTRADURIA ESPECIAL INIRIDA"/>
    <s v="GUAINIA"/>
    <x v="1"/>
    <n v="990000"/>
    <n v="3850000"/>
    <n v="13600000"/>
    <n v="6420000"/>
  </r>
  <r>
    <s v="REGISTRADURIA MUNICIPAL BARANCOMINAS"/>
    <s v="GUAINIA"/>
    <x v="3"/>
    <n v="500000"/>
    <n v="1750000"/>
    <n v="6180000"/>
    <n v="2920000"/>
  </r>
  <r>
    <s v="DELEGACIÓN GUAVIARE"/>
    <s v="GUAVIARE"/>
    <x v="0"/>
    <n v="5210000"/>
    <n v="21000000"/>
    <n v="74160000"/>
    <n v="35010000"/>
  </r>
  <r>
    <s v="REGISTRADURIA ESPECIAL SAN JOSE DE GUAVIARE"/>
    <s v="GUAVIARE"/>
    <x v="1"/>
    <n v="1750000"/>
    <n v="7000000"/>
    <n v="24720000"/>
    <n v="11670000"/>
  </r>
  <r>
    <s v="DELEGACIÓN HUILA"/>
    <s v="HUILA"/>
    <x v="0"/>
    <n v="8620000"/>
    <n v="35000000"/>
    <n v="123600000"/>
    <n v="58350000"/>
  </r>
  <r>
    <s v="REGISTRADURIA ESPECIAL DE NEIVA"/>
    <s v="HUILA"/>
    <x v="1"/>
    <n v="2870000"/>
    <n v="11550000"/>
    <n v="40790000"/>
    <n v="19260000"/>
  </r>
  <r>
    <s v="REGISTRADURIA MUNICIPAL CAMPOALEGRE"/>
    <s v="HUILA"/>
    <x v="3"/>
    <n v="1430000"/>
    <n v="5600000"/>
    <n v="19780000"/>
    <n v="9340000"/>
  </r>
  <r>
    <s v="REGISTRADURIA MUNICIPAL GARZON"/>
    <s v="HUILA"/>
    <x v="3"/>
    <n v="1430000"/>
    <n v="5600000"/>
    <n v="19780000"/>
    <n v="9340000"/>
  </r>
  <r>
    <s v="REGISTRADURIA MUNICIPAL LA PLATA"/>
    <s v="HUILA"/>
    <x v="3"/>
    <n v="1430000"/>
    <n v="5600000"/>
    <n v="19780000"/>
    <n v="9340000"/>
  </r>
  <r>
    <s v="REGISTRADURIA MUNICIPAL PITALITO"/>
    <s v="HUILA"/>
    <x v="3"/>
    <n v="2040000"/>
    <n v="8050000"/>
    <n v="28430000"/>
    <n v="13420000"/>
  </r>
  <r>
    <s v="DELEGACIÓN GUAJIRA"/>
    <s v="LA GUAJIRA"/>
    <x v="0"/>
    <n v="4000000"/>
    <n v="16100000"/>
    <n v="56860000"/>
    <n v="26840000"/>
  </r>
  <r>
    <s v="REGISTRADURIA ESPECIAL RIOHACHA"/>
    <s v="LA GUAJIRA"/>
    <x v="1"/>
    <n v="1370000"/>
    <n v="5600000"/>
    <n v="19780000"/>
    <n v="9340000"/>
  </r>
  <r>
    <s v="REGISTRADURIA MUNICIPAL FONSECA"/>
    <s v="LA GUAJIRA"/>
    <x v="3"/>
    <n v="670000"/>
    <n v="2450000"/>
    <n v="8650000"/>
    <n v="4080000"/>
  </r>
  <r>
    <s v="REGISTRADURIA MUNICIPAL MAICAO"/>
    <s v="LA GUAJIRA"/>
    <x v="3"/>
    <n v="470000"/>
    <n v="1750000"/>
    <n v="6180000"/>
    <n v="2920000"/>
  </r>
  <r>
    <s v="REGISTRADURIA MUNICIPAL MANAURE"/>
    <s v="LA GUAJIRA"/>
    <x v="3"/>
    <n v="1390000"/>
    <n v="5600000"/>
    <n v="19780000"/>
    <n v="9340000"/>
  </r>
  <r>
    <s v="REGISTRADURIA MUNICIPAL SAN JUAN DEL CESAR"/>
    <s v="LA GUAJIRA "/>
    <x v="3"/>
    <n v="850000"/>
    <n v="3150000"/>
    <n v="11120000"/>
    <n v="5250000"/>
  </r>
  <r>
    <s v="REGISTRADURIA MUNICIPAL URIBIA"/>
    <s v="LA GUAJIRA"/>
    <x v="3"/>
    <n v="570000"/>
    <n v="2100000"/>
    <n v="7420000"/>
    <n v="3500000"/>
  </r>
  <r>
    <s v="DELEGACIÓN MAGDALENA"/>
    <s v="MAGDALENA"/>
    <x v="0"/>
    <n v="4780000"/>
    <n v="19250000"/>
    <n v="67980000"/>
    <n v="32090000"/>
  </r>
  <r>
    <s v="REGISTRADURIA ESPECIAL CIENAGA"/>
    <s v="MAGDALENA"/>
    <x v="1"/>
    <n v="1430000"/>
    <n v="5600000"/>
    <n v="19780000"/>
    <n v="9340000"/>
  </r>
  <r>
    <s v="REGISTRADURIA ESPECIAL SANTA MARTHA"/>
    <s v="MAGDALENA"/>
    <x v="1"/>
    <n v="1530000"/>
    <n v="5950000"/>
    <n v="21010000"/>
    <n v="9920000"/>
  </r>
  <r>
    <s v="REGISTRADURIA MUNICIPAL ARACATACA"/>
    <s v="MAGDALENA"/>
    <x v="3"/>
    <n v="500000"/>
    <n v="1750000"/>
    <n v="6180000"/>
    <n v="2920000"/>
  </r>
  <r>
    <s v="REGISTRADURIA MUNICIPAL EL BANCO"/>
    <s v="MAGDALENA"/>
    <x v="3"/>
    <n v="470000"/>
    <n v="1750000"/>
    <n v="6180000"/>
    <n v="2920000"/>
  </r>
  <r>
    <s v="REGISTRADURIA MUNICIPAL FUNDACION"/>
    <s v="MAGDALENA"/>
    <x v="3"/>
    <n v="490000"/>
    <n v="1750000"/>
    <n v="6180000"/>
    <n v="2920000"/>
  </r>
  <r>
    <s v="REGISTRADURIA MUNICIPAL PIVIJAY"/>
    <s v="MAGDALENA"/>
    <x v="3"/>
    <n v="470000"/>
    <n v="1750000"/>
    <n v="6180000"/>
    <n v="2920000"/>
  </r>
  <r>
    <s v="REGISTRADURIA MUNICIPAL PLATO"/>
    <s v="MAGDALENA"/>
    <x v="3"/>
    <n v="470000"/>
    <n v="1750000"/>
    <n v="6180000"/>
    <n v="2920000"/>
  </r>
  <r>
    <s v="DELEGACIÓN META"/>
    <s v="META"/>
    <x v="0"/>
    <n v="8900000"/>
    <n v="36400000"/>
    <n v="128540000"/>
    <n v="60680000"/>
  </r>
  <r>
    <s v="REGISTRADURIA AUXILIAR PORFIA-VILLAVICENCIO"/>
    <s v="META"/>
    <x v="2"/>
    <n v="1530000"/>
    <n v="5950000"/>
    <n v="21010000"/>
    <n v="9920000"/>
  </r>
  <r>
    <s v="REGISTRADURIA ESPECIAL VILLAVICENCIO"/>
    <s v="META"/>
    <x v="1"/>
    <n v="1710000"/>
    <n v="7000000"/>
    <n v="24720000"/>
    <n v="11670000"/>
  </r>
  <r>
    <s v="REGISTRADURIA MUNICIPAL ACACIAS"/>
    <s v="META "/>
    <x v="3"/>
    <n v="1430000"/>
    <n v="5600000"/>
    <n v="19780000"/>
    <n v="9340000"/>
  </r>
  <r>
    <s v="REGISTRADURIA MUNICIPAL GRANADA"/>
    <s v="META"/>
    <x v="3"/>
    <n v="980000"/>
    <n v="3850000"/>
    <n v="13600000"/>
    <n v="6420000"/>
  </r>
  <r>
    <s v="DELEGACIÓN NARIÑO"/>
    <s v="NARIÑO"/>
    <x v="0"/>
    <n v="9560000"/>
    <n v="38850000"/>
    <n v="137200000"/>
    <n v="64770000"/>
  </r>
  <r>
    <s v="REGISTRADURIA AUXILIAR SAN JUAN DE PASTO"/>
    <s v="NARIÑO"/>
    <x v="2"/>
    <n v="1380000"/>
    <n v="5600000"/>
    <n v="19780000"/>
    <n v="9340000"/>
  </r>
  <r>
    <s v="REGISTRADURIA ESPECIAL PASTO"/>
    <s v="NARIÑO"/>
    <x v="1"/>
    <n v="1480000"/>
    <n v="5950000"/>
    <n v="21010000"/>
    <n v="9920000"/>
  </r>
  <r>
    <s v="REGISTRADURIA MUNICIPAL IPIALES"/>
    <s v="NARIÑO"/>
    <x v="3"/>
    <n v="730000"/>
    <n v="2800000"/>
    <n v="9890000"/>
    <n v="4670000"/>
  </r>
  <r>
    <s v="REGISTRADURIA MUNICIPAL SAMANIEGO"/>
    <s v="NARIÑO"/>
    <x v="3"/>
    <n v="660000"/>
    <n v="2450000"/>
    <n v="8650000"/>
    <n v="4080000"/>
  </r>
  <r>
    <s v="REGISTRADURIA MUNICIPAL TUMACO"/>
    <s v="NARIÑO"/>
    <x v="3"/>
    <n v="1430000"/>
    <n v="5600000"/>
    <n v="19780000"/>
    <n v="9340000"/>
  </r>
  <r>
    <s v="REGISTRADURIA MUNICIPAL TUQUERRES"/>
    <s v="NARIÑO"/>
    <x v="3"/>
    <n v="590000"/>
    <n v="2100000"/>
    <n v="7420000"/>
    <n v="3500000"/>
  </r>
  <r>
    <s v="DELEGACIÓN NORTE  DE SANTANDER"/>
    <s v="NORTE DE SANTANDER"/>
    <x v="0"/>
    <n v="8000000"/>
    <n v="32550000"/>
    <n v="114950000"/>
    <n v="54270000"/>
  </r>
  <r>
    <s v="REGISTRADURIA AUXILIAR CUCUTA"/>
    <s v="NORTE DE SANTANDER"/>
    <x v="2"/>
    <n v="0"/>
    <n v="0"/>
    <n v="0"/>
    <n v="0"/>
  </r>
  <r>
    <s v="REGISTRADURIA ESPECIAL CUCUTA"/>
    <s v="NORTE DE SANTANDER"/>
    <x v="1"/>
    <n v="1320000"/>
    <n v="5250000"/>
    <n v="18540000"/>
    <n v="8750000"/>
  </r>
  <r>
    <s v="REGISTRADURIA MUNICIPAL LOS PATIOS"/>
    <s v="NORTE DE SANTANDER"/>
    <x v="3"/>
    <n v="640000"/>
    <n v="2450000"/>
    <n v="8650000"/>
    <n v="4080000"/>
  </r>
  <r>
    <s v="REGISTRADURIA MUNICIPAL OCAÑA"/>
    <s v="NORTE DE SANTANDER"/>
    <x v="3"/>
    <n v="790000"/>
    <n v="3150000"/>
    <n v="11120000"/>
    <n v="5250000"/>
  </r>
  <r>
    <s v="REGISTRADURIA MUNICIPAL PAMPLONA"/>
    <s v="NORTE DE SANTANDER"/>
    <x v="3"/>
    <n v="780000"/>
    <n v="3150000"/>
    <n v="11120000"/>
    <n v="5250000"/>
  </r>
  <r>
    <s v="REGISTRADURIA MUNICIPAL VILLA DEL ROSARIO"/>
    <s v="NORTE DE SANTANDER"/>
    <x v="3"/>
    <n v="660000"/>
    <n v="2450000"/>
    <n v="8650000"/>
    <n v="4080000"/>
  </r>
  <r>
    <s v="DELEGACIÓN PUTUMAYO"/>
    <s v="PUTUMAYO"/>
    <x v="0"/>
    <n v="4150000"/>
    <n v="16800000"/>
    <n v="59330000"/>
    <n v="28010000"/>
  </r>
  <r>
    <s v="REGISTRADURIA ESPECIAL MOCOA PUTUMAYO"/>
    <s v="PUTUMAYO"/>
    <x v="1"/>
    <n v="1170000"/>
    <n v="4550000"/>
    <n v="16070000"/>
    <n v="7590000"/>
  </r>
  <r>
    <s v="REGISTRADURIA MUNICIPAL ORITO"/>
    <s v="PUTUMAYO"/>
    <x v="3"/>
    <n v="470000"/>
    <n v="1750000"/>
    <n v="6180000"/>
    <n v="2920000"/>
  </r>
  <r>
    <s v="REGISTRADURIA MUNICIPAL PUERTO ASIS"/>
    <s v="PUTUMAYO"/>
    <x v="3"/>
    <n v="550000"/>
    <n v="2100000"/>
    <n v="7420000"/>
    <n v="3500000"/>
  </r>
  <r>
    <s v="DELEGACIÓN QUINDIO"/>
    <s v="QUINDIO"/>
    <x v="0"/>
    <n v="4370000"/>
    <n v="17850000"/>
    <n v="63040000"/>
    <n v="29760000"/>
  </r>
  <r>
    <s v="REGISTRADURIA ESPECIAL ARMENIA"/>
    <s v="QUINDIO"/>
    <x v="1"/>
    <n v="2000000"/>
    <n v="8050000"/>
    <n v="28430000"/>
    <n v="13420000"/>
  </r>
  <r>
    <s v="REGISTRADURIA MUNICIPAL CALARCA"/>
    <s v="QUINDIO"/>
    <x v="3"/>
    <n v="1050000"/>
    <n v="4200000"/>
    <n v="14830000"/>
    <n v="7000000"/>
  </r>
  <r>
    <s v="REGISTRADURIA MUNICIPAL CIRCASIA"/>
    <s v="QUINDIO"/>
    <x v="3"/>
    <n v="890000"/>
    <n v="3500000"/>
    <n v="12360000"/>
    <n v="5830000"/>
  </r>
  <r>
    <s v="REGISTRADURIA MUNICIPAL LA TEBAIDA"/>
    <s v="QUINDIO"/>
    <x v="3"/>
    <n v="600000"/>
    <n v="2450000"/>
    <n v="8650000"/>
    <n v="4080000"/>
  </r>
  <r>
    <s v="REGISTRADURIA MUNICIPAL MONTENEGRO"/>
    <s v="QUINDIO"/>
    <x v="3"/>
    <n v="880000"/>
    <n v="3500000"/>
    <n v="12360000"/>
    <n v="5830000"/>
  </r>
  <r>
    <s v="REGISTRADURIA MUNICIPAL QUIMBAYA"/>
    <s v="QUINDIO"/>
    <x v="3"/>
    <n v="890000"/>
    <n v="3500000"/>
    <n v="12360000"/>
    <n v="5830000"/>
  </r>
  <r>
    <s v="DELEGACIÓN RISARALDA"/>
    <s v="RISARALDA"/>
    <x v="0"/>
    <n v="6700000"/>
    <n v="27300000"/>
    <n v="96410000"/>
    <n v="45510000"/>
  </r>
  <r>
    <s v="REGISTRADURIA AUXILIAR DE CUBA"/>
    <s v="RISARALDA"/>
    <x v="2"/>
    <n v="910000"/>
    <n v="3500000"/>
    <n v="12360000"/>
    <n v="5830000"/>
  </r>
  <r>
    <s v="REGISTRADURIA ESPECIAL PEREIRA"/>
    <s v="RISARALDA"/>
    <x v="1"/>
    <n v="1900000"/>
    <n v="7700000"/>
    <n v="27190000"/>
    <n v="12840000"/>
  </r>
  <r>
    <s v="REGISTRADURIA MUNICIPAL DOSQUEBRADAS"/>
    <s v="RISARALDA"/>
    <x v="3"/>
    <n v="1140000"/>
    <n v="4550000"/>
    <n v="16070000"/>
    <n v="7590000"/>
  </r>
  <r>
    <s v="REGISTRADURIA MUNICIPAL LA VIRGINIA"/>
    <s v="RISARALDA"/>
    <x v="3"/>
    <n v="590000"/>
    <n v="2100000"/>
    <n v="7420000"/>
    <n v="3500000"/>
  </r>
  <r>
    <s v="REGISTRADURIA MUNICIPAL SANTA ROSA DE CABAL"/>
    <s v="RISARALDA"/>
    <x v="3"/>
    <n v="1050000"/>
    <n v="4200000"/>
    <n v="14830000"/>
    <n v="7000000"/>
  </r>
  <r>
    <s v="DELEGACIÓN SAN ANDRES"/>
    <s v="SAN ANDRES"/>
    <x v="0"/>
    <n v="2390000"/>
    <n v="9450000"/>
    <n v="33370000"/>
    <n v="15750000"/>
  </r>
  <r>
    <s v="REGISTRADURIA ESPECIAL SAN ANDRES"/>
    <s v="SAN ANDRES"/>
    <x v="1"/>
    <n v="950000"/>
    <n v="3850000"/>
    <n v="13600000"/>
    <n v="6420000"/>
  </r>
  <r>
    <s v="DELEGACIÓN SANTANDER"/>
    <s v="SANTANDER"/>
    <x v="0"/>
    <n v="12060000"/>
    <n v="49350000"/>
    <n v="174280000"/>
    <n v="82270000"/>
  </r>
  <r>
    <s v="REGISTRADURIA AUXILIAR BARRANCABERMEJA"/>
    <s v="SANTANDER"/>
    <x v="2"/>
    <n v="1580000"/>
    <n v="6300000"/>
    <n v="22250000"/>
    <n v="10500000"/>
  </r>
  <r>
    <s v="REGISTRADURIA AUXILIAR DE BUCARAMANGA"/>
    <s v="SANTANDER"/>
    <x v="2"/>
    <n v="790000"/>
    <n v="3150000"/>
    <n v="11120000"/>
    <n v="5250000"/>
  </r>
  <r>
    <s v="REGISTRADURIA AUXILIAR DE FLORIDABLANCA"/>
    <s v="SANTANDER"/>
    <x v="2"/>
    <n v="1050000"/>
    <n v="4200000"/>
    <n v="14830000"/>
    <n v="7000000"/>
  </r>
  <r>
    <s v="REGISTRADURIA AUXILIAR DE REAL DE MINAS - BUCARAMANGA"/>
    <s v="SANTANDER"/>
    <x v="2"/>
    <n v="780000"/>
    <n v="3150000"/>
    <n v="11120000"/>
    <n v="5250000"/>
  </r>
  <r>
    <s v="REGISTRADURIA ESPECIAL BARRANCABERMEJA"/>
    <s v="SANTANDER"/>
    <x v="1"/>
    <n v="1140000"/>
    <n v="4550000"/>
    <n v="16070000"/>
    <n v="7590000"/>
  </r>
  <r>
    <s v="REGISTRADURIA ESPECIAL BUCARAMANGA"/>
    <s v="SANTANDER"/>
    <x v="1"/>
    <n v="1240000"/>
    <n v="4900000"/>
    <n v="17300000"/>
    <n v="8170000"/>
  </r>
  <r>
    <s v="REGISTRADURIA ESPECIAL FLORIDABLANCA"/>
    <s v="SANTANDER"/>
    <x v="1"/>
    <n v="1240000"/>
    <n v="4900000"/>
    <n v="17300000"/>
    <n v="8170000"/>
  </r>
  <r>
    <s v="REGISTRADURIA MUNICIPAL BARBOSA"/>
    <s v="SANTANDER"/>
    <x v="3"/>
    <n v="1340000"/>
    <n v="5250000"/>
    <n v="18540000"/>
    <n v="8750000"/>
  </r>
  <r>
    <s v="REGISTRADURIA ESPECIAL GIRON"/>
    <s v="SANTANDER"/>
    <x v="1"/>
    <n v="1860000"/>
    <n v="7350000"/>
    <n v="25960000"/>
    <n v="12260000"/>
  </r>
  <r>
    <s v="REGISTRADURIA MUNICIPAL LEBRIJA"/>
    <s v="SANTANDER"/>
    <x v="3"/>
    <n v="530000"/>
    <n v="2100000"/>
    <n v="7420000"/>
    <n v="3500000"/>
  </r>
  <r>
    <s v="REGISTRADURIA ESPECIAL PIEDECUESTA"/>
    <s v="SANTANDER"/>
    <x v="1"/>
    <n v="1860000"/>
    <n v="7350000"/>
    <n v="25960000"/>
    <n v="12260000"/>
  </r>
  <r>
    <s v="REGISTRADURIA MUNICIPAL SABANA DE TORRES"/>
    <s v="SANTANDER"/>
    <x v="3"/>
    <n v="890000"/>
    <n v="3500000"/>
    <n v="12360000"/>
    <n v="5830000"/>
  </r>
  <r>
    <s v="REGISTRADURIA MUNICIPAL SAN GIL"/>
    <s v="SANTANDER"/>
    <x v="3"/>
    <n v="640000"/>
    <n v="2450000"/>
    <n v="8650000"/>
    <n v="4080000"/>
  </r>
  <r>
    <s v="REGISTRADURIA MUNICIPAL SOCORRO"/>
    <s v="SANTANDER"/>
    <x v="3"/>
    <n v="600000"/>
    <n v="2450000"/>
    <n v="8650000"/>
    <n v="4080000"/>
  </r>
  <r>
    <s v="DELEGACIÓN SUCRE"/>
    <s v="SUCRE"/>
    <x v="0"/>
    <n v="9770000"/>
    <n v="39900000"/>
    <n v="140900000"/>
    <n v="66520000"/>
  </r>
  <r>
    <s v="REGISTRADURIA ESPECIAL SINCELEJO"/>
    <s v="SUCRE"/>
    <x v="1"/>
    <n v="1570000"/>
    <n v="6300000"/>
    <n v="22250000"/>
    <n v="10500000"/>
  </r>
  <r>
    <s v="REGISTRADURIA MUNICIPAL COROZAL"/>
    <s v="SUCRE"/>
    <x v="3"/>
    <n v="730000"/>
    <n v="2800000"/>
    <n v="9890000"/>
    <n v="4670000"/>
  </r>
  <r>
    <s v="REGISTRADURIA MUNICIPAL SAN MARCOS"/>
    <s v="SUCRE"/>
    <x v="3"/>
    <n v="560000"/>
    <n v="2100000"/>
    <n v="7420000"/>
    <n v="3500000"/>
  </r>
  <r>
    <s v="REGISTRADURIA MUNICIPAL SAN ONOFRE"/>
    <s v="SUCRE"/>
    <x v="3"/>
    <n v="790000"/>
    <n v="3150000"/>
    <n v="11120000"/>
    <n v="5250000"/>
  </r>
  <r>
    <s v="REGISTRADURIA MUNICIPAL SINCE SUCRE"/>
    <s v="SUCRE"/>
    <x v="3"/>
    <n v="900000"/>
    <n v="3500000"/>
    <n v="12360000"/>
    <n v="5830000"/>
  </r>
  <r>
    <s v="DELEGACIÓN TOLIMA"/>
    <s v="TOLIMA"/>
    <x v="0"/>
    <n v="8230000"/>
    <n v="33600000"/>
    <n v="118660000"/>
    <n v="56020000"/>
  </r>
  <r>
    <s v="REGISTRADURIA ESPECIAL IBAGUE"/>
    <s v="TOLIMA"/>
    <x v="1"/>
    <n v="4210000"/>
    <n v="17150000"/>
    <n v="60560000"/>
    <n v="28590000"/>
  </r>
  <r>
    <s v="REGISTRADURIA MUNICIPAL CHAPARRAL"/>
    <s v="TOLIMA"/>
    <x v="3"/>
    <n v="760000"/>
    <n v="2800000"/>
    <n v="9890000"/>
    <n v="4670000"/>
  </r>
  <r>
    <s v="REGISTRADURIA MUNICIPAL ESPINAL"/>
    <s v="TOLIMA"/>
    <x v="3"/>
    <n v="590000"/>
    <n v="2100000"/>
    <n v="7420000"/>
    <n v="3500000"/>
  </r>
  <r>
    <s v="REGISTRADURIA MUNICIPAL FRESNO"/>
    <s v="TOLIMA"/>
    <x v="3"/>
    <n v="630000"/>
    <n v="2450000"/>
    <n v="8650000"/>
    <n v="4080000"/>
  </r>
  <r>
    <s v="REGISTRADURIA MUNICIPAL GUAMO"/>
    <s v="TOLIMA"/>
    <x v="3"/>
    <n v="470000"/>
    <n v="1750000"/>
    <n v="6180000"/>
    <n v="2920000"/>
  </r>
  <r>
    <s v="REGISTRADURIA MUNICIPAL HONDA"/>
    <s v="TOLIMA"/>
    <x v="3"/>
    <n v="890000"/>
    <n v="3500000"/>
    <n v="12360000"/>
    <n v="5830000"/>
  </r>
  <r>
    <s v="REGISTRADURIA MUNICIPAL LIBANO"/>
    <s v="TOLIMA"/>
    <x v="3"/>
    <n v="670000"/>
    <n v="2450000"/>
    <n v="8650000"/>
    <n v="4080000"/>
  </r>
  <r>
    <s v="REGISTRADURIA MUNICIPAL MARIQUITA"/>
    <s v="TOLIMA"/>
    <x v="3"/>
    <n v="760000"/>
    <n v="2800000"/>
    <n v="9890000"/>
    <n v="4670000"/>
  </r>
  <r>
    <s v="REGISTRADURIA MUNICIPAL MELGAR"/>
    <s v="TOLIMA"/>
    <x v="3"/>
    <n v="570000"/>
    <n v="2100000"/>
    <n v="7420000"/>
    <n v="3500000"/>
  </r>
  <r>
    <s v="DELEGACIÓN VALLE"/>
    <s v="VALLE"/>
    <x v="0"/>
    <n v="11870000"/>
    <n v="48300000"/>
    <n v="170570000"/>
    <n v="80520000"/>
  </r>
  <r>
    <s v="REGISTRADURIA AUXILIAR BUENAVENTURA"/>
    <s v="VALLE "/>
    <x v="2"/>
    <n v="570000"/>
    <n v="2100000"/>
    <n v="7420000"/>
    <n v="3500000"/>
  </r>
  <r>
    <s v="REGISTRADURIA AUXILIAR No. 01 VERSALLES - CALI"/>
    <s v="VALLE"/>
    <x v="2"/>
    <n v="1340000"/>
    <n v="5250000"/>
    <n v="18540000"/>
    <n v="8750000"/>
  </r>
  <r>
    <s v="REGISTRADURIA AUXILIAR No. 02 PASO ANCHO - CALI"/>
    <s v="VALLE"/>
    <x v="2"/>
    <n v="1340000"/>
    <n v="5250000"/>
    <n v="18540000"/>
    <n v="8750000"/>
  </r>
  <r>
    <s v="REGISTRADURIA AUXILIAR No. 03 CALIMA - CALI"/>
    <s v="VALLE"/>
    <x v="2"/>
    <n v="470000"/>
    <n v="1750000"/>
    <n v="6180000"/>
    <n v="2920000"/>
  </r>
  <r>
    <s v="REGISTRADURIA AUXILIAR No. 04 LA CASONA - CALI"/>
    <s v="VALLE"/>
    <x v="2"/>
    <n v="1050000"/>
    <n v="4200000"/>
    <n v="14830000"/>
    <n v="7000000"/>
  </r>
  <r>
    <s v="REGISTRADURIA AUXILIAR No. 05 ALFONSO LOPEZ - CALI"/>
    <s v="VALLE"/>
    <x v="2"/>
    <n v="760000"/>
    <n v="2800000"/>
    <n v="9890000"/>
    <n v="4670000"/>
  </r>
  <r>
    <s v="REGISTRADURIA AUXILIAR No. 06 SEDE VALLADO - CALI"/>
    <s v="VALLE"/>
    <x v="2"/>
    <n v="760000"/>
    <n v="2800000"/>
    <n v="9890000"/>
    <n v="4670000"/>
  </r>
  <r>
    <s v="REGISTRADURIA ESPECIAL BUENAVENTURA"/>
    <s v="VALLE"/>
    <x v="1"/>
    <n v="1240000"/>
    <n v="4900000"/>
    <n v="17300000"/>
    <n v="8170000"/>
  </r>
  <r>
    <s v="REGISTRADURIA ESPECIAL BUGA"/>
    <s v="VALLE"/>
    <x v="1"/>
    <n v="1240000"/>
    <n v="4900000"/>
    <n v="17300000"/>
    <n v="8170000"/>
  </r>
  <r>
    <s v="REGISTRADURIA ESPECIAL CALI"/>
    <s v="VALLE"/>
    <x v="1"/>
    <n v="2770000"/>
    <n v="11200000"/>
    <n v="39550000"/>
    <n v="18670000"/>
  </r>
  <r>
    <s v="REGISTRADURIA ESPECIAL CARTAGO"/>
    <s v="VALLE"/>
    <x v="1"/>
    <n v="1240000"/>
    <n v="4900000"/>
    <n v="17300000"/>
    <n v="8170000"/>
  </r>
  <r>
    <s v="REGISTRADURIA ESPECIAL PALMIRA"/>
    <s v="VALLE"/>
    <x v="1"/>
    <n v="1340000"/>
    <n v="5250000"/>
    <n v="18540000"/>
    <n v="8750000"/>
  </r>
  <r>
    <s v="REGISTRADURIA ESPECIAL TULUA"/>
    <s v="VALLE"/>
    <x v="1"/>
    <n v="2490000"/>
    <n v="10150000"/>
    <n v="35840000"/>
    <n v="16920000"/>
  </r>
  <r>
    <s v="REGISTRADURIA MUNICIPAL CAICEDONIA"/>
    <s v="VALLE"/>
    <x v="3"/>
    <n v="860000"/>
    <n v="3500000"/>
    <n v="12360000"/>
    <n v="5830000"/>
  </r>
  <r>
    <s v="REGISTRADURIA MUNICIPAL CANDELARIA"/>
    <s v="VALLE"/>
    <x v="3"/>
    <n v="470000"/>
    <n v="1750000"/>
    <n v="6180000"/>
    <n v="2920000"/>
  </r>
  <r>
    <s v="REGISTRADURIA MUNICIPAL EL CERRITO"/>
    <s v="VALLE"/>
    <x v="3"/>
    <n v="760000"/>
    <n v="2800000"/>
    <n v="9890000"/>
    <n v="4670000"/>
  </r>
  <r>
    <s v="REGISTRADURIA MUNICIPAL FLORIDA"/>
    <s v="VALLE"/>
    <x v="3"/>
    <n v="860000"/>
    <n v="3500000"/>
    <n v="12360000"/>
    <n v="5830000"/>
  </r>
  <r>
    <s v="REGISTRADURIA MUNICIPAL JAMUNDI"/>
    <s v="VALLE"/>
    <x v="3"/>
    <n v="760000"/>
    <n v="2800000"/>
    <n v="9890000"/>
    <n v="4670000"/>
  </r>
  <r>
    <s v="REGISTRADURIA MUNICIPAL LA UNION"/>
    <s v="VALLE"/>
    <x v="3"/>
    <n v="950000"/>
    <n v="3850000"/>
    <n v="13600000"/>
    <n v="6420000"/>
  </r>
  <r>
    <s v="REGISTRADURIA MUNICIPAL PRADERA"/>
    <s v="VALLE"/>
    <x v="3"/>
    <n v="760000"/>
    <n v="2800000"/>
    <n v="9890000"/>
    <n v="4670000"/>
  </r>
  <r>
    <s v="REGISTRADURIA MUNICIPAL ROLDANILLO"/>
    <s v="VALLE"/>
    <x v="3"/>
    <n v="1110000"/>
    <n v="4200000"/>
    <n v="14830000"/>
    <n v="7000000"/>
  </r>
  <r>
    <s v="REGISTRADURIA MUNICIPAL SEVILLA"/>
    <s v="VALLE"/>
    <x v="3"/>
    <n v="570000"/>
    <n v="2100000"/>
    <n v="7420000"/>
    <n v="3500000"/>
  </r>
  <r>
    <s v="REGISTRADURIA MUNICIPAL YUMBO"/>
    <s v="VALLE"/>
    <x v="3"/>
    <n v="860000"/>
    <n v="3500000"/>
    <n v="12360000"/>
    <n v="5830000"/>
  </r>
  <r>
    <s v="REGISTRADURIA MUNICIPAL ZARZAL"/>
    <s v="VALLE"/>
    <x v="3"/>
    <n v="470000"/>
    <n v="1750000"/>
    <n v="6180000"/>
    <n v="2920000"/>
  </r>
  <r>
    <s v="DELEGACIÓN VAUPES"/>
    <s v="VAUPES"/>
    <x v="0"/>
    <n v="2870000"/>
    <n v="11550000"/>
    <n v="40790000"/>
    <n v="19260000"/>
  </r>
  <r>
    <s v="REGISTRADURIA ESPECIAL MITU"/>
    <s v="VAUPES"/>
    <x v="1"/>
    <n v="670000"/>
    <n v="2450000"/>
    <n v="8650000"/>
    <n v="4080000"/>
  </r>
  <r>
    <s v="DELEGACIÓN VICHADA"/>
    <s v="VICHADA"/>
    <x v="0"/>
    <n v="4110000"/>
    <n v="16800000"/>
    <n v="59330000"/>
    <n v="28010000"/>
  </r>
  <r>
    <s v="REGISTRADURIA ESPECIAL PUERTO  CARREÑO"/>
    <s v="VICHADA"/>
    <x v="1"/>
    <n v="1140000"/>
    <n v="4550000"/>
    <n v="16070000"/>
    <n v="7590000"/>
  </r>
  <r>
    <s v="UNIDAD DE ATENCIÓN A POBLACIÓN VULNERABLE (UDAPV)"/>
    <s v="BOGOTA - CAN"/>
    <x v="4"/>
    <n v="1240000"/>
    <n v="4900000"/>
    <n v="17300000"/>
    <n v="8170000"/>
  </r>
  <r>
    <s v="REGISTRADURIA MUNICIPAL EL COPEY"/>
    <s v="CESAR"/>
    <x v="3"/>
    <n v="1050000"/>
    <n v="4200000"/>
    <n v="14830000"/>
    <n v="7000000"/>
  </r>
  <r>
    <s v="REGISTRADURIA AUXILIAR 4 - CARTAGENA"/>
    <s v="BOLIVAR"/>
    <x v="2"/>
    <n v="1050000"/>
    <n v="4200000"/>
    <n v="14830000"/>
    <n v="7000000"/>
  </r>
  <r>
    <s v="REGISTRADURIA AUXILIAR CRAV DE V/VICENCIO "/>
    <s v="META"/>
    <x v="2"/>
    <n v="1050000"/>
    <n v="4200000"/>
    <n v="14830000"/>
    <n v="7000000"/>
  </r>
  <r>
    <s v="REGISTRADURIA AUXILIAR No. 1 DE SANTA MARTA"/>
    <s v="MAGDALENA"/>
    <x v="2"/>
    <n v="1240000"/>
    <n v="4900000"/>
    <n v="17300000"/>
    <n v="8170000"/>
  </r>
  <r>
    <s v="REGISTRADURIA AUXILIAR No. 2 DE SANTA MARTA"/>
    <s v="MAGDALENA"/>
    <x v="2"/>
    <n v="1240000"/>
    <n v="4900000"/>
    <n v="17300000"/>
    <n v="8170000"/>
  </r>
  <r>
    <s v="REGISTRADURIA AUXILIAR No. 1 DE CIENAGA"/>
    <s v="MAGDALENA"/>
    <x v="2"/>
    <n v="1240000"/>
    <n v="4900000"/>
    <n v="17300000"/>
    <n v="8170000"/>
  </r>
  <r>
    <s v="REGISTRADURIA MUNICIPAL DE GUARNE"/>
    <s v="ANTIOQUIA"/>
    <x v="3"/>
    <n v="570000"/>
    <n v="2100000"/>
    <n v="7420000"/>
    <n v="3500000"/>
  </r>
  <r>
    <s v="REGISTRADURÍA AUXILIAR NO. 1 DE IPIALES "/>
    <s v="NARIÑO"/>
    <x v="2"/>
    <n v="950000"/>
    <n v="3850000"/>
    <n v="13600000"/>
    <n v="6420000"/>
  </r>
  <r>
    <s v="REGISTRADURÍA MUNICIPAL ARAUQUITA"/>
    <s v="ARAUCA"/>
    <x v="3"/>
    <n v="470000"/>
    <n v="1750000"/>
    <n v="6180000"/>
    <n v="2920000"/>
  </r>
  <r>
    <s v="REGISTRADURÍA AUXILIAR SAN CRISTÓBAL -2"/>
    <s v="BOGOTA"/>
    <x v="5"/>
    <n v="550000"/>
    <n v="2100000"/>
    <n v="7420000"/>
    <n v="3500000"/>
  </r>
  <r>
    <s v="REGISTRADURÍA AUXILIAR BOSA-2"/>
    <s v="BOGOTA"/>
    <x v="5"/>
    <n v="550000"/>
    <n v="2100000"/>
    <n v="7420000"/>
    <n v="3500000"/>
  </r>
  <r>
    <s v="REGISTRADURÍA AUXILIAR CENTRO D.C."/>
    <s v="BOGOTA"/>
    <x v="5"/>
    <n v="1110000"/>
    <n v="4200000"/>
    <n v="14830000"/>
    <n v="7000000"/>
  </r>
  <r>
    <s v="REGISTRADURÍA AUXILIAR No. 2 Soledad"/>
    <s v="ATLANTICO"/>
    <x v="2"/>
    <n v="1040000"/>
    <n v="4200000"/>
    <n v="14830000"/>
    <n v="7000000"/>
  </r>
  <r>
    <s v="REGISTRADURÍA AUXILIAR N° 1 de Ocaña"/>
    <s v="NORTE DE SANTANDER"/>
    <x v="2"/>
    <n v="1110000"/>
    <n v="4200000"/>
    <n v="14830000"/>
    <n v="7000000"/>
  </r>
  <r>
    <s v="REGISTRADURIA AUXILIAR 2 MONTERIA"/>
    <s v="CORDOBA"/>
    <x v="2"/>
    <n v="1110000"/>
    <n v="4200000"/>
    <n v="14830000"/>
    <n v="700000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81">
  <r>
    <x v="0"/>
    <n v="1954545.4545454546"/>
    <n v="1955000"/>
    <n v="14096000"/>
  </r>
  <r>
    <x v="1"/>
    <n v="923636.36363636365"/>
    <n v="924000"/>
    <n v="6662000"/>
  </r>
  <r>
    <x v="0"/>
    <n v="17179090.90909091"/>
    <n v="17179000"/>
    <n v="123861000"/>
  </r>
  <r>
    <x v="2"/>
    <n v="3394545.4545454546"/>
    <n v="3395000"/>
    <n v="24478000"/>
  </r>
  <r>
    <x v="2"/>
    <n v="1439090.9090909092"/>
    <n v="1439000"/>
    <n v="10375000"/>
  </r>
  <r>
    <x v="2"/>
    <n v="815454.54545454541"/>
    <n v="815000"/>
    <n v="5876000"/>
  </r>
  <r>
    <x v="2"/>
    <n v="1020000"/>
    <n v="1020000"/>
    <n v="7354000"/>
  </r>
  <r>
    <x v="2"/>
    <n v="1224545.4545454546"/>
    <n v="1225000"/>
    <n v="8832000"/>
  </r>
  <r>
    <x v="2"/>
    <n v="1128181.8181818181"/>
    <n v="1128000"/>
    <n v="8133000"/>
  </r>
  <r>
    <x v="2"/>
    <n v="1224545.4545454546"/>
    <n v="1225000"/>
    <n v="8832000"/>
  </r>
  <r>
    <x v="2"/>
    <n v="504545.45454545453"/>
    <n v="505000"/>
    <n v="3641000"/>
  </r>
  <r>
    <x v="1"/>
    <n v="1642727.2727272727"/>
    <n v="1643000"/>
    <n v="11846000"/>
  </r>
  <r>
    <x v="1"/>
    <n v="1642727.2727272727"/>
    <n v="1643000"/>
    <n v="11846000"/>
  </r>
  <r>
    <x v="1"/>
    <n v="1331818.1818181819"/>
    <n v="1332000"/>
    <n v="9604000"/>
  </r>
  <r>
    <x v="1"/>
    <n v="1848181.8181818181"/>
    <n v="1848000"/>
    <n v="13324000"/>
  </r>
  <r>
    <x v="3"/>
    <n v="504545.45454545453"/>
    <n v="505000"/>
    <n v="3641000"/>
  </r>
  <r>
    <x v="3"/>
    <n v="504545.45454545453"/>
    <n v="505000"/>
    <n v="3641000"/>
  </r>
  <r>
    <x v="3"/>
    <n v="1439090.9090909092"/>
    <n v="1439000"/>
    <n v="10375000"/>
  </r>
  <r>
    <x v="3"/>
    <n v="719090.90909090906"/>
    <n v="719000"/>
    <n v="5184000"/>
  </r>
  <r>
    <x v="3"/>
    <n v="611818.18181818177"/>
    <n v="612000"/>
    <n v="4413000"/>
  </r>
  <r>
    <x v="3"/>
    <n v="815454.54545454541"/>
    <n v="815000"/>
    <n v="5876000"/>
  </r>
  <r>
    <x v="3"/>
    <n v="504545.45454545453"/>
    <n v="505000"/>
    <n v="3641000"/>
  </r>
  <r>
    <x v="3"/>
    <n v="815454.54545454541"/>
    <n v="815000"/>
    <n v="5876000"/>
  </r>
  <r>
    <x v="3"/>
    <n v="1020000"/>
    <n v="1020000"/>
    <n v="7354000"/>
  </r>
  <r>
    <x v="3"/>
    <n v="719090.90909090906"/>
    <n v="719000"/>
    <n v="5184000"/>
  </r>
  <r>
    <x v="3"/>
    <n v="504545.45454545453"/>
    <n v="505000"/>
    <n v="3641000"/>
  </r>
  <r>
    <x v="3"/>
    <n v="815454.54545454541"/>
    <n v="815000"/>
    <n v="5876000"/>
  </r>
  <r>
    <x v="3"/>
    <n v="611818.18181818177"/>
    <n v="612000"/>
    <n v="4413000"/>
  </r>
  <r>
    <x v="3"/>
    <n v="719090.90909090906"/>
    <n v="719000"/>
    <n v="5184000"/>
  </r>
  <r>
    <x v="3"/>
    <n v="504545.45454545453"/>
    <n v="505000"/>
    <n v="3641000"/>
  </r>
  <r>
    <x v="3"/>
    <n v="504545.45454545453"/>
    <n v="505000"/>
    <n v="3641000"/>
  </r>
  <r>
    <x v="3"/>
    <n v="944545.45454545459"/>
    <n v="945000"/>
    <n v="6813000"/>
  </r>
  <r>
    <x v="3"/>
    <n v="923636.36363636365"/>
    <n v="924000"/>
    <n v="6662000"/>
  </r>
  <r>
    <x v="3"/>
    <n v="719090.90909090906"/>
    <n v="719000"/>
    <n v="5184000"/>
  </r>
  <r>
    <x v="3"/>
    <n v="719090.90909090906"/>
    <n v="719000"/>
    <n v="5184000"/>
  </r>
  <r>
    <x v="3"/>
    <n v="1140000"/>
    <n v="1140000"/>
    <n v="8219000"/>
  </r>
  <r>
    <x v="3"/>
    <n v="719090.90909090906"/>
    <n v="719000"/>
    <n v="5184000"/>
  </r>
  <r>
    <x v="3"/>
    <n v="815454.54545454541"/>
    <n v="815000"/>
    <n v="5876000"/>
  </r>
  <r>
    <x v="3"/>
    <n v="815454.54545454541"/>
    <n v="815000"/>
    <n v="5876000"/>
  </r>
  <r>
    <x v="3"/>
    <n v="504545.45454545453"/>
    <n v="505000"/>
    <n v="3641000"/>
  </r>
  <r>
    <x v="3"/>
    <n v="504545.45454545453"/>
    <n v="505000"/>
    <n v="3641000"/>
  </r>
  <r>
    <x v="0"/>
    <n v="7713636.3636363633"/>
    <n v="7714000"/>
    <n v="55618000"/>
  </r>
  <r>
    <x v="1"/>
    <n v="1535454.5454545454"/>
    <n v="1535000"/>
    <n v="11067000"/>
  </r>
  <r>
    <x v="3"/>
    <n v="1331818.1818181819"/>
    <n v="1332000"/>
    <n v="9604000"/>
  </r>
  <r>
    <x v="3"/>
    <n v="1020000"/>
    <n v="1020000"/>
    <n v="7354000"/>
  </r>
  <r>
    <x v="0"/>
    <n v="6682727.2727272725"/>
    <n v="6683000"/>
    <n v="48184000"/>
  </r>
  <r>
    <x v="2"/>
    <n v="815454.54545454541"/>
    <n v="815000"/>
    <n v="5876000"/>
  </r>
  <r>
    <x v="2"/>
    <n v="2051818.1818181819"/>
    <n v="2052000"/>
    <n v="14795000"/>
  </r>
  <r>
    <x v="2"/>
    <n v="1439090.9090909092"/>
    <n v="1439000"/>
    <n v="10375000"/>
  </r>
  <r>
    <x v="2"/>
    <n v="1128181.8181818181"/>
    <n v="1128000"/>
    <n v="8133000"/>
  </r>
  <r>
    <x v="2"/>
    <n v="1224545.4545454546"/>
    <n v="1225000"/>
    <n v="8832000"/>
  </r>
  <r>
    <x v="2"/>
    <n v="1224545.4545454546"/>
    <n v="1225000"/>
    <n v="8832000"/>
  </r>
  <r>
    <x v="1"/>
    <n v="3599090.9090909092"/>
    <n v="3599000"/>
    <n v="25949000"/>
  </r>
  <r>
    <x v="1"/>
    <n v="1642727.2727272727"/>
    <n v="1643000"/>
    <n v="11846000"/>
  </r>
  <r>
    <x v="3"/>
    <n v="923636.36363636365"/>
    <n v="924000"/>
    <n v="6662000"/>
  </r>
  <r>
    <x v="3"/>
    <n v="923636.36363636365"/>
    <n v="924000"/>
    <n v="6662000"/>
  </r>
  <r>
    <x v="3"/>
    <n v="923636.36363636365"/>
    <n v="924000"/>
    <n v="6662000"/>
  </r>
  <r>
    <x v="3"/>
    <n v="611818.18181818177"/>
    <n v="612000"/>
    <n v="4413000"/>
  </r>
  <r>
    <x v="3"/>
    <n v="611818.18181818177"/>
    <n v="612000"/>
    <n v="4413000"/>
  </r>
  <r>
    <x v="3"/>
    <n v="611818.18181818177"/>
    <n v="612000"/>
    <n v="4413000"/>
  </r>
  <r>
    <x v="3"/>
    <n v="504545.45454545453"/>
    <n v="505000"/>
    <n v="3641000"/>
  </r>
  <r>
    <x v="4"/>
    <n v="0"/>
    <n v="0"/>
    <n v="0"/>
  </r>
  <r>
    <x v="4"/>
    <n v="504545.45454545453"/>
    <n v="505000"/>
    <n v="3641000"/>
  </r>
  <r>
    <x v="4"/>
    <n v="504545.45454545453"/>
    <n v="505000"/>
    <n v="3641000"/>
  </r>
  <r>
    <x v="4"/>
    <n v="0"/>
    <n v="0"/>
    <n v="0"/>
  </r>
  <r>
    <x v="4"/>
    <n v="504545.45454545453"/>
    <n v="505000"/>
    <n v="3641000"/>
  </r>
  <r>
    <x v="4"/>
    <n v="504545.45454545453"/>
    <n v="505000"/>
    <n v="3641000"/>
  </r>
  <r>
    <x v="4"/>
    <n v="12000000"/>
    <n v="12000000"/>
    <n v="86520000"/>
  </r>
  <r>
    <x v="4"/>
    <n v="504545.45454545453"/>
    <n v="505000"/>
    <n v="3641000"/>
  </r>
  <r>
    <x v="4"/>
    <n v="504545.45454545453"/>
    <n v="505000"/>
    <n v="3641000"/>
  </r>
  <r>
    <x v="4"/>
    <n v="1224545.4545454546"/>
    <n v="1225000"/>
    <n v="8832000"/>
  </r>
  <r>
    <x v="4"/>
    <n v="504545.45454545453"/>
    <n v="505000"/>
    <n v="3641000"/>
  </r>
  <r>
    <x v="4"/>
    <n v="504545.45454545453"/>
    <n v="505000"/>
    <n v="3641000"/>
  </r>
  <r>
    <x v="4"/>
    <n v="0"/>
    <n v="0"/>
    <n v="0"/>
  </r>
  <r>
    <x v="4"/>
    <n v="0"/>
    <n v="0"/>
    <n v="0"/>
  </r>
  <r>
    <x v="4"/>
    <n v="504545.45454545453"/>
    <n v="505000"/>
    <n v="3641000"/>
  </r>
  <r>
    <x v="4"/>
    <n v="0"/>
    <n v="0"/>
    <n v="0"/>
  </r>
  <r>
    <x v="4"/>
    <n v="0"/>
    <n v="0"/>
    <n v="0"/>
  </r>
  <r>
    <x v="4"/>
    <n v="0"/>
    <n v="0"/>
    <n v="0"/>
  </r>
  <r>
    <x v="4"/>
    <n v="504545.45454545453"/>
    <n v="505000"/>
    <n v="3641000"/>
  </r>
  <r>
    <x v="4"/>
    <n v="1642727.2727272727"/>
    <n v="1643000"/>
    <n v="11846000"/>
  </r>
  <r>
    <x v="4"/>
    <n v="12655818.1800001"/>
    <n v="12655818.1800001"/>
    <n v="92194842"/>
  </r>
  <r>
    <x v="4"/>
    <n v="504545.45454545453"/>
    <n v="505000"/>
    <n v="3641000"/>
  </r>
  <r>
    <x v="4"/>
    <n v="1740000"/>
    <n v="1740000"/>
    <n v="12545000"/>
  </r>
  <r>
    <x v="4"/>
    <n v="0"/>
    <n v="0"/>
    <n v="0"/>
  </r>
  <r>
    <x v="4"/>
    <n v="0"/>
    <n v="0"/>
    <n v="0"/>
  </r>
  <r>
    <x v="4"/>
    <n v="0"/>
    <n v="0"/>
    <n v="0"/>
  </r>
  <r>
    <x v="4"/>
    <n v="0"/>
    <n v="0"/>
    <n v="0"/>
  </r>
  <r>
    <x v="4"/>
    <n v="504545.45454545453"/>
    <n v="505000"/>
    <n v="3641000"/>
  </r>
  <r>
    <x v="4"/>
    <n v="0"/>
    <n v="0"/>
    <n v="0"/>
  </r>
  <r>
    <x v="4"/>
    <n v="590000"/>
    <n v="590000"/>
    <n v="4254000"/>
  </r>
  <r>
    <x v="4"/>
    <n v="504545.45454545453"/>
    <n v="505000"/>
    <n v="3641000"/>
  </r>
  <r>
    <x v="4"/>
    <n v="0"/>
    <n v="0"/>
    <n v="0"/>
  </r>
  <r>
    <x v="4"/>
    <n v="0"/>
    <n v="0"/>
    <n v="0"/>
  </r>
  <r>
    <x v="4"/>
    <n v="5650909.0909090908"/>
    <n v="5651000"/>
    <n v="40744000"/>
  </r>
  <r>
    <x v="4"/>
    <n v="1740000"/>
    <n v="1740000"/>
    <n v="12545000"/>
  </r>
  <r>
    <x v="4"/>
    <n v="504545.45454545453"/>
    <n v="505000"/>
    <n v="3641000"/>
  </r>
  <r>
    <x v="4"/>
    <n v="0"/>
    <n v="0"/>
    <n v="0"/>
  </r>
  <r>
    <x v="4"/>
    <n v="504545.45454545453"/>
    <n v="505000"/>
    <n v="3641000"/>
  </r>
  <r>
    <x v="4"/>
    <n v="504545.45454545453"/>
    <n v="505000"/>
    <n v="3641000"/>
  </r>
  <r>
    <x v="4"/>
    <n v="0"/>
    <n v="0"/>
    <n v="0"/>
  </r>
  <r>
    <x v="4"/>
    <n v="1200000"/>
    <n v="1200000"/>
    <n v="8652000"/>
  </r>
  <r>
    <x v="4"/>
    <n v="0"/>
    <n v="0"/>
    <n v="0"/>
  </r>
  <r>
    <x v="4"/>
    <n v="0"/>
    <n v="0"/>
    <n v="0"/>
  </r>
  <r>
    <x v="4"/>
    <n v="504545.45454545453"/>
    <n v="505000"/>
    <n v="3641000"/>
  </r>
  <r>
    <x v="4"/>
    <n v="0"/>
    <n v="0"/>
    <n v="0"/>
  </r>
  <r>
    <x v="4"/>
    <n v="0"/>
    <n v="0"/>
    <n v="0"/>
  </r>
  <r>
    <x v="4"/>
    <n v="504545.45454545453"/>
    <n v="505000"/>
    <n v="3641000"/>
  </r>
  <r>
    <x v="4"/>
    <n v="1020000"/>
    <n v="1020000"/>
    <n v="7354000"/>
  </r>
  <r>
    <x v="4"/>
    <n v="504545.45454545453"/>
    <n v="505000"/>
    <n v="3641000"/>
  </r>
  <r>
    <x v="4"/>
    <n v="1224545.4545454546"/>
    <n v="1225000"/>
    <n v="8832000"/>
  </r>
  <r>
    <x v="4"/>
    <n v="2159090.9090909092"/>
    <n v="2159000"/>
    <n v="15566000"/>
  </r>
  <r>
    <x v="4"/>
    <n v="0"/>
    <n v="0"/>
    <n v="0"/>
  </r>
  <r>
    <x v="4"/>
    <n v="504545.45454545453"/>
    <n v="505000"/>
    <n v="3641000"/>
  </r>
  <r>
    <x v="4"/>
    <n v="0"/>
    <n v="0"/>
    <n v="0"/>
  </r>
  <r>
    <x v="4"/>
    <n v="504545.45454545453"/>
    <n v="505000"/>
    <n v="3641000"/>
  </r>
  <r>
    <x v="4"/>
    <n v="0"/>
    <n v="0"/>
    <n v="0"/>
  </r>
  <r>
    <x v="4"/>
    <n v="504545.45454545453"/>
    <n v="505000"/>
    <n v="3641000"/>
  </r>
  <r>
    <x v="4"/>
    <n v="504545.45454545453"/>
    <n v="505000"/>
    <n v="3641000"/>
  </r>
  <r>
    <x v="4"/>
    <n v="504545.45454545453"/>
    <n v="505000"/>
    <n v="3641000"/>
  </r>
  <r>
    <x v="0"/>
    <n v="9045454.5454545449"/>
    <n v="9045000"/>
    <n v="65214000"/>
  </r>
  <r>
    <x v="2"/>
    <n v="1331818.1818181819"/>
    <n v="1332000"/>
    <n v="9604000"/>
  </r>
  <r>
    <x v="2"/>
    <n v="1439090.9090909092"/>
    <n v="1439000"/>
    <n v="10375000"/>
  </r>
  <r>
    <x v="2"/>
    <n v="1331818.1818181819"/>
    <n v="1332000"/>
    <n v="9604000"/>
  </r>
  <r>
    <x v="1"/>
    <n v="2771818.1818181816"/>
    <n v="2772000"/>
    <n v="19986000"/>
  </r>
  <r>
    <x v="3"/>
    <n v="783636.36363636365"/>
    <n v="784000"/>
    <n v="5653000"/>
  </r>
  <r>
    <x v="3"/>
    <n v="923636.36363636365"/>
    <n v="924000"/>
    <n v="6662000"/>
  </r>
  <r>
    <x v="3"/>
    <n v="504545.45454545453"/>
    <n v="505000"/>
    <n v="3641000"/>
  </r>
  <r>
    <x v="3"/>
    <n v="1052727.2727272727"/>
    <n v="1053000"/>
    <n v="7592000"/>
  </r>
  <r>
    <x v="3"/>
    <n v="709090.90909090906"/>
    <n v="709000"/>
    <n v="5112000"/>
  </r>
  <r>
    <x v="3"/>
    <n v="955454.54545454541"/>
    <n v="955000"/>
    <n v="6886000"/>
  </r>
  <r>
    <x v="3"/>
    <n v="687272.72727272729"/>
    <n v="687000"/>
    <n v="4953000"/>
  </r>
  <r>
    <x v="0"/>
    <n v="12956363.636363637"/>
    <n v="12956000"/>
    <n v="93413000"/>
  </r>
  <r>
    <x v="1"/>
    <n v="1331818.1818181819"/>
    <n v="1332000"/>
    <n v="9604000"/>
  </r>
  <r>
    <x v="3"/>
    <n v="504545.45454545453"/>
    <n v="505000"/>
    <n v="3641000"/>
  </r>
  <r>
    <x v="3"/>
    <n v="0"/>
    <n v="0"/>
    <n v="0"/>
  </r>
  <r>
    <x v="3"/>
    <n v="1697272.7272727273"/>
    <n v="1697000"/>
    <n v="12235000"/>
  </r>
  <r>
    <x v="3"/>
    <n v="805454.54545454541"/>
    <n v="805000"/>
    <n v="5804000"/>
  </r>
  <r>
    <x v="3"/>
    <n v="504545.45454545453"/>
    <n v="505000"/>
    <n v="3641000"/>
  </r>
  <r>
    <x v="3"/>
    <n v="504545.45454545453"/>
    <n v="505000"/>
    <n v="3641000"/>
  </r>
  <r>
    <x v="3"/>
    <n v="805454.54545454541"/>
    <n v="805000"/>
    <n v="5804000"/>
  </r>
  <r>
    <x v="3"/>
    <n v="504545.45454545453"/>
    <n v="505000"/>
    <n v="3641000"/>
  </r>
  <r>
    <x v="3"/>
    <n v="601818.18181818177"/>
    <n v="602000"/>
    <n v="4340000"/>
  </r>
  <r>
    <x v="3"/>
    <n v="676363.63636363635"/>
    <n v="676000"/>
    <n v="4874000"/>
  </r>
  <r>
    <x v="3"/>
    <n v="783636.36363636365"/>
    <n v="784000"/>
    <n v="5653000"/>
  </r>
  <r>
    <x v="0"/>
    <n v="6682727.2727272725"/>
    <n v="6683000"/>
    <n v="48184000"/>
  </r>
  <r>
    <x v="2"/>
    <n v="504545.45454545453"/>
    <n v="505000"/>
    <n v="3641000"/>
  </r>
  <r>
    <x v="1"/>
    <n v="1224545.4545454546"/>
    <n v="1225000"/>
    <n v="8832000"/>
  </r>
  <r>
    <x v="3"/>
    <n v="890909.09090909094"/>
    <n v="891000"/>
    <n v="6424000"/>
  </r>
  <r>
    <x v="3"/>
    <n v="504545.45454545453"/>
    <n v="505000"/>
    <n v="3641000"/>
  </r>
  <r>
    <x v="3"/>
    <n v="805454.54545454541"/>
    <n v="805000"/>
    <n v="5804000"/>
  </r>
  <r>
    <x v="3"/>
    <n v="761818.18181818177"/>
    <n v="762000"/>
    <n v="5494000"/>
  </r>
  <r>
    <x v="3"/>
    <n v="1062727.2727272727"/>
    <n v="1063000"/>
    <n v="7664000"/>
  </r>
  <r>
    <x v="3"/>
    <n v="536363.63636363635"/>
    <n v="536000"/>
    <n v="3865000"/>
  </r>
  <r>
    <x v="0"/>
    <n v="11935454.545454545"/>
    <n v="11935000"/>
    <n v="86051000"/>
  </r>
  <r>
    <x v="1"/>
    <n v="2159090.9090909092"/>
    <n v="2159000"/>
    <n v="15566000"/>
  </r>
  <r>
    <x v="3"/>
    <n v="1020000"/>
    <n v="1020000"/>
    <n v="7354000"/>
  </r>
  <r>
    <x v="0"/>
    <n v="3437272.7272727271"/>
    <n v="3437000"/>
    <n v="24781000"/>
  </r>
  <r>
    <x v="1"/>
    <n v="1224545.4545454546"/>
    <n v="1225000"/>
    <n v="8832000"/>
  </r>
  <r>
    <x v="3"/>
    <n v="665454.54545454541"/>
    <n v="665000"/>
    <n v="4795000"/>
  </r>
  <r>
    <x v="3"/>
    <n v="1094545.4545454546"/>
    <n v="1095000"/>
    <n v="7895000"/>
  </r>
  <r>
    <x v="0"/>
    <n v="9561818.1818181816"/>
    <n v="9562000"/>
    <n v="68942000"/>
  </r>
  <r>
    <x v="1"/>
    <n v="2051818.1818181819"/>
    <n v="2052000"/>
    <n v="14795000"/>
  </r>
  <r>
    <x v="3"/>
    <n v="773636.36363636365"/>
    <n v="774000"/>
    <n v="5581000"/>
  </r>
  <r>
    <x v="3"/>
    <n v="719090.90909090906"/>
    <n v="719000"/>
    <n v="5184000"/>
  </r>
  <r>
    <x v="0"/>
    <n v="9464545.4545454551"/>
    <n v="9465000"/>
    <n v="68243000"/>
  </r>
  <r>
    <x v="2"/>
    <n v="643636.36363636365"/>
    <n v="644000"/>
    <n v="4643000"/>
  </r>
  <r>
    <x v="2"/>
    <n v="676363.63636363635"/>
    <n v="676000"/>
    <n v="4874000"/>
  </r>
  <r>
    <x v="1"/>
    <n v="3286363.6363636362"/>
    <n v="3286000"/>
    <n v="23692000"/>
  </r>
  <r>
    <x v="3"/>
    <n v="815454.54545454541"/>
    <n v="815000"/>
    <n v="5876000"/>
  </r>
  <r>
    <x v="3"/>
    <n v="1020000"/>
    <n v="1020000"/>
    <n v="7354000"/>
  </r>
  <r>
    <x v="3"/>
    <n v="719090.90909090906"/>
    <n v="719000"/>
    <n v="5184000"/>
  </r>
  <r>
    <x v="3"/>
    <n v="504545.45454545453"/>
    <n v="505000"/>
    <n v="3641000"/>
  </r>
  <r>
    <x v="3"/>
    <n v="665454.54545454541"/>
    <n v="665000"/>
    <n v="4795000"/>
  </r>
  <r>
    <x v="0"/>
    <n v="7820909.0909090908"/>
    <n v="7821000"/>
    <n v="56389000"/>
  </r>
  <r>
    <x v="1"/>
    <n v="1128181.8181818181"/>
    <n v="1128000"/>
    <n v="8133000"/>
  </r>
  <r>
    <x v="0"/>
    <n v="6477272.7272727275"/>
    <n v="6477000"/>
    <n v="46699000"/>
  </r>
  <r>
    <x v="2"/>
    <n v="1224545.4545454546"/>
    <n v="1225000"/>
    <n v="8832000"/>
  </r>
  <r>
    <x v="1"/>
    <n v="1642727.2727272727"/>
    <n v="1643000"/>
    <n v="11846000"/>
  </r>
  <r>
    <x v="3"/>
    <n v="504545.45454545453"/>
    <n v="505000"/>
    <n v="3641000"/>
  </r>
  <r>
    <x v="3"/>
    <n v="504545.45454545453"/>
    <n v="505000"/>
    <n v="3641000"/>
  </r>
  <r>
    <x v="3"/>
    <n v="761818.18181818177"/>
    <n v="762000"/>
    <n v="5494000"/>
  </r>
  <r>
    <x v="3"/>
    <n v="676363.63636363635"/>
    <n v="676000"/>
    <n v="4874000"/>
  </r>
  <r>
    <x v="3"/>
    <n v="783636.36363636365"/>
    <n v="784000"/>
    <n v="5653000"/>
  </r>
  <r>
    <x v="3"/>
    <n v="568181.81818181823"/>
    <n v="568000"/>
    <n v="4095000"/>
  </r>
  <r>
    <x v="3"/>
    <n v="923636.36363636365"/>
    <n v="924000"/>
    <n v="6662000"/>
  </r>
  <r>
    <x v="3"/>
    <n v="504545.45454545453"/>
    <n v="505000"/>
    <n v="3641000"/>
  </r>
  <r>
    <x v="3"/>
    <n v="665454.54545454541"/>
    <n v="665000"/>
    <n v="4795000"/>
  </r>
  <r>
    <x v="0"/>
    <n v="20574545.454545453"/>
    <n v="20575000"/>
    <n v="148346000"/>
  </r>
  <r>
    <x v="2"/>
    <n v="1439090.9090909092"/>
    <n v="1439000"/>
    <n v="10375000"/>
  </r>
  <r>
    <x v="1"/>
    <n v="3082727.2727272729"/>
    <n v="3083000"/>
    <n v="22228000"/>
  </r>
  <r>
    <x v="1"/>
    <n v="6477272.7272727275"/>
    <n v="6477000"/>
    <n v="46699000"/>
  </r>
  <r>
    <x v="3"/>
    <n v="1535454.5454545454"/>
    <n v="1535000"/>
    <n v="11067000"/>
  </r>
  <r>
    <x v="3"/>
    <n v="1535454.5454545454"/>
    <n v="1535000"/>
    <n v="11067000"/>
  </r>
  <r>
    <x v="3"/>
    <n v="1697272.7272727273"/>
    <n v="1697000"/>
    <n v="12235000"/>
  </r>
  <r>
    <x v="3"/>
    <n v="2051818.1818181819"/>
    <n v="2052000"/>
    <n v="14795000"/>
  </r>
  <r>
    <x v="3"/>
    <n v="1535454.5454545454"/>
    <n v="1535000"/>
    <n v="11067000"/>
  </r>
  <r>
    <x v="3"/>
    <n v="1535454.5454545454"/>
    <n v="1535000"/>
    <n v="11067000"/>
  </r>
  <r>
    <x v="3"/>
    <n v="1315000"/>
    <n v="1315000"/>
    <n v="9481000"/>
  </r>
  <r>
    <x v="3"/>
    <n v="504545.45454545453"/>
    <n v="505000"/>
    <n v="3641000"/>
  </r>
  <r>
    <x v="3"/>
    <n v="1642727.2727272727"/>
    <n v="1643000"/>
    <n v="11846000"/>
  </r>
  <r>
    <x v="3"/>
    <n v="2255454.5454545454"/>
    <n v="2255000"/>
    <n v="16259000"/>
  </r>
  <r>
    <x v="3"/>
    <n v="1535454.5454545454"/>
    <n v="1535000"/>
    <n v="11067000"/>
  </r>
  <r>
    <x v="3"/>
    <n v="1535454.5454545454"/>
    <n v="1535000"/>
    <n v="11067000"/>
  </r>
  <r>
    <x v="3"/>
    <n v="1224545.4545454546"/>
    <n v="1225000"/>
    <n v="8832000"/>
  </r>
  <r>
    <x v="3"/>
    <n v="1020000"/>
    <n v="1020000"/>
    <n v="7354000"/>
  </r>
  <r>
    <x v="3"/>
    <n v="815454.54545454541"/>
    <n v="815000"/>
    <n v="5876000"/>
  </r>
  <r>
    <x v="3"/>
    <n v="1128181.8181818181"/>
    <n v="1128000"/>
    <n v="8133000"/>
  </r>
  <r>
    <x v="3"/>
    <n v="2051818.1818181819"/>
    <n v="2052000"/>
    <n v="14795000"/>
  </r>
  <r>
    <x v="5"/>
    <n v="1128181.8181818181"/>
    <n v="1128000"/>
    <n v="8133000"/>
  </r>
  <r>
    <x v="5"/>
    <n v="1439090.9090909092"/>
    <n v="1439000"/>
    <n v="10375000"/>
  </r>
  <r>
    <x v="5"/>
    <n v="1224545.4545454546"/>
    <n v="1225000"/>
    <n v="8832000"/>
  </r>
  <r>
    <x v="5"/>
    <n v="761818.18181818177"/>
    <n v="762000"/>
    <n v="5494000"/>
  </r>
  <r>
    <x v="5"/>
    <n v="1331818.1818181819"/>
    <n v="1332000"/>
    <n v="9604000"/>
  </r>
  <r>
    <x v="5"/>
    <n v="1224545.4545454546"/>
    <n v="1225000"/>
    <n v="8832000"/>
  </r>
  <r>
    <x v="5"/>
    <n v="1331818.1818181819"/>
    <n v="1332000"/>
    <n v="9604000"/>
  </r>
  <r>
    <x v="5"/>
    <n v="1439090.9090909092"/>
    <n v="1439000"/>
    <n v="10375000"/>
  </r>
  <r>
    <x v="5"/>
    <n v="1439090.9090909092"/>
    <n v="1439000"/>
    <n v="10375000"/>
  </r>
  <r>
    <x v="5"/>
    <n v="944545.45454545459"/>
    <n v="945000"/>
    <n v="6813000"/>
  </r>
  <r>
    <x v="5"/>
    <n v="1331818.1818181819"/>
    <n v="1332000"/>
    <n v="9604000"/>
  </r>
  <r>
    <x v="5"/>
    <n v="1128181.8181818181"/>
    <n v="1128000"/>
    <n v="8133000"/>
  </r>
  <r>
    <x v="5"/>
    <n v="1020000"/>
    <n v="1020000"/>
    <n v="7354000"/>
  </r>
  <r>
    <x v="5"/>
    <n v="1128181.8181818181"/>
    <n v="1128000"/>
    <n v="8133000"/>
  </r>
  <r>
    <x v="5"/>
    <n v="1331818.1818181819"/>
    <n v="1332000"/>
    <n v="9604000"/>
  </r>
  <r>
    <x v="5"/>
    <n v="1331818.1818181819"/>
    <n v="1332000"/>
    <n v="9604000"/>
  </r>
  <r>
    <x v="5"/>
    <n v="1128181.8181818181"/>
    <n v="1128000"/>
    <n v="8133000"/>
  </r>
  <r>
    <x v="5"/>
    <n v="1020000"/>
    <n v="1020000"/>
    <n v="7354000"/>
  </r>
  <r>
    <x v="5"/>
    <n v="1128181.8181818181"/>
    <n v="1128000"/>
    <n v="8133000"/>
  </r>
  <r>
    <x v="5"/>
    <n v="1224545.4545454546"/>
    <n v="1225000"/>
    <n v="8832000"/>
  </r>
  <r>
    <x v="5"/>
    <n v="1224545.4545454546"/>
    <n v="1225000"/>
    <n v="8832000"/>
  </r>
  <r>
    <x v="5"/>
    <n v="1642727.2727272727"/>
    <n v="1643000"/>
    <n v="11846000"/>
  </r>
  <r>
    <x v="5"/>
    <n v="1009090.9090909091"/>
    <n v="1009000"/>
    <n v="7275000"/>
  </r>
  <r>
    <x v="5"/>
    <n v="30000000"/>
    <n v="30000000"/>
    <n v="216300000"/>
  </r>
  <r>
    <x v="0"/>
    <n v="2750000"/>
    <n v="2750000"/>
    <n v="19828000"/>
  </r>
  <r>
    <x v="1"/>
    <n v="1062727.2727272727"/>
    <n v="1063000"/>
    <n v="7664000"/>
  </r>
  <r>
    <x v="3"/>
    <n v="536363.63636363635"/>
    <n v="536000"/>
    <n v="3865000"/>
  </r>
  <r>
    <x v="0"/>
    <n v="5597272.7272727275"/>
    <n v="5597000"/>
    <n v="40354000"/>
  </r>
  <r>
    <x v="1"/>
    <n v="1880000"/>
    <n v="1880000"/>
    <n v="13555000"/>
  </r>
  <r>
    <x v="0"/>
    <n v="9260909.0909090918"/>
    <n v="9261000"/>
    <n v="66772000"/>
  </r>
  <r>
    <x v="1"/>
    <n v="3082727.2727272729"/>
    <n v="3083000"/>
    <n v="22228000"/>
  </r>
  <r>
    <x v="3"/>
    <n v="1535454.5454545454"/>
    <n v="1535000"/>
    <n v="11067000"/>
  </r>
  <r>
    <x v="3"/>
    <n v="1535454.5454545454"/>
    <n v="1535000"/>
    <n v="11067000"/>
  </r>
  <r>
    <x v="3"/>
    <n v="1535454.5454545454"/>
    <n v="1535000"/>
    <n v="11067000"/>
  </r>
  <r>
    <x v="3"/>
    <n v="2190909.0909090908"/>
    <n v="2191000"/>
    <n v="15797000"/>
  </r>
  <r>
    <x v="0"/>
    <n v="4297272.7272727275"/>
    <n v="4297000"/>
    <n v="30981000"/>
  </r>
  <r>
    <x v="1"/>
    <n v="1471818.1818181819"/>
    <n v="1472000"/>
    <n v="10613000"/>
  </r>
  <r>
    <x v="3"/>
    <n v="719090.90909090906"/>
    <n v="719000"/>
    <n v="5184000"/>
  </r>
  <r>
    <x v="3"/>
    <n v="504545.45454545453"/>
    <n v="505000"/>
    <n v="3641000"/>
  </r>
  <r>
    <x v="3"/>
    <n v="1492727.2727272727"/>
    <n v="1493000"/>
    <n v="10765000"/>
  </r>
  <r>
    <x v="3"/>
    <n v="912727.27272727271"/>
    <n v="913000"/>
    <n v="6583000"/>
  </r>
  <r>
    <x v="3"/>
    <n v="611818.18181818177"/>
    <n v="612000"/>
    <n v="4413000"/>
  </r>
  <r>
    <x v="0"/>
    <n v="5135454.5454545459"/>
    <n v="5135000"/>
    <n v="37023000"/>
  </r>
  <r>
    <x v="1"/>
    <n v="1535454.5454545454"/>
    <n v="1535000"/>
    <n v="11067000"/>
  </r>
  <r>
    <x v="1"/>
    <n v="1642727.2727272727"/>
    <n v="1643000"/>
    <n v="11846000"/>
  </r>
  <r>
    <x v="3"/>
    <n v="536363.63636363635"/>
    <n v="536000"/>
    <n v="3865000"/>
  </r>
  <r>
    <x v="3"/>
    <n v="504545.45454545453"/>
    <n v="505000"/>
    <n v="3641000"/>
  </r>
  <r>
    <x v="3"/>
    <n v="526363.63636363635"/>
    <n v="526000"/>
    <n v="3792000"/>
  </r>
  <r>
    <x v="3"/>
    <n v="504545.45454545453"/>
    <n v="505000"/>
    <n v="3641000"/>
  </r>
  <r>
    <x v="3"/>
    <n v="504545.45454545453"/>
    <n v="505000"/>
    <n v="3641000"/>
  </r>
  <r>
    <x v="0"/>
    <n v="9561818.1818181816"/>
    <n v="9562000"/>
    <n v="68942000"/>
  </r>
  <r>
    <x v="2"/>
    <n v="1642727.2727272727"/>
    <n v="1643000"/>
    <n v="11846000"/>
  </r>
  <r>
    <x v="1"/>
    <n v="2260000"/>
    <n v="2260000"/>
    <n v="16295000"/>
  </r>
  <r>
    <x v="3"/>
    <n v="1535454.5454545454"/>
    <n v="1535000"/>
    <n v="11067000"/>
  </r>
  <r>
    <x v="3"/>
    <n v="1052727.2727272727"/>
    <n v="1053000"/>
    <n v="7592000"/>
  </r>
  <r>
    <x v="0"/>
    <n v="10270909.090909092"/>
    <n v="10271000"/>
    <n v="74054000"/>
  </r>
  <r>
    <x v="2"/>
    <n v="1481818.1818181819"/>
    <n v="1482000"/>
    <n v="10685000"/>
  </r>
  <r>
    <x v="1"/>
    <n v="1589090.9090909092"/>
    <n v="1589000"/>
    <n v="11457000"/>
  </r>
  <r>
    <x v="1"/>
    <n v="783636.36363636365"/>
    <n v="784000"/>
    <n v="5653000"/>
  </r>
  <r>
    <x v="3"/>
    <n v="709090.90909090906"/>
    <n v="709000"/>
    <n v="5112000"/>
  </r>
  <r>
    <x v="1"/>
    <n v="1535454.5454545454"/>
    <n v="1535000"/>
    <n v="11067000"/>
  </r>
  <r>
    <x v="3"/>
    <n v="633636.36363636365"/>
    <n v="634000"/>
    <n v="4571000"/>
  </r>
  <r>
    <x v="0"/>
    <n v="10000000"/>
    <n v="10000000"/>
    <n v="72100000"/>
  </r>
  <r>
    <x v="2"/>
    <n v="1140000"/>
    <n v="1140000"/>
    <n v="8219000"/>
  </r>
  <r>
    <x v="1"/>
    <n v="2600000"/>
    <n v="2600000"/>
    <n v="18746000"/>
  </r>
  <r>
    <x v="3"/>
    <n v="687272.72727272729"/>
    <n v="687000"/>
    <n v="4953000"/>
  </r>
  <r>
    <x v="3"/>
    <n v="849090.90909090906"/>
    <n v="849000"/>
    <n v="6121000"/>
  </r>
  <r>
    <x v="3"/>
    <n v="837272.72727272729"/>
    <n v="837000"/>
    <n v="6035000"/>
  </r>
  <r>
    <x v="3"/>
    <n v="709090.90909090906"/>
    <n v="709000"/>
    <n v="5112000"/>
  </r>
  <r>
    <x v="0"/>
    <n v="4458181.8181818184"/>
    <n v="4458000"/>
    <n v="32142000"/>
  </r>
  <r>
    <x v="1"/>
    <n v="1256363.6363636365"/>
    <n v="1256000"/>
    <n v="9056000"/>
  </r>
  <r>
    <x v="3"/>
    <n v="504545.45454545453"/>
    <n v="505000"/>
    <n v="3641000"/>
  </r>
  <r>
    <x v="3"/>
    <n v="590000"/>
    <n v="590000"/>
    <n v="4254000"/>
  </r>
  <r>
    <x v="0"/>
    <n v="4694545.4545454541"/>
    <n v="4695000"/>
    <n v="33851000"/>
  </r>
  <r>
    <x v="1"/>
    <n v="2148181.8181818184"/>
    <n v="2148000"/>
    <n v="15487000"/>
  </r>
  <r>
    <x v="3"/>
    <n v="1128181.8181818181"/>
    <n v="1128000"/>
    <n v="8133000"/>
  </r>
  <r>
    <x v="3"/>
    <n v="955454.54545454541"/>
    <n v="955000"/>
    <n v="6886000"/>
  </r>
  <r>
    <x v="3"/>
    <n v="643636.36363636365"/>
    <n v="644000"/>
    <n v="4643000"/>
  </r>
  <r>
    <x v="3"/>
    <n v="944545.45454545459"/>
    <n v="945000"/>
    <n v="6813000"/>
  </r>
  <r>
    <x v="3"/>
    <n v="955454.54545454541"/>
    <n v="955000"/>
    <n v="6886000"/>
  </r>
  <r>
    <x v="0"/>
    <n v="7197272.7272727275"/>
    <n v="7197000"/>
    <n v="51890000"/>
  </r>
  <r>
    <x v="2"/>
    <n v="977272.72727272729"/>
    <n v="977000"/>
    <n v="7044000"/>
  </r>
  <r>
    <x v="1"/>
    <n v="2040000"/>
    <n v="2040000"/>
    <n v="14708000"/>
  </r>
  <r>
    <x v="3"/>
    <n v="1224545.4545454546"/>
    <n v="1225000"/>
    <n v="8832000"/>
  </r>
  <r>
    <x v="3"/>
    <n v="633636.36363636365"/>
    <n v="634000"/>
    <n v="4571000"/>
  </r>
  <r>
    <x v="3"/>
    <n v="1128181.8181818181"/>
    <n v="1128000"/>
    <n v="8133000"/>
  </r>
  <r>
    <x v="0"/>
    <n v="2568181.8181818184"/>
    <n v="2568000"/>
    <n v="18515000"/>
  </r>
  <r>
    <x v="1"/>
    <n v="1020000"/>
    <n v="1020000"/>
    <n v="7354000"/>
  </r>
  <r>
    <x v="0"/>
    <n v="12956363.636363637"/>
    <n v="12956000"/>
    <n v="93413000"/>
  </r>
  <r>
    <x v="2"/>
    <n v="1697272.7272727273"/>
    <n v="1697000"/>
    <n v="12235000"/>
  </r>
  <r>
    <x v="2"/>
    <n v="849090.90909090906"/>
    <n v="849000"/>
    <n v="6121000"/>
  </r>
  <r>
    <x v="2"/>
    <n v="1165000"/>
    <n v="1165000"/>
    <n v="8400000"/>
  </r>
  <r>
    <x v="2"/>
    <n v="837272.72727272729"/>
    <n v="837000"/>
    <n v="6035000"/>
  </r>
  <r>
    <x v="1"/>
    <n v="2230000"/>
    <n v="2230000"/>
    <n v="16078000"/>
  </r>
  <r>
    <x v="1"/>
    <n v="1331818.1818181819"/>
    <n v="1332000"/>
    <n v="9604000"/>
  </r>
  <r>
    <x v="1"/>
    <n v="1331818.1818181819"/>
    <n v="1332000"/>
    <n v="9604000"/>
  </r>
  <r>
    <x v="3"/>
    <n v="1439090.9090909092"/>
    <n v="1439000"/>
    <n v="10375000"/>
  </r>
  <r>
    <x v="1"/>
    <n v="1998181.8181818181"/>
    <n v="1998000"/>
    <n v="14406000"/>
  </r>
  <r>
    <x v="3"/>
    <n v="568181.81818181823"/>
    <n v="568000"/>
    <n v="4095000"/>
  </r>
  <r>
    <x v="1"/>
    <n v="1998181.8181818181"/>
    <n v="1998000"/>
    <n v="14406000"/>
  </r>
  <r>
    <x v="3"/>
    <n v="1009999.5454545449"/>
    <n v="1010000"/>
    <n v="7282000"/>
  </r>
  <r>
    <x v="3"/>
    <n v="687272.72727272729"/>
    <n v="687000"/>
    <n v="4953000"/>
  </r>
  <r>
    <x v="3"/>
    <n v="643636.36363636365"/>
    <n v="644000"/>
    <n v="4643000"/>
  </r>
  <r>
    <x v="0"/>
    <n v="10496363.636363637"/>
    <n v="10496000"/>
    <n v="75676000"/>
  </r>
  <r>
    <x v="1"/>
    <n v="1686363.6363636365"/>
    <n v="1686000"/>
    <n v="12156000"/>
  </r>
  <r>
    <x v="3"/>
    <n v="783636.36363636365"/>
    <n v="784000"/>
    <n v="5653000"/>
  </r>
  <r>
    <x v="3"/>
    <n v="601818.18181818177"/>
    <n v="602000"/>
    <n v="4340000"/>
  </r>
  <r>
    <x v="3"/>
    <n v="849090.90909090906"/>
    <n v="849000"/>
    <n v="6121000"/>
  </r>
  <r>
    <x v="3"/>
    <n v="966363.63636363635"/>
    <n v="966000"/>
    <n v="6965000"/>
  </r>
  <r>
    <x v="0"/>
    <n v="8841818.1818181816"/>
    <n v="8842000"/>
    <n v="63751000"/>
  </r>
  <r>
    <x v="1"/>
    <n v="4522727.2727272725"/>
    <n v="4523000"/>
    <n v="32611000"/>
  </r>
  <r>
    <x v="3"/>
    <n v="815454.54545454541"/>
    <n v="815000"/>
    <n v="5876000"/>
  </r>
  <r>
    <x v="3"/>
    <n v="633636.36363636365"/>
    <n v="634000"/>
    <n v="4571000"/>
  </r>
  <r>
    <x v="3"/>
    <n v="676363.63636363635"/>
    <n v="676000"/>
    <n v="4874000"/>
  </r>
  <r>
    <x v="3"/>
    <n v="504545.45454545453"/>
    <n v="505000"/>
    <n v="3641000"/>
  </r>
  <r>
    <x v="3"/>
    <n v="955454.54545454541"/>
    <n v="955000"/>
    <n v="6886000"/>
  </r>
  <r>
    <x v="3"/>
    <n v="719090.90909090906"/>
    <n v="719000"/>
    <n v="5184000"/>
  </r>
  <r>
    <x v="3"/>
    <n v="815454.54545454541"/>
    <n v="815000"/>
    <n v="5876000"/>
  </r>
  <r>
    <x v="3"/>
    <n v="611818.18181818177"/>
    <n v="612000"/>
    <n v="4413000"/>
  </r>
  <r>
    <x v="0"/>
    <n v="12752727.272727273"/>
    <n v="12753000"/>
    <n v="91949000"/>
  </r>
  <r>
    <x v="2"/>
    <n v="611818.18181818177"/>
    <n v="612000"/>
    <n v="4413000"/>
  </r>
  <r>
    <x v="2"/>
    <n v="1439090.9090909092"/>
    <n v="1439000"/>
    <n v="10375000"/>
  </r>
  <r>
    <x v="2"/>
    <n v="1439090.9090909092"/>
    <n v="1439000"/>
    <n v="10375000"/>
  </r>
  <r>
    <x v="2"/>
    <n v="504545.45454545453"/>
    <n v="505000"/>
    <n v="3641000"/>
  </r>
  <r>
    <x v="2"/>
    <n v="1439091"/>
    <n v="1439000"/>
    <n v="10375000"/>
  </r>
  <r>
    <x v="2"/>
    <n v="1200000"/>
    <n v="1200000"/>
    <n v="8652000"/>
  </r>
  <r>
    <x v="2"/>
    <n v="1200000"/>
    <n v="1200000"/>
    <n v="8652000"/>
  </r>
  <r>
    <x v="1"/>
    <n v="1700000"/>
    <n v="1700000"/>
    <n v="12257000"/>
  </r>
  <r>
    <x v="1"/>
    <n v="1700000"/>
    <n v="1700000"/>
    <n v="12257000"/>
  </r>
  <r>
    <x v="1"/>
    <n v="3600000"/>
    <n v="3600000"/>
    <n v="25956000"/>
  </r>
  <r>
    <x v="1"/>
    <n v="1700000"/>
    <n v="1700000"/>
    <n v="12257000"/>
  </r>
  <r>
    <x v="1"/>
    <n v="1700000"/>
    <n v="1700000"/>
    <n v="12257000"/>
  </r>
  <r>
    <x v="1"/>
    <n v="1700000"/>
    <n v="1700000"/>
    <n v="12257000"/>
  </r>
  <r>
    <x v="3"/>
    <n v="1140000"/>
    <n v="1140000"/>
    <n v="8219000"/>
  </r>
  <r>
    <x v="3"/>
    <n v="815455"/>
    <n v="815000"/>
    <n v="5876000"/>
  </r>
  <r>
    <x v="3"/>
    <n v="815454.54545454541"/>
    <n v="815000"/>
    <n v="5876000"/>
  </r>
  <r>
    <x v="3"/>
    <n v="1200000"/>
    <n v="1200000"/>
    <n v="8652000"/>
  </r>
  <r>
    <x v="1"/>
    <n v="1439999.5454545454"/>
    <n v="1440000"/>
    <n v="10382000"/>
  </r>
  <r>
    <x v="3"/>
    <n v="1020000"/>
    <n v="1020000"/>
    <n v="7354000"/>
  </r>
  <r>
    <x v="3"/>
    <n v="1200000"/>
    <n v="1200000"/>
    <n v="8652000"/>
  </r>
  <r>
    <x v="3"/>
    <n v="1191818.1818181819"/>
    <n v="1192000"/>
    <n v="8594000"/>
  </r>
  <r>
    <x v="3"/>
    <n v="611818.18181818177"/>
    <n v="612000"/>
    <n v="4413000"/>
  </r>
  <r>
    <x v="3"/>
    <n v="923636.36363636365"/>
    <n v="924000"/>
    <n v="6662000"/>
  </r>
  <r>
    <x v="3"/>
    <n v="504545.45454545453"/>
    <n v="505000"/>
    <n v="3641000"/>
  </r>
  <r>
    <x v="0"/>
    <n v="3082727.2727272729"/>
    <n v="3083000"/>
    <n v="22228000"/>
  </r>
  <r>
    <x v="1"/>
    <n v="719090.90909090906"/>
    <n v="719000"/>
    <n v="5184000"/>
  </r>
  <r>
    <x v="0"/>
    <n v="4415454.5454545459"/>
    <n v="4415000"/>
    <n v="31832000"/>
  </r>
  <r>
    <x v="1"/>
    <n v="1224545.4545454546"/>
    <n v="1225000"/>
    <n v="8832000"/>
  </r>
  <r>
    <x v="4"/>
    <n v="1331818.1818181819"/>
    <n v="1332000"/>
    <n v="9604000"/>
  </r>
  <r>
    <x v="3"/>
    <n v="1128181.8181818181"/>
    <n v="1128000"/>
    <n v="8133000"/>
  </r>
  <r>
    <x v="2"/>
    <n v="1128181.8181818181"/>
    <n v="1128000"/>
    <n v="8133000"/>
  </r>
  <r>
    <x v="2"/>
    <n v="1128181.8181818181"/>
    <n v="1128000"/>
    <n v="8133000"/>
  </r>
  <r>
    <x v="2"/>
    <n v="1331818.1818181819"/>
    <n v="1332000"/>
    <n v="9604000"/>
  </r>
  <r>
    <x v="2"/>
    <n v="1331818.1818181819"/>
    <n v="1332000"/>
    <n v="9604000"/>
  </r>
  <r>
    <x v="2"/>
    <n v="1331818.1818181819"/>
    <n v="1332000"/>
    <n v="9604000"/>
  </r>
  <r>
    <x v="3"/>
    <n v="611818.18181818177"/>
    <n v="612000"/>
    <n v="4413000"/>
  </r>
  <r>
    <x v="2"/>
    <n v="1020000"/>
    <n v="1020000"/>
    <n v="7354000"/>
  </r>
  <r>
    <x v="3"/>
    <n v="504545.45454545453"/>
    <n v="505000"/>
    <n v="3641000"/>
  </r>
  <r>
    <x v="5"/>
    <n v="590000"/>
    <n v="590000"/>
    <n v="4254000"/>
  </r>
  <r>
    <x v="5"/>
    <n v="590000"/>
    <n v="590000"/>
    <n v="4254000"/>
  </r>
  <r>
    <x v="5"/>
    <n v="0"/>
    <n v="0"/>
    <n v="0"/>
  </r>
  <r>
    <x v="2"/>
    <n v="1116363.6363636365"/>
    <n v="1116000"/>
    <n v="8046000"/>
  </r>
  <r>
    <x v="2"/>
    <n v="0"/>
    <n v="0"/>
    <n v="0"/>
  </r>
  <r>
    <x v="2"/>
    <n v="1191818.1818181819"/>
    <n v="1192000"/>
    <n v="8594000"/>
  </r>
  <r>
    <x v="2"/>
    <n v="1185000"/>
    <n v="1185000"/>
    <n v="8544000"/>
  </r>
  <r>
    <x v="3"/>
    <n v="870000"/>
    <n v="870000"/>
    <n v="6273000"/>
  </r>
  <r>
    <x v="2"/>
    <n v="1140000"/>
    <n v="1140000"/>
    <n v="8219000"/>
  </r>
  <r>
    <x v="2"/>
    <n v="1140000"/>
    <n v="1140000"/>
    <n v="8219000"/>
  </r>
  <r>
    <x v="3"/>
    <n v="1140000"/>
    <n v="1140000"/>
    <n v="8219000"/>
  </r>
  <r>
    <x v="5"/>
    <n v="595900"/>
    <n v="596000"/>
    <n v="4297000"/>
  </r>
  <r>
    <x v="5"/>
    <n v="595901"/>
    <n v="596000"/>
    <n v="4297000"/>
  </r>
  <r>
    <x v="3"/>
    <n v="870000"/>
    <n v="870000"/>
    <n v="6273000"/>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1">
  <r>
    <x v="0"/>
    <n v="846470.62500000012"/>
  </r>
  <r>
    <x v="0"/>
    <n v="9557100"/>
  </r>
  <r>
    <x v="1"/>
    <n v="14902.475"/>
  </r>
  <r>
    <x v="1"/>
    <n v="491436.25"/>
  </r>
  <r>
    <x v="2"/>
    <n v="1802811"/>
  </r>
  <r>
    <x v="2"/>
    <n v="600937"/>
  </r>
  <r>
    <x v="1"/>
    <n v="68777.5"/>
  </r>
  <r>
    <x v="2"/>
    <n v="8366767.5"/>
  </r>
  <r>
    <x v="1"/>
    <n v="1165888.3"/>
  </r>
  <r>
    <x v="1"/>
    <n v="7995"/>
  </r>
  <r>
    <x v="1"/>
    <n v="2613.75"/>
  </r>
  <r>
    <x v="1"/>
    <n v="7195.5"/>
  </r>
  <r>
    <x v="1"/>
    <n v="1552.875"/>
  </r>
  <r>
    <x v="1"/>
    <n v="54653"/>
  </r>
  <r>
    <x v="2"/>
    <n v="512295"/>
  </r>
  <r>
    <x v="2"/>
    <n v="482652"/>
  </r>
  <r>
    <x v="1"/>
    <n v="167895"/>
  </r>
  <r>
    <x v="1"/>
    <n v="324793.80000000005"/>
  </r>
  <r>
    <x v="1"/>
    <n v="153688.5"/>
  </r>
  <r>
    <x v="1"/>
    <n v="134992.5"/>
  </r>
  <r>
    <x v="2"/>
    <n v="0"/>
  </r>
  <r>
    <x v="2"/>
    <n v="234801.875"/>
  </r>
  <r>
    <x v="2"/>
    <n v="383350"/>
  </r>
  <r>
    <x v="2"/>
    <n v="13605952.5"/>
  </r>
  <r>
    <x v="2"/>
    <n v="2902185"/>
  </r>
  <r>
    <x v="2"/>
    <n v="51107.525000000001"/>
  </r>
  <r>
    <x v="2"/>
    <n v="51107.525000000001"/>
  </r>
  <r>
    <x v="2"/>
    <n v="51107.525000000001"/>
  </r>
  <r>
    <x v="2"/>
    <n v="51107.525000000001"/>
  </r>
  <r>
    <x v="2"/>
    <n v="35372.75"/>
  </r>
  <r>
    <x v="2"/>
    <n v="282982"/>
  </r>
  <r>
    <x v="2"/>
    <n v="35372.75"/>
  </r>
  <r>
    <x v="2"/>
    <n v="70745.5"/>
  </r>
  <r>
    <x v="2"/>
    <n v="5179653"/>
  </r>
  <r>
    <x v="1"/>
    <n v="773374.8"/>
  </r>
  <r>
    <x v="2"/>
    <n v="0"/>
  </r>
  <r>
    <x v="1"/>
    <n v="2532201"/>
  </r>
  <r>
    <x v="2"/>
    <n v="376641.375"/>
  </r>
  <r>
    <x v="1"/>
    <n v="529105"/>
  </r>
  <r>
    <x v="1"/>
    <n v="1067332.5"/>
  </r>
  <r>
    <x v="1"/>
    <n v="36490"/>
  </r>
  <r>
    <x v="1"/>
    <n v="17076.5"/>
  </r>
  <r>
    <x v="1"/>
    <n v="183746.625"/>
  </r>
  <r>
    <x v="1"/>
    <n v="64780"/>
  </r>
  <r>
    <x v="1"/>
    <n v="22293.75"/>
  </r>
  <r>
    <x v="1"/>
    <n v="7431.25"/>
  </r>
  <r>
    <x v="2"/>
    <n v="2899520"/>
  </r>
  <r>
    <x v="2"/>
    <n v="388987.5"/>
  </r>
  <r>
    <x v="2"/>
    <n v="1119300"/>
  </r>
  <r>
    <x v="2"/>
    <n v="2711246.9749999996"/>
  </r>
  <r>
    <x v="2"/>
    <n v="1100997.6000000001"/>
  </r>
  <r>
    <x v="2"/>
    <n v="5753560.75"/>
  </r>
  <r>
    <x v="2"/>
    <n v="927619.875"/>
  </r>
  <r>
    <x v="2"/>
    <n v="1688175"/>
  </r>
  <r>
    <x v="2"/>
    <n v="766413"/>
  </r>
  <r>
    <x v="2"/>
    <n v="2827397.9250000003"/>
  </r>
  <r>
    <x v="2"/>
    <n v="2059020"/>
  </r>
  <r>
    <x v="2"/>
    <n v="0"/>
  </r>
  <r>
    <x v="2"/>
    <n v="0"/>
  </r>
  <r>
    <x v="3"/>
    <n v="760312.20000000007"/>
  </r>
  <r>
    <x v="3"/>
    <n v="41245497.75"/>
  </r>
  <r>
    <x v="1"/>
    <n v="2254436.25"/>
  </r>
  <r>
    <x v="1"/>
    <n v="199260"/>
  </r>
  <r>
    <x v="2"/>
    <n v="913592.75"/>
  </r>
  <r>
    <x v="2"/>
    <n v="2111500"/>
  </r>
  <r>
    <x v="2"/>
    <n v="2334722.4500000002"/>
  </r>
  <r>
    <x v="2"/>
    <n v="2255986.0500000003"/>
  </r>
  <r>
    <x v="2"/>
    <n v="1650660"/>
  </r>
  <r>
    <x v="2"/>
    <n v="4827340"/>
  </r>
  <r>
    <x v="4"/>
    <n v="430.5"/>
  </r>
  <r>
    <x v="5"/>
    <n v="2214525.8249999997"/>
  </r>
  <r>
    <x v="5"/>
    <n v="2379662.5499999998"/>
  </r>
  <r>
    <x v="5"/>
    <n v="10691404.975"/>
  </r>
  <r>
    <x v="1"/>
    <n v="353112.5"/>
  </r>
  <r>
    <x v="5"/>
    <n v="3369839.1999999997"/>
  </r>
  <r>
    <x v="1"/>
    <n v="1334652.5"/>
  </r>
  <r>
    <x v="2"/>
    <n v="152212.5"/>
  </r>
  <r>
    <x v="2"/>
    <n v="450477.25"/>
  </r>
  <r>
    <x v="1"/>
    <n v="307500"/>
  </r>
  <r>
    <x v="3"/>
    <n v="215895.75"/>
  </r>
  <r>
    <x v="6"/>
    <n v="382014.42499999999"/>
  </r>
  <r>
    <x v="5"/>
    <n v="9547.875"/>
  </r>
  <r>
    <x v="7"/>
    <n v="18962.5"/>
  </r>
  <r>
    <x v="3"/>
    <n v="462633.75"/>
  </r>
  <r>
    <x v="3"/>
    <n v="4784168.0250000004"/>
  </r>
  <r>
    <x v="1"/>
    <n v="160925"/>
  </r>
  <r>
    <x v="3"/>
    <n v="729080.45000000007"/>
  </r>
  <r>
    <x v="1"/>
    <n v="4080580.3500000006"/>
  </r>
  <r>
    <x v="2"/>
    <n v="1322816.825"/>
  </r>
  <r>
    <x v="2"/>
    <n v="196461.75"/>
  </r>
  <r>
    <x v="1"/>
    <n v="382530"/>
  </r>
  <r>
    <x v="4"/>
    <n v="365437.1"/>
  </r>
  <r>
    <x v="1"/>
    <n v="2224824"/>
  </r>
  <r>
    <x v="3"/>
    <n v="81093.900000000009"/>
  </r>
  <r>
    <x v="1"/>
    <n v="4519613.4750000006"/>
  </r>
  <r>
    <x v="1"/>
    <n v="349602.9"/>
  </r>
  <r>
    <x v="1"/>
    <n v="0"/>
  </r>
  <r>
    <x v="1"/>
    <n v="76875"/>
  </r>
  <r>
    <x v="1"/>
    <n v="0"/>
  </r>
  <r>
    <x v="8"/>
    <n v="37699.5"/>
  </r>
  <r>
    <x v="1"/>
    <n v="510493.05"/>
  </r>
  <r>
    <x v="2"/>
    <n v="199063.2"/>
  </r>
  <r>
    <x v="1"/>
    <n v="15315.55"/>
  </r>
  <r>
    <x v="3"/>
    <n v="9630783.1500000004"/>
  </r>
  <r>
    <x v="3"/>
    <n v="6708.625"/>
  </r>
  <r>
    <x v="3"/>
    <n v="194550.125"/>
  </r>
  <r>
    <x v="3"/>
    <n v="1566159"/>
  </r>
  <r>
    <x v="3"/>
    <n v="91359.275000000009"/>
  </r>
  <r>
    <x v="3"/>
    <n v="7175"/>
  </r>
  <r>
    <x v="3"/>
    <n v="18245"/>
  </r>
  <r>
    <x v="9"/>
    <n v="166983.77500000002"/>
  </r>
  <r>
    <x v="1"/>
    <n v="35670"/>
  </r>
  <r>
    <x v="1"/>
    <n v="22140"/>
  </r>
  <r>
    <x v="1"/>
    <n v="0"/>
  </r>
  <r>
    <x v="1"/>
    <n v="17066.25"/>
  </r>
  <r>
    <x v="1"/>
    <n v="41715.450000000004"/>
  </r>
  <r>
    <x v="1"/>
    <n v="12242.6"/>
  </r>
  <r>
    <x v="1"/>
    <n v="49200"/>
  </r>
  <r>
    <x v="1"/>
    <n v="321583.5"/>
  </r>
  <r>
    <x v="1"/>
    <n v="230291.87499999997"/>
  </r>
  <r>
    <x v="1"/>
    <n v="418712.5"/>
  </r>
  <r>
    <x v="1"/>
    <n v="4100"/>
  </r>
  <r>
    <x v="1"/>
    <n v="0"/>
  </r>
  <r>
    <x v="1"/>
    <n v="0"/>
  </r>
  <r>
    <x v="1"/>
    <n v="0"/>
  </r>
  <r>
    <x v="1"/>
    <n v="209309.10000000003"/>
  </r>
  <r>
    <x v="1"/>
    <n v="252150"/>
  </r>
  <r>
    <x v="1"/>
    <n v="0"/>
  </r>
  <r>
    <x v="0"/>
    <n v="0"/>
  </r>
  <r>
    <x v="1"/>
    <n v="6721.9500000000007"/>
  </r>
  <r>
    <x v="0"/>
    <n v="5186.5000000000009"/>
  </r>
  <r>
    <x v="1"/>
    <n v="81235.350000000006"/>
  </r>
  <r>
    <x v="1"/>
    <n v="147600"/>
  </r>
  <r>
    <x v="10"/>
    <n v="2306.25"/>
  </r>
  <r>
    <x v="10"/>
    <n v="9099478.5"/>
  </r>
  <r>
    <x v="10"/>
    <n v="0"/>
  </r>
  <r>
    <x v="10"/>
    <n v="174250"/>
  </r>
  <r>
    <x v="1"/>
    <n v="14606.25"/>
  </r>
  <r>
    <x v="1"/>
    <n v="14027.125"/>
  </r>
  <r>
    <x v="1"/>
    <n v="11275"/>
  </r>
  <r>
    <x v="1"/>
    <n v="0"/>
  </r>
  <r>
    <x v="1"/>
    <n v="0"/>
  </r>
  <r>
    <x v="1"/>
    <n v="100786.2"/>
  </r>
  <r>
    <x v="6"/>
    <n v="344104.8"/>
  </r>
  <r>
    <x v="6"/>
    <n v="582782.20000000007"/>
  </r>
  <r>
    <x v="1"/>
    <n v="42691.25"/>
  </r>
  <r>
    <x v="6"/>
    <n v="18339.3"/>
  </r>
  <r>
    <x v="6"/>
    <n v="34202.200000000004"/>
  </r>
  <r>
    <x v="6"/>
    <n v="6094.65"/>
  </r>
  <r>
    <x v="6"/>
    <n v="28861.95"/>
  </r>
  <r>
    <x v="6"/>
    <n v="9167.6"/>
  </r>
  <r>
    <x v="6"/>
    <n v="5433.5250000000005"/>
  </r>
  <r>
    <x v="3"/>
    <n v="22960"/>
  </r>
  <r>
    <x v="0"/>
    <n v="746487"/>
  </r>
  <r>
    <x v="4"/>
    <n v="1849920"/>
  </r>
  <r>
    <x v="3"/>
    <n v="16100.7"/>
  </r>
  <r>
    <x v="3"/>
    <n v="408372.30000000005"/>
  </r>
  <r>
    <x v="3"/>
    <n v="40590"/>
  </r>
  <r>
    <x v="0"/>
    <n v="1328551.7000000002"/>
  </r>
  <r>
    <x v="0"/>
    <n v="44280"/>
  </r>
  <r>
    <x v="1"/>
    <n v="20500"/>
  </r>
  <r>
    <x v="1"/>
    <n v="59450"/>
  </r>
  <r>
    <x v="1"/>
    <n v="36900"/>
  </r>
  <r>
    <x v="1"/>
    <n v="49200"/>
  </r>
  <r>
    <x v="1"/>
    <n v="42691.25"/>
  </r>
  <r>
    <x v="1"/>
    <n v="40983.600000000006"/>
  </r>
  <r>
    <x v="1"/>
    <n v="20491.800000000003"/>
  </r>
  <r>
    <x v="1"/>
    <n v="27322.400000000001"/>
  </r>
  <r>
    <x v="1"/>
    <n v="218341.40000000002"/>
  </r>
  <r>
    <x v="1"/>
    <n v="0"/>
  </r>
  <r>
    <x v="9"/>
    <n v="5567800"/>
  </r>
  <r>
    <x v="8"/>
    <n v="2378512.5"/>
  </r>
  <r>
    <x v="3"/>
    <n v="0"/>
  </r>
  <r>
    <x v="3"/>
    <n v="508391.80000000005"/>
  </r>
  <r>
    <x v="3"/>
    <n v="1657425"/>
  </r>
  <r>
    <x v="3"/>
    <n v="1006816.5"/>
  </r>
  <r>
    <x v="3"/>
    <n v="1045.5"/>
  </r>
  <r>
    <x v="3"/>
    <n v="0"/>
  </r>
  <r>
    <x v="3"/>
    <n v="307.5"/>
  </r>
  <r>
    <x v="3"/>
    <n v="0"/>
  </r>
  <r>
    <x v="3"/>
    <n v="3742193"/>
  </r>
  <r>
    <x v="3"/>
    <n v="13886731.774999999"/>
  </r>
  <r>
    <x v="3"/>
    <n v="20260047.5"/>
  </r>
  <r>
    <x v="3"/>
    <n v="0"/>
  </r>
  <r>
    <x v="3"/>
    <n v="0"/>
  </r>
  <r>
    <x v="0"/>
    <n v="4980483.2"/>
  </r>
  <r>
    <x v="0"/>
    <n v="1198840"/>
  </r>
  <r>
    <x v="0"/>
    <n v="281670"/>
  </r>
  <r>
    <x v="11"/>
    <n v="0"/>
  </r>
  <r>
    <x v="11"/>
    <n v="138375"/>
  </r>
  <r>
    <x v="11"/>
    <n v="553500"/>
  </r>
  <r>
    <x v="2"/>
    <n v="18540.2"/>
  </r>
  <r>
    <x v="6"/>
    <n v="1043705.3275"/>
  </r>
  <r>
    <x v="1"/>
    <n v="38396.510250000007"/>
  </r>
  <r>
    <x v="1"/>
    <n v="91942.5"/>
  </r>
  <r>
    <x v="1"/>
    <n v="104550"/>
  </r>
  <r>
    <x v="1"/>
    <n v="119535.5"/>
  </r>
  <r>
    <x v="1"/>
    <n v="41973.75"/>
  </r>
  <r>
    <x v="1"/>
    <n v="109836.048"/>
  </r>
  <r>
    <x v="1"/>
    <n v="43071.811999999998"/>
  </r>
  <r>
    <x v="1"/>
    <n v="66217.788"/>
  </r>
  <r>
    <x v="1"/>
    <n v="22774.618499999997"/>
  </r>
  <r>
    <x v="3"/>
    <n v="4737996.8999999994"/>
  </r>
  <r>
    <x v="2"/>
    <n v="76876.025000000009"/>
  </r>
  <r>
    <x v="1"/>
    <n v="7186.7669999999998"/>
  </r>
  <r>
    <x v="1"/>
    <n v="269472.5"/>
  </r>
  <r>
    <x v="3"/>
    <n v="77088.200000000012"/>
  </r>
  <r>
    <x v="1"/>
    <n v="3280"/>
  </r>
  <r>
    <x v="1"/>
    <n v="0"/>
  </r>
  <r>
    <x v="6"/>
    <n v="75706.5"/>
  </r>
  <r>
    <x v="1"/>
    <n v="5699"/>
  </r>
  <r>
    <x v="2"/>
    <n v="7175"/>
  </r>
  <r>
    <x v="0"/>
    <n v="2435.7690000000002"/>
  </r>
  <r>
    <x v="0"/>
    <n v="0"/>
  </r>
  <r>
    <x v="3"/>
    <n v="344945.3"/>
  </r>
  <r>
    <x v="3"/>
    <n v="379098.3"/>
  </r>
  <r>
    <x v="3"/>
    <n v="357874.65"/>
  </r>
  <r>
    <x v="3"/>
    <n v="147101.85"/>
  </r>
  <r>
    <x v="3"/>
    <n v="90405"/>
  </r>
  <r>
    <x v="3"/>
    <n v="215285.875"/>
  </r>
  <r>
    <x v="1"/>
    <n v="20295"/>
  </r>
  <r>
    <x v="1"/>
    <n v="19123.2405"/>
  </r>
  <r>
    <x v="1"/>
    <n v="79847.5"/>
  </r>
  <r>
    <x v="1"/>
    <n v="1198327.5"/>
  </r>
  <r>
    <x v="1"/>
    <n v="532590"/>
  </r>
  <r>
    <x v="1"/>
    <n v="0"/>
  </r>
  <r>
    <x v="9"/>
    <n v="1515360"/>
  </r>
  <r>
    <x v="1"/>
    <n v="185115"/>
  </r>
  <r>
    <x v="2"/>
    <n v="635500"/>
  </r>
  <r>
    <x v="2"/>
    <n v="11709.599999999999"/>
  </r>
  <r>
    <x v="2"/>
    <n v="11709.599999999999"/>
  </r>
  <r>
    <x v="8"/>
    <n v="8058535.6499999994"/>
  </r>
  <r>
    <x v="8"/>
    <n v="1767064.9859999998"/>
  </r>
  <r>
    <x v="0"/>
    <n v="0"/>
  </r>
  <r>
    <x v="11"/>
    <n v="856131.25"/>
  </r>
  <r>
    <x v="2"/>
    <n v="9758.0000000000018"/>
  </r>
  <r>
    <x v="2"/>
    <n v="207357.50000000003"/>
  </r>
  <r>
    <x v="1"/>
    <n v="1028845.8"/>
  </r>
  <r>
    <x v="1"/>
    <n v="11354.95"/>
  </r>
  <r>
    <x v="1"/>
    <n v="49046.25"/>
  </r>
  <r>
    <x v="1"/>
    <n v="369012.30000000005"/>
  </r>
  <r>
    <x v="1"/>
    <n v="359775"/>
  </r>
  <r>
    <x v="1"/>
    <n v="66623.975000000006"/>
  </r>
  <r>
    <x v="1"/>
    <n v="245897.5"/>
  </r>
  <r>
    <x v="10"/>
    <n v="34542.5"/>
  </r>
  <r>
    <x v="10"/>
    <n v="2077101"/>
  </r>
  <r>
    <x v="10"/>
    <n v="0"/>
  </r>
  <r>
    <x v="2"/>
    <n v="102654.16"/>
  </r>
  <r>
    <x v="2"/>
    <n v="0"/>
  </r>
  <r>
    <x v="2"/>
    <n v="153981.24"/>
  </r>
  <r>
    <x v="2"/>
    <n v="425272.5"/>
  </r>
  <r>
    <x v="2"/>
    <n v="0"/>
  </r>
  <r>
    <x v="2"/>
    <n v="449111.95"/>
  </r>
  <r>
    <x v="2"/>
    <n v="3175450"/>
  </r>
  <r>
    <x v="2"/>
    <n v="64472.5"/>
  </r>
  <r>
    <x v="2"/>
    <n v="0"/>
  </r>
  <r>
    <x v="1"/>
    <n v="46022.5"/>
  </r>
  <r>
    <x v="1"/>
    <n v="580235.07499999995"/>
  </r>
  <r>
    <x v="2"/>
    <n v="52172.5"/>
  </r>
  <r>
    <x v="2"/>
    <n v="149137.5"/>
  </r>
  <r>
    <x v="2"/>
    <n v="149137.5"/>
  </r>
  <r>
    <x v="2"/>
    <n v="149137.5"/>
  </r>
  <r>
    <x v="2"/>
    <n v="149137.5"/>
  </r>
  <r>
    <x v="2"/>
    <n v="1182100.7250000001"/>
  </r>
  <r>
    <x v="2"/>
    <n v="46094.25"/>
  </r>
  <r>
    <x v="2"/>
    <n v="25663.54"/>
  </r>
  <r>
    <x v="2"/>
    <n v="53812.5"/>
  </r>
  <r>
    <x v="2"/>
    <n v="92250"/>
  </r>
  <r>
    <x v="2"/>
    <n v="143500"/>
  </r>
  <r>
    <x v="2"/>
    <n v="161950"/>
  </r>
  <r>
    <x v="2"/>
    <n v="106497.5"/>
  </r>
  <r>
    <x v="2"/>
    <n v="717397.5"/>
  </r>
  <r>
    <x v="2"/>
    <n v="4106166.4000000004"/>
  </r>
  <r>
    <x v="2"/>
    <n v="1347335.85"/>
  </r>
  <r>
    <x v="2"/>
    <n v="718781.25"/>
  </r>
  <r>
    <x v="2"/>
    <n v="0"/>
  </r>
  <r>
    <x v="2"/>
    <n v="5073681.8579999991"/>
  </r>
  <r>
    <x v="2"/>
    <n v="8058960"/>
  </r>
  <r>
    <x v="2"/>
    <n v="1032166.8"/>
  </r>
  <r>
    <x v="2"/>
    <n v="717500"/>
  </r>
  <r>
    <x v="2"/>
    <n v="2152192.5"/>
  </r>
  <r>
    <x v="2"/>
    <n v="0"/>
  </r>
  <r>
    <x v="2"/>
    <n v="718579.12000000011"/>
  </r>
  <r>
    <x v="2"/>
    <n v="516507.75"/>
  </r>
  <r>
    <x v="2"/>
    <n v="313547.5"/>
  </r>
  <r>
    <x v="2"/>
    <n v="0"/>
  </r>
  <r>
    <x v="2"/>
    <n v="227447.5"/>
  </r>
  <r>
    <x v="2"/>
    <n v="3592895.6000000006"/>
  </r>
  <r>
    <x v="2"/>
    <n v="10914351.699999999"/>
  </r>
  <r>
    <x v="2"/>
    <n v="8528492"/>
  </r>
  <r>
    <x v="2"/>
    <n v="0"/>
  </r>
  <r>
    <x v="2"/>
    <n v="3286982.3"/>
  </r>
  <r>
    <x v="2"/>
    <n v="0"/>
  </r>
  <r>
    <x v="2"/>
    <n v="0"/>
  </r>
  <r>
    <x v="2"/>
    <n v="0"/>
  </r>
  <r>
    <x v="2"/>
    <n v="0"/>
  </r>
  <r>
    <x v="2"/>
    <n v="0"/>
  </r>
  <r>
    <x v="2"/>
    <n v="0"/>
  </r>
  <r>
    <x v="2"/>
    <n v="3587500"/>
  </r>
  <r>
    <x v="2"/>
    <n v="2566.3540000000003"/>
  </r>
  <r>
    <x v="2"/>
    <n v="0"/>
  </r>
  <r>
    <x v="2"/>
    <n v="0"/>
  </r>
  <r>
    <x v="2"/>
    <n v="283713.84999999998"/>
  </r>
  <r>
    <x v="2"/>
    <n v="0"/>
  </r>
  <r>
    <x v="2"/>
    <n v="0"/>
  </r>
  <r>
    <x v="2"/>
    <n v="0"/>
  </r>
  <r>
    <x v="2"/>
    <n v="0"/>
  </r>
  <r>
    <x v="2"/>
    <n v="1017517.5"/>
  </r>
  <r>
    <x v="2"/>
    <n v="1506616.75"/>
  </r>
  <r>
    <x v="2"/>
    <n v="0"/>
  </r>
  <r>
    <x v="2"/>
    <n v="0"/>
  </r>
  <r>
    <x v="2"/>
    <n v="0"/>
  </r>
  <r>
    <x v="2"/>
    <n v="0"/>
  </r>
  <r>
    <x v="2"/>
    <n v="0"/>
  </r>
  <r>
    <x v="2"/>
    <n v="0"/>
  </r>
  <r>
    <x v="2"/>
    <n v="0"/>
  </r>
  <r>
    <x v="2"/>
    <n v="768750"/>
  </r>
  <r>
    <x v="2"/>
    <n v="1443097.5"/>
  </r>
  <r>
    <x v="2"/>
    <n v="2952"/>
  </r>
  <r>
    <x v="2"/>
    <n v="0"/>
  </r>
  <r>
    <x v="2"/>
    <n v="1807303.5750000002"/>
  </r>
  <r>
    <x v="2"/>
    <n v="1809022.5"/>
  </r>
  <r>
    <x v="2"/>
    <n v="143500"/>
  </r>
  <r>
    <x v="2"/>
    <n v="1752514.25"/>
  </r>
  <r>
    <x v="2"/>
    <n v="962382.75"/>
  </r>
  <r>
    <x v="2"/>
    <n v="0"/>
  </r>
  <r>
    <x v="2"/>
    <n v="0"/>
  </r>
  <r>
    <x v="2"/>
    <n v="0"/>
  </r>
  <r>
    <x v="2"/>
    <n v="5611459.875"/>
  </r>
  <r>
    <x v="2"/>
    <n v="25034497.5"/>
  </r>
  <r>
    <x v="2"/>
    <n v="0"/>
  </r>
  <r>
    <x v="2"/>
    <n v="0"/>
  </r>
  <r>
    <x v="2"/>
    <n v="391970.25"/>
  </r>
  <r>
    <x v="2"/>
    <n v="38495.31"/>
  </r>
  <r>
    <x v="2"/>
    <n v="404875"/>
  </r>
  <r>
    <x v="2"/>
    <n v="397784.87"/>
  </r>
  <r>
    <x v="2"/>
    <n v="64158.85"/>
  </r>
  <r>
    <x v="2"/>
    <n v="1154859.3"/>
  </r>
  <r>
    <x v="2"/>
    <n v="0"/>
  </r>
  <r>
    <x v="2"/>
    <n v="0"/>
  </r>
  <r>
    <x v="2"/>
    <n v="251125"/>
  </r>
  <r>
    <x v="2"/>
    <n v="75850"/>
  </r>
  <r>
    <x v="2"/>
    <n v="161950"/>
  </r>
  <r>
    <x v="2"/>
    <n v="389500"/>
  </r>
  <r>
    <x v="2"/>
    <n v="215250"/>
  </r>
  <r>
    <x v="2"/>
    <n v="0"/>
  </r>
  <r>
    <x v="2"/>
    <n v="13496175"/>
  </r>
  <r>
    <x v="2"/>
    <n v="0"/>
  </r>
  <r>
    <x v="2"/>
    <n v="3361622.8"/>
  </r>
  <r>
    <x v="8"/>
    <n v="0"/>
  </r>
  <r>
    <x v="1"/>
    <n v="613988.32500000007"/>
  </r>
  <r>
    <x v="7"/>
    <n v="8538.25"/>
  </r>
  <r>
    <x v="1"/>
    <n v="147600"/>
  </r>
  <r>
    <x v="5"/>
    <n v="2276832.5"/>
  </r>
  <r>
    <x v="1"/>
    <n v="3659938.8"/>
  </r>
  <r>
    <x v="1"/>
    <n v="1045500"/>
  </r>
  <r>
    <x v="1"/>
    <n v="128317.7"/>
  </r>
  <r>
    <x v="1"/>
    <n v="0"/>
  </r>
  <r>
    <x v="1"/>
    <n v="768750"/>
  </r>
  <r>
    <x v="3"/>
    <n v="60499.600000000006"/>
  </r>
  <r>
    <x v="1"/>
    <n v="382753.86"/>
  </r>
  <r>
    <x v="5"/>
    <n v="82075850"/>
  </r>
  <r>
    <x v="2"/>
    <n v="409836"/>
  </r>
  <r>
    <x v="2"/>
    <n v="1336114.1499999999"/>
  </r>
  <r>
    <x v="2"/>
    <n v="1168500"/>
  </r>
  <r>
    <x v="2"/>
    <n v="0"/>
  </r>
  <r>
    <x v="2"/>
    <n v="999375"/>
  </r>
  <r>
    <x v="2"/>
    <n v="776857.75"/>
  </r>
  <r>
    <x v="2"/>
    <n v="0"/>
  </r>
  <r>
    <x v="2"/>
    <n v="656000"/>
  </r>
  <r>
    <x v="2"/>
    <n v="413997.5"/>
  </r>
  <r>
    <x v="3"/>
    <n v="96206.5"/>
  </r>
  <r>
    <x v="3"/>
    <n v="3280"/>
  </r>
  <r>
    <x v="8"/>
    <n v="236775"/>
  </r>
  <r>
    <x v="2"/>
    <n v="1082264.7000000002"/>
  </r>
  <r>
    <x v="2"/>
    <n v="2277796"/>
  </r>
  <r>
    <x v="6"/>
    <n v="91686.25"/>
  </r>
  <r>
    <x v="7"/>
    <n v="590400"/>
  </r>
  <r>
    <x v="2"/>
    <n v="19762"/>
  </r>
  <r>
    <x v="4"/>
    <n v="10252.050000000001"/>
  </r>
  <r>
    <x v="2"/>
    <n v="3646.95"/>
  </r>
  <r>
    <x v="2"/>
    <n v="2301790.2250000001"/>
  </r>
  <r>
    <x v="1"/>
    <n v="554217.5"/>
  </r>
  <r>
    <x v="2"/>
    <n v="381349.19999999995"/>
  </r>
  <r>
    <x v="2"/>
    <n v="742069.25"/>
  </r>
  <r>
    <x v="5"/>
    <n v="69525.75"/>
  </r>
  <r>
    <x v="1"/>
    <n v="39727.975000000006"/>
  </r>
  <r>
    <x v="1"/>
    <n v="3893341.5500000007"/>
  </r>
  <r>
    <x v="1"/>
    <n v="1112383.3000000003"/>
  </r>
  <r>
    <x v="1"/>
    <n v="3535789.7750000004"/>
  </r>
  <r>
    <x v="2"/>
    <n v="577429.65"/>
  </r>
  <r>
    <x v="2"/>
    <n v="1739973.375"/>
  </r>
  <r>
    <x v="8"/>
    <n v="133198.75"/>
  </r>
  <r>
    <x v="1"/>
    <n v="25663.54"/>
  </r>
  <r>
    <x v="1"/>
    <n v="34836.06"/>
  </r>
  <r>
    <x v="1"/>
    <n v="613975"/>
  </r>
  <r>
    <x v="1"/>
    <n v="174250"/>
  </r>
  <r>
    <x v="1"/>
    <n v="276750"/>
  </r>
  <r>
    <x v="2"/>
    <n v="439725"/>
  </r>
  <r>
    <x v="2"/>
    <n v="184295"/>
  </r>
  <r>
    <x v="1"/>
    <n v="1022939.75"/>
  </r>
  <r>
    <x v="2"/>
    <n v="721497.5"/>
  </r>
  <r>
    <x v="2"/>
    <n v="0"/>
  </r>
  <r>
    <x v="2"/>
    <n v="235750"/>
  </r>
  <r>
    <x v="6"/>
    <n v="65805"/>
  </r>
  <r>
    <x v="1"/>
    <n v="12095"/>
  </r>
  <r>
    <x v="1"/>
    <n v="46125"/>
  </r>
  <r>
    <x v="2"/>
    <n v="4917950"/>
  </r>
  <r>
    <x v="1"/>
    <n v="311600"/>
  </r>
  <r>
    <x v="8"/>
    <n v="609875"/>
  </r>
  <r>
    <x v="1"/>
    <n v="820000"/>
  </r>
  <r>
    <x v="2"/>
    <n v="866022.5"/>
  </r>
  <r>
    <x v="2"/>
    <n v="1073380"/>
  </r>
  <r>
    <x v="2"/>
    <n v="1073380"/>
  </r>
  <r>
    <x v="2"/>
    <n v="107338"/>
  </r>
  <r>
    <x v="2"/>
    <n v="43984800"/>
  </r>
  <r>
    <x v="2"/>
    <n v="657947.5"/>
  </r>
  <r>
    <x v="3"/>
    <n v="35928.956000000006"/>
  </r>
  <r>
    <x v="8"/>
    <n v="492000"/>
  </r>
  <r>
    <x v="11"/>
    <n v="869437.8"/>
  </r>
  <r>
    <x v="8"/>
    <n v="40487.5"/>
  </r>
  <r>
    <x v="8"/>
    <n v="225295"/>
  </r>
  <r>
    <x v="2"/>
    <n v="541203.07499999995"/>
  </r>
  <r>
    <x v="2"/>
    <n v="0"/>
  </r>
  <r>
    <x v="2"/>
    <n v="387450"/>
  </r>
  <r>
    <x v="2"/>
    <n v="45079.5"/>
  </r>
  <r>
    <x v="1"/>
    <n v="29725"/>
  </r>
  <r>
    <x v="1"/>
    <n v="0"/>
  </r>
  <r>
    <x v="2"/>
    <n v="1127500"/>
  </r>
  <r>
    <x v="2"/>
    <n v="420250"/>
  </r>
  <r>
    <x v="1"/>
    <n v="108633.60000000001"/>
  </r>
  <r>
    <x v="1"/>
    <n v="128412"/>
  </r>
  <r>
    <x v="1"/>
    <n v="127766.25"/>
  </r>
  <r>
    <x v="1"/>
    <n v="200039"/>
  </r>
  <r>
    <x v="2"/>
    <n v="2412030"/>
  </r>
  <r>
    <x v="5"/>
    <n v="77387.5"/>
  </r>
  <r>
    <x v="2"/>
    <n v="8370534.375"/>
  </r>
  <r>
    <x v="8"/>
    <n v="612950"/>
  </r>
  <r>
    <x v="2"/>
    <n v="2173615"/>
  </r>
  <r>
    <x v="2"/>
    <n v="269467.17"/>
  </r>
  <r>
    <x v="2"/>
    <n v="1164617.3"/>
  </r>
  <r>
    <x v="2"/>
    <n v="0"/>
  </r>
  <r>
    <x v="3"/>
    <n v="12300"/>
  </r>
  <r>
    <x v="2"/>
    <n v="938080"/>
  </r>
  <r>
    <x v="1"/>
    <n v="135118.57500000001"/>
  </r>
  <r>
    <x v="2"/>
    <n v="1084357.75"/>
  </r>
  <r>
    <x v="2"/>
    <n v="765572.5"/>
  </r>
  <r>
    <x v="1"/>
    <n v="0"/>
  </r>
  <r>
    <x v="1"/>
    <n v="0"/>
  </r>
  <r>
    <x v="1"/>
    <n v="0"/>
  </r>
  <r>
    <x v="1"/>
    <n v="0"/>
  </r>
  <r>
    <x v="1"/>
    <n v="0"/>
  </r>
  <r>
    <x v="1"/>
    <n v="0"/>
  </r>
  <r>
    <x v="1"/>
    <n v="0"/>
  </r>
  <r>
    <x v="1"/>
    <n v="0"/>
  </r>
  <r>
    <x v="1"/>
    <n v="0"/>
  </r>
  <r>
    <x v="1"/>
    <n v="0"/>
  </r>
  <r>
    <x v="1"/>
    <n v="0"/>
  </r>
  <r>
    <x v="1"/>
    <n v="0"/>
  </r>
  <r>
    <x v="1"/>
    <n v="12018.125"/>
  </r>
  <r>
    <x v="1"/>
    <n v="12018.125"/>
  </r>
  <r>
    <x v="1"/>
    <n v="41961.450000000004"/>
  </r>
  <r>
    <x v="1"/>
    <n v="41961.450000000004"/>
  </r>
  <r>
    <x v="1"/>
    <n v="60319.200000000004"/>
  </r>
  <r>
    <x v="1"/>
    <n v="60319.200000000004"/>
  </r>
  <r>
    <x v="1"/>
    <n v="60319.200000000004"/>
  </r>
  <r>
    <x v="2"/>
    <n v="0"/>
  </r>
  <r>
    <x v="8"/>
    <n v="124025"/>
  </r>
  <r>
    <x v="2"/>
    <n v="0"/>
  </r>
  <r>
    <x v="2"/>
    <n v="12812.5"/>
  </r>
  <r>
    <x v="8"/>
    <n v="188866.5"/>
  </r>
  <r>
    <x v="3"/>
    <n v="79421.100000000006"/>
  </r>
  <r>
    <x v="2"/>
    <n v="2151882.9500000002"/>
  </r>
  <r>
    <x v="1"/>
    <n v="832300"/>
  </r>
  <r>
    <x v="2"/>
    <n v="0"/>
  </r>
  <r>
    <x v="1"/>
    <n v="799448.75"/>
  </r>
  <r>
    <x v="9"/>
    <n v="145638.15000000002"/>
  </r>
  <r>
    <x v="3"/>
    <n v="215800.42499999999"/>
  </r>
  <r>
    <x v="1"/>
    <n v="0"/>
  </r>
  <r>
    <x v="2"/>
    <n v="4920000"/>
  </r>
  <r>
    <x v="1"/>
    <n v="203975"/>
  </r>
  <r>
    <x v="3"/>
    <n v="41598.6"/>
  </r>
  <r>
    <x v="2"/>
    <n v="30750"/>
  </r>
  <r>
    <x v="2"/>
    <n v="4561.8650000000007"/>
  </r>
  <r>
    <x v="8"/>
    <n v="0"/>
  </r>
  <r>
    <x v="1"/>
    <n v="25248.825000000001"/>
  </r>
  <r>
    <x v="8"/>
    <n v="92060.37"/>
  </r>
  <r>
    <x v="6"/>
    <n v="0"/>
  </r>
  <r>
    <x v="6"/>
    <n v="0"/>
  </r>
  <r>
    <x v="2"/>
    <n v="0"/>
  </r>
  <r>
    <x v="0"/>
    <n v="147223.82"/>
  </r>
  <r>
    <x v="2"/>
    <n v="66068425"/>
  </r>
  <r>
    <x v="2"/>
    <n v="0"/>
  </r>
  <r>
    <x v="1"/>
    <n v="2050000"/>
  </r>
  <r>
    <x v="1"/>
    <n v="0"/>
  </r>
  <r>
    <x v="1"/>
    <n v="0"/>
  </r>
  <r>
    <x v="1"/>
    <n v="0"/>
  </r>
  <r>
    <x v="10"/>
    <n v="497166"/>
  </r>
  <r>
    <x v="1"/>
    <n v="412117.64999999997"/>
  </r>
  <r>
    <x v="6"/>
    <n v="0"/>
  </r>
  <r>
    <x v="2"/>
    <n v="367062.13"/>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83">
  <r>
    <x v="0"/>
    <n v="2013710"/>
    <n v="25227600"/>
    <n v="12992200"/>
  </r>
  <r>
    <x v="1"/>
    <n v="951710"/>
    <n v="11923200"/>
    <n v="6140400"/>
  </r>
  <r>
    <x v="0"/>
    <n v="17694430"/>
    <n v="221676000"/>
    <n v="114163100"/>
  </r>
  <r>
    <x v="2"/>
    <n v="3496860"/>
    <n v="43808400"/>
    <n v="22561300"/>
  </r>
  <r>
    <x v="2"/>
    <n v="1482140"/>
    <n v="18568800"/>
    <n v="9562900"/>
  </r>
  <r>
    <x v="2"/>
    <n v="839430"/>
    <n v="10516800"/>
    <n v="5416200"/>
  </r>
  <r>
    <x v="2"/>
    <n v="1050570"/>
    <n v="13161600"/>
    <n v="6778200"/>
  </r>
  <r>
    <x v="2"/>
    <n v="1261710"/>
    <n v="15806400"/>
    <n v="8140300"/>
  </r>
  <r>
    <x v="2"/>
    <n v="1161860"/>
    <n v="14556000"/>
    <n v="7496300"/>
  </r>
  <r>
    <x v="2"/>
    <n v="1261710"/>
    <n v="15806400"/>
    <n v="8140300"/>
  </r>
  <r>
    <x v="2"/>
    <n v="520140"/>
    <n v="6516000"/>
    <n v="3355700"/>
  </r>
  <r>
    <x v="1"/>
    <n v="1692290"/>
    <n v="21201600"/>
    <n v="10918800"/>
  </r>
  <r>
    <x v="1"/>
    <n v="1692290"/>
    <n v="21201600"/>
    <n v="10918800"/>
  </r>
  <r>
    <x v="1"/>
    <n v="1372000"/>
    <n v="17188800"/>
    <n v="8852200"/>
  </r>
  <r>
    <x v="1"/>
    <n v="1903430"/>
    <n v="23846400"/>
    <n v="12280900"/>
  </r>
  <r>
    <x v="3"/>
    <n v="520140"/>
    <n v="6516000"/>
    <n v="3355700"/>
  </r>
  <r>
    <x v="3"/>
    <n v="520140"/>
    <n v="6516000"/>
    <n v="3355700"/>
  </r>
  <r>
    <x v="3"/>
    <n v="1482140"/>
    <n v="18568800"/>
    <n v="9562900"/>
  </r>
  <r>
    <x v="3"/>
    <n v="740570"/>
    <n v="9278400"/>
    <n v="4778400"/>
  </r>
  <r>
    <x v="3"/>
    <n v="630430"/>
    <n v="7898400"/>
    <n v="4067700"/>
  </r>
  <r>
    <x v="3"/>
    <n v="839430"/>
    <n v="10516800"/>
    <n v="5416200"/>
  </r>
  <r>
    <x v="3"/>
    <n v="520140"/>
    <n v="6516000"/>
    <n v="3355700"/>
  </r>
  <r>
    <x v="3"/>
    <n v="839430"/>
    <n v="10516800"/>
    <n v="5416200"/>
  </r>
  <r>
    <x v="3"/>
    <n v="1050570"/>
    <n v="13161600"/>
    <n v="6778200"/>
  </r>
  <r>
    <x v="3"/>
    <n v="740570"/>
    <n v="9278400"/>
    <n v="4778400"/>
  </r>
  <r>
    <x v="3"/>
    <n v="520140"/>
    <n v="6516000"/>
    <n v="3355700"/>
  </r>
  <r>
    <x v="3"/>
    <n v="839430"/>
    <n v="10516800"/>
    <n v="5416200"/>
  </r>
  <r>
    <x v="3"/>
    <n v="630430"/>
    <n v="7898400"/>
    <n v="4067700"/>
  </r>
  <r>
    <x v="3"/>
    <n v="740570"/>
    <n v="9278400"/>
    <n v="4778400"/>
  </r>
  <r>
    <x v="3"/>
    <n v="520140"/>
    <n v="6516000"/>
    <n v="3355700"/>
  </r>
  <r>
    <x v="3"/>
    <n v="520140"/>
    <n v="6516000"/>
    <n v="3355700"/>
  </r>
  <r>
    <x v="3"/>
    <n v="973290"/>
    <n v="12193200"/>
    <n v="6279500"/>
  </r>
  <r>
    <x v="3"/>
    <n v="951710"/>
    <n v="11923200"/>
    <n v="6140400"/>
  </r>
  <r>
    <x v="3"/>
    <n v="740570"/>
    <n v="9278400"/>
    <n v="4778400"/>
  </r>
  <r>
    <x v="3"/>
    <n v="740570"/>
    <n v="9278400"/>
    <n v="4778400"/>
  </r>
  <r>
    <x v="3"/>
    <n v="1174140"/>
    <n v="14709600"/>
    <n v="7575400"/>
  </r>
  <r>
    <x v="3"/>
    <n v="740570"/>
    <n v="9278400"/>
    <n v="4778400"/>
  </r>
  <r>
    <x v="3"/>
    <n v="839430"/>
    <n v="10516800"/>
    <n v="5416200"/>
  </r>
  <r>
    <x v="3"/>
    <n v="839430"/>
    <n v="10516800"/>
    <n v="5416200"/>
  </r>
  <r>
    <x v="3"/>
    <n v="520140"/>
    <n v="6516000"/>
    <n v="3355700"/>
  </r>
  <r>
    <x v="3"/>
    <n v="520140"/>
    <n v="6516000"/>
    <n v="3355700"/>
  </r>
  <r>
    <x v="0"/>
    <n v="7945430"/>
    <n v="99540000"/>
    <n v="51263100"/>
  </r>
  <r>
    <x v="1"/>
    <n v="1581000"/>
    <n v="19807200"/>
    <n v="10200700"/>
  </r>
  <r>
    <x v="3"/>
    <n v="1372000"/>
    <n v="17188800"/>
    <n v="8852200"/>
  </r>
  <r>
    <x v="3"/>
    <n v="1050570"/>
    <n v="13161600"/>
    <n v="6778200"/>
  </r>
  <r>
    <x v="0"/>
    <n v="6883430"/>
    <n v="86235600"/>
    <n v="44411300"/>
  </r>
  <r>
    <x v="2"/>
    <n v="839430"/>
    <n v="10516800"/>
    <n v="5416200"/>
  </r>
  <r>
    <x v="2"/>
    <n v="2113570"/>
    <n v="26479200"/>
    <n v="13636800"/>
  </r>
  <r>
    <x v="2"/>
    <n v="1482140"/>
    <n v="18568800"/>
    <n v="9562900"/>
  </r>
  <r>
    <x v="2"/>
    <n v="1161860"/>
    <n v="14556000"/>
    <n v="7496300"/>
  </r>
  <r>
    <x v="2"/>
    <n v="1261710"/>
    <n v="15806400"/>
    <n v="8140300"/>
  </r>
  <r>
    <x v="2"/>
    <n v="1261710"/>
    <n v="15806400"/>
    <n v="8140300"/>
  </r>
  <r>
    <x v="1"/>
    <n v="3707000"/>
    <n v="46441200"/>
    <n v="23917200"/>
  </r>
  <r>
    <x v="1"/>
    <n v="1692290"/>
    <n v="21201600"/>
    <n v="10918800"/>
  </r>
  <r>
    <x v="3"/>
    <n v="951710"/>
    <n v="11923200"/>
    <n v="6140400"/>
  </r>
  <r>
    <x v="3"/>
    <n v="951710"/>
    <n v="11923200"/>
    <n v="6140400"/>
  </r>
  <r>
    <x v="3"/>
    <n v="951710"/>
    <n v="11923200"/>
    <n v="6140400"/>
  </r>
  <r>
    <x v="3"/>
    <n v="630430"/>
    <n v="7898400"/>
    <n v="4067700"/>
  </r>
  <r>
    <x v="3"/>
    <n v="630430"/>
    <n v="7898400"/>
    <n v="4067700"/>
  </r>
  <r>
    <x v="3"/>
    <n v="630430"/>
    <n v="7898400"/>
    <n v="4067700"/>
  </r>
  <r>
    <x v="3"/>
    <n v="520140"/>
    <n v="6516000"/>
    <n v="3355700"/>
  </r>
  <r>
    <x v="4"/>
    <n v="0"/>
    <n v="0"/>
    <n v="0"/>
  </r>
  <r>
    <x v="4"/>
    <n v="520140"/>
    <n v="6516000"/>
    <n v="3355700"/>
  </r>
  <r>
    <x v="4"/>
    <n v="520140"/>
    <n v="6516000"/>
    <n v="3355700"/>
  </r>
  <r>
    <x v="4"/>
    <n v="0"/>
    <n v="0"/>
    <n v="0"/>
  </r>
  <r>
    <x v="4"/>
    <n v="520140"/>
    <n v="6516000"/>
    <n v="3355700"/>
  </r>
  <r>
    <x v="4"/>
    <n v="520140"/>
    <n v="6516000"/>
    <n v="3355700"/>
  </r>
  <r>
    <x v="4"/>
    <n v="12360000"/>
    <n v="154845600"/>
    <n v="79745500"/>
  </r>
  <r>
    <x v="4"/>
    <n v="520140"/>
    <n v="6516000"/>
    <n v="3355700"/>
  </r>
  <r>
    <x v="4"/>
    <n v="520140"/>
    <n v="6516000"/>
    <n v="3355700"/>
  </r>
  <r>
    <x v="4"/>
    <n v="1261710"/>
    <n v="15806400"/>
    <n v="8140300"/>
  </r>
  <r>
    <x v="4"/>
    <n v="520140"/>
    <n v="6516000"/>
    <n v="3355700"/>
  </r>
  <r>
    <x v="4"/>
    <n v="520140"/>
    <n v="6516000"/>
    <n v="3355700"/>
  </r>
  <r>
    <x v="4"/>
    <n v="0"/>
    <n v="0"/>
    <n v="0"/>
  </r>
  <r>
    <x v="4"/>
    <n v="0"/>
    <n v="0"/>
    <n v="0"/>
  </r>
  <r>
    <x v="4"/>
    <n v="520140"/>
    <n v="6516000"/>
    <n v="3355700"/>
  </r>
  <r>
    <x v="4"/>
    <n v="0"/>
    <n v="0"/>
    <n v="0"/>
  </r>
  <r>
    <x v="4"/>
    <n v="0"/>
    <n v="0"/>
    <n v="0"/>
  </r>
  <r>
    <x v="4"/>
    <n v="0"/>
    <n v="0"/>
    <n v="0"/>
  </r>
  <r>
    <x v="4"/>
    <n v="520140"/>
    <n v="6516000"/>
    <n v="3355700"/>
  </r>
  <r>
    <x v="4"/>
    <n v="1692290"/>
    <n v="21201600"/>
    <n v="10918800"/>
  </r>
  <r>
    <x v="4"/>
    <n v="12833290"/>
    <n v="160776000"/>
    <n v="82803400"/>
  </r>
  <r>
    <x v="4"/>
    <n v="520140"/>
    <n v="6516000"/>
    <n v="3355700"/>
  </r>
  <r>
    <x v="4"/>
    <n v="1792140"/>
    <n v="22452000"/>
    <n v="11562800"/>
  </r>
  <r>
    <x v="4"/>
    <n v="0"/>
    <n v="0"/>
    <n v="0"/>
  </r>
  <r>
    <x v="4"/>
    <n v="0"/>
    <n v="0"/>
    <n v="0"/>
  </r>
  <r>
    <x v="4"/>
    <n v="0"/>
    <n v="0"/>
    <n v="0"/>
  </r>
  <r>
    <x v="4"/>
    <n v="0"/>
    <n v="0"/>
    <n v="0"/>
  </r>
  <r>
    <x v="4"/>
    <n v="520140"/>
    <n v="6516000"/>
    <n v="3355700"/>
  </r>
  <r>
    <x v="4"/>
    <n v="0"/>
    <n v="0"/>
    <n v="0"/>
  </r>
  <r>
    <x v="4"/>
    <n v="607710"/>
    <n v="7612800"/>
    <n v="3920600"/>
  </r>
  <r>
    <x v="4"/>
    <n v="520140"/>
    <n v="6516000"/>
    <n v="3355700"/>
  </r>
  <r>
    <x v="4"/>
    <n v="0"/>
    <n v="0"/>
    <n v="0"/>
  </r>
  <r>
    <x v="4"/>
    <n v="0"/>
    <n v="0"/>
    <n v="0"/>
  </r>
  <r>
    <x v="4"/>
    <n v="5820570"/>
    <n v="72920400"/>
    <n v="37554000"/>
  </r>
  <r>
    <x v="4"/>
    <n v="1792140"/>
    <n v="22452000"/>
    <n v="11562800"/>
  </r>
  <r>
    <x v="4"/>
    <n v="520140"/>
    <n v="6516000"/>
    <n v="3355700"/>
  </r>
  <r>
    <x v="4"/>
    <n v="0"/>
    <n v="0"/>
    <n v="0"/>
  </r>
  <r>
    <x v="4"/>
    <n v="520140"/>
    <n v="6516000"/>
    <n v="3355700"/>
  </r>
  <r>
    <x v="4"/>
    <n v="520140"/>
    <n v="6516000"/>
    <n v="3355700"/>
  </r>
  <r>
    <x v="4"/>
    <n v="0"/>
    <n v="0"/>
    <n v="0"/>
  </r>
  <r>
    <x v="4"/>
    <n v="1236000"/>
    <n v="15484800"/>
    <n v="7974700"/>
  </r>
  <r>
    <x v="4"/>
    <n v="0"/>
    <n v="0"/>
    <n v="0"/>
  </r>
  <r>
    <x v="4"/>
    <n v="0"/>
    <n v="0"/>
    <n v="0"/>
  </r>
  <r>
    <x v="4"/>
    <n v="520140"/>
    <n v="6516000"/>
    <n v="3355700"/>
  </r>
  <r>
    <x v="4"/>
    <n v="0"/>
    <n v="0"/>
    <n v="0"/>
  </r>
  <r>
    <x v="4"/>
    <n v="0"/>
    <n v="0"/>
    <n v="0"/>
  </r>
  <r>
    <x v="4"/>
    <n v="520140"/>
    <n v="6516000"/>
    <n v="3355700"/>
  </r>
  <r>
    <x v="4"/>
    <n v="1050570"/>
    <n v="13161600"/>
    <n v="6778200"/>
  </r>
  <r>
    <x v="4"/>
    <n v="520140"/>
    <n v="6516000"/>
    <n v="3355700"/>
  </r>
  <r>
    <x v="4"/>
    <n v="1261710"/>
    <n v="15806400"/>
    <n v="8140300"/>
  </r>
  <r>
    <x v="4"/>
    <n v="2223710"/>
    <n v="27859200"/>
    <n v="14347500"/>
  </r>
  <r>
    <x v="4"/>
    <n v="0"/>
    <n v="0"/>
    <n v="0"/>
  </r>
  <r>
    <x v="4"/>
    <n v="520140"/>
    <n v="6516000"/>
    <n v="3355700"/>
  </r>
  <r>
    <x v="4"/>
    <n v="0"/>
    <n v="0"/>
    <n v="0"/>
  </r>
  <r>
    <x v="4"/>
    <n v="520140"/>
    <n v="6516000"/>
    <n v="3355700"/>
  </r>
  <r>
    <x v="4"/>
    <n v="0"/>
    <n v="0"/>
    <n v="0"/>
  </r>
  <r>
    <x v="4"/>
    <n v="520140"/>
    <n v="6516000"/>
    <n v="3355700"/>
  </r>
  <r>
    <x v="4"/>
    <n v="520140"/>
    <n v="6516000"/>
    <n v="3355700"/>
  </r>
  <r>
    <x v="4"/>
    <n v="520140"/>
    <n v="6516000"/>
    <n v="3355700"/>
  </r>
  <r>
    <x v="0"/>
    <n v="9316290"/>
    <n v="116714400"/>
    <n v="60107900"/>
  </r>
  <r>
    <x v="2"/>
    <n v="1372000"/>
    <n v="17188800"/>
    <n v="8852200"/>
  </r>
  <r>
    <x v="2"/>
    <n v="1482140"/>
    <n v="18568800"/>
    <n v="9562900"/>
  </r>
  <r>
    <x v="2"/>
    <n v="1372000"/>
    <n v="17188800"/>
    <n v="8852200"/>
  </r>
  <r>
    <x v="1"/>
    <n v="2855140"/>
    <n v="35769600"/>
    <n v="18421300"/>
  </r>
  <r>
    <x v="3"/>
    <n v="807570"/>
    <n v="10117200"/>
    <n v="5210400"/>
  </r>
  <r>
    <x v="3"/>
    <n v="951710"/>
    <n v="11923200"/>
    <n v="6140400"/>
  </r>
  <r>
    <x v="3"/>
    <n v="520140"/>
    <n v="6516000"/>
    <n v="3355700"/>
  </r>
  <r>
    <x v="3"/>
    <n v="1084570"/>
    <n v="13587600"/>
    <n v="6997600"/>
  </r>
  <r>
    <x v="3"/>
    <n v="730290"/>
    <n v="9148800"/>
    <n v="4711600"/>
  </r>
  <r>
    <x v="3"/>
    <n v="983710"/>
    <n v="12324000"/>
    <n v="6346900"/>
  </r>
  <r>
    <x v="3"/>
    <n v="707570"/>
    <n v="8864400"/>
    <n v="4565200"/>
  </r>
  <r>
    <x v="0"/>
    <n v="13344710"/>
    <n v="167182800"/>
    <n v="86099100"/>
  </r>
  <r>
    <x v="1"/>
    <n v="1372000"/>
    <n v="17188800"/>
    <n v="8852200"/>
  </r>
  <r>
    <x v="3"/>
    <n v="520140"/>
    <n v="6516000"/>
    <n v="3355700"/>
  </r>
  <r>
    <x v="3"/>
    <n v="0"/>
    <n v="0"/>
    <n v="0"/>
  </r>
  <r>
    <x v="3"/>
    <n v="1747860"/>
    <n v="21897600"/>
    <n v="11277300"/>
  </r>
  <r>
    <x v="3"/>
    <n v="829140"/>
    <n v="10387200"/>
    <n v="5349400"/>
  </r>
  <r>
    <x v="3"/>
    <n v="520140"/>
    <n v="6516000"/>
    <n v="3355700"/>
  </r>
  <r>
    <x v="3"/>
    <n v="520140"/>
    <n v="6516000"/>
    <n v="3355700"/>
  </r>
  <r>
    <x v="3"/>
    <n v="829140"/>
    <n v="10387200"/>
    <n v="5349400"/>
  </r>
  <r>
    <x v="3"/>
    <n v="520140"/>
    <n v="6516000"/>
    <n v="3355700"/>
  </r>
  <r>
    <x v="3"/>
    <n v="620000"/>
    <n v="7767600"/>
    <n v="4000300"/>
  </r>
  <r>
    <x v="3"/>
    <n v="696290"/>
    <n v="8722800"/>
    <n v="4492200"/>
  </r>
  <r>
    <x v="3"/>
    <n v="807570"/>
    <n v="10117200"/>
    <n v="5210400"/>
  </r>
  <r>
    <x v="0"/>
    <n v="6883430"/>
    <n v="86235600"/>
    <n v="44411300"/>
  </r>
  <r>
    <x v="2"/>
    <n v="520140"/>
    <n v="6516000"/>
    <n v="3355700"/>
  </r>
  <r>
    <x v="1"/>
    <n v="1261710"/>
    <n v="15806400"/>
    <n v="8140300"/>
  </r>
  <r>
    <x v="3"/>
    <n v="917710"/>
    <n v="11497200"/>
    <n v="5921100"/>
  </r>
  <r>
    <x v="3"/>
    <n v="520140"/>
    <n v="6516000"/>
    <n v="3355700"/>
  </r>
  <r>
    <x v="3"/>
    <n v="829140"/>
    <n v="10387200"/>
    <n v="5349400"/>
  </r>
  <r>
    <x v="3"/>
    <n v="784860"/>
    <n v="9832800"/>
    <n v="5063900"/>
  </r>
  <r>
    <x v="3"/>
    <n v="1094860"/>
    <n v="13716000"/>
    <n v="7063700"/>
  </r>
  <r>
    <x v="3"/>
    <n v="552140"/>
    <n v="6916800"/>
    <n v="3562200"/>
  </r>
  <r>
    <x v="0"/>
    <n v="12293000"/>
    <n v="154006800"/>
    <n v="79313500"/>
  </r>
  <r>
    <x v="1"/>
    <n v="2223710"/>
    <n v="27859200"/>
    <n v="14347500"/>
  </r>
  <r>
    <x v="3"/>
    <n v="1050570"/>
    <n v="13161600"/>
    <n v="6778200"/>
  </r>
  <r>
    <x v="0"/>
    <n v="3540140"/>
    <n v="44350800"/>
    <n v="22840700"/>
  </r>
  <r>
    <x v="1"/>
    <n v="1261710"/>
    <n v="15806400"/>
    <n v="8140300"/>
  </r>
  <r>
    <x v="3"/>
    <n v="685000"/>
    <n v="8581200"/>
    <n v="4419300"/>
  </r>
  <r>
    <x v="3"/>
    <n v="1127860"/>
    <n v="14130000"/>
    <n v="7277000"/>
  </r>
  <r>
    <x v="0"/>
    <n v="9848860"/>
    <n v="123386400"/>
    <n v="63544000"/>
  </r>
  <r>
    <x v="1"/>
    <n v="2113570"/>
    <n v="26479200"/>
    <n v="13636800"/>
  </r>
  <r>
    <x v="3"/>
    <n v="797290"/>
    <n v="9988800"/>
    <n v="5144200"/>
  </r>
  <r>
    <x v="3"/>
    <n v="740570"/>
    <n v="9278400"/>
    <n v="4778400"/>
  </r>
  <r>
    <x v="0"/>
    <n v="9749000"/>
    <n v="122136000"/>
    <n v="62900000"/>
  </r>
  <r>
    <x v="2"/>
    <n v="663290"/>
    <n v="8310000"/>
    <n v="4279700"/>
  </r>
  <r>
    <x v="2"/>
    <n v="696290"/>
    <n v="8722800"/>
    <n v="4492200"/>
  </r>
  <r>
    <x v="1"/>
    <n v="3384570"/>
    <n v="42402000"/>
    <n v="21837000"/>
  </r>
  <r>
    <x v="3"/>
    <n v="839430"/>
    <n v="10516800"/>
    <n v="5416200"/>
  </r>
  <r>
    <x v="3"/>
    <n v="1050570"/>
    <n v="13161600"/>
    <n v="6778200"/>
  </r>
  <r>
    <x v="3"/>
    <n v="740570"/>
    <n v="9278400"/>
    <n v="4778400"/>
  </r>
  <r>
    <x v="3"/>
    <n v="520140"/>
    <n v="6516000"/>
    <n v="3355700"/>
  </r>
  <r>
    <x v="3"/>
    <n v="685000"/>
    <n v="8581200"/>
    <n v="4419300"/>
  </r>
  <r>
    <x v="0"/>
    <n v="8055570"/>
    <n v="100920000"/>
    <n v="51973800"/>
  </r>
  <r>
    <x v="1"/>
    <n v="1161860"/>
    <n v="14556000"/>
    <n v="7496300"/>
  </r>
  <r>
    <x v="0"/>
    <n v="6671290"/>
    <n v="83577600"/>
    <n v="43042500"/>
  </r>
  <r>
    <x v="2"/>
    <n v="1261710"/>
    <n v="15806400"/>
    <n v="8140300"/>
  </r>
  <r>
    <x v="1"/>
    <n v="1692290"/>
    <n v="21201600"/>
    <n v="10918800"/>
  </r>
  <r>
    <x v="3"/>
    <n v="520140"/>
    <n v="6516000"/>
    <n v="3355700"/>
  </r>
  <r>
    <x v="3"/>
    <n v="520140"/>
    <n v="6516000"/>
    <n v="3355700"/>
  </r>
  <r>
    <x v="3"/>
    <n v="784860"/>
    <n v="9832800"/>
    <n v="5063900"/>
  </r>
  <r>
    <x v="3"/>
    <n v="696290"/>
    <n v="8722800"/>
    <n v="4492200"/>
  </r>
  <r>
    <x v="3"/>
    <n v="807570"/>
    <n v="10117200"/>
    <n v="5210400"/>
  </r>
  <r>
    <x v="3"/>
    <n v="585000"/>
    <n v="7328400"/>
    <n v="3774100"/>
  </r>
  <r>
    <x v="3"/>
    <n v="951710"/>
    <n v="11923200"/>
    <n v="6140400"/>
  </r>
  <r>
    <x v="3"/>
    <n v="520140"/>
    <n v="6516000"/>
    <n v="3355700"/>
  </r>
  <r>
    <x v="3"/>
    <n v="685000"/>
    <n v="8581200"/>
    <n v="4419300"/>
  </r>
  <r>
    <x v="0"/>
    <n v="21192290"/>
    <n v="265497600"/>
    <n v="136731300"/>
  </r>
  <r>
    <x v="2"/>
    <n v="1482140"/>
    <n v="18568800"/>
    <n v="9562900"/>
  </r>
  <r>
    <x v="1"/>
    <n v="3175430"/>
    <n v="39781200"/>
    <n v="20487300"/>
  </r>
  <r>
    <x v="1"/>
    <n v="6671290"/>
    <n v="83577600"/>
    <n v="43042500"/>
  </r>
  <r>
    <x v="3"/>
    <n v="1581000"/>
    <n v="19807200"/>
    <n v="10200700"/>
  </r>
  <r>
    <x v="3"/>
    <n v="1581000"/>
    <n v="19807200"/>
    <n v="10200700"/>
  </r>
  <r>
    <x v="3"/>
    <n v="1747860"/>
    <n v="21897600"/>
    <n v="11277300"/>
  </r>
  <r>
    <x v="3"/>
    <n v="2113570"/>
    <n v="26479200"/>
    <n v="13636800"/>
  </r>
  <r>
    <x v="3"/>
    <n v="1581000"/>
    <n v="19807200"/>
    <n v="10200700"/>
  </r>
  <r>
    <x v="3"/>
    <n v="1581000"/>
    <n v="19807200"/>
    <n v="10200700"/>
  </r>
  <r>
    <x v="3"/>
    <n v="1354430"/>
    <n v="16968000"/>
    <n v="8738500"/>
  </r>
  <r>
    <x v="3"/>
    <n v="520140"/>
    <n v="6516000"/>
    <n v="3355700"/>
  </r>
  <r>
    <x v="3"/>
    <n v="1692290"/>
    <n v="21201600"/>
    <n v="10918800"/>
  </r>
  <r>
    <x v="3"/>
    <n v="2322710"/>
    <n v="29098800"/>
    <n v="14985900"/>
  </r>
  <r>
    <x v="3"/>
    <n v="1581000"/>
    <n v="19807200"/>
    <n v="10200700"/>
  </r>
  <r>
    <x v="3"/>
    <n v="1581000"/>
    <n v="19807200"/>
    <n v="10200700"/>
  </r>
  <r>
    <x v="3"/>
    <n v="1261710"/>
    <n v="15806400"/>
    <n v="8140300"/>
  </r>
  <r>
    <x v="3"/>
    <n v="1050570"/>
    <n v="13161600"/>
    <n v="6778200"/>
  </r>
  <r>
    <x v="3"/>
    <n v="839430"/>
    <n v="10516800"/>
    <n v="5416200"/>
  </r>
  <r>
    <x v="3"/>
    <n v="1161860"/>
    <n v="14556000"/>
    <n v="7496300"/>
  </r>
  <r>
    <x v="3"/>
    <n v="2113570"/>
    <n v="26479200"/>
    <n v="13636800"/>
  </r>
  <r>
    <x v="5"/>
    <n v="1161860"/>
    <n v="14556000"/>
    <n v="7496300"/>
  </r>
  <r>
    <x v="5"/>
    <n v="1482140"/>
    <n v="18568800"/>
    <n v="9562900"/>
  </r>
  <r>
    <x v="5"/>
    <n v="1261710"/>
    <n v="15806400"/>
    <n v="8140300"/>
  </r>
  <r>
    <x v="5"/>
    <n v="784860"/>
    <n v="9832800"/>
    <n v="5063900"/>
  </r>
  <r>
    <x v="5"/>
    <n v="1372000"/>
    <n v="17188800"/>
    <n v="8852200"/>
  </r>
  <r>
    <x v="5"/>
    <n v="1261710"/>
    <n v="15806400"/>
    <n v="8140300"/>
  </r>
  <r>
    <x v="5"/>
    <n v="1372000"/>
    <n v="17188800"/>
    <n v="8852200"/>
  </r>
  <r>
    <x v="5"/>
    <n v="1482140"/>
    <n v="18568800"/>
    <n v="9562900"/>
  </r>
  <r>
    <x v="5"/>
    <n v="1482140"/>
    <n v="18568800"/>
    <n v="9562900"/>
  </r>
  <r>
    <x v="5"/>
    <n v="973290"/>
    <n v="12193200"/>
    <n v="6279500"/>
  </r>
  <r>
    <x v="5"/>
    <n v="1372000"/>
    <n v="17188800"/>
    <n v="8852200"/>
  </r>
  <r>
    <x v="5"/>
    <n v="1161860"/>
    <n v="14556000"/>
    <n v="7496300"/>
  </r>
  <r>
    <x v="5"/>
    <n v="1050570"/>
    <n v="13161600"/>
    <n v="6778200"/>
  </r>
  <r>
    <x v="5"/>
    <n v="1161860"/>
    <n v="14556000"/>
    <n v="7496300"/>
  </r>
  <r>
    <x v="5"/>
    <n v="1372000"/>
    <n v="17188800"/>
    <n v="8852200"/>
  </r>
  <r>
    <x v="5"/>
    <n v="1372000"/>
    <n v="17188800"/>
    <n v="8852200"/>
  </r>
  <r>
    <x v="5"/>
    <n v="1161860"/>
    <n v="14556000"/>
    <n v="7496300"/>
  </r>
  <r>
    <x v="5"/>
    <n v="1050570"/>
    <n v="13161600"/>
    <n v="6778200"/>
  </r>
  <r>
    <x v="5"/>
    <n v="1161860"/>
    <n v="14556000"/>
    <n v="7496300"/>
  </r>
  <r>
    <x v="5"/>
    <n v="1261710"/>
    <n v="15806400"/>
    <n v="8140300"/>
  </r>
  <r>
    <x v="5"/>
    <n v="1261710"/>
    <n v="15806400"/>
    <n v="8140300"/>
  </r>
  <r>
    <x v="5"/>
    <n v="1692290"/>
    <n v="21201600"/>
    <n v="10918800"/>
  </r>
  <r>
    <x v="5"/>
    <n v="1039290"/>
    <n v="13020000"/>
    <n v="6705300"/>
  </r>
  <r>
    <x v="5"/>
    <n v="30000000"/>
    <n v="375840000"/>
    <n v="193557600"/>
  </r>
  <r>
    <x v="0"/>
    <n v="2832570"/>
    <n v="35486400"/>
    <n v="18275500"/>
  </r>
  <r>
    <x v="1"/>
    <n v="1094860"/>
    <n v="13716000"/>
    <n v="7063700"/>
  </r>
  <r>
    <x v="3"/>
    <n v="552140"/>
    <n v="6916800"/>
    <n v="3562200"/>
  </r>
  <r>
    <x v="0"/>
    <n v="5764860"/>
    <n v="72222000"/>
    <n v="37194300"/>
  </r>
  <r>
    <x v="1"/>
    <n v="1936430"/>
    <n v="24259200"/>
    <n v="12493500"/>
  </r>
  <r>
    <x v="0"/>
    <n v="9538860"/>
    <n v="119503200"/>
    <n v="61544100"/>
  </r>
  <r>
    <x v="1"/>
    <n v="3175430"/>
    <n v="39781200"/>
    <n v="20487300"/>
  </r>
  <r>
    <x v="3"/>
    <n v="1581000"/>
    <n v="19807200"/>
    <n v="10200700"/>
  </r>
  <r>
    <x v="3"/>
    <n v="1581000"/>
    <n v="19807200"/>
    <n v="10200700"/>
  </r>
  <r>
    <x v="3"/>
    <n v="1581000"/>
    <n v="19807200"/>
    <n v="10200700"/>
  </r>
  <r>
    <x v="3"/>
    <n v="2256710"/>
    <n v="28272000"/>
    <n v="14560100"/>
  </r>
  <r>
    <x v="0"/>
    <n v="4425860"/>
    <n v="55447200"/>
    <n v="28555300"/>
  </r>
  <r>
    <x v="1"/>
    <n v="1516140"/>
    <n v="18994800"/>
    <n v="9782300"/>
  </r>
  <r>
    <x v="3"/>
    <n v="740570"/>
    <n v="9278400"/>
    <n v="4778400"/>
  </r>
  <r>
    <x v="3"/>
    <n v="520140"/>
    <n v="6516000"/>
    <n v="3355700"/>
  </r>
  <r>
    <x v="3"/>
    <n v="1537860"/>
    <n v="19266000"/>
    <n v="9922000"/>
  </r>
  <r>
    <x v="3"/>
    <n v="940430"/>
    <n v="11781600"/>
    <n v="6067500"/>
  </r>
  <r>
    <x v="3"/>
    <n v="630430"/>
    <n v="7898400"/>
    <n v="4067700"/>
  </r>
  <r>
    <x v="0"/>
    <n v="5289000"/>
    <n v="66260400"/>
    <n v="34124100"/>
  </r>
  <r>
    <x v="1"/>
    <n v="1581000"/>
    <n v="19807200"/>
    <n v="10200700"/>
  </r>
  <r>
    <x v="1"/>
    <n v="1692290"/>
    <n v="21201600"/>
    <n v="10918800"/>
  </r>
  <r>
    <x v="3"/>
    <n v="552140"/>
    <n v="6916800"/>
    <n v="3562200"/>
  </r>
  <r>
    <x v="3"/>
    <n v="520140"/>
    <n v="6516000"/>
    <n v="3355700"/>
  </r>
  <r>
    <x v="3"/>
    <n v="541710"/>
    <n v="6786000"/>
    <n v="3494800"/>
  </r>
  <r>
    <x v="3"/>
    <n v="520140"/>
    <n v="6516000"/>
    <n v="3355700"/>
  </r>
  <r>
    <x v="3"/>
    <n v="520140"/>
    <n v="6516000"/>
    <n v="3355700"/>
  </r>
  <r>
    <x v="0"/>
    <n v="9848860"/>
    <n v="123386400"/>
    <n v="63544000"/>
  </r>
  <r>
    <x v="2"/>
    <n v="1692290"/>
    <n v="21201600"/>
    <n v="10918800"/>
  </r>
  <r>
    <x v="1"/>
    <n v="2327860"/>
    <n v="29163600"/>
    <n v="15019300"/>
  </r>
  <r>
    <x v="3"/>
    <n v="1581000"/>
    <n v="19807200"/>
    <n v="10200700"/>
  </r>
  <r>
    <x v="3"/>
    <n v="1084570"/>
    <n v="13587600"/>
    <n v="6997600"/>
  </r>
  <r>
    <x v="0"/>
    <n v="10579140"/>
    <n v="132535200"/>
    <n v="68255600"/>
  </r>
  <r>
    <x v="2"/>
    <n v="1526430"/>
    <n v="19123200"/>
    <n v="9848400"/>
  </r>
  <r>
    <x v="1"/>
    <n v="1636710"/>
    <n v="20504400"/>
    <n v="10559800"/>
  </r>
  <r>
    <x v="1"/>
    <n v="807570"/>
    <n v="10117200"/>
    <n v="5210400"/>
  </r>
  <r>
    <x v="3"/>
    <n v="730290"/>
    <n v="9148800"/>
    <n v="4711600"/>
  </r>
  <r>
    <x v="1"/>
    <n v="1581000"/>
    <n v="19807200"/>
    <n v="10200700"/>
  </r>
  <r>
    <x v="3"/>
    <n v="653000"/>
    <n v="8180400"/>
    <n v="4212900"/>
  </r>
  <r>
    <x v="0"/>
    <n v="10300000"/>
    <n v="129038400"/>
    <n v="66454800"/>
  </r>
  <r>
    <x v="2"/>
    <n v="1174140"/>
    <n v="14709600"/>
    <n v="7575400"/>
  </r>
  <r>
    <x v="1"/>
    <n v="2678000"/>
    <n v="33549600"/>
    <n v="17278000"/>
  </r>
  <r>
    <x v="3"/>
    <n v="707570"/>
    <n v="8864400"/>
    <n v="4565200"/>
  </r>
  <r>
    <x v="3"/>
    <n v="874430"/>
    <n v="10954800"/>
    <n v="5641700"/>
  </r>
  <r>
    <x v="3"/>
    <n v="862140"/>
    <n v="10801200"/>
    <n v="5562600"/>
  </r>
  <r>
    <x v="3"/>
    <n v="730290"/>
    <n v="9148800"/>
    <n v="4711600"/>
  </r>
  <r>
    <x v="0"/>
    <n v="4591710"/>
    <n v="57524400"/>
    <n v="29625100"/>
  </r>
  <r>
    <x v="1"/>
    <n v="1293710"/>
    <n v="16207200"/>
    <n v="8346700"/>
  </r>
  <r>
    <x v="3"/>
    <n v="520140"/>
    <n v="6516000"/>
    <n v="3355700"/>
  </r>
  <r>
    <x v="3"/>
    <n v="607710"/>
    <n v="7612800"/>
    <n v="3920600"/>
  </r>
  <r>
    <x v="0"/>
    <n v="4835860"/>
    <n v="60583200"/>
    <n v="31200300"/>
  </r>
  <r>
    <x v="1"/>
    <n v="2212430"/>
    <n v="27717600"/>
    <n v="14274600"/>
  </r>
  <r>
    <x v="3"/>
    <n v="1161860"/>
    <n v="14556000"/>
    <n v="7496300"/>
  </r>
  <r>
    <x v="3"/>
    <n v="983710"/>
    <n v="12324000"/>
    <n v="6346900"/>
  </r>
  <r>
    <x v="3"/>
    <n v="663290"/>
    <n v="8310000"/>
    <n v="4279700"/>
  </r>
  <r>
    <x v="3"/>
    <n v="973290"/>
    <n v="12193200"/>
    <n v="6279500"/>
  </r>
  <r>
    <x v="3"/>
    <n v="983710"/>
    <n v="12324000"/>
    <n v="6346900"/>
  </r>
  <r>
    <x v="0"/>
    <n v="7412860"/>
    <n v="92868000"/>
    <n v="47827000"/>
  </r>
  <r>
    <x v="2"/>
    <n v="1006290"/>
    <n v="12607200"/>
    <n v="6492700"/>
  </r>
  <r>
    <x v="1"/>
    <n v="2101140"/>
    <n v="26323200"/>
    <n v="13556400"/>
  </r>
  <r>
    <x v="3"/>
    <n v="1261710"/>
    <n v="15806400"/>
    <n v="8140300"/>
  </r>
  <r>
    <x v="3"/>
    <n v="653000"/>
    <n v="8180400"/>
    <n v="4212900"/>
  </r>
  <r>
    <x v="3"/>
    <n v="1161860"/>
    <n v="14556000"/>
    <n v="7496300"/>
  </r>
  <r>
    <x v="0"/>
    <n v="2645000"/>
    <n v="33136800"/>
    <n v="17065500"/>
  </r>
  <r>
    <x v="1"/>
    <n v="1050570"/>
    <n v="13161600"/>
    <n v="6778200"/>
  </r>
  <r>
    <x v="0"/>
    <n v="13344710"/>
    <n v="167182800"/>
    <n v="86099100"/>
  </r>
  <r>
    <x v="2"/>
    <n v="1747860"/>
    <n v="21897600"/>
    <n v="11277300"/>
  </r>
  <r>
    <x v="2"/>
    <n v="874430"/>
    <n v="10954800"/>
    <n v="5641700"/>
  </r>
  <r>
    <x v="2"/>
    <n v="1200000"/>
    <n v="15033600"/>
    <n v="7742300"/>
  </r>
  <r>
    <x v="2"/>
    <n v="862140"/>
    <n v="10801200"/>
    <n v="5562600"/>
  </r>
  <r>
    <x v="1"/>
    <n v="2296860"/>
    <n v="28774800"/>
    <n v="14819000"/>
  </r>
  <r>
    <x v="1"/>
    <n v="1372000"/>
    <n v="17188800"/>
    <n v="8852200"/>
  </r>
  <r>
    <x v="1"/>
    <n v="1372000"/>
    <n v="17188800"/>
    <n v="8852200"/>
  </r>
  <r>
    <x v="3"/>
    <n v="1482140"/>
    <n v="18568800"/>
    <n v="9562900"/>
  </r>
  <r>
    <x v="3"/>
    <n v="2058000"/>
    <n v="25783200"/>
    <n v="13278300"/>
  </r>
  <r>
    <x v="3"/>
    <n v="585000"/>
    <n v="7328400"/>
    <n v="3774100"/>
  </r>
  <r>
    <x v="3"/>
    <n v="2058000"/>
    <n v="25783200"/>
    <n v="13278300"/>
  </r>
  <r>
    <x v="3"/>
    <n v="1040290"/>
    <n v="13033200"/>
    <n v="6712100"/>
  </r>
  <r>
    <x v="3"/>
    <n v="707570"/>
    <n v="8864400"/>
    <n v="4565200"/>
  </r>
  <r>
    <x v="3"/>
    <n v="663290"/>
    <n v="8310000"/>
    <n v="4279700"/>
  </r>
  <r>
    <x v="0"/>
    <n v="10810860"/>
    <n v="135438000"/>
    <n v="69750600"/>
  </r>
  <r>
    <x v="1"/>
    <n v="1736570"/>
    <n v="21756000"/>
    <n v="11204300"/>
  </r>
  <r>
    <x v="3"/>
    <n v="807570"/>
    <n v="10117200"/>
    <n v="5210400"/>
  </r>
  <r>
    <x v="3"/>
    <n v="620000"/>
    <n v="7767600"/>
    <n v="4000300"/>
  </r>
  <r>
    <x v="3"/>
    <n v="874430"/>
    <n v="10954800"/>
    <n v="5641700"/>
  </r>
  <r>
    <x v="3"/>
    <n v="995000"/>
    <n v="12465600"/>
    <n v="6419800"/>
  </r>
  <r>
    <x v="0"/>
    <n v="9107290"/>
    <n v="114096000"/>
    <n v="58759400"/>
  </r>
  <r>
    <x v="1"/>
    <n v="4658710"/>
    <n v="58364400"/>
    <n v="30057700"/>
  </r>
  <r>
    <x v="3"/>
    <n v="839430"/>
    <n v="10516800"/>
    <n v="5416200"/>
  </r>
  <r>
    <x v="3"/>
    <n v="653000"/>
    <n v="8180400"/>
    <n v="4212900"/>
  </r>
  <r>
    <x v="3"/>
    <n v="696290"/>
    <n v="8722800"/>
    <n v="4492200"/>
  </r>
  <r>
    <x v="3"/>
    <n v="520140"/>
    <n v="6516000"/>
    <n v="3355700"/>
  </r>
  <r>
    <x v="3"/>
    <n v="983710"/>
    <n v="12324000"/>
    <n v="6346900"/>
  </r>
  <r>
    <x v="3"/>
    <n v="740570"/>
    <n v="9278400"/>
    <n v="4778400"/>
  </r>
  <r>
    <x v="3"/>
    <n v="839430"/>
    <n v="10516800"/>
    <n v="5416200"/>
  </r>
  <r>
    <x v="3"/>
    <n v="630430"/>
    <n v="7898400"/>
    <n v="4067700"/>
  </r>
  <r>
    <x v="0"/>
    <n v="13135570"/>
    <n v="164562000"/>
    <n v="84749400"/>
  </r>
  <r>
    <x v="2"/>
    <n v="630430"/>
    <n v="7898400"/>
    <n v="4067700"/>
  </r>
  <r>
    <x v="2"/>
    <n v="1482140"/>
    <n v="18568800"/>
    <n v="9562900"/>
  </r>
  <r>
    <x v="2"/>
    <n v="1482140"/>
    <n v="18568800"/>
    <n v="9562900"/>
  </r>
  <r>
    <x v="2"/>
    <n v="520140"/>
    <n v="6516000"/>
    <n v="3355700"/>
  </r>
  <r>
    <x v="2"/>
    <n v="1482140"/>
    <n v="18568800"/>
    <n v="9562900"/>
  </r>
  <r>
    <x v="2"/>
    <n v="1236000"/>
    <n v="15484800"/>
    <n v="7974700"/>
  </r>
  <r>
    <x v="2"/>
    <n v="1236000"/>
    <n v="15484800"/>
    <n v="7974700"/>
  </r>
  <r>
    <x v="1"/>
    <n v="1751000"/>
    <n v="21936000"/>
    <n v="11297000"/>
  </r>
  <r>
    <x v="1"/>
    <n v="1751000"/>
    <n v="21936000"/>
    <n v="11297000"/>
  </r>
  <r>
    <x v="1"/>
    <n v="3708000"/>
    <n v="46454400"/>
    <n v="23924000"/>
  </r>
  <r>
    <x v="1"/>
    <n v="1751000"/>
    <n v="21936000"/>
    <n v="11297000"/>
  </r>
  <r>
    <x v="1"/>
    <n v="1751000"/>
    <n v="21936000"/>
    <n v="11297000"/>
  </r>
  <r>
    <x v="1"/>
    <n v="1751000"/>
    <n v="21936000"/>
    <n v="11297000"/>
  </r>
  <r>
    <x v="3"/>
    <n v="1184000"/>
    <n v="14833200"/>
    <n v="7639100"/>
  </r>
  <r>
    <x v="3"/>
    <n v="839430"/>
    <n v="10516800"/>
    <n v="5416200"/>
  </r>
  <r>
    <x v="3"/>
    <n v="839430"/>
    <n v="10516800"/>
    <n v="5416200"/>
  </r>
  <r>
    <x v="3"/>
    <n v="1236000"/>
    <n v="15484800"/>
    <n v="7974700"/>
  </r>
  <r>
    <x v="1"/>
    <n v="1483140"/>
    <n v="18580800"/>
    <n v="9569100"/>
  </r>
  <r>
    <x v="3"/>
    <n v="1050570"/>
    <n v="13161600"/>
    <n v="6778200"/>
  </r>
  <r>
    <x v="3"/>
    <n v="1236000"/>
    <n v="15484800"/>
    <n v="7974700"/>
  </r>
  <r>
    <x v="3"/>
    <n v="1227710"/>
    <n v="15380400"/>
    <n v="7920900"/>
  </r>
  <r>
    <x v="3"/>
    <n v="630430"/>
    <n v="7898400"/>
    <n v="4067700"/>
  </r>
  <r>
    <x v="3"/>
    <n v="951710"/>
    <n v="11923200"/>
    <n v="6140400"/>
  </r>
  <r>
    <x v="3"/>
    <n v="520140"/>
    <n v="6516000"/>
    <n v="3355700"/>
  </r>
  <r>
    <x v="0"/>
    <n v="3175430"/>
    <n v="39781200"/>
    <n v="20487300"/>
  </r>
  <r>
    <x v="1"/>
    <n v="740570"/>
    <n v="9278400"/>
    <n v="4778400"/>
  </r>
  <r>
    <x v="0"/>
    <n v="4547430"/>
    <n v="56970000"/>
    <n v="29339600"/>
  </r>
  <r>
    <x v="1"/>
    <n v="1261710"/>
    <n v="15806400"/>
    <n v="8140300"/>
  </r>
  <r>
    <x v="4"/>
    <n v="1372000"/>
    <n v="17188800"/>
    <n v="8852200"/>
  </r>
  <r>
    <x v="3"/>
    <n v="1161860"/>
    <n v="14556000"/>
    <n v="7496300"/>
  </r>
  <r>
    <x v="2"/>
    <n v="1161860"/>
    <n v="14556000"/>
    <n v="7496300"/>
  </r>
  <r>
    <x v="2"/>
    <n v="1161860"/>
    <n v="14556000"/>
    <n v="7496300"/>
  </r>
  <r>
    <x v="2"/>
    <n v="1372000"/>
    <n v="17188800"/>
    <n v="8852200"/>
  </r>
  <r>
    <x v="2"/>
    <n v="1372000"/>
    <n v="17188800"/>
    <n v="8852200"/>
  </r>
  <r>
    <x v="2"/>
    <n v="1372000"/>
    <n v="17188800"/>
    <n v="8852200"/>
  </r>
  <r>
    <x v="3"/>
    <n v="630430"/>
    <n v="7898400"/>
    <n v="4067700"/>
  </r>
  <r>
    <x v="2"/>
    <n v="1050570"/>
    <n v="13161600"/>
    <n v="6778200"/>
  </r>
  <r>
    <x v="3"/>
    <n v="520140"/>
    <n v="6516000"/>
    <n v="3355700"/>
  </r>
  <r>
    <x v="5"/>
    <n v="607710"/>
    <n v="7612800"/>
    <n v="3920600"/>
  </r>
  <r>
    <x v="5"/>
    <n v="607710"/>
    <n v="7612800"/>
    <n v="3920600"/>
  </r>
  <r>
    <x v="5"/>
    <n v="0"/>
    <n v="0"/>
    <n v="0"/>
  </r>
  <r>
    <x v="2"/>
    <n v="1149430"/>
    <n v="14400000"/>
    <n v="7416000"/>
  </r>
  <r>
    <x v="2"/>
    <n v="0"/>
    <n v="0"/>
    <n v="0"/>
  </r>
  <r>
    <x v="2"/>
    <n v="1227710"/>
    <n v="15380400"/>
    <n v="7920900"/>
  </r>
  <r>
    <x v="2"/>
    <n v="1220570"/>
    <n v="15291600"/>
    <n v="7875200"/>
  </r>
  <r>
    <x v="3"/>
    <n v="896140"/>
    <n v="11227200"/>
    <n v="5782000"/>
  </r>
  <r>
    <x v="2"/>
    <n v="1174140"/>
    <n v="14709600"/>
    <n v="7575400"/>
  </r>
  <r>
    <x v="2"/>
    <n v="1174140"/>
    <n v="14709600"/>
    <n v="7575400"/>
  </r>
  <r>
    <x v="3"/>
    <n v="1174140"/>
    <n v="14709600"/>
    <n v="7575400"/>
  </r>
  <r>
    <x v="5"/>
    <n v="613860"/>
    <n v="7690800"/>
    <n v="3960800"/>
  </r>
  <r>
    <x v="5"/>
    <n v="613860"/>
    <n v="7690800"/>
    <n v="3960800"/>
  </r>
  <r>
    <x v="3"/>
    <n v="896140"/>
    <n v="11227200"/>
    <n v="5782000"/>
  </r>
  <r>
    <x v="5"/>
    <n v="613860"/>
    <n v="7690800"/>
    <n v="3960800"/>
  </r>
  <r>
    <x v="5"/>
    <n v="613860"/>
    <n v="7690800"/>
    <n v="3960800"/>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69">
  <r>
    <x v="0"/>
    <n v="1651456.8"/>
  </r>
  <r>
    <x v="0"/>
    <n v="7784100"/>
  </r>
  <r>
    <x v="1"/>
    <n v="0"/>
  </r>
  <r>
    <x v="1"/>
    <n v="523627.2"/>
  </r>
  <r>
    <x v="2"/>
    <n v="2536110"/>
  </r>
  <r>
    <x v="2"/>
    <n v="1268055"/>
  </r>
  <r>
    <x v="1"/>
    <n v="0"/>
  </r>
  <r>
    <x v="2"/>
    <n v="7032660"/>
  </r>
  <r>
    <x v="1"/>
    <n v="8135640"/>
  </r>
  <r>
    <x v="1"/>
    <n v="208152.6"/>
  </r>
  <r>
    <x v="1"/>
    <n v="0"/>
  </r>
  <r>
    <x v="1"/>
    <n v="127577.40000000002"/>
  </r>
  <r>
    <x v="1"/>
    <n v="0"/>
  </r>
  <r>
    <x v="1"/>
    <n v="0"/>
  </r>
  <r>
    <x v="2"/>
    <n v="216057.60000000001"/>
  </r>
  <r>
    <x v="2"/>
    <n v="186297.60000000001"/>
  </r>
  <r>
    <x v="1"/>
    <n v="122295"/>
  </r>
  <r>
    <x v="1"/>
    <n v="198927"/>
  </r>
  <r>
    <x v="1"/>
    <n v="409237.2"/>
  </r>
  <r>
    <x v="1"/>
    <n v="1050937.2"/>
  </r>
  <r>
    <x v="2"/>
    <n v="0"/>
  </r>
  <r>
    <x v="2"/>
    <n v="406131"/>
  </r>
  <r>
    <x v="2"/>
    <n v="799948.80000000005"/>
  </r>
  <r>
    <x v="2"/>
    <n v="11429886"/>
  </r>
  <r>
    <x v="2"/>
    <n v="3685032"/>
  </r>
  <r>
    <x v="2"/>
    <n v="922560"/>
  </r>
  <r>
    <x v="2"/>
    <n v="1069872"/>
  </r>
  <r>
    <x v="2"/>
    <n v="0"/>
  </r>
  <r>
    <x v="2"/>
    <n v="966828"/>
  </r>
  <r>
    <x v="2"/>
    <n v="1320786"/>
  </r>
  <r>
    <x v="2"/>
    <n v="1461457.8"/>
  </r>
  <r>
    <x v="2"/>
    <n v="0"/>
  </r>
  <r>
    <x v="2"/>
    <n v="930000"/>
  </r>
  <r>
    <x v="2"/>
    <n v="6126840"/>
  </r>
  <r>
    <x v="1"/>
    <n v="663499.19999999995"/>
  </r>
  <r>
    <x v="2"/>
    <n v="2836500"/>
  </r>
  <r>
    <x v="1"/>
    <n v="1975617.6000000003"/>
  </r>
  <r>
    <x v="2"/>
    <n v="306900"/>
  </r>
  <r>
    <x v="1"/>
    <n v="996030"/>
  </r>
  <r>
    <x v="1"/>
    <n v="521730"/>
  </r>
  <r>
    <x v="1"/>
    <n v="37944"/>
  </r>
  <r>
    <x v="1"/>
    <n v="590922"/>
  </r>
  <r>
    <x v="1"/>
    <n v="570090"/>
  </r>
  <r>
    <x v="1"/>
    <n v="284580"/>
  </r>
  <r>
    <x v="1"/>
    <n v="359352"/>
  </r>
  <r>
    <x v="1"/>
    <n v="359352"/>
  </r>
  <r>
    <x v="2"/>
    <n v="2774599.2"/>
  </r>
  <r>
    <x v="2"/>
    <n v="313391.40000000002"/>
  </r>
  <r>
    <x v="2"/>
    <n v="4474602"/>
  </r>
  <r>
    <x v="2"/>
    <n v="10121004"/>
  </r>
  <r>
    <x v="2"/>
    <n v="1696320"/>
  </r>
  <r>
    <x v="2"/>
    <n v="5230320"/>
  </r>
  <r>
    <x v="2"/>
    <n v="1315485"/>
  </r>
  <r>
    <x v="2"/>
    <n v="1774514.4000000001"/>
  </r>
  <r>
    <x v="2"/>
    <n v="9761280"/>
  </r>
  <r>
    <x v="2"/>
    <n v="854986.2"/>
  </r>
  <r>
    <x v="2"/>
    <n v="0"/>
  </r>
  <r>
    <x v="2"/>
    <n v="0"/>
  </r>
  <r>
    <x v="3"/>
    <n v="6059880"/>
  </r>
  <r>
    <x v="3"/>
    <n v="28077630"/>
  </r>
  <r>
    <x v="1"/>
    <n v="2548497.6"/>
  </r>
  <r>
    <x v="1"/>
    <n v="292782.60000000003"/>
  </r>
  <r>
    <x v="2"/>
    <n v="1050937.2000000002"/>
  </r>
  <r>
    <x v="2"/>
    <n v="0"/>
  </r>
  <r>
    <x v="2"/>
    <n v="2802145.8"/>
  </r>
  <r>
    <x v="2"/>
    <n v="15325972.200000001"/>
  </r>
  <r>
    <x v="2"/>
    <n v="14433600"/>
  </r>
  <r>
    <x v="2"/>
    <n v="5946048"/>
  </r>
  <r>
    <x v="4"/>
    <n v="0"/>
  </r>
  <r>
    <x v="5"/>
    <n v="2292505.8000000003"/>
  </r>
  <r>
    <x v="5"/>
    <n v="2472330.6"/>
  </r>
  <r>
    <x v="5"/>
    <n v="8987706"/>
  </r>
  <r>
    <x v="1"/>
    <n v="0"/>
  </r>
  <r>
    <x v="5"/>
    <n v="77748000"/>
  </r>
  <r>
    <x v="1"/>
    <n v="1060200"/>
  </r>
  <r>
    <x v="2"/>
    <n v="136375.20000000001"/>
  </r>
  <r>
    <x v="2"/>
    <n v="405628.80000000005"/>
  </r>
  <r>
    <x v="1"/>
    <n v="127112.40000000002"/>
  </r>
  <r>
    <x v="3"/>
    <n v="0"/>
  </r>
  <r>
    <x v="6"/>
    <n v="1406829.6"/>
  </r>
  <r>
    <x v="5"/>
    <n v="0"/>
  </r>
  <r>
    <x v="7"/>
    <n v="0"/>
  </r>
  <r>
    <x v="3"/>
    <n v="3348000"/>
  </r>
  <r>
    <x v="3"/>
    <n v="4094790"/>
  </r>
  <r>
    <x v="3"/>
    <n v="6331440"/>
  </r>
  <r>
    <x v="1"/>
    <n v="15500124"/>
  </r>
  <r>
    <x v="2"/>
    <n v="1070690.4000000001"/>
  </r>
  <r>
    <x v="2"/>
    <n v="174542.40000000002"/>
  </r>
  <r>
    <x v="1"/>
    <n v="311066.40000000002"/>
  </r>
  <r>
    <x v="4"/>
    <n v="0"/>
  </r>
  <r>
    <x v="1"/>
    <n v="2946240"/>
  </r>
  <r>
    <x v="3"/>
    <n v="601338.00000000012"/>
  </r>
  <r>
    <x v="1"/>
    <n v="5948280"/>
  </r>
  <r>
    <x v="1"/>
    <n v="599701.20000000007"/>
  </r>
  <r>
    <x v="1"/>
    <n v="416082"/>
  </r>
  <r>
    <x v="1"/>
    <n v="327825"/>
  </r>
  <r>
    <x v="1"/>
    <n v="30132"/>
  </r>
  <r>
    <x v="1"/>
    <n v="390930.15"/>
  </r>
  <r>
    <x v="2"/>
    <n v="267616.80000000005"/>
  </r>
  <r>
    <x v="1"/>
    <n v="15735.600000000004"/>
  </r>
  <r>
    <x v="3"/>
    <n v="23289060"/>
  </r>
  <r>
    <x v="3"/>
    <n v="0"/>
  </r>
  <r>
    <x v="3"/>
    <n v="0"/>
  </r>
  <r>
    <x v="3"/>
    <n v="2678772"/>
  </r>
  <r>
    <x v="3"/>
    <n v="0"/>
  </r>
  <r>
    <x v="3"/>
    <n v="0"/>
  </r>
  <r>
    <x v="3"/>
    <n v="0"/>
  </r>
  <r>
    <x v="8"/>
    <n v="109944.6"/>
  </r>
  <r>
    <x v="1"/>
    <n v="41273400"/>
  </r>
  <r>
    <x v="1"/>
    <n v="274815"/>
  </r>
  <r>
    <x v="1"/>
    <n v="0"/>
  </r>
  <r>
    <x v="1"/>
    <n v="69582.600000000006"/>
  </r>
  <r>
    <x v="1"/>
    <n v="3783351.6"/>
  </r>
  <r>
    <x v="1"/>
    <n v="0"/>
  </r>
  <r>
    <x v="1"/>
    <n v="0"/>
  </r>
  <r>
    <x v="1"/>
    <n v="2569590"/>
  </r>
  <r>
    <x v="1"/>
    <n v="2559397.2000000002"/>
  </r>
  <r>
    <x v="1"/>
    <n v="12056520"/>
  </r>
  <r>
    <x v="1"/>
    <n v="0"/>
  </r>
  <r>
    <x v="1"/>
    <n v="0"/>
  </r>
  <r>
    <x v="1"/>
    <n v="0"/>
  </r>
  <r>
    <x v="1"/>
    <n v="0"/>
  </r>
  <r>
    <x v="1"/>
    <n v="408456"/>
  </r>
  <r>
    <x v="1"/>
    <n v="0"/>
  </r>
  <r>
    <x v="1"/>
    <n v="0"/>
  </r>
  <r>
    <x v="0"/>
    <n v="45774.6"/>
  </r>
  <r>
    <x v="1"/>
    <n v="115878"/>
  </r>
  <r>
    <x v="0"/>
    <n v="115729.20000000001"/>
  </r>
  <r>
    <x v="1"/>
    <n v="0"/>
  </r>
  <r>
    <x v="1"/>
    <n v="239716.80000000002"/>
  </r>
  <r>
    <x v="9"/>
    <n v="27974.400000000001"/>
  </r>
  <r>
    <x v="9"/>
    <n v="441117.6"/>
  </r>
  <r>
    <x v="9"/>
    <n v="85225.200000000012"/>
  </r>
  <r>
    <x v="9"/>
    <n v="388293.6"/>
  </r>
  <r>
    <x v="1"/>
    <n v="0"/>
  </r>
  <r>
    <x v="1"/>
    <n v="15475.2"/>
  </r>
  <r>
    <x v="1"/>
    <n v="0"/>
  </r>
  <r>
    <x v="1"/>
    <n v="0"/>
  </r>
  <r>
    <x v="1"/>
    <n v="0"/>
  </r>
  <r>
    <x v="1"/>
    <n v="0"/>
  </r>
  <r>
    <x v="6"/>
    <n v="578869.19999999995"/>
  </r>
  <r>
    <x v="6"/>
    <n v="735258"/>
  </r>
  <r>
    <x v="1"/>
    <n v="576600"/>
  </r>
  <r>
    <x v="6"/>
    <n v="29295"/>
  </r>
  <r>
    <x v="6"/>
    <n v="46221"/>
  </r>
  <r>
    <x v="6"/>
    <n v="7812.0000000000018"/>
  </r>
  <r>
    <x v="6"/>
    <n v="11011.2"/>
  </r>
  <r>
    <x v="6"/>
    <n v="27565.200000000004"/>
  </r>
  <r>
    <x v="6"/>
    <n v="883872"/>
  </r>
  <r>
    <x v="3"/>
    <n v="100830.6"/>
  </r>
  <r>
    <x v="0"/>
    <n v="655538.4"/>
  </r>
  <r>
    <x v="4"/>
    <n v="2365734.0000000005"/>
  </r>
  <r>
    <x v="3"/>
    <n v="20832"/>
  </r>
  <r>
    <x v="3"/>
    <n v="1328691"/>
  </r>
  <r>
    <x v="3"/>
    <n v="390414"/>
  </r>
  <r>
    <x v="0"/>
    <n v="1213984.8"/>
  </r>
  <r>
    <x v="0"/>
    <n v="109219.2"/>
  </r>
  <r>
    <x v="1"/>
    <n v="352358.40000000002"/>
  </r>
  <r>
    <x v="1"/>
    <n v="60561.600000000006"/>
  </r>
  <r>
    <x v="1"/>
    <n v="313819.2"/>
  </r>
  <r>
    <x v="1"/>
    <n v="187190.40000000002"/>
  </r>
  <r>
    <x v="1"/>
    <n v="237484.80000000002"/>
  </r>
  <r>
    <x v="1"/>
    <n v="154789.20000000001"/>
  </r>
  <r>
    <x v="1"/>
    <n v="50889.600000000006"/>
  </r>
  <r>
    <x v="1"/>
    <n v="42408"/>
  </r>
  <r>
    <x v="1"/>
    <n v="0"/>
  </r>
  <r>
    <x v="1"/>
    <n v="0"/>
  </r>
  <r>
    <x v="8"/>
    <n v="3388920"/>
  </r>
  <r>
    <x v="10"/>
    <n v="4890870"/>
  </r>
  <r>
    <x v="3"/>
    <n v="0"/>
  </r>
  <r>
    <x v="3"/>
    <n v="0"/>
  </r>
  <r>
    <x v="3"/>
    <n v="0"/>
  </r>
  <r>
    <x v="3"/>
    <n v="0"/>
  </r>
  <r>
    <x v="3"/>
    <n v="0"/>
  </r>
  <r>
    <x v="3"/>
    <n v="316683.59999999998"/>
  </r>
  <r>
    <x v="3"/>
    <n v="1039554.0000000002"/>
  </r>
  <r>
    <x v="3"/>
    <n v="0"/>
  </r>
  <r>
    <x v="3"/>
    <n v="0"/>
  </r>
  <r>
    <x v="3"/>
    <n v="14304888"/>
  </r>
  <r>
    <x v="3"/>
    <n v="18152112"/>
  </r>
  <r>
    <x v="3"/>
    <n v="0"/>
  </r>
  <r>
    <x v="3"/>
    <n v="0"/>
  </r>
  <r>
    <x v="0"/>
    <n v="3452904"/>
  </r>
  <r>
    <x v="0"/>
    <n v="876283.2"/>
  </r>
  <r>
    <x v="0"/>
    <n v="0"/>
  </r>
  <r>
    <x v="11"/>
    <n v="0"/>
  </r>
  <r>
    <x v="11"/>
    <n v="541594.80000000005"/>
  </r>
  <r>
    <x v="11"/>
    <n v="647559"/>
  </r>
  <r>
    <x v="2"/>
    <n v="0"/>
  </r>
  <r>
    <x v="6"/>
    <n v="889600.8"/>
  </r>
  <r>
    <x v="1"/>
    <n v="0"/>
  </r>
  <r>
    <x v="1"/>
    <n v="347745.6"/>
  </r>
  <r>
    <x v="1"/>
    <n v="0"/>
  </r>
  <r>
    <x v="1"/>
    <n v="132990"/>
  </r>
  <r>
    <x v="1"/>
    <n v="76632"/>
  </r>
  <r>
    <x v="1"/>
    <n v="154789.20000000001"/>
  </r>
  <r>
    <x v="1"/>
    <n v="87178.2"/>
  </r>
  <r>
    <x v="1"/>
    <n v="118742.40000000001"/>
  </r>
  <r>
    <x v="1"/>
    <n v="400383.60000000003"/>
  </r>
  <r>
    <x v="3"/>
    <n v="0"/>
  </r>
  <r>
    <x v="2"/>
    <n v="691250.4"/>
  </r>
  <r>
    <x v="1"/>
    <n v="0"/>
  </r>
  <r>
    <x v="1"/>
    <n v="266352"/>
  </r>
  <r>
    <x v="3"/>
    <n v="0"/>
  </r>
  <r>
    <x v="1"/>
    <n v="0"/>
  </r>
  <r>
    <x v="1"/>
    <n v="0"/>
  </r>
  <r>
    <x v="6"/>
    <n v="172460.75000000003"/>
  </r>
  <r>
    <x v="2"/>
    <n v="0"/>
  </r>
  <r>
    <x v="0"/>
    <n v="65620.800000000003"/>
  </r>
  <r>
    <x v="0"/>
    <n v="40882.800000000003"/>
  </r>
  <r>
    <x v="3"/>
    <n v="0"/>
  </r>
  <r>
    <x v="3"/>
    <n v="811555.2"/>
  </r>
  <r>
    <x v="3"/>
    <n v="892800"/>
  </r>
  <r>
    <x v="3"/>
    <n v="245520"/>
  </r>
  <r>
    <x v="3"/>
    <n v="0"/>
  </r>
  <r>
    <x v="3"/>
    <n v="1425690"/>
  </r>
  <r>
    <x v="1"/>
    <n v="0"/>
  </r>
  <r>
    <x v="1"/>
    <n v="356934"/>
  </r>
  <r>
    <x v="1"/>
    <n v="0"/>
  </r>
  <r>
    <x v="1"/>
    <n v="208617.60000000001"/>
  </r>
  <r>
    <x v="1"/>
    <n v="1054992"/>
  </r>
  <r>
    <x v="1"/>
    <n v="0"/>
  </r>
  <r>
    <x v="8"/>
    <n v="4470510"/>
  </r>
  <r>
    <x v="1"/>
    <n v="2566502.3999999999"/>
  </r>
  <r>
    <x v="2"/>
    <n v="3760362"/>
  </r>
  <r>
    <x v="2"/>
    <n v="0"/>
  </r>
  <r>
    <x v="2"/>
    <n v="0"/>
  </r>
  <r>
    <x v="11"/>
    <n v="0"/>
  </r>
  <r>
    <x v="2"/>
    <n v="0"/>
  </r>
  <r>
    <x v="2"/>
    <n v="1616154"/>
  </r>
  <r>
    <x v="1"/>
    <n v="6118804.7999999998"/>
  </r>
  <r>
    <x v="1"/>
    <n v="0"/>
  </r>
  <r>
    <x v="1"/>
    <n v="0"/>
  </r>
  <r>
    <x v="1"/>
    <n v="0"/>
  </r>
  <r>
    <x v="1"/>
    <n v="0"/>
  </r>
  <r>
    <x v="9"/>
    <n v="0"/>
  </r>
  <r>
    <x v="9"/>
    <n v="6607464"/>
  </r>
  <r>
    <x v="9"/>
    <n v="0"/>
  </r>
  <r>
    <x v="2"/>
    <n v="0"/>
  </r>
  <r>
    <x v="2"/>
    <n v="0"/>
  </r>
  <r>
    <x v="2"/>
    <n v="0"/>
  </r>
  <r>
    <x v="2"/>
    <n v="0"/>
  </r>
  <r>
    <x v="2"/>
    <n v="0"/>
  </r>
  <r>
    <x v="2"/>
    <n v="0"/>
  </r>
  <r>
    <x v="2"/>
    <n v="0"/>
  </r>
  <r>
    <x v="1"/>
    <n v="187822.8"/>
  </r>
  <r>
    <x v="1"/>
    <n v="1448642.4"/>
  </r>
  <r>
    <x v="2"/>
    <n v="1643775"/>
  </r>
  <r>
    <x v="2"/>
    <n v="524520"/>
  </r>
  <r>
    <x v="2"/>
    <n v="524520"/>
  </r>
  <r>
    <x v="2"/>
    <n v="524520"/>
  </r>
  <r>
    <x v="2"/>
    <n v="0"/>
  </r>
  <r>
    <x v="2"/>
    <n v="0"/>
  </r>
  <r>
    <x v="2"/>
    <n v="0"/>
  </r>
  <r>
    <x v="2"/>
    <n v="356971.2"/>
  </r>
  <r>
    <x v="2"/>
    <n v="502813.8"/>
  </r>
  <r>
    <x v="2"/>
    <n v="0"/>
  </r>
  <r>
    <x v="2"/>
    <n v="1367267.4"/>
  </r>
  <r>
    <x v="2"/>
    <n v="3468304.8"/>
  </r>
  <r>
    <x v="2"/>
    <n v="3831897.6"/>
  </r>
  <r>
    <x v="2"/>
    <n v="1619037"/>
  </r>
  <r>
    <x v="2"/>
    <n v="0"/>
  </r>
  <r>
    <x v="2"/>
    <n v="0"/>
  </r>
  <r>
    <x v="2"/>
    <n v="0"/>
  </r>
  <r>
    <x v="2"/>
    <n v="3887214"/>
  </r>
  <r>
    <x v="2"/>
    <n v="1859758.2"/>
  </r>
  <r>
    <x v="2"/>
    <n v="2308185.6"/>
  </r>
  <r>
    <x v="2"/>
    <n v="1853899.2"/>
  </r>
  <r>
    <x v="2"/>
    <n v="0"/>
  </r>
  <r>
    <x v="2"/>
    <n v="0"/>
  </r>
  <r>
    <x v="2"/>
    <n v="963015"/>
  </r>
  <r>
    <x v="2"/>
    <n v="0"/>
  </r>
  <r>
    <x v="2"/>
    <n v="0"/>
  </r>
  <r>
    <x v="2"/>
    <n v="380146.8"/>
  </r>
  <r>
    <x v="2"/>
    <n v="0"/>
  </r>
  <r>
    <x v="2"/>
    <n v="3129747.6"/>
  </r>
  <r>
    <x v="2"/>
    <n v="0"/>
  </r>
  <r>
    <x v="2"/>
    <n v="0"/>
  </r>
  <r>
    <x v="2"/>
    <n v="0"/>
  </r>
  <r>
    <x v="2"/>
    <n v="0"/>
  </r>
  <r>
    <x v="2"/>
    <n v="0"/>
  </r>
  <r>
    <x v="2"/>
    <n v="0"/>
  </r>
  <r>
    <x v="2"/>
    <n v="0"/>
  </r>
  <r>
    <x v="2"/>
    <n v="0"/>
  </r>
  <r>
    <x v="2"/>
    <n v="0"/>
  </r>
  <r>
    <x v="2"/>
    <n v="287686.2"/>
  </r>
  <r>
    <x v="2"/>
    <n v="0"/>
  </r>
  <r>
    <x v="2"/>
    <n v="0"/>
  </r>
  <r>
    <x v="2"/>
    <n v="0"/>
  </r>
  <r>
    <x v="2"/>
    <n v="0"/>
  </r>
  <r>
    <x v="2"/>
    <n v="2366254.7999999998"/>
  </r>
  <r>
    <x v="2"/>
    <n v="0"/>
  </r>
  <r>
    <x v="2"/>
    <n v="0"/>
  </r>
  <r>
    <x v="2"/>
    <n v="1790919.6"/>
  </r>
  <r>
    <x v="2"/>
    <n v="1767427.8"/>
  </r>
  <r>
    <x v="2"/>
    <n v="0"/>
  </r>
  <r>
    <x v="2"/>
    <n v="3082968.6"/>
  </r>
  <r>
    <x v="2"/>
    <n v="2269237.2000000002"/>
  </r>
  <r>
    <x v="2"/>
    <n v="0"/>
  </r>
  <r>
    <x v="2"/>
    <n v="0"/>
  </r>
  <r>
    <x v="2"/>
    <n v="0"/>
  </r>
  <r>
    <x v="2"/>
    <n v="2162584.7999999998"/>
  </r>
  <r>
    <x v="2"/>
    <n v="5839730.4000000004"/>
  </r>
  <r>
    <x v="2"/>
    <n v="0"/>
  </r>
  <r>
    <x v="2"/>
    <n v="564807.6"/>
  </r>
  <r>
    <x v="2"/>
    <n v="380630.4"/>
  </r>
  <r>
    <x v="2"/>
    <n v="1255760.3999999999"/>
  </r>
  <r>
    <x v="2"/>
    <n v="0"/>
  </r>
  <r>
    <x v="2"/>
    <n v="0"/>
  </r>
  <r>
    <x v="2"/>
    <n v="0"/>
  </r>
  <r>
    <x v="2"/>
    <n v="0"/>
  </r>
  <r>
    <x v="2"/>
    <n v="0"/>
  </r>
  <r>
    <x v="2"/>
    <n v="317148.59999999998"/>
  </r>
  <r>
    <x v="2"/>
    <n v="533503.80000000005"/>
  </r>
  <r>
    <x v="2"/>
    <n v="236666.4"/>
  </r>
  <r>
    <x v="2"/>
    <n v="536349.6"/>
  </r>
  <r>
    <x v="2"/>
    <n v="307216.2"/>
  </r>
  <r>
    <x v="2"/>
    <n v="0"/>
  </r>
  <r>
    <x v="2"/>
    <n v="16623154.800000003"/>
  </r>
  <r>
    <x v="2"/>
    <n v="0"/>
  </r>
  <r>
    <x v="2"/>
    <n v="1664811.6"/>
  </r>
  <r>
    <x v="1"/>
    <n v="1701900"/>
  </r>
  <r>
    <x v="7"/>
    <n v="0"/>
  </r>
  <r>
    <x v="1"/>
    <n v="185646.60000000003"/>
  </r>
  <r>
    <x v="5"/>
    <n v="2493720.6"/>
  </r>
  <r>
    <x v="1"/>
    <n v="1766888.4"/>
  </r>
  <r>
    <x v="1"/>
    <n v="909688.8"/>
  </r>
  <r>
    <x v="1"/>
    <n v="0"/>
  </r>
  <r>
    <x v="1"/>
    <n v="687214.2"/>
  </r>
  <r>
    <x v="1"/>
    <n v="1967396.4"/>
  </r>
  <r>
    <x v="3"/>
    <n v="0"/>
  </r>
  <r>
    <x v="1"/>
    <n v="0"/>
  </r>
  <r>
    <x v="2"/>
    <n v="0"/>
  </r>
  <r>
    <x v="2"/>
    <n v="1038121.8"/>
  </r>
  <r>
    <x v="2"/>
    <n v="675514.8"/>
  </r>
  <r>
    <x v="2"/>
    <n v="0"/>
  </r>
  <r>
    <x v="2"/>
    <n v="0"/>
  </r>
  <r>
    <x v="2"/>
    <n v="0"/>
  </r>
  <r>
    <x v="2"/>
    <n v="0"/>
  </r>
  <r>
    <x v="2"/>
    <n v="0"/>
  </r>
  <r>
    <x v="2"/>
    <n v="626615.4"/>
  </r>
  <r>
    <x v="3"/>
    <n v="0"/>
  </r>
  <r>
    <x v="3"/>
    <n v="0"/>
  </r>
  <r>
    <x v="10"/>
    <n v="0"/>
  </r>
  <r>
    <x v="2"/>
    <n v="0"/>
  </r>
  <r>
    <x v="2"/>
    <n v="1674000"/>
  </r>
  <r>
    <x v="6"/>
    <n v="319622.40000000002"/>
  </r>
  <r>
    <x v="2"/>
    <n v="81244.800000000003"/>
  </r>
  <r>
    <x v="4"/>
    <n v="0"/>
  </r>
  <r>
    <x v="2"/>
    <n v="0"/>
  </r>
  <r>
    <x v="2"/>
    <n v="2661195"/>
  </r>
  <r>
    <x v="1"/>
    <n v="0"/>
  </r>
  <r>
    <x v="2"/>
    <n v="497884.8000000001"/>
  </r>
  <r>
    <x v="2"/>
    <n v="271504.20000000007"/>
  </r>
  <r>
    <x v="5"/>
    <n v="80128.800000000017"/>
  </r>
  <r>
    <x v="1"/>
    <n v="1219509"/>
  </r>
  <r>
    <x v="1"/>
    <n v="0"/>
  </r>
  <r>
    <x v="1"/>
    <n v="1195236"/>
  </r>
  <r>
    <x v="1"/>
    <n v="2902716"/>
  </r>
  <r>
    <x v="2"/>
    <n v="0"/>
  </r>
  <r>
    <x v="2"/>
    <n v="3916230"/>
  </r>
  <r>
    <x v="10"/>
    <n v="308016"/>
  </r>
  <r>
    <x v="1"/>
    <n v="85095"/>
  </r>
  <r>
    <x v="1"/>
    <n v="0"/>
  </r>
  <r>
    <x v="1"/>
    <n v="0"/>
  </r>
  <r>
    <x v="1"/>
    <n v="0"/>
  </r>
  <r>
    <x v="1"/>
    <n v="0"/>
  </r>
  <r>
    <x v="2"/>
    <n v="1234630.8"/>
  </r>
  <r>
    <x v="2"/>
    <n v="2662701.6"/>
  </r>
  <r>
    <x v="1"/>
    <n v="0"/>
  </r>
  <r>
    <x v="2"/>
    <n v="0"/>
  </r>
  <r>
    <x v="2"/>
    <n v="0"/>
  </r>
  <r>
    <x v="2"/>
    <n v="0"/>
  </r>
  <r>
    <x v="6"/>
    <n v="263822.40000000002"/>
  </r>
  <r>
    <x v="1"/>
    <n v="0"/>
  </r>
  <r>
    <x v="1"/>
    <n v="1474012.8"/>
  </r>
  <r>
    <x v="2"/>
    <n v="0"/>
  </r>
  <r>
    <x v="1"/>
    <n v="0"/>
  </r>
  <r>
    <x v="10"/>
    <n v="1914851.4"/>
  </r>
  <r>
    <x v="1"/>
    <n v="125066.4"/>
  </r>
  <r>
    <x v="2"/>
    <n v="0"/>
  </r>
  <r>
    <x v="2"/>
    <n v="0"/>
  </r>
  <r>
    <x v="2"/>
    <n v="0"/>
  </r>
  <r>
    <x v="2"/>
    <n v="0"/>
  </r>
  <r>
    <x v="2"/>
    <n v="8820715.1999999993"/>
  </r>
  <r>
    <x v="2"/>
    <n v="0"/>
  </r>
  <r>
    <x v="3"/>
    <n v="0"/>
  </r>
  <r>
    <x v="10"/>
    <n v="154752"/>
  </r>
  <r>
    <x v="11"/>
    <n v="284022.00000000006"/>
  </r>
  <r>
    <x v="10"/>
    <n v="2745918"/>
  </r>
  <r>
    <x v="10"/>
    <n v="499800.60000000009"/>
  </r>
  <r>
    <x v="2"/>
    <n v="625890"/>
  </r>
  <r>
    <x v="2"/>
    <n v="0"/>
  </r>
  <r>
    <x v="2"/>
    <n v="0"/>
  </r>
  <r>
    <x v="2"/>
    <n v="51931.199999999997"/>
  </r>
  <r>
    <x v="1"/>
    <n v="0"/>
  </r>
  <r>
    <x v="1"/>
    <n v="1533756"/>
  </r>
  <r>
    <x v="2"/>
    <n v="0"/>
  </r>
  <r>
    <x v="2"/>
    <n v="546877.19999999995"/>
  </r>
  <r>
    <x v="1"/>
    <n v="320850"/>
  </r>
  <r>
    <x v="1"/>
    <n v="503948.40000000008"/>
  </r>
  <r>
    <x v="1"/>
    <n v="267170.40000000002"/>
  </r>
  <r>
    <x v="1"/>
    <n v="0"/>
  </r>
  <r>
    <x v="2"/>
    <n v="2680743.6"/>
  </r>
  <r>
    <x v="5"/>
    <n v="0"/>
  </r>
  <r>
    <x v="2"/>
    <n v="328327.20000000007"/>
  </r>
  <r>
    <x v="2"/>
    <n v="2268102.6"/>
  </r>
  <r>
    <x v="2"/>
    <n v="0"/>
  </r>
  <r>
    <x v="2"/>
    <n v="0"/>
  </r>
  <r>
    <x v="2"/>
    <n v="471026.4"/>
  </r>
  <r>
    <x v="3"/>
    <n v="0"/>
  </r>
  <r>
    <x v="2"/>
    <n v="0"/>
  </r>
  <r>
    <x v="1"/>
    <n v="411060"/>
  </r>
  <r>
    <x v="2"/>
    <n v="473965.2"/>
  </r>
  <r>
    <x v="2"/>
    <n v="983475"/>
  </r>
  <r>
    <x v="1"/>
    <n v="0"/>
  </r>
  <r>
    <x v="1"/>
    <n v="0"/>
  </r>
  <r>
    <x v="1"/>
    <n v="0"/>
  </r>
  <r>
    <x v="1"/>
    <n v="0"/>
  </r>
  <r>
    <x v="1"/>
    <n v="0"/>
  </r>
  <r>
    <x v="1"/>
    <n v="0"/>
  </r>
  <r>
    <x v="1"/>
    <n v="0"/>
  </r>
  <r>
    <x v="1"/>
    <n v="0"/>
  </r>
  <r>
    <x v="1"/>
    <n v="0"/>
  </r>
  <r>
    <x v="1"/>
    <n v="0"/>
  </r>
  <r>
    <x v="1"/>
    <n v="0"/>
  </r>
  <r>
    <x v="1"/>
    <n v="0"/>
  </r>
  <r>
    <x v="1"/>
    <n v="0"/>
  </r>
  <r>
    <x v="1"/>
    <n v="9523.2000000000007"/>
  </r>
  <r>
    <x v="1"/>
    <n v="18786"/>
  </r>
  <r>
    <x v="1"/>
    <n v="134701.20000000001"/>
  </r>
  <r>
    <x v="1"/>
    <n v="393204"/>
  </r>
  <r>
    <x v="1"/>
    <n v="293284.80000000005"/>
  </r>
  <r>
    <x v="1"/>
    <n v="22468.799999999999"/>
  </r>
  <r>
    <x v="2"/>
    <n v="0"/>
  </r>
  <r>
    <x v="10"/>
    <n v="292950"/>
  </r>
  <r>
    <x v="2"/>
    <n v="881342.4"/>
  </r>
  <r>
    <x v="2"/>
    <n v="0"/>
  </r>
  <r>
    <x v="10"/>
    <n v="804636"/>
  </r>
  <r>
    <x v="3"/>
    <n v="0"/>
  </r>
  <r>
    <x v="2"/>
    <n v="2626543.2000000002"/>
  </r>
  <r>
    <x v="1"/>
    <n v="1908583.2"/>
  </r>
  <r>
    <x v="2"/>
    <n v="0"/>
  </r>
  <r>
    <x v="1"/>
    <n v="2577774"/>
  </r>
  <r>
    <x v="8"/>
    <n v="1240936.2"/>
  </r>
  <r>
    <x v="3"/>
    <n v="507445.2"/>
  </r>
  <r>
    <x v="1"/>
    <n v="0"/>
  </r>
  <r>
    <x v="2"/>
    <n v="1340892.6000000001"/>
  </r>
  <r>
    <x v="1"/>
    <n v="403545.59999999998"/>
  </r>
  <r>
    <x v="2"/>
    <n v="59062440"/>
  </r>
  <r>
    <x v="2"/>
    <n v="0"/>
  </r>
  <r>
    <x v="2"/>
    <n v="0"/>
  </r>
  <r>
    <x v="10"/>
    <n v="779619"/>
  </r>
  <r>
    <x v="1"/>
    <n v="169446"/>
  </r>
  <r>
    <x v="2"/>
    <n v="1415701.8"/>
  </r>
  <r>
    <x v="2"/>
    <n v="1634568"/>
  </r>
  <r>
    <x v="1"/>
    <n v="812448"/>
  </r>
  <r>
    <x v="2"/>
    <n v="247435.8"/>
  </r>
  <r>
    <x v="1"/>
    <n v="52321.8"/>
  </r>
  <r>
    <x v="2"/>
    <n v="310787.40000000002"/>
  </r>
  <r>
    <x v="2"/>
    <n v="966270"/>
  </r>
  <r>
    <x v="2"/>
    <n v="2819890.2"/>
  </r>
  <r>
    <x v="2"/>
    <n v="555916.80000000005"/>
  </r>
  <r>
    <x v="2"/>
    <n v="794759.4"/>
  </r>
  <r>
    <x v="2"/>
    <n v="794759.4"/>
  </r>
  <r>
    <x v="2"/>
    <n v="794759.4"/>
  </r>
  <r>
    <x v="2"/>
    <n v="1266846"/>
  </r>
  <r>
    <x v="2"/>
    <n v="570648"/>
  </r>
  <r>
    <x v="9"/>
    <n v="82212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B19:D26" firstHeaderRow="0" firstDataRow="1" firstDataCol="1"/>
  <pivotFields count="4">
    <pivotField axis="axisRow" showAll="0">
      <items count="7">
        <item x="0"/>
        <item x="1"/>
        <item x="3"/>
        <item x="2"/>
        <item x="5"/>
        <item x="4"/>
        <item t="default"/>
      </items>
    </pivotField>
    <pivotField numFmtId="166" showAll="0"/>
    <pivotField dataField="1" numFmtId="166" showAll="0"/>
    <pivotField dataField="1" numFmtId="166" showAll="0"/>
  </pivotFields>
  <rowFields count="1">
    <field x="0"/>
  </rowFields>
  <rowItems count="7">
    <i>
      <x/>
    </i>
    <i>
      <x v="1"/>
    </i>
    <i>
      <x v="2"/>
    </i>
    <i>
      <x v="3"/>
    </i>
    <i>
      <x v="4"/>
    </i>
    <i>
      <x v="5"/>
    </i>
    <i t="grand">
      <x/>
    </i>
  </rowItems>
  <colFields count="1">
    <field x="-2"/>
  </colFields>
  <colItems count="2">
    <i>
      <x/>
    </i>
    <i i="1">
      <x v="1"/>
    </i>
  </colItems>
  <dataFields count="2">
    <dataField name=" 2025 - 1 Mes" fld="2" baseField="0" baseItem="0"/>
    <dataField name=" 2026 (3%) - 7 Meses" fld="3" baseField="0" baseItem="0"/>
  </dataFields>
  <formats count="1">
    <format dxfId="84">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ablaDinámica2"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I4:L11" firstHeaderRow="0" firstDataRow="1" firstDataCol="1"/>
  <pivotFields count="7">
    <pivotField showAll="0"/>
    <pivotField showAll="0"/>
    <pivotField axis="axisRow" showAll="0">
      <items count="7">
        <item x="0"/>
        <item x="1"/>
        <item x="3"/>
        <item x="2"/>
        <item x="5"/>
        <item x="4"/>
        <item t="default"/>
      </items>
    </pivotField>
    <pivotField numFmtId="166" showAll="0"/>
    <pivotField dataField="1" numFmtId="166" showAll="0" defaultSubtotal="0"/>
    <pivotField dataField="1" numFmtId="166" showAll="0"/>
    <pivotField dataField="1" numFmtId="166" showAll="0"/>
  </pivotFields>
  <rowFields count="1">
    <field x="2"/>
  </rowFields>
  <rowItems count="7">
    <i>
      <x/>
    </i>
    <i>
      <x v="1"/>
    </i>
    <i>
      <x v="2"/>
    </i>
    <i>
      <x v="3"/>
    </i>
    <i>
      <x v="4"/>
    </i>
    <i>
      <x v="5"/>
    </i>
    <i t="grand">
      <x/>
    </i>
  </rowItems>
  <colFields count="1">
    <field x="-2"/>
  </colFields>
  <colItems count="3">
    <i>
      <x/>
    </i>
    <i i="1">
      <x v="1"/>
    </i>
    <i i="2">
      <x v="2"/>
    </i>
  </colItems>
  <dataFields count="3">
    <dataField name=" 2024" fld="4" baseField="0" baseItem="0"/>
    <dataField name=" 2025" fld="5" baseField="0" baseItem="0"/>
    <dataField name=" 2026" fld="6" baseField="0" baseItem="0"/>
  </dataFields>
  <formats count="31">
    <format dxfId="83">
      <pivotArea outline="0" collapsedLevelsAreSubtotals="1" fieldPosition="0"/>
    </format>
    <format dxfId="82">
      <pivotArea type="all" dataOnly="0" outline="0" fieldPosition="0"/>
    </format>
    <format dxfId="81">
      <pivotArea outline="0" collapsedLevelsAreSubtotals="1" fieldPosition="0"/>
    </format>
    <format dxfId="80">
      <pivotArea field="2" type="button" dataOnly="0" labelOnly="1" outline="0" axis="axisRow" fieldPosition="0"/>
    </format>
    <format dxfId="79">
      <pivotArea dataOnly="0" labelOnly="1" fieldPosition="0">
        <references count="1">
          <reference field="2" count="0"/>
        </references>
      </pivotArea>
    </format>
    <format dxfId="78">
      <pivotArea dataOnly="0" labelOnly="1" grandRow="1" outline="0" fieldPosition="0"/>
    </format>
    <format dxfId="77">
      <pivotArea dataOnly="0" labelOnly="1" outline="0" fieldPosition="0">
        <references count="1">
          <reference field="4294967294" count="1">
            <x v="0"/>
          </reference>
        </references>
      </pivotArea>
    </format>
    <format dxfId="76">
      <pivotArea type="all" dataOnly="0" outline="0" fieldPosition="0"/>
    </format>
    <format dxfId="75">
      <pivotArea outline="0" collapsedLevelsAreSubtotals="1" fieldPosition="0"/>
    </format>
    <format dxfId="74">
      <pivotArea field="2" type="button" dataOnly="0" labelOnly="1" outline="0" axis="axisRow" fieldPosition="0"/>
    </format>
    <format dxfId="73">
      <pivotArea dataOnly="0" labelOnly="1" fieldPosition="0">
        <references count="1">
          <reference field="2" count="0"/>
        </references>
      </pivotArea>
    </format>
    <format dxfId="72">
      <pivotArea dataOnly="0" labelOnly="1" grandRow="1" outline="0" fieldPosition="0"/>
    </format>
    <format dxfId="71">
      <pivotArea dataOnly="0" labelOnly="1" outline="0" fieldPosition="0">
        <references count="1">
          <reference field="4294967294" count="1">
            <x v="0"/>
          </reference>
        </references>
      </pivotArea>
    </format>
    <format dxfId="70">
      <pivotArea type="all" dataOnly="0" outline="0" fieldPosition="0"/>
    </format>
    <format dxfId="69">
      <pivotArea outline="0" collapsedLevelsAreSubtotals="1" fieldPosition="0"/>
    </format>
    <format dxfId="68">
      <pivotArea field="2" type="button" dataOnly="0" labelOnly="1" outline="0" axis="axisRow" fieldPosition="0"/>
    </format>
    <format dxfId="67">
      <pivotArea dataOnly="0" labelOnly="1" fieldPosition="0">
        <references count="1">
          <reference field="2" count="0"/>
        </references>
      </pivotArea>
    </format>
    <format dxfId="66">
      <pivotArea dataOnly="0" labelOnly="1" grandRow="1" outline="0" fieldPosition="0"/>
    </format>
    <format dxfId="65">
      <pivotArea dataOnly="0" labelOnly="1" outline="0" fieldPosition="0">
        <references count="1">
          <reference field="4294967294" count="1">
            <x v="0"/>
          </reference>
        </references>
      </pivotArea>
    </format>
    <format dxfId="64">
      <pivotArea type="all" dataOnly="0" outline="0" fieldPosition="0"/>
    </format>
    <format dxfId="63">
      <pivotArea outline="0" collapsedLevelsAreSubtotals="1" fieldPosition="0"/>
    </format>
    <format dxfId="62">
      <pivotArea field="2" type="button" dataOnly="0" labelOnly="1" outline="0" axis="axisRow" fieldPosition="0"/>
    </format>
    <format dxfId="61">
      <pivotArea dataOnly="0" labelOnly="1" fieldPosition="0">
        <references count="1">
          <reference field="2" count="0"/>
        </references>
      </pivotArea>
    </format>
    <format dxfId="60">
      <pivotArea dataOnly="0" labelOnly="1" grandRow="1" outline="0" fieldPosition="0"/>
    </format>
    <format dxfId="59">
      <pivotArea dataOnly="0" labelOnly="1" outline="0" fieldPosition="0">
        <references count="1">
          <reference field="4294967294" count="1">
            <x v="0"/>
          </reference>
        </references>
      </pivotArea>
    </format>
    <format dxfId="58">
      <pivotArea type="all" dataOnly="0" outline="0" fieldPosition="0"/>
    </format>
    <format dxfId="57">
      <pivotArea outline="0" collapsedLevelsAreSubtotals="1" fieldPosition="0"/>
    </format>
    <format dxfId="56">
      <pivotArea field="2" type="button" dataOnly="0" labelOnly="1" outline="0" axis="axisRow" fieldPosition="0"/>
    </format>
    <format dxfId="55">
      <pivotArea dataOnly="0" labelOnly="1" fieldPosition="0">
        <references count="1">
          <reference field="2" count="0"/>
        </references>
      </pivotArea>
    </format>
    <format dxfId="54">
      <pivotArea dataOnly="0" labelOnly="1" grandRow="1" outline="0" fieldPosition="0"/>
    </format>
    <format dxfId="53">
      <pivotArea dataOnly="0" labelOnly="1"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CD25665C-2E7A-4783-9F33-51208E26B1FA}" name="TablaDinámica1" cacheId="3"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8:D25" firstHeaderRow="0" firstDataRow="1" firstDataCol="1"/>
  <pivotFields count="4">
    <pivotField axis="axisRow" showAll="0">
      <items count="7">
        <item x="0"/>
        <item x="1"/>
        <item x="3"/>
        <item x="2"/>
        <item x="5"/>
        <item x="4"/>
        <item t="default"/>
      </items>
    </pivotField>
    <pivotField dataField="1" numFmtId="166" showAll="0"/>
    <pivotField dataField="1" numFmtId="166" showAll="0"/>
    <pivotField dataField="1" numFmtId="166" showAll="0"/>
  </pivotFields>
  <rowFields count="1">
    <field x="0"/>
  </rowFields>
  <rowItems count="7">
    <i>
      <x/>
    </i>
    <i>
      <x v="1"/>
    </i>
    <i>
      <x v="2"/>
    </i>
    <i>
      <x v="3"/>
    </i>
    <i>
      <x v="4"/>
    </i>
    <i>
      <x v="5"/>
    </i>
    <i t="grand">
      <x/>
    </i>
  </rowItems>
  <colFields count="1">
    <field x="-2"/>
  </colFields>
  <colItems count="3">
    <i>
      <x/>
    </i>
    <i i="1">
      <x v="1"/>
    </i>
    <i i="2">
      <x v="2"/>
    </i>
  </colItems>
  <dataFields count="3">
    <dataField name=" 2026 _x000a_1 Mes" fld="1" baseField="0" baseItem="0" numFmtId="166"/>
    <dataField name=" 2027 (4,4%) _x000a_12 Meses" fld="2" baseField="0" baseItem="0" numFmtId="166"/>
    <dataField name=" 2028 (3%) _x000a_6 Meses" fld="3" baseField="0" baseItem="0"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029144C-F222-4400-84EB-A42A77F9A981}" name="TablaDinámica2" cacheId="4"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W5:X18" firstHeaderRow="1" firstDataRow="1" firstDataCol="1"/>
  <pivotFields count="2">
    <pivotField axis="axisRow" showAll="0">
      <items count="13">
        <item x="8"/>
        <item x="11"/>
        <item x="9"/>
        <item x="5"/>
        <item x="4"/>
        <item x="3"/>
        <item x="0"/>
        <item x="2"/>
        <item x="1"/>
        <item x="7"/>
        <item x="6"/>
        <item x="10"/>
        <item t="default"/>
      </items>
    </pivotField>
    <pivotField dataField="1" numFmtId="43" showAll="0"/>
  </pivotFields>
  <rowFields count="1">
    <field x="0"/>
  </rowFields>
  <rowItems count="13">
    <i>
      <x/>
    </i>
    <i>
      <x v="1"/>
    </i>
    <i>
      <x v="2"/>
    </i>
    <i>
      <x v="3"/>
    </i>
    <i>
      <x v="4"/>
    </i>
    <i>
      <x v="5"/>
    </i>
    <i>
      <x v="6"/>
    </i>
    <i>
      <x v="7"/>
    </i>
    <i>
      <x v="8"/>
    </i>
    <i>
      <x v="9"/>
    </i>
    <i>
      <x v="10"/>
    </i>
    <i>
      <x v="11"/>
    </i>
    <i t="grand">
      <x/>
    </i>
  </rowItems>
  <colItems count="1">
    <i/>
  </colItems>
  <dataFields count="1">
    <dataField name="Suma de PP POR RUBRO" fld="1" baseField="0" baseItem="0" numFmtId="43"/>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F9E3C26F-5AA1-49A7-9896-301E88BE5DE9}" name="TablaDinámica2"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rowHeaderCaption=" Rubro">
  <location ref="S6:T19" firstHeaderRow="1" firstDataRow="1" firstDataCol="1"/>
  <pivotFields count="2">
    <pivotField axis="axisRow" showAll="0">
      <items count="13">
        <item x="9"/>
        <item x="11"/>
        <item x="10"/>
        <item x="5"/>
        <item x="4"/>
        <item x="3"/>
        <item x="0"/>
        <item x="2"/>
        <item x="1"/>
        <item x="7"/>
        <item x="6"/>
        <item x="8"/>
        <item t="default"/>
      </items>
    </pivotField>
    <pivotField dataField="1" numFmtId="43" showAll="0"/>
  </pivotFields>
  <rowFields count="1">
    <field x="0"/>
  </rowFields>
  <rowItems count="13">
    <i>
      <x/>
    </i>
    <i>
      <x v="1"/>
    </i>
    <i>
      <x v="2"/>
    </i>
    <i>
      <x v="3"/>
    </i>
    <i>
      <x v="4"/>
    </i>
    <i>
      <x v="5"/>
    </i>
    <i>
      <x v="6"/>
    </i>
    <i>
      <x v="7"/>
    </i>
    <i>
      <x v="8"/>
    </i>
    <i>
      <x v="9"/>
    </i>
    <i>
      <x v="10"/>
    </i>
    <i>
      <x v="11"/>
    </i>
    <i t="grand">
      <x/>
    </i>
  </rowItems>
  <colItems count="1">
    <i/>
  </colItems>
  <dataFields count="1">
    <dataField name="Suma de PP POR RUBRO" fld="1" baseField="0" baseItem="0" numFmtId="166"/>
  </dataFields>
  <formats count="2">
    <format dxfId="52">
      <pivotArea outline="0" collapsedLevelsAreSubtotals="1" fieldPosition="0"/>
    </format>
    <format dxfId="51">
      <pivotArea grandRow="1"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9" dT="2026-04-16T20:57:20.47" personId="{042B36DB-07F0-4312-B3A7-1C444AB27FDA}" id="{E97D9361-D740-4E85-B869-23638C9230B4}">
    <text>Adiciones y prorrogas:
1. Hasta el 15 de noviembre de 2026 (07/07/2026)
2. Hasta el 30 de noviembre de 2026 (En tramite)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www.hiltrento.com/sellos-manuales/871-sello-numerador-12-mm-6-digitos.html"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www.hiltrento.com/sellos-manuales/871-sello-numerador-12-mm-6-digitos.html"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s://www.hiltrento.com/sellos-manuales/871-sello-numerador-12-mm-6-digitos.html"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hiltrento.com/sellos-manuales/871-sello-numerador-12-mm-6-digitos.html"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hiltrento.com/sellos-manuales/871-sello-numerador-12-mm-6-digitos.html" TargetMode="Externa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 Id="rId4" Type="http://schemas.microsoft.com/office/2017/10/relationships/threadedComment" Target="../threadedComments/threadedComment1.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17" Type="http://schemas.openxmlformats.org/officeDocument/2006/relationships/hyperlink" Target="mailto:amorozco@registraduria.gov.co" TargetMode="External"/><Relationship Id="rId299" Type="http://schemas.openxmlformats.org/officeDocument/2006/relationships/hyperlink" Target="mailto:praderavalle@registraduria.gov.co" TargetMode="External"/><Relationship Id="rId21" Type="http://schemas.openxmlformats.org/officeDocument/2006/relationships/hyperlink" Target="mailto:appresiga@registraduria.gov.co" TargetMode="External"/><Relationship Id="rId63" Type="http://schemas.openxmlformats.org/officeDocument/2006/relationships/hyperlink" Target="mailto:mrvitola@registraduria.gov.co" TargetMode="External"/><Relationship Id="rId159" Type="http://schemas.openxmlformats.org/officeDocument/2006/relationships/hyperlink" Target="mailto:facatativacun@registraduria.gov.co" TargetMode="External"/><Relationship Id="rId324" Type="http://schemas.openxmlformats.org/officeDocument/2006/relationships/hyperlink" Target="mailto:PuertoColombiaAtl@registraduria.gov.co" TargetMode="External"/><Relationship Id="rId170" Type="http://schemas.openxmlformats.org/officeDocument/2006/relationships/hyperlink" Target="mailto:lamesacundinamarca@registraduria.gov.co" TargetMode="External"/><Relationship Id="rId226" Type="http://schemas.openxmlformats.org/officeDocument/2006/relationships/hyperlink" Target="mailto:jabolivar@registraduria.gov.co" TargetMode="External"/><Relationship Id="rId268" Type="http://schemas.openxmlformats.org/officeDocument/2006/relationships/hyperlink" Target="mailto:caucasiaantioquia@registraduria.gov.co" TargetMode="External"/><Relationship Id="rId32" Type="http://schemas.openxmlformats.org/officeDocument/2006/relationships/hyperlink" Target="mailto:rpvasquez@registraduria.gov.co" TargetMode="External"/><Relationship Id="rId74" Type="http://schemas.openxmlformats.org/officeDocument/2006/relationships/hyperlink" Target="mailto:vrsandoval@registraduria.goc.co" TargetMode="External"/><Relationship Id="rId128" Type="http://schemas.openxmlformats.org/officeDocument/2006/relationships/hyperlink" Target="mailto:rrenza@registraduria.gov.co" TargetMode="External"/><Relationship Id="rId335" Type="http://schemas.openxmlformats.org/officeDocument/2006/relationships/hyperlink" Target="mailto:acardenasr@registraduria.gov.co" TargetMode="External"/><Relationship Id="rId5" Type="http://schemas.openxmlformats.org/officeDocument/2006/relationships/hyperlink" Target="mailto:dcvargas@registraduria.gov.co" TargetMode="External"/><Relationship Id="rId181" Type="http://schemas.openxmlformats.org/officeDocument/2006/relationships/hyperlink" Target="mailto:momposbolivar@registraduria.gov.co" TargetMode="External"/><Relationship Id="rId237" Type="http://schemas.openxmlformats.org/officeDocument/2006/relationships/hyperlink" Target="mailto:ardoba56@hotmail.com" TargetMode="External"/><Relationship Id="rId279" Type="http://schemas.openxmlformats.org/officeDocument/2006/relationships/hyperlink" Target="mailto:santabarbaraant@registraduria.gov.co" TargetMode="External"/><Relationship Id="rId43" Type="http://schemas.openxmlformats.org/officeDocument/2006/relationships/hyperlink" Target="mailto:mlsalazar@registraduria.gov.co" TargetMode="External"/><Relationship Id="rId139" Type="http://schemas.openxmlformats.org/officeDocument/2006/relationships/hyperlink" Target="mailto:MaicaolaGuajira@registraduria.gov.co" TargetMode="External"/><Relationship Id="rId290" Type="http://schemas.openxmlformats.org/officeDocument/2006/relationships/hyperlink" Target="mailto:hudiaz@registraduria.gov.co" TargetMode="External"/><Relationship Id="rId304" Type="http://schemas.openxmlformats.org/officeDocument/2006/relationships/hyperlink" Target="mailto:gcandelo@registraduria.gov.co" TargetMode="External"/><Relationship Id="rId346" Type="http://schemas.openxmlformats.org/officeDocument/2006/relationships/hyperlink" Target="mailto:darestan@registraduria.gov.co" TargetMode="External"/><Relationship Id="rId85" Type="http://schemas.openxmlformats.org/officeDocument/2006/relationships/hyperlink" Target="mailto:nycedano@registraduria.gov.co" TargetMode="External"/><Relationship Id="rId150" Type="http://schemas.openxmlformats.org/officeDocument/2006/relationships/hyperlink" Target="mailto:hondatolima@registraduria.gov.co" TargetMode="External"/><Relationship Id="rId192" Type="http://schemas.openxmlformats.org/officeDocument/2006/relationships/hyperlink" Target="mailto:ysilva@registraduria.gov.co" TargetMode="External"/><Relationship Id="rId206" Type="http://schemas.openxmlformats.org/officeDocument/2006/relationships/hyperlink" Target="mailto:daparra@registraduria.gov.co" TargetMode="External"/><Relationship Id="rId248" Type="http://schemas.openxmlformats.org/officeDocument/2006/relationships/hyperlink" Target="mailto:tumaconarino@registraduria.gov.co" TargetMode="External"/><Relationship Id="rId12" Type="http://schemas.openxmlformats.org/officeDocument/2006/relationships/hyperlink" Target="mailto:nacoy@registraduria.gov.co" TargetMode="External"/><Relationship Id="rId108" Type="http://schemas.openxmlformats.org/officeDocument/2006/relationships/hyperlink" Target="mailto:regicienaga2@hotmail.com" TargetMode="External"/><Relationship Id="rId315" Type="http://schemas.openxmlformats.org/officeDocument/2006/relationships/hyperlink" Target="mailto:aux_lasnieves@registraduria.gov.co" TargetMode="External"/><Relationship Id="rId357" Type="http://schemas.openxmlformats.org/officeDocument/2006/relationships/printerSettings" Target="../printerSettings/printerSettings13.bin"/><Relationship Id="rId54" Type="http://schemas.openxmlformats.org/officeDocument/2006/relationships/hyperlink" Target="mailto:semartinez@registraduria.gov.co" TargetMode="External"/><Relationship Id="rId96" Type="http://schemas.openxmlformats.org/officeDocument/2006/relationships/hyperlink" Target="mailto:jgromero@registraduria.gov.co" TargetMode="External"/><Relationship Id="rId161" Type="http://schemas.openxmlformats.org/officeDocument/2006/relationships/hyperlink" Target="mailto:fusagasugacundinamarca@registraduria.gov.co" TargetMode="External"/><Relationship Id="rId217" Type="http://schemas.openxmlformats.org/officeDocument/2006/relationships/hyperlink" Target="mailto:jefranco@registraduria.gov.co" TargetMode="External"/><Relationship Id="rId259" Type="http://schemas.openxmlformats.org/officeDocument/2006/relationships/hyperlink" Target="mailto:envigadoantioquia@registraduria.gov.co" TargetMode="External"/><Relationship Id="rId23" Type="http://schemas.openxmlformats.org/officeDocument/2006/relationships/hyperlink" Target="mailto:algonzalez@registraduria.gov.co" TargetMode="External"/><Relationship Id="rId119" Type="http://schemas.openxmlformats.org/officeDocument/2006/relationships/hyperlink" Target="mailto:chiquinquiraboyaca@registraduria.gov.co" TargetMode="External"/><Relationship Id="rId270" Type="http://schemas.openxmlformats.org/officeDocument/2006/relationships/hyperlink" Target="mailto:copacabanaantioquia@registraduria.gov.co" TargetMode="External"/><Relationship Id="rId326" Type="http://schemas.openxmlformats.org/officeDocument/2006/relationships/hyperlink" Target="mailto:SabanalargaAtlantico@registraduria.gov.co" TargetMode="External"/><Relationship Id="rId65" Type="http://schemas.openxmlformats.org/officeDocument/2006/relationships/hyperlink" Target="mailto:lerojas@registraduria.gov.co" TargetMode="External"/><Relationship Id="rId130" Type="http://schemas.openxmlformats.org/officeDocument/2006/relationships/hyperlink" Target="mailto:japaba@registraduria.gov.co" TargetMode="External"/><Relationship Id="rId172" Type="http://schemas.openxmlformats.org/officeDocument/2006/relationships/hyperlink" Target="mailto:guaduascundinamarca@registraduria.gov.co" TargetMode="External"/><Relationship Id="rId228" Type="http://schemas.openxmlformats.org/officeDocument/2006/relationships/hyperlink" Target="mailto:eyguerrero@registraduria.gov.co" TargetMode="External"/><Relationship Id="rId281" Type="http://schemas.openxmlformats.org/officeDocument/2006/relationships/hyperlink" Target="mailto:Segoviaantioquia@registraduria.gov.co" TargetMode="External"/><Relationship Id="rId337" Type="http://schemas.openxmlformats.org/officeDocument/2006/relationships/hyperlink" Target="mailto:protecciondedatos@registraduria.gov.co" TargetMode="External"/><Relationship Id="rId34" Type="http://schemas.openxmlformats.org/officeDocument/2006/relationships/hyperlink" Target="mailto:afmurillo@registraduria.gov.co" TargetMode="External"/><Relationship Id="rId76" Type="http://schemas.openxmlformats.org/officeDocument/2006/relationships/hyperlink" Target="mailto:fsmedina@regsitraduria.gov.co" TargetMode="External"/><Relationship Id="rId141" Type="http://schemas.openxmlformats.org/officeDocument/2006/relationships/hyperlink" Target="mailto:sanjuandelcesar@registraduria.gov.co" TargetMode="External"/><Relationship Id="rId7" Type="http://schemas.openxmlformats.org/officeDocument/2006/relationships/hyperlink" Target="mailto:ajpulido@registraduria.gov.co" TargetMode="External"/><Relationship Id="rId183" Type="http://schemas.openxmlformats.org/officeDocument/2006/relationships/hyperlink" Target="mailto:lfmalo@registraduria.gov.co" TargetMode="External"/><Relationship Id="rId239" Type="http://schemas.openxmlformats.org/officeDocument/2006/relationships/hyperlink" Target="mailto:pivijaymagdalena@registraduria.gov.co" TargetMode="External"/><Relationship Id="rId250" Type="http://schemas.openxmlformats.org/officeDocument/2006/relationships/hyperlink" Target="mailto:belenantioquia@registraduria.gov.co" TargetMode="External"/><Relationship Id="rId292" Type="http://schemas.openxmlformats.org/officeDocument/2006/relationships/hyperlink" Target="mailto:bugavalle@registraduria.gov.co" TargetMode="External"/><Relationship Id="rId306" Type="http://schemas.openxmlformats.org/officeDocument/2006/relationships/hyperlink" Target="mailto:decampo@registraduria.gov.co" TargetMode="External"/><Relationship Id="rId45" Type="http://schemas.openxmlformats.org/officeDocument/2006/relationships/hyperlink" Target="mailto:aaldana@registraduria.gov.co" TargetMode="External"/><Relationship Id="rId87" Type="http://schemas.openxmlformats.org/officeDocument/2006/relationships/hyperlink" Target="mailto:jfdiaz@registraduria.gov.co" TargetMode="External"/><Relationship Id="rId110" Type="http://schemas.openxmlformats.org/officeDocument/2006/relationships/hyperlink" Target="mailto:regimontelibano@hotmail.com" TargetMode="External"/><Relationship Id="rId348" Type="http://schemas.openxmlformats.org/officeDocument/2006/relationships/hyperlink" Target="mailto:djulio@registraduria.gov.co" TargetMode="External"/><Relationship Id="rId152" Type="http://schemas.openxmlformats.org/officeDocument/2006/relationships/hyperlink" Target="mailto:mariquitatolima@registraduria.gov.co" TargetMode="External"/><Relationship Id="rId194" Type="http://schemas.openxmlformats.org/officeDocument/2006/relationships/hyperlink" Target="mailto:GranadaMeta@registraduria.gov.co" TargetMode="External"/><Relationship Id="rId208" Type="http://schemas.openxmlformats.org/officeDocument/2006/relationships/hyperlink" Target="mailto:barbosasantander@registraduria.gov.co" TargetMode="External"/><Relationship Id="rId261" Type="http://schemas.openxmlformats.org/officeDocument/2006/relationships/hyperlink" Target="mailto:vmjaramillo@registraduria.gov.co" TargetMode="External"/><Relationship Id="rId14" Type="http://schemas.openxmlformats.org/officeDocument/2006/relationships/hyperlink" Target="mailto:msrey@registraduria.gov.co" TargetMode="External"/><Relationship Id="rId56" Type="http://schemas.openxmlformats.org/officeDocument/2006/relationships/hyperlink" Target="mailto:barrancominas@registraduria.gov.co" TargetMode="External"/><Relationship Id="rId317" Type="http://schemas.openxmlformats.org/officeDocument/2006/relationships/hyperlink" Target="mailto:oebermudez@registraduria.gov.coo" TargetMode="External"/><Relationship Id="rId98" Type="http://schemas.openxmlformats.org/officeDocument/2006/relationships/hyperlink" Target="mailto:sanjosedelguaviare@registraduria.gov.co" TargetMode="External"/><Relationship Id="rId121" Type="http://schemas.openxmlformats.org/officeDocument/2006/relationships/hyperlink" Target="mailto:PaipaBoyaca@registraduria.gov.co;" TargetMode="External"/><Relationship Id="rId163" Type="http://schemas.openxmlformats.org/officeDocument/2006/relationships/hyperlink" Target="mailto:mosqueracundinamarca@registraduria.gov.co" TargetMode="External"/><Relationship Id="rId219" Type="http://schemas.openxmlformats.org/officeDocument/2006/relationships/hyperlink" Target="mailto:rtrujillo@registraduria.gov.co" TargetMode="External"/><Relationship Id="rId230" Type="http://schemas.openxmlformats.org/officeDocument/2006/relationships/hyperlink" Target="mailto:dasolano@registraduria.gov.co" TargetMode="External"/><Relationship Id="rId25" Type="http://schemas.openxmlformats.org/officeDocument/2006/relationships/hyperlink" Target="mailto:tgomezs@registraduria.gov.co" TargetMode="External"/><Relationship Id="rId46" Type="http://schemas.openxmlformats.org/officeDocument/2006/relationships/hyperlink" Target="mailto:equi&#241;onez@registraduria" TargetMode="External"/><Relationship Id="rId67" Type="http://schemas.openxmlformats.org/officeDocument/2006/relationships/hyperlink" Target="mailto:sanmarcossucre@registraduria.gov.co" TargetMode="External"/><Relationship Id="rId272" Type="http://schemas.openxmlformats.org/officeDocument/2006/relationships/hyperlink" Target="mailto:girardotaantioquia@registraduria.gov.co" TargetMode="External"/><Relationship Id="rId293" Type="http://schemas.openxmlformats.org/officeDocument/2006/relationships/hyperlink" Target="mailto:dpquinteroa@registraduria.gov.co" TargetMode="External"/><Relationship Id="rId307" Type="http://schemas.openxmlformats.org/officeDocument/2006/relationships/hyperlink" Target="mailto:floridavalle@registraduria.gov.co" TargetMode="External"/><Relationship Id="rId328" Type="http://schemas.openxmlformats.org/officeDocument/2006/relationships/hyperlink" Target="mailto:nrodriguez@registraduria.gov.co" TargetMode="External"/><Relationship Id="rId349" Type="http://schemas.openxmlformats.org/officeDocument/2006/relationships/hyperlink" Target="mailto:timbiocauca@registraduria.gov.co" TargetMode="External"/><Relationship Id="rId88" Type="http://schemas.openxmlformats.org/officeDocument/2006/relationships/hyperlink" Target="mailto:nframon@registraduria.gov.co" TargetMode="External"/><Relationship Id="rId111" Type="http://schemas.openxmlformats.org/officeDocument/2006/relationships/hyperlink" Target="mailto:regimunplanetar@hotmail.com" TargetMode="External"/><Relationship Id="rId132" Type="http://schemas.openxmlformats.org/officeDocument/2006/relationships/hyperlink" Target="mailto:aleman.luis15@gmail.com" TargetMode="External"/><Relationship Id="rId153" Type="http://schemas.openxmlformats.org/officeDocument/2006/relationships/hyperlink" Target="mailto:melgartolima@registraduria.gov.co" TargetMode="External"/><Relationship Id="rId174" Type="http://schemas.openxmlformats.org/officeDocument/2006/relationships/hyperlink" Target="mailto:fgmejia@registraduria.gov.co" TargetMode="External"/><Relationship Id="rId195" Type="http://schemas.openxmlformats.org/officeDocument/2006/relationships/hyperlink" Target="mailto:regisauxideporfia@registraduria.gov.co" TargetMode="External"/><Relationship Id="rId209" Type="http://schemas.openxmlformats.org/officeDocument/2006/relationships/hyperlink" Target="mailto:gironsantander@registraduria.gov.co" TargetMode="External"/><Relationship Id="rId220" Type="http://schemas.openxmlformats.org/officeDocument/2006/relationships/hyperlink" Target="mailto:camartinez@registraduria.gov.co" TargetMode="External"/><Relationship Id="rId241" Type="http://schemas.openxmlformats.org/officeDocument/2006/relationships/hyperlink" Target="mailto:aracataca@registraduria.gov.co" TargetMode="External"/><Relationship Id="rId15" Type="http://schemas.openxmlformats.org/officeDocument/2006/relationships/hyperlink" Target="mailto:kbohorquezr@registraduria.gov.co" TargetMode="External"/><Relationship Id="rId36" Type="http://schemas.openxmlformats.org/officeDocument/2006/relationships/hyperlink" Target="mailto:ldpalomino@registraduria.gov.co" TargetMode="External"/><Relationship Id="rId57" Type="http://schemas.openxmlformats.org/officeDocument/2006/relationships/hyperlink" Target="mailto:splopez@registraduria.gov.co" TargetMode="External"/><Relationship Id="rId262" Type="http://schemas.openxmlformats.org/officeDocument/2006/relationships/hyperlink" Target="mailto:andesantioquia@registraduria.gov.co" TargetMode="External"/><Relationship Id="rId283" Type="http://schemas.openxmlformats.org/officeDocument/2006/relationships/hyperlink" Target="mailto:turboantioquia@registraduria.gov.co" TargetMode="External"/><Relationship Id="rId318" Type="http://schemas.openxmlformats.org/officeDocument/2006/relationships/hyperlink" Target="mailto:jrariza@registraduria.gov.co" TargetMode="External"/><Relationship Id="rId339" Type="http://schemas.openxmlformats.org/officeDocument/2006/relationships/hyperlink" Target="mailto:notificacionjudicial@registraduria.gov.co" TargetMode="External"/><Relationship Id="rId78" Type="http://schemas.openxmlformats.org/officeDocument/2006/relationships/hyperlink" Target="mailto:nbenavides@registraduria.gov.co" TargetMode="External"/><Relationship Id="rId99" Type="http://schemas.openxmlformats.org/officeDocument/2006/relationships/hyperlink" Target="mailto:mcarballo@registraduria.gov.co" TargetMode="External"/><Relationship Id="rId101" Type="http://schemas.openxmlformats.org/officeDocument/2006/relationships/hyperlink" Target="mailto:sanvicentedelcaguan@registraduria.gov.co" TargetMode="External"/><Relationship Id="rId122" Type="http://schemas.openxmlformats.org/officeDocument/2006/relationships/hyperlink" Target="mailto:registraduriaptoboyaca@gmail.com" TargetMode="External"/><Relationship Id="rId143" Type="http://schemas.openxmlformats.org/officeDocument/2006/relationships/hyperlink" Target="mailto:FonsecaLaguajira@registraduria.gov.co" TargetMode="External"/><Relationship Id="rId164" Type="http://schemas.openxmlformats.org/officeDocument/2006/relationships/hyperlink" Target="mailto:sibatecundinamarca@registraduria.gov.co" TargetMode="External"/><Relationship Id="rId185" Type="http://schemas.openxmlformats.org/officeDocument/2006/relationships/hyperlink" Target="mailto:djturizo@registraduria.gov.co" TargetMode="External"/><Relationship Id="rId350" Type="http://schemas.openxmlformats.org/officeDocument/2006/relationships/hyperlink" Target="mailto:cucutanortedesan@registraduria.gov.co" TargetMode="External"/><Relationship Id="rId9" Type="http://schemas.openxmlformats.org/officeDocument/2006/relationships/hyperlink" Target="mailto:encorredor@registraduria.gov.co" TargetMode="External"/><Relationship Id="rId210" Type="http://schemas.openxmlformats.org/officeDocument/2006/relationships/hyperlink" Target="mailto:lebrijasantander@registraduria.gov.co" TargetMode="External"/><Relationship Id="rId26" Type="http://schemas.openxmlformats.org/officeDocument/2006/relationships/hyperlink" Target="mailto:gasanchez@registraduria.gov.co" TargetMode="External"/><Relationship Id="rId231" Type="http://schemas.openxmlformats.org/officeDocument/2006/relationships/hyperlink" Target="mailto:dmramirez@registraduria.gov.co" TargetMode="External"/><Relationship Id="rId252" Type="http://schemas.openxmlformats.org/officeDocument/2006/relationships/hyperlink" Target="mailto:gagrisales@registraduria.gov.co" TargetMode="External"/><Relationship Id="rId273" Type="http://schemas.openxmlformats.org/officeDocument/2006/relationships/hyperlink" Target="mailto:lacejareantioquia@registraduria.gov.co" TargetMode="External"/><Relationship Id="rId294" Type="http://schemas.openxmlformats.org/officeDocument/2006/relationships/hyperlink" Target="mailto:aljaramillo@registraduria.gov.co" TargetMode="External"/><Relationship Id="rId308" Type="http://schemas.openxmlformats.org/officeDocument/2006/relationships/hyperlink" Target="mailto:vgoetam@registraduria.gov.co" TargetMode="External"/><Relationship Id="rId329" Type="http://schemas.openxmlformats.org/officeDocument/2006/relationships/hyperlink" Target="mailto:MoniquiraBoyaca@registraduria.gov.co;" TargetMode="External"/><Relationship Id="rId47" Type="http://schemas.openxmlformats.org/officeDocument/2006/relationships/hyperlink" Target="mailto:mearzuaga@registraduria.gov.co" TargetMode="External"/><Relationship Id="rId68" Type="http://schemas.openxmlformats.org/officeDocument/2006/relationships/hyperlink" Target="mailto:sanonofresucre@registraduria.gov.co" TargetMode="External"/><Relationship Id="rId89" Type="http://schemas.openxmlformats.org/officeDocument/2006/relationships/hyperlink" Target="mailto:mzambranoa@registraduria.gov.co" TargetMode="External"/><Relationship Id="rId112" Type="http://schemas.openxmlformats.org/officeDocument/2006/relationships/hyperlink" Target="mailto:regisahagun@hotmail.com" TargetMode="External"/><Relationship Id="rId133" Type="http://schemas.openxmlformats.org/officeDocument/2006/relationships/hyperlink" Target="mailto:bladimirlarios59@hotmail.com" TargetMode="External"/><Relationship Id="rId154" Type="http://schemas.openxmlformats.org/officeDocument/2006/relationships/hyperlink" Target="mailto:girardotcundinamarca@registraduria.gov.co" TargetMode="External"/><Relationship Id="rId175" Type="http://schemas.openxmlformats.org/officeDocument/2006/relationships/hyperlink" Target="mailto:cubapereira@registraduria.gov.co" TargetMode="External"/><Relationship Id="rId340" Type="http://schemas.openxmlformats.org/officeDocument/2006/relationships/hyperlink" Target="mailto:notificacionjudicial@registraduria.gov.co" TargetMode="External"/><Relationship Id="rId196" Type="http://schemas.openxmlformats.org/officeDocument/2006/relationships/hyperlink" Target="mailto:AcaciasMeta@registraduria.gov.co" TargetMode="External"/><Relationship Id="rId200" Type="http://schemas.openxmlformats.org/officeDocument/2006/relationships/hyperlink" Target="mailto:helara@registraduria.gov.co" TargetMode="External"/><Relationship Id="rId16" Type="http://schemas.openxmlformats.org/officeDocument/2006/relationships/hyperlink" Target="mailto:fhbenitez@registraduria.gov.co" TargetMode="External"/><Relationship Id="rId221" Type="http://schemas.openxmlformats.org/officeDocument/2006/relationships/hyperlink" Target="mailto:esierra@registraduria.gov.co" TargetMode="External"/><Relationship Id="rId242" Type="http://schemas.openxmlformats.org/officeDocument/2006/relationships/hyperlink" Target="mailto:CienagaMagdalena@registraduria.gov.co" TargetMode="External"/><Relationship Id="rId263" Type="http://schemas.openxmlformats.org/officeDocument/2006/relationships/hyperlink" Target="mailto:apartadoantioquia@registraduria,gov.co" TargetMode="External"/><Relationship Id="rId284" Type="http://schemas.openxmlformats.org/officeDocument/2006/relationships/hyperlink" Target="mailto:urraoantioquia@registraduria.gov.co" TargetMode="External"/><Relationship Id="rId319" Type="http://schemas.openxmlformats.org/officeDocument/2006/relationships/hyperlink" Target="mailto:BarranquillaAtl@registraduria.gov.co" TargetMode="External"/><Relationship Id="rId37" Type="http://schemas.openxmlformats.org/officeDocument/2006/relationships/hyperlink" Target="mailto:amandrade@registraduria.gov.co" TargetMode="External"/><Relationship Id="rId58" Type="http://schemas.openxmlformats.org/officeDocument/2006/relationships/hyperlink" Target="mailto:crbernal@registraduria.gov.co" TargetMode="External"/><Relationship Id="rId79" Type="http://schemas.openxmlformats.org/officeDocument/2006/relationships/hyperlink" Target="mailto:SupiaCaldas@registraduria.gov.co" TargetMode="External"/><Relationship Id="rId102" Type="http://schemas.openxmlformats.org/officeDocument/2006/relationships/hyperlink" Target="mailto:merivas@registraduria.gov.co" TargetMode="External"/><Relationship Id="rId123" Type="http://schemas.openxmlformats.org/officeDocument/2006/relationships/hyperlink" Target="mailto:SogamosoBoyaca@registraduria.gov.co;" TargetMode="External"/><Relationship Id="rId144" Type="http://schemas.openxmlformats.org/officeDocument/2006/relationships/hyperlink" Target="mailto:fjangarita@registraduria.gov.co" TargetMode="External"/><Relationship Id="rId330" Type="http://schemas.openxmlformats.org/officeDocument/2006/relationships/hyperlink" Target="mailto:RamiriquiBoyaca@registraduria.gov.co;" TargetMode="External"/><Relationship Id="rId90" Type="http://schemas.openxmlformats.org/officeDocument/2006/relationships/hyperlink" Target="mailto:lospatios@registraduria.gov.co" TargetMode="External"/><Relationship Id="rId165" Type="http://schemas.openxmlformats.org/officeDocument/2006/relationships/hyperlink" Target="mailto:tocancipacun@registraduria.gov.co" TargetMode="External"/><Relationship Id="rId186" Type="http://schemas.openxmlformats.org/officeDocument/2006/relationships/hyperlink" Target="mailto:arjonabolivar@registraduria.gov.co" TargetMode="External"/><Relationship Id="rId351" Type="http://schemas.openxmlformats.org/officeDocument/2006/relationships/hyperlink" Target="mailto:jcadena@registraduria.gov.co" TargetMode="External"/><Relationship Id="rId211" Type="http://schemas.openxmlformats.org/officeDocument/2006/relationships/hyperlink" Target="mailto:piedecuestasantander@registraduria.gov.co" TargetMode="External"/><Relationship Id="rId232" Type="http://schemas.openxmlformats.org/officeDocument/2006/relationships/hyperlink" Target="mailto:gmartinez@registraduria.gov.co" TargetMode="External"/><Relationship Id="rId253" Type="http://schemas.openxmlformats.org/officeDocument/2006/relationships/hyperlink" Target="mailto:castillaantioquia@registraduria.gov.co" TargetMode="External"/><Relationship Id="rId274" Type="http://schemas.openxmlformats.org/officeDocument/2006/relationships/hyperlink" Target="mailto:laestrellaantioquia@registraduria.gov.co" TargetMode="External"/><Relationship Id="rId295" Type="http://schemas.openxmlformats.org/officeDocument/2006/relationships/hyperlink" Target="mailto:tuluavalle@registraduria.gov.co" TargetMode="External"/><Relationship Id="rId309" Type="http://schemas.openxmlformats.org/officeDocument/2006/relationships/hyperlink" Target="mailto:ssantac@registraduria.gov.co" TargetMode="External"/><Relationship Id="rId27" Type="http://schemas.openxmlformats.org/officeDocument/2006/relationships/hyperlink" Target="mailto:wmonroy@registraduria.gov.co" TargetMode="External"/><Relationship Id="rId48" Type="http://schemas.openxmlformats.org/officeDocument/2006/relationships/hyperlink" Target="mailto:abahos@registraduria.gov.co" TargetMode="External"/><Relationship Id="rId69" Type="http://schemas.openxmlformats.org/officeDocument/2006/relationships/hyperlink" Target="mailto:wilmharold@yahoo.es" TargetMode="External"/><Relationship Id="rId113" Type="http://schemas.openxmlformats.org/officeDocument/2006/relationships/hyperlink" Target="mailto:regitierralta@hotmail.com" TargetMode="External"/><Relationship Id="rId134" Type="http://schemas.openxmlformats.org/officeDocument/2006/relationships/hyperlink" Target="mailto:herdasi@hotmail.com" TargetMode="External"/><Relationship Id="rId320" Type="http://schemas.openxmlformats.org/officeDocument/2006/relationships/hyperlink" Target="mailto:SoledadAtlantico@registraduria.gov.co" TargetMode="External"/><Relationship Id="rId80" Type="http://schemas.openxmlformats.org/officeDocument/2006/relationships/hyperlink" Target="mailto:LaDoradaCaldas@registraduria.gov.co" TargetMode="External"/><Relationship Id="rId155" Type="http://schemas.openxmlformats.org/officeDocument/2006/relationships/hyperlink" Target="mailto:soachacundinamarca@registraduria.gov.co" TargetMode="External"/><Relationship Id="rId176" Type="http://schemas.openxmlformats.org/officeDocument/2006/relationships/hyperlink" Target="mailto:amcastano@registraduria.gov.co" TargetMode="External"/><Relationship Id="rId197" Type="http://schemas.openxmlformats.org/officeDocument/2006/relationships/hyperlink" Target="mailto:mjimenezh@registraduria.gov.co" TargetMode="External"/><Relationship Id="rId341" Type="http://schemas.openxmlformats.org/officeDocument/2006/relationships/hyperlink" Target="mailto:notificacionjudicial@registraduria.gov.co" TargetMode="External"/><Relationship Id="rId201" Type="http://schemas.openxmlformats.org/officeDocument/2006/relationships/hyperlink" Target="mailto:LatebaidaQuindio@registraduria.gov.co" TargetMode="External"/><Relationship Id="rId222" Type="http://schemas.openxmlformats.org/officeDocument/2006/relationships/hyperlink" Target="mailto:mcmedina@registraduria.gov.co" TargetMode="External"/><Relationship Id="rId243" Type="http://schemas.openxmlformats.org/officeDocument/2006/relationships/hyperlink" Target="mailto:platomagdalena@registraduria.gov.co" TargetMode="External"/><Relationship Id="rId264" Type="http://schemas.openxmlformats.org/officeDocument/2006/relationships/hyperlink" Target="mailto:barbosaantioquia@registraduria.gov.co" TargetMode="External"/><Relationship Id="rId285" Type="http://schemas.openxmlformats.org/officeDocument/2006/relationships/hyperlink" Target="mailto:yarumalantioquia@registraduria.gov.co" TargetMode="External"/><Relationship Id="rId17" Type="http://schemas.openxmlformats.org/officeDocument/2006/relationships/hyperlink" Target="mailto:agaviria@registraduria.gov.co" TargetMode="External"/><Relationship Id="rId38" Type="http://schemas.openxmlformats.org/officeDocument/2006/relationships/hyperlink" Target="mailto:jfecheverry@registraduria.gov.co" TargetMode="External"/><Relationship Id="rId59" Type="http://schemas.openxmlformats.org/officeDocument/2006/relationships/hyperlink" Target="mailto:jplazas@registraduria.gov.co" TargetMode="External"/><Relationship Id="rId103" Type="http://schemas.openxmlformats.org/officeDocument/2006/relationships/hyperlink" Target="mailto:lavillalba@registraduria%20.gov.co" TargetMode="External"/><Relationship Id="rId124" Type="http://schemas.openxmlformats.org/officeDocument/2006/relationships/hyperlink" Target="mailto:registraduriaguateque@gmail.com;" TargetMode="External"/><Relationship Id="rId310" Type="http://schemas.openxmlformats.org/officeDocument/2006/relationships/hyperlink" Target="mailto:jamundivalle@registraduria.gov.co" TargetMode="External"/><Relationship Id="rId70" Type="http://schemas.openxmlformats.org/officeDocument/2006/relationships/hyperlink" Target="mailto:gpinzon@registraduria.gov.co" TargetMode="External"/><Relationship Id="rId91" Type="http://schemas.openxmlformats.org/officeDocument/2006/relationships/hyperlink" Target="mailto:ocananortedesan@registraduria.gov.co" TargetMode="External"/><Relationship Id="rId145" Type="http://schemas.openxmlformats.org/officeDocument/2006/relationships/hyperlink" Target="mailto:njrodriguez@registraduria.gov.co" TargetMode="External"/><Relationship Id="rId166" Type="http://schemas.openxmlformats.org/officeDocument/2006/relationships/hyperlink" Target="mailto:ubatecundinamarca@registraduria.gov.co" TargetMode="External"/><Relationship Id="rId187" Type="http://schemas.openxmlformats.org/officeDocument/2006/relationships/hyperlink" Target="mailto:elcarmendebolivarbol@registraduria.gov.co" TargetMode="External"/><Relationship Id="rId331" Type="http://schemas.openxmlformats.org/officeDocument/2006/relationships/hyperlink" Target="mailto:SamaniegoNarino@registraduria.gov.co" TargetMode="External"/><Relationship Id="rId352" Type="http://schemas.openxmlformats.org/officeDocument/2006/relationships/hyperlink" Target="mailto:neiracaldas@registraduria.gov.co" TargetMode="External"/><Relationship Id="rId1" Type="http://schemas.openxmlformats.org/officeDocument/2006/relationships/hyperlink" Target="mailto:cacely@registraduria.gov.co" TargetMode="External"/><Relationship Id="rId212" Type="http://schemas.openxmlformats.org/officeDocument/2006/relationships/hyperlink" Target="mailto:sabanadetorressan@registraduria.gov.co" TargetMode="External"/><Relationship Id="rId233" Type="http://schemas.openxmlformats.org/officeDocument/2006/relationships/hyperlink" Target="mailto:smbarrera@registraduria.gov.co" TargetMode="External"/><Relationship Id="rId254" Type="http://schemas.openxmlformats.org/officeDocument/2006/relationships/hyperlink" Target="mailto:bosqueantioquia@registraduria.gov.co" TargetMode="External"/><Relationship Id="rId28" Type="http://schemas.openxmlformats.org/officeDocument/2006/relationships/hyperlink" Target="mailto:geguevara@registraduria.gov.co" TargetMode="External"/><Relationship Id="rId49" Type="http://schemas.openxmlformats.org/officeDocument/2006/relationships/hyperlink" Target="mailto:cpcelis@registraduria.gov.co" TargetMode="External"/><Relationship Id="rId114" Type="http://schemas.openxmlformats.org/officeDocument/2006/relationships/hyperlink" Target="mailto:dcmayolo@registraduria.gov.co" TargetMode="External"/><Relationship Id="rId275" Type="http://schemas.openxmlformats.org/officeDocument/2006/relationships/hyperlink" Target="mailto:marinillaantioquia@registraduria.gov.co" TargetMode="External"/><Relationship Id="rId296" Type="http://schemas.openxmlformats.org/officeDocument/2006/relationships/hyperlink" Target="mailto:candelariavalle@registraduria.gov.co" TargetMode="External"/><Relationship Id="rId300" Type="http://schemas.openxmlformats.org/officeDocument/2006/relationships/hyperlink" Target="mailto:roldanillovalle@registraduria.gov.co" TargetMode="External"/><Relationship Id="rId60" Type="http://schemas.openxmlformats.org/officeDocument/2006/relationships/hyperlink" Target="mailto:registraduriaquilichao@gmail.com" TargetMode="External"/><Relationship Id="rId81" Type="http://schemas.openxmlformats.org/officeDocument/2006/relationships/hyperlink" Target="mailto:RiosucioCaldas@registraduria.gov.co" TargetMode="External"/><Relationship Id="rId135" Type="http://schemas.openxmlformats.org/officeDocument/2006/relationships/hyperlink" Target="mailto:epeinado@registraduria.gov.co" TargetMode="External"/><Relationship Id="rId156" Type="http://schemas.openxmlformats.org/officeDocument/2006/relationships/hyperlink" Target="mailto:cajicacundinamarca@registraduria.gov.co" TargetMode="External"/><Relationship Id="rId177" Type="http://schemas.openxmlformats.org/officeDocument/2006/relationships/hyperlink" Target="mailto:DosquebradasRis@registraduria.gov.co" TargetMode="External"/><Relationship Id="rId198" Type="http://schemas.openxmlformats.org/officeDocument/2006/relationships/hyperlink" Target="mailto:ArmeniaQuindio@registraduria.gov.co" TargetMode="External"/><Relationship Id="rId321" Type="http://schemas.openxmlformats.org/officeDocument/2006/relationships/hyperlink" Target="mailto:BaranoaAtlantico@registraduria.gov.co" TargetMode="External"/><Relationship Id="rId342" Type="http://schemas.openxmlformats.org/officeDocument/2006/relationships/hyperlink" Target="mailto:cienagamagdalena@registraduria.gov.co" TargetMode="External"/><Relationship Id="rId202" Type="http://schemas.openxmlformats.org/officeDocument/2006/relationships/hyperlink" Target="mailto:MontenegroQuindio@registraduria.gov.co" TargetMode="External"/><Relationship Id="rId223" Type="http://schemas.openxmlformats.org/officeDocument/2006/relationships/hyperlink" Target="mailto:mzapata@registraduria.gov.co" TargetMode="External"/><Relationship Id="rId244" Type="http://schemas.openxmlformats.org/officeDocument/2006/relationships/hyperlink" Target="mailto:gemunoz@registraduria.gov.co" TargetMode="External"/><Relationship Id="rId18" Type="http://schemas.openxmlformats.org/officeDocument/2006/relationships/hyperlink" Target="mailto:aacevedo@registraduria.gov.co" TargetMode="External"/><Relationship Id="rId39" Type="http://schemas.openxmlformats.org/officeDocument/2006/relationships/hyperlink" Target="mailto:dpordonez@registraduria.gov.co" TargetMode="External"/><Relationship Id="rId265" Type="http://schemas.openxmlformats.org/officeDocument/2006/relationships/hyperlink" Target="mailto:bolivarantioquia@registraduria.gov.co" TargetMode="External"/><Relationship Id="rId286" Type="http://schemas.openxmlformats.org/officeDocument/2006/relationships/hyperlink" Target="mailto:opadiantioquia@registraduria.gov.co" TargetMode="External"/><Relationship Id="rId50" Type="http://schemas.openxmlformats.org/officeDocument/2006/relationships/hyperlink" Target="mailto:acastro@registraduria.gov.co" TargetMode="External"/><Relationship Id="rId104" Type="http://schemas.openxmlformats.org/officeDocument/2006/relationships/hyperlink" Target="mailto:gjpuche@registradruia.gov.co" TargetMode="External"/><Relationship Id="rId125" Type="http://schemas.openxmlformats.org/officeDocument/2006/relationships/hyperlink" Target="mailto:GaragoaBoyaca@registraduria.gov.co;" TargetMode="External"/><Relationship Id="rId146" Type="http://schemas.openxmlformats.org/officeDocument/2006/relationships/hyperlink" Target="mailto:chaparraltolima@registraduria.gov.co" TargetMode="External"/><Relationship Id="rId167" Type="http://schemas.openxmlformats.org/officeDocument/2006/relationships/hyperlink" Target="mailto:villetacundinamarca@registraduria.gov.co" TargetMode="External"/><Relationship Id="rId188" Type="http://schemas.openxmlformats.org/officeDocument/2006/relationships/hyperlink" Target="mailto:maganguebolivar@registraduria.gov.co" TargetMode="External"/><Relationship Id="rId311" Type="http://schemas.openxmlformats.org/officeDocument/2006/relationships/hyperlink" Target="mailto:palmiravalle@registraduria.gov.co" TargetMode="External"/><Relationship Id="rId332" Type="http://schemas.openxmlformats.org/officeDocument/2006/relationships/hyperlink" Target="mailto:primerodemayo@registraduria.gov.co" TargetMode="External"/><Relationship Id="rId353" Type="http://schemas.openxmlformats.org/officeDocument/2006/relationships/hyperlink" Target="mailto:puertogaitanmeta@registraduria.gov.co" TargetMode="External"/><Relationship Id="rId71" Type="http://schemas.openxmlformats.org/officeDocument/2006/relationships/hyperlink" Target="mailto:jcjustiniano@registraduria.gov.co" TargetMode="External"/><Relationship Id="rId92" Type="http://schemas.openxmlformats.org/officeDocument/2006/relationships/hyperlink" Target="mailto:VillaDelRosarioNorte@registraduria.gov.co" TargetMode="External"/><Relationship Id="rId213" Type="http://schemas.openxmlformats.org/officeDocument/2006/relationships/hyperlink" Target="mailto:sangilsantander@registraduria.gov.co" TargetMode="External"/><Relationship Id="rId234" Type="http://schemas.openxmlformats.org/officeDocument/2006/relationships/hyperlink" Target="mailto:jlmontana@registraduria.gov.co" TargetMode="External"/><Relationship Id="rId2" Type="http://schemas.openxmlformats.org/officeDocument/2006/relationships/hyperlink" Target="mailto:dasanchezr@registraduria.gov.co" TargetMode="External"/><Relationship Id="rId29" Type="http://schemas.openxmlformats.org/officeDocument/2006/relationships/hyperlink" Target="mailto:japedroza@registraduria.gov.co" TargetMode="External"/><Relationship Id="rId255" Type="http://schemas.openxmlformats.org/officeDocument/2006/relationships/hyperlink" Target="mailto:florestaantioquia@registraduria.gov.co" TargetMode="External"/><Relationship Id="rId276" Type="http://schemas.openxmlformats.org/officeDocument/2006/relationships/hyperlink" Target="mailto:puertoberrioantioquia@registraduria.gov.co" TargetMode="External"/><Relationship Id="rId297" Type="http://schemas.openxmlformats.org/officeDocument/2006/relationships/hyperlink" Target="mailto:elcerritovalle@registraduria.gov.co" TargetMode="External"/><Relationship Id="rId40" Type="http://schemas.openxmlformats.org/officeDocument/2006/relationships/hyperlink" Target="mailto:javaldes@registraduria.gov.co" TargetMode="External"/><Relationship Id="rId115" Type="http://schemas.openxmlformats.org/officeDocument/2006/relationships/hyperlink" Target="mailto:hmena@registraduria.gov.co" TargetMode="External"/><Relationship Id="rId136" Type="http://schemas.openxmlformats.org/officeDocument/2006/relationships/hyperlink" Target="mailto:lajaguaibirico@registraduria.gov.co" TargetMode="External"/><Relationship Id="rId157" Type="http://schemas.openxmlformats.org/officeDocument/2006/relationships/hyperlink" Target="mailto:chiacundinamarca@registraduria.gov.co" TargetMode="External"/><Relationship Id="rId178" Type="http://schemas.openxmlformats.org/officeDocument/2006/relationships/hyperlink" Target="mailto:LaVirginiaRisaralda@registraduria.gov.co" TargetMode="External"/><Relationship Id="rId301" Type="http://schemas.openxmlformats.org/officeDocument/2006/relationships/hyperlink" Target="mailto:sevillavalle@registraduria.gov.co" TargetMode="External"/><Relationship Id="rId322" Type="http://schemas.openxmlformats.org/officeDocument/2006/relationships/hyperlink" Target="mailto:GalapaAtlantico@registraduria.gov.co" TargetMode="External"/><Relationship Id="rId343" Type="http://schemas.openxmlformats.org/officeDocument/2006/relationships/hyperlink" Target="mailto:guarneantioquia@registraduria.gov.co" TargetMode="External"/><Relationship Id="rId61" Type="http://schemas.openxmlformats.org/officeDocument/2006/relationships/hyperlink" Target="mailto:larodriguez@registraduria.gov.co" TargetMode="External"/><Relationship Id="rId82" Type="http://schemas.openxmlformats.org/officeDocument/2006/relationships/hyperlink" Target="mailto:VillamariaCaldas@registraduria.gov.co" TargetMode="External"/><Relationship Id="rId199" Type="http://schemas.openxmlformats.org/officeDocument/2006/relationships/hyperlink" Target="mailto:CircasiaQuindio@registraduria.gov.co" TargetMode="External"/><Relationship Id="rId203" Type="http://schemas.openxmlformats.org/officeDocument/2006/relationships/hyperlink" Target="mailto:QuimbayaQuindio@registraduria.gov.co" TargetMode="External"/><Relationship Id="rId19" Type="http://schemas.openxmlformats.org/officeDocument/2006/relationships/hyperlink" Target="mailto:jazminr@registraduria.gov.co" TargetMode="External"/><Relationship Id="rId224" Type="http://schemas.openxmlformats.org/officeDocument/2006/relationships/hyperlink" Target="mailto:cmvargasa@registraduria.gov.co" TargetMode="External"/><Relationship Id="rId245" Type="http://schemas.openxmlformats.org/officeDocument/2006/relationships/hyperlink" Target="mailto:cjtorres@registraduria.gov.co" TargetMode="External"/><Relationship Id="rId266" Type="http://schemas.openxmlformats.org/officeDocument/2006/relationships/hyperlink" Target="mailto:caldasantioquia@registraduria.gov.co" TargetMode="External"/><Relationship Id="rId287" Type="http://schemas.openxmlformats.org/officeDocument/2006/relationships/hyperlink" Target="mailto:havila@registraduria.gov.co" TargetMode="External"/><Relationship Id="rId30" Type="http://schemas.openxmlformats.org/officeDocument/2006/relationships/hyperlink" Target="mailto:myumana@registraduria.gov.co" TargetMode="External"/><Relationship Id="rId105" Type="http://schemas.openxmlformats.org/officeDocument/2006/relationships/hyperlink" Target="mailto:regiayapel@hotmail.com" TargetMode="External"/><Relationship Id="rId126" Type="http://schemas.openxmlformats.org/officeDocument/2006/relationships/hyperlink" Target="mailto:MirafloresBoyaca@registraduria.gov.co;" TargetMode="External"/><Relationship Id="rId147" Type="http://schemas.openxmlformats.org/officeDocument/2006/relationships/hyperlink" Target="mailto:espinaltolima@registraduri.gov.co" TargetMode="External"/><Relationship Id="rId168" Type="http://schemas.openxmlformats.org/officeDocument/2006/relationships/hyperlink" Target="mailto:zipaquiracun@registraduria.gov.co" TargetMode="External"/><Relationship Id="rId312" Type="http://schemas.openxmlformats.org/officeDocument/2006/relationships/hyperlink" Target="mailto:almacenatlantico@registraduria.gov.co" TargetMode="External"/><Relationship Id="rId333" Type="http://schemas.openxmlformats.org/officeDocument/2006/relationships/hyperlink" Target="mailto:mimoron@registraduria.gov.co" TargetMode="External"/><Relationship Id="rId354" Type="http://schemas.openxmlformats.org/officeDocument/2006/relationships/hyperlink" Target="mailto:lcrojas@registraduria.gov.co" TargetMode="External"/><Relationship Id="rId51" Type="http://schemas.openxmlformats.org/officeDocument/2006/relationships/hyperlink" Target="mailto:acastro@registraduria.gov.co" TargetMode="External"/><Relationship Id="rId72" Type="http://schemas.openxmlformats.org/officeDocument/2006/relationships/hyperlink" Target="mailto:AguazulCasanare@registraduria.gov.co" TargetMode="External"/><Relationship Id="rId93" Type="http://schemas.openxmlformats.org/officeDocument/2006/relationships/hyperlink" Target="mailto:rmalzate@registraduria.gov.co" TargetMode="External"/><Relationship Id="rId189" Type="http://schemas.openxmlformats.org/officeDocument/2006/relationships/hyperlink" Target="mailto:margaritabolivar@registraduria.gov.co" TargetMode="External"/><Relationship Id="rId3" Type="http://schemas.openxmlformats.org/officeDocument/2006/relationships/hyperlink" Target="mailto:mamalagon@registraduria.gov.co" TargetMode="External"/><Relationship Id="rId214" Type="http://schemas.openxmlformats.org/officeDocument/2006/relationships/hyperlink" Target="mailto:socorrosantander@registraduria.gov.co" TargetMode="External"/><Relationship Id="rId235" Type="http://schemas.openxmlformats.org/officeDocument/2006/relationships/hyperlink" Target="mailto:ejcalvo@registraduria.gov.co" TargetMode="External"/><Relationship Id="rId256" Type="http://schemas.openxmlformats.org/officeDocument/2006/relationships/hyperlink" Target="mailto:sanantonioantioquia@registraduria.gov.co" TargetMode="External"/><Relationship Id="rId277" Type="http://schemas.openxmlformats.org/officeDocument/2006/relationships/hyperlink" Target="mailto:Rionegroantioquia@registraduria.gov.co" TargetMode="External"/><Relationship Id="rId298" Type="http://schemas.openxmlformats.org/officeDocument/2006/relationships/hyperlink" Target="mailto:launionvalle@registraduria.gov.co" TargetMode="External"/><Relationship Id="rId116" Type="http://schemas.openxmlformats.org/officeDocument/2006/relationships/hyperlink" Target="mailto:crivera@registraduria.gov.co" TargetMode="External"/><Relationship Id="rId137" Type="http://schemas.openxmlformats.org/officeDocument/2006/relationships/hyperlink" Target="mailto:lbcontreras@registraduria.gov.co" TargetMode="External"/><Relationship Id="rId158" Type="http://schemas.openxmlformats.org/officeDocument/2006/relationships/hyperlink" Target="mailto:cotacundinamarca@registraduria.gov.co" TargetMode="External"/><Relationship Id="rId302" Type="http://schemas.openxmlformats.org/officeDocument/2006/relationships/hyperlink" Target="mailto:YumboValle@registraduria.gov.co" TargetMode="External"/><Relationship Id="rId323" Type="http://schemas.openxmlformats.org/officeDocument/2006/relationships/hyperlink" Target="mailto:MalamboAtlantico@registraduria.gov.co" TargetMode="External"/><Relationship Id="rId344" Type="http://schemas.openxmlformats.org/officeDocument/2006/relationships/hyperlink" Target="mailto:ipialesnarino@registraduria.gov.co" TargetMode="External"/><Relationship Id="rId20" Type="http://schemas.openxmlformats.org/officeDocument/2006/relationships/hyperlink" Target="mailto:cacely@registraduria.gov.co" TargetMode="External"/><Relationship Id="rId41" Type="http://schemas.openxmlformats.org/officeDocument/2006/relationships/hyperlink" Target="mailto:nxalfonso@registraduria.gov.co" TargetMode="External"/><Relationship Id="rId62" Type="http://schemas.openxmlformats.org/officeDocument/2006/relationships/hyperlink" Target="mailto:aycueto@registraduria.gov.co" TargetMode="External"/><Relationship Id="rId83" Type="http://schemas.openxmlformats.org/officeDocument/2006/relationships/hyperlink" Target="mailto:ChinchinaCaldas@registraduria.gov.co" TargetMode="External"/><Relationship Id="rId179" Type="http://schemas.openxmlformats.org/officeDocument/2006/relationships/hyperlink" Target="mailto:santarosadecabalris@registraduria.gov.co" TargetMode="External"/><Relationship Id="rId190" Type="http://schemas.openxmlformats.org/officeDocument/2006/relationships/hyperlink" Target="mailto:sanjuannepomucenobol@registraduria.gov.co" TargetMode="External"/><Relationship Id="rId204" Type="http://schemas.openxmlformats.org/officeDocument/2006/relationships/hyperlink" Target="mailto:jpolaciregui@registraduria.gov.co" TargetMode="External"/><Relationship Id="rId225" Type="http://schemas.openxmlformats.org/officeDocument/2006/relationships/hyperlink" Target="mailto:ltorres@registraduria.gov.co" TargetMode="External"/><Relationship Id="rId246" Type="http://schemas.openxmlformats.org/officeDocument/2006/relationships/hyperlink" Target="mailto:restupinanc@registraduria.gov.co" TargetMode="External"/><Relationship Id="rId267" Type="http://schemas.openxmlformats.org/officeDocument/2006/relationships/hyperlink" Target="mailto:carmendeviboral@registraduria.gov.co" TargetMode="External"/><Relationship Id="rId288" Type="http://schemas.openxmlformats.org/officeDocument/2006/relationships/hyperlink" Target="mailto:hnmosquera@registraduria.gov.co" TargetMode="External"/><Relationship Id="rId106" Type="http://schemas.openxmlformats.org/officeDocument/2006/relationships/hyperlink" Target="mailto:regiscerete@hotmail.com" TargetMode="External"/><Relationship Id="rId127" Type="http://schemas.openxmlformats.org/officeDocument/2006/relationships/hyperlink" Target="mailto:jcneira@registraduria.gov.co;" TargetMode="External"/><Relationship Id="rId313" Type="http://schemas.openxmlformats.org/officeDocument/2006/relationships/hyperlink" Target="mailto:aux_ciudadela@registraduria.gov.co" TargetMode="External"/><Relationship Id="rId10" Type="http://schemas.openxmlformats.org/officeDocument/2006/relationships/hyperlink" Target="mailto:zgomezc@registraduria.gov.co" TargetMode="External"/><Relationship Id="rId31" Type="http://schemas.openxmlformats.org/officeDocument/2006/relationships/hyperlink" Target="mailto:otorres@registraduria.gov.co" TargetMode="External"/><Relationship Id="rId52" Type="http://schemas.openxmlformats.org/officeDocument/2006/relationships/hyperlink" Target="mailto:eorodriguez@registraduria.gov.co" TargetMode="External"/><Relationship Id="rId73" Type="http://schemas.openxmlformats.org/officeDocument/2006/relationships/hyperlink" Target="mailto:PazDeAriporoCasanare@registraduria.gov.co" TargetMode="External"/><Relationship Id="rId94" Type="http://schemas.openxmlformats.org/officeDocument/2006/relationships/hyperlink" Target="mailto:pamplona@registraduria.gov.co" TargetMode="External"/><Relationship Id="rId148" Type="http://schemas.openxmlformats.org/officeDocument/2006/relationships/hyperlink" Target="mailto:fresnotolima@registraduria.gov.co" TargetMode="External"/><Relationship Id="rId169" Type="http://schemas.openxmlformats.org/officeDocument/2006/relationships/hyperlink" Target="mailto:AuxiliarSoacha@registraduria.gov.co" TargetMode="External"/><Relationship Id="rId334" Type="http://schemas.openxmlformats.org/officeDocument/2006/relationships/hyperlink" Target="mailto:lacaleracundinamarca@registraduria.gov.co" TargetMode="External"/><Relationship Id="rId355" Type="http://schemas.openxmlformats.org/officeDocument/2006/relationships/hyperlink" Target="mailto:lcrojas@registraduria.gov.co" TargetMode="External"/><Relationship Id="rId4" Type="http://schemas.openxmlformats.org/officeDocument/2006/relationships/hyperlink" Target="mailto:gsilva@registraduria.gov.co" TargetMode="External"/><Relationship Id="rId180" Type="http://schemas.openxmlformats.org/officeDocument/2006/relationships/hyperlink" Target="mailto:lfmalo@registraduria.gov.co" TargetMode="External"/><Relationship Id="rId215" Type="http://schemas.openxmlformats.org/officeDocument/2006/relationships/hyperlink" Target="mailto:bhsuarez@registraduria.gov.co" TargetMode="External"/><Relationship Id="rId236" Type="http://schemas.openxmlformats.org/officeDocument/2006/relationships/hyperlink" Target="mailto:lavargas@registraduria.gov.co" TargetMode="External"/><Relationship Id="rId257" Type="http://schemas.openxmlformats.org/officeDocument/2006/relationships/hyperlink" Target="mailto:sancristobalantioqui@registraduria.gov.co" TargetMode="External"/><Relationship Id="rId278" Type="http://schemas.openxmlformats.org/officeDocument/2006/relationships/hyperlink" Target="mailto:sabanetaantioquia@registraduria.gov.co" TargetMode="External"/><Relationship Id="rId303" Type="http://schemas.openxmlformats.org/officeDocument/2006/relationships/hyperlink" Target="mailto:zarzalvalle@registraduria.gov.co" TargetMode="External"/><Relationship Id="rId42" Type="http://schemas.openxmlformats.org/officeDocument/2006/relationships/hyperlink" Target="mailto:cacely@registraduria.gov.co" TargetMode="External"/><Relationship Id="rId84" Type="http://schemas.openxmlformats.org/officeDocument/2006/relationships/hyperlink" Target="mailto:cmuribe@registraduria.gov.co" TargetMode="External"/><Relationship Id="rId138" Type="http://schemas.openxmlformats.org/officeDocument/2006/relationships/hyperlink" Target="mailto:yamayan@registraduria.gov.co" TargetMode="External"/><Relationship Id="rId345" Type="http://schemas.openxmlformats.org/officeDocument/2006/relationships/hyperlink" Target="mailto:arauquitaarauca@registraduria.gov.co" TargetMode="External"/><Relationship Id="rId191" Type="http://schemas.openxmlformats.org/officeDocument/2006/relationships/hyperlink" Target="mailto:turbacobolivar@registraduria.gov.co" TargetMode="External"/><Relationship Id="rId205" Type="http://schemas.openxmlformats.org/officeDocument/2006/relationships/hyperlink" Target="mailto:javierorlandom@hotmail.com" TargetMode="External"/><Relationship Id="rId247" Type="http://schemas.openxmlformats.org/officeDocument/2006/relationships/hyperlink" Target="mailto:ipialesnarino@registraduria.gov.co" TargetMode="External"/><Relationship Id="rId107" Type="http://schemas.openxmlformats.org/officeDocument/2006/relationships/hyperlink" Target="mailto:regi_chinu@hotmail.com" TargetMode="External"/><Relationship Id="rId289" Type="http://schemas.openxmlformats.org/officeDocument/2006/relationships/hyperlink" Target="mailto:gmosquera@registraduria.gov.co" TargetMode="External"/><Relationship Id="rId11" Type="http://schemas.openxmlformats.org/officeDocument/2006/relationships/hyperlink" Target="mailto:mvtafur@registraduria.gov.co" TargetMode="External"/><Relationship Id="rId53" Type="http://schemas.openxmlformats.org/officeDocument/2006/relationships/hyperlink" Target="mailto:yybrito@registraduria.gov.co" TargetMode="External"/><Relationship Id="rId149" Type="http://schemas.openxmlformats.org/officeDocument/2006/relationships/hyperlink" Target="mailto:guamotolima@registraduria.gov.co" TargetMode="External"/><Relationship Id="rId314" Type="http://schemas.openxmlformats.org/officeDocument/2006/relationships/hyperlink" Target="mailto:aux_lapaz@registraduria.gov.co" TargetMode="External"/><Relationship Id="rId356" Type="http://schemas.openxmlformats.org/officeDocument/2006/relationships/hyperlink" Target="mailto:lcrojas@registraduria.gov.co" TargetMode="External"/><Relationship Id="rId95" Type="http://schemas.openxmlformats.org/officeDocument/2006/relationships/hyperlink" Target="mailto:gmatinez@registraduria.gov.co" TargetMode="External"/><Relationship Id="rId160" Type="http://schemas.openxmlformats.org/officeDocument/2006/relationships/hyperlink" Target="mailto:funzacundinamarca@registraduria.gov.co" TargetMode="External"/><Relationship Id="rId216" Type="http://schemas.openxmlformats.org/officeDocument/2006/relationships/hyperlink" Target="mailto:jjmontes@registraduria.gov.co" TargetMode="External"/><Relationship Id="rId258" Type="http://schemas.openxmlformats.org/officeDocument/2006/relationships/hyperlink" Target="mailto:belloantioquia@registraduria.gov.co" TargetMode="External"/><Relationship Id="rId22" Type="http://schemas.openxmlformats.org/officeDocument/2006/relationships/hyperlink" Target="mailto:mgomez@registraduria.gov.co" TargetMode="External"/><Relationship Id="rId64" Type="http://schemas.openxmlformats.org/officeDocument/2006/relationships/hyperlink" Target="mailto:sincesucre@registraduria.gov.co" TargetMode="External"/><Relationship Id="rId118" Type="http://schemas.openxmlformats.org/officeDocument/2006/relationships/hyperlink" Target="mailto:bemolina@registraduria.gov.co" TargetMode="External"/><Relationship Id="rId325" Type="http://schemas.openxmlformats.org/officeDocument/2006/relationships/hyperlink" Target="mailto:sabanagrandeAtl@registraduria.gov.co" TargetMode="External"/><Relationship Id="rId171" Type="http://schemas.openxmlformats.org/officeDocument/2006/relationships/hyperlink" Target="mailto:lmaestreb@registraduria.gov.co" TargetMode="External"/><Relationship Id="rId227" Type="http://schemas.openxmlformats.org/officeDocument/2006/relationships/hyperlink" Target="mailto:mvgaona@registraduria.gov.co" TargetMode="External"/><Relationship Id="rId269" Type="http://schemas.openxmlformats.org/officeDocument/2006/relationships/hyperlink" Target="mailto:chigorodoantioquia@registraduria.gov.co" TargetMode="External"/><Relationship Id="rId33" Type="http://schemas.openxmlformats.org/officeDocument/2006/relationships/hyperlink" Target="mailto:esuarez@registraduria.gov.co" TargetMode="External"/><Relationship Id="rId129" Type="http://schemas.openxmlformats.org/officeDocument/2006/relationships/hyperlink" Target="mailto:haurbano@registraduria.gov.co" TargetMode="External"/><Relationship Id="rId280" Type="http://schemas.openxmlformats.org/officeDocument/2006/relationships/hyperlink" Target="mailto:santuarioantioquia@registraduria.gov.co" TargetMode="External"/><Relationship Id="rId336" Type="http://schemas.openxmlformats.org/officeDocument/2006/relationships/hyperlink" Target="mailto:afmurillo@registraduria.gov.co" TargetMode="External"/><Relationship Id="rId75" Type="http://schemas.openxmlformats.org/officeDocument/2006/relationships/hyperlink" Target="mailto:Priscilac97@gmail.com" TargetMode="External"/><Relationship Id="rId140" Type="http://schemas.openxmlformats.org/officeDocument/2006/relationships/hyperlink" Target="mailto:ManaureLaguajira@registraduria.gov.co" TargetMode="External"/><Relationship Id="rId182" Type="http://schemas.openxmlformats.org/officeDocument/2006/relationships/hyperlink" Target="mailto:oluna@registraduria.gov.co" TargetMode="External"/><Relationship Id="rId6" Type="http://schemas.openxmlformats.org/officeDocument/2006/relationships/hyperlink" Target="mailto:dibrinezo@registraduria.gov.co" TargetMode="External"/><Relationship Id="rId238" Type="http://schemas.openxmlformats.org/officeDocument/2006/relationships/hyperlink" Target="mailto:fundacionmagdalena@registraduria.gov.co" TargetMode="External"/><Relationship Id="rId291" Type="http://schemas.openxmlformats.org/officeDocument/2006/relationships/hyperlink" Target="mailto:carsalazar@registraduria.gov.co" TargetMode="External"/><Relationship Id="rId305" Type="http://schemas.openxmlformats.org/officeDocument/2006/relationships/hyperlink" Target="mailto:caicedoniavalle@registraduria.gov.co" TargetMode="External"/><Relationship Id="rId347" Type="http://schemas.openxmlformats.org/officeDocument/2006/relationships/hyperlink" Target="mailto:jamundivalle@registraduria.gov.co" TargetMode="External"/><Relationship Id="rId44" Type="http://schemas.openxmlformats.org/officeDocument/2006/relationships/hyperlink" Target="mailto:hpita@registraduria.gov.co" TargetMode="External"/><Relationship Id="rId86" Type="http://schemas.openxmlformats.org/officeDocument/2006/relationships/hyperlink" Target="mailto:mlisaza@registraduria.gov.co" TargetMode="External"/><Relationship Id="rId151" Type="http://schemas.openxmlformats.org/officeDocument/2006/relationships/hyperlink" Target="mailto:libanotolima@registraduria.gov.co" TargetMode="External"/><Relationship Id="rId193" Type="http://schemas.openxmlformats.org/officeDocument/2006/relationships/hyperlink" Target="mailto:albahamon@registraduria.gov" TargetMode="External"/><Relationship Id="rId207" Type="http://schemas.openxmlformats.org/officeDocument/2006/relationships/hyperlink" Target="mailto:relinares@registraduria.gov.co" TargetMode="External"/><Relationship Id="rId249" Type="http://schemas.openxmlformats.org/officeDocument/2006/relationships/hyperlink" Target="mailto:tuquerresnarino@registraduria.gov.co" TargetMode="External"/><Relationship Id="rId13" Type="http://schemas.openxmlformats.org/officeDocument/2006/relationships/hyperlink" Target="mailto:gffranco@registraduria.gov.co" TargetMode="External"/><Relationship Id="rId109" Type="http://schemas.openxmlformats.org/officeDocument/2006/relationships/hyperlink" Target="mailto:regilorica@hotmail.com" TargetMode="External"/><Relationship Id="rId260" Type="http://schemas.openxmlformats.org/officeDocument/2006/relationships/hyperlink" Target="mailto:itaguiantioquia@registraduria.gov.co" TargetMode="External"/><Relationship Id="rId316" Type="http://schemas.openxmlformats.org/officeDocument/2006/relationships/hyperlink" Target="mailto:rfernandez@registraduria.gov.co" TargetMode="External"/><Relationship Id="rId55" Type="http://schemas.openxmlformats.org/officeDocument/2006/relationships/hyperlink" Target="mailto:rapabon@registraduria.gov.co" TargetMode="External"/><Relationship Id="rId97" Type="http://schemas.openxmlformats.org/officeDocument/2006/relationships/hyperlink" Target="mailto:armoreno@registraduria.gov.co" TargetMode="External"/><Relationship Id="rId120" Type="http://schemas.openxmlformats.org/officeDocument/2006/relationships/hyperlink" Target="mailto:mahechahenry@yahoo.com;" TargetMode="External"/><Relationship Id="rId162" Type="http://schemas.openxmlformats.org/officeDocument/2006/relationships/hyperlink" Target="mailto:madridcundinamarca@registraduria.gov.co" TargetMode="External"/><Relationship Id="rId218" Type="http://schemas.openxmlformats.org/officeDocument/2006/relationships/hyperlink" Target="mailto:mlhinestroza@registraduria.gov.co" TargetMode="External"/><Relationship Id="rId271" Type="http://schemas.openxmlformats.org/officeDocument/2006/relationships/hyperlink" Target="mailto:elbagreantioquia@registraduria.gov.co" TargetMode="External"/><Relationship Id="rId24" Type="http://schemas.openxmlformats.org/officeDocument/2006/relationships/hyperlink" Target="mailto:gparra@registraduria.gov.co" TargetMode="External"/><Relationship Id="rId66" Type="http://schemas.openxmlformats.org/officeDocument/2006/relationships/hyperlink" Target="mailto:corozalsucre@registraduria.gov.co" TargetMode="External"/><Relationship Id="rId131" Type="http://schemas.openxmlformats.org/officeDocument/2006/relationships/hyperlink" Target="mailto:zhcamacho@registraduria.gov.co" TargetMode="External"/><Relationship Id="rId327" Type="http://schemas.openxmlformats.org/officeDocument/2006/relationships/hyperlink" Target="mailto:SantoTomasAtlantico@registraduria.gov.co" TargetMode="External"/><Relationship Id="rId173" Type="http://schemas.openxmlformats.org/officeDocument/2006/relationships/hyperlink" Target="mailto:pachocundinamarca@registraduria.gov.co" TargetMode="External"/><Relationship Id="rId229" Type="http://schemas.openxmlformats.org/officeDocument/2006/relationships/hyperlink" Target="mailto:jmotalora@registraduria.gov.co" TargetMode="External"/><Relationship Id="rId240" Type="http://schemas.openxmlformats.org/officeDocument/2006/relationships/hyperlink" Target="mailto:elbancomagdalena@registraduria.gov.co" TargetMode="External"/><Relationship Id="rId35" Type="http://schemas.openxmlformats.org/officeDocument/2006/relationships/hyperlink" Target="mailto:asogamoso@registraduria.gov.co" TargetMode="External"/><Relationship Id="rId77" Type="http://schemas.openxmlformats.org/officeDocument/2006/relationships/hyperlink" Target="mailto:rvalencia@registraduria.gov.co" TargetMode="External"/><Relationship Id="rId100" Type="http://schemas.openxmlformats.org/officeDocument/2006/relationships/hyperlink" Target="mailto:niortega@registraduria.gov.co" TargetMode="External"/><Relationship Id="rId282" Type="http://schemas.openxmlformats.org/officeDocument/2006/relationships/hyperlink" Target="mailto:sonsonantioquia@registraduria.gov.co" TargetMode="External"/><Relationship Id="rId338" Type="http://schemas.openxmlformats.org/officeDocument/2006/relationships/hyperlink" Target="mailto:controlinterno@registraduria.gov.co" TargetMode="External"/><Relationship Id="rId8" Type="http://schemas.openxmlformats.org/officeDocument/2006/relationships/hyperlink" Target="mailto:pbastidas@registraduria.gov.co" TargetMode="External"/><Relationship Id="rId142" Type="http://schemas.openxmlformats.org/officeDocument/2006/relationships/hyperlink" Target="mailto:f@gmail.com" TargetMode="External"/><Relationship Id="rId184" Type="http://schemas.openxmlformats.org/officeDocument/2006/relationships/hyperlink" Target="mailto:meberrio@registraduria.gov.co" TargetMode="External"/><Relationship Id="rId251" Type="http://schemas.openxmlformats.org/officeDocument/2006/relationships/hyperlink" Target="mailto:pobladoantioaquia@registraduria.gov.co"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hiltrento.com/sellos-manuales/871-sello-numerador-12-mm-6-digitos.html" TargetMode="External"/><Relationship Id="rId1" Type="http://schemas.openxmlformats.org/officeDocument/2006/relationships/pivotTable" Target="../pivotTables/pivotTable4.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hiltrento.com/sellos-manuales/871-sello-numerador-12-mm-6-digitos.html" TargetMode="External"/><Relationship Id="rId1" Type="http://schemas.openxmlformats.org/officeDocument/2006/relationships/pivotTable" Target="../pivotTables/pivotTable5.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sheetPr>
  <dimension ref="B1:C17"/>
  <sheetViews>
    <sheetView tabSelected="1" zoomScaleNormal="100" workbookViewId="0">
      <selection activeCell="B2" sqref="B2"/>
    </sheetView>
  </sheetViews>
  <sheetFormatPr baseColWidth="10" defaultRowHeight="15"/>
  <cols>
    <col min="2" max="2" width="72.140625" bestFit="1" customWidth="1"/>
    <col min="3" max="3" width="20.28515625" customWidth="1"/>
  </cols>
  <sheetData>
    <row r="1" spans="2:3">
      <c r="B1" s="28"/>
    </row>
    <row r="2" spans="2:3">
      <c r="B2" s="370" t="s">
        <v>3663</v>
      </c>
      <c r="C2" s="370" t="s">
        <v>2010</v>
      </c>
    </row>
    <row r="3" spans="2:3">
      <c r="B3" s="595" t="s">
        <v>2102</v>
      </c>
      <c r="C3" s="595"/>
    </row>
    <row r="4" spans="2:3">
      <c r="B4" s="371" t="s">
        <v>2198</v>
      </c>
      <c r="C4" s="371" t="s">
        <v>2080</v>
      </c>
    </row>
    <row r="5" spans="2:3">
      <c r="B5" s="371" t="s">
        <v>3664</v>
      </c>
      <c r="C5" s="371" t="s">
        <v>2082</v>
      </c>
    </row>
    <row r="6" spans="2:3">
      <c r="B6" s="371" t="s">
        <v>3665</v>
      </c>
      <c r="C6" s="371" t="s">
        <v>2094</v>
      </c>
    </row>
    <row r="7" spans="2:3">
      <c r="B7" s="371" t="s">
        <v>3666</v>
      </c>
      <c r="C7" s="371" t="s">
        <v>2095</v>
      </c>
    </row>
    <row r="8" spans="2:3">
      <c r="B8" s="371" t="s">
        <v>3667</v>
      </c>
      <c r="C8" s="371" t="s">
        <v>2096</v>
      </c>
    </row>
    <row r="9" spans="2:3">
      <c r="B9" s="371" t="s">
        <v>3653</v>
      </c>
      <c r="C9" s="371" t="s">
        <v>2097</v>
      </c>
    </row>
    <row r="10" spans="2:3">
      <c r="B10" s="371" t="s">
        <v>3668</v>
      </c>
      <c r="C10" s="371" t="s">
        <v>2098</v>
      </c>
    </row>
    <row r="11" spans="2:3">
      <c r="B11" s="371" t="s">
        <v>3654</v>
      </c>
      <c r="C11" s="371" t="s">
        <v>2099</v>
      </c>
    </row>
    <row r="12" spans="2:3">
      <c r="B12" s="371" t="s">
        <v>3655</v>
      </c>
      <c r="C12" s="371" t="s">
        <v>2100</v>
      </c>
    </row>
    <row r="13" spans="2:3">
      <c r="B13" s="372" t="s">
        <v>3656</v>
      </c>
      <c r="C13" s="371" t="s">
        <v>2047</v>
      </c>
    </row>
    <row r="14" spans="2:3">
      <c r="B14" s="372" t="s">
        <v>3657</v>
      </c>
      <c r="C14" s="371" t="s">
        <v>2048</v>
      </c>
    </row>
    <row r="15" spans="2:3">
      <c r="B15" s="372" t="s">
        <v>3658</v>
      </c>
      <c r="C15" s="371" t="s">
        <v>2200</v>
      </c>
    </row>
    <row r="16" spans="2:3">
      <c r="B16" s="594" t="s">
        <v>2011</v>
      </c>
      <c r="C16" s="594"/>
    </row>
    <row r="17" spans="2:3">
      <c r="B17" s="371" t="s">
        <v>3669</v>
      </c>
      <c r="C17" s="371" t="s">
        <v>3364</v>
      </c>
    </row>
  </sheetData>
  <mergeCells count="2">
    <mergeCell ref="B16:C16"/>
    <mergeCell ref="B3:C3"/>
  </mergeCells>
  <phoneticPr fontId="5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
  <sheetViews>
    <sheetView workbookViewId="0">
      <selection activeCell="A2" sqref="A2"/>
    </sheetView>
  </sheetViews>
  <sheetFormatPr baseColWidth="10" defaultRowHeight="15"/>
  <cols>
    <col min="1" max="1" width="4.140625" bestFit="1" customWidth="1"/>
    <col min="2" max="2" width="19.7109375" bestFit="1" customWidth="1"/>
    <col min="3" max="3" width="19.7109375" customWidth="1"/>
    <col min="4" max="4" width="57.5703125" bestFit="1" customWidth="1"/>
    <col min="5" max="5" width="17.7109375" bestFit="1" customWidth="1"/>
    <col min="6" max="6" width="14.140625" bestFit="1" customWidth="1"/>
    <col min="7" max="7" width="20.140625" bestFit="1" customWidth="1"/>
  </cols>
  <sheetData>
    <row r="1" spans="1:7">
      <c r="A1" s="31" t="s">
        <v>3304</v>
      </c>
      <c r="B1" s="31" t="s">
        <v>3299</v>
      </c>
      <c r="C1" s="31" t="s">
        <v>3298</v>
      </c>
      <c r="D1" s="31" t="s">
        <v>3300</v>
      </c>
      <c r="E1" s="31" t="s">
        <v>3301</v>
      </c>
      <c r="F1" s="31" t="s">
        <v>3302</v>
      </c>
      <c r="G1" s="31" t="s">
        <v>3303</v>
      </c>
    </row>
    <row r="2" spans="1:7" ht="60">
      <c r="A2" s="364">
        <v>1</v>
      </c>
      <c r="B2" s="364" t="s">
        <v>3307</v>
      </c>
      <c r="C2" s="364" t="s">
        <v>3306</v>
      </c>
      <c r="D2" s="364" t="s">
        <v>3305</v>
      </c>
      <c r="E2" s="365">
        <v>1742961510</v>
      </c>
      <c r="F2" s="366">
        <v>45776</v>
      </c>
      <c r="G2" s="366">
        <v>46022</v>
      </c>
    </row>
    <row r="3" spans="1:7" ht="45">
      <c r="A3" s="364">
        <v>2</v>
      </c>
      <c r="B3" s="364" t="s">
        <v>3310</v>
      </c>
      <c r="C3" s="364" t="s">
        <v>3309</v>
      </c>
      <c r="D3" s="364" t="s">
        <v>3308</v>
      </c>
      <c r="E3" s="365">
        <v>97000000</v>
      </c>
      <c r="F3" s="366">
        <v>45737</v>
      </c>
      <c r="G3" s="366">
        <v>46006</v>
      </c>
    </row>
    <row r="4" spans="1:7" ht="45">
      <c r="A4" s="364">
        <v>3</v>
      </c>
      <c r="B4" s="364" t="s">
        <v>3313</v>
      </c>
      <c r="C4" s="364" t="s">
        <v>3312</v>
      </c>
      <c r="D4" s="364" t="s">
        <v>3311</v>
      </c>
      <c r="E4" s="365">
        <v>4487235257</v>
      </c>
      <c r="F4" s="366">
        <v>45393</v>
      </c>
      <c r="G4" s="366">
        <v>45625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R399"/>
  <sheetViews>
    <sheetView zoomScale="85" zoomScaleNormal="85" workbookViewId="0">
      <pane xSplit="6" ySplit="4" topLeftCell="G5" activePane="bottomRight" state="frozen"/>
      <selection pane="topRight" activeCell="H1" sqref="H1"/>
      <selection pane="bottomLeft" activeCell="A5" sqref="A5"/>
      <selection pane="bottomRight" activeCell="A4" sqref="A4:E4"/>
    </sheetView>
  </sheetViews>
  <sheetFormatPr baseColWidth="10" defaultColWidth="11.42578125" defaultRowHeight="15"/>
  <cols>
    <col min="1" max="1" width="12.42578125" customWidth="1"/>
    <col min="2" max="2" width="32.7109375" bestFit="1" customWidth="1"/>
    <col min="3" max="3" width="16.7109375" customWidth="1"/>
    <col min="4" max="4" width="18.85546875" bestFit="1" customWidth="1"/>
    <col min="5" max="5" width="18.28515625" bestFit="1" customWidth="1"/>
    <col min="6" max="6" width="2.5703125" customWidth="1"/>
    <col min="7" max="7" width="11.42578125" bestFit="1" customWidth="1"/>
    <col min="8" max="8" width="81.42578125" bestFit="1" customWidth="1"/>
    <col min="9" max="9" width="26.28515625" bestFit="1" customWidth="1"/>
    <col min="10" max="10" width="15.140625" bestFit="1" customWidth="1"/>
    <col min="11" max="11" width="16.7109375" customWidth="1"/>
    <col min="12" max="12" width="20.7109375" bestFit="1" customWidth="1"/>
    <col min="13" max="13" width="18.7109375" bestFit="1" customWidth="1"/>
    <col min="14" max="14" width="3.85546875" bestFit="1" customWidth="1"/>
    <col min="15" max="15" width="15.5703125" bestFit="1" customWidth="1"/>
    <col min="16" max="16" width="38.28515625" bestFit="1" customWidth="1"/>
    <col min="17" max="18" width="16.5703125" bestFit="1" customWidth="1"/>
  </cols>
  <sheetData>
    <row r="1" spans="1:18" ht="16.5" customHeight="1" thickBot="1">
      <c r="A1" s="600" t="s">
        <v>2079</v>
      </c>
      <c r="B1" s="601"/>
      <c r="C1" s="601"/>
      <c r="D1" s="601"/>
      <c r="E1" s="601"/>
      <c r="F1" s="601"/>
      <c r="G1" s="601"/>
      <c r="H1" s="601"/>
      <c r="I1" s="601"/>
      <c r="J1" s="601"/>
      <c r="K1" s="601"/>
      <c r="L1" s="601"/>
      <c r="M1" s="602"/>
    </row>
    <row r="2" spans="1:18" ht="16.5" customHeight="1" thickTop="1" thickBot="1">
      <c r="A2" s="603" t="s">
        <v>2870</v>
      </c>
      <c r="B2" s="604"/>
      <c r="C2" s="604"/>
      <c r="D2" s="604"/>
      <c r="E2" s="604"/>
      <c r="F2" s="604"/>
      <c r="G2" s="604"/>
      <c r="H2" s="604"/>
      <c r="I2" s="604"/>
      <c r="J2" s="604"/>
      <c r="K2" s="604"/>
      <c r="L2" s="604"/>
      <c r="M2" s="605"/>
    </row>
    <row r="3" spans="1:18" ht="33" customHeight="1" thickTop="1" thickBot="1">
      <c r="A3" s="603" t="s">
        <v>2871</v>
      </c>
      <c r="B3" s="604"/>
      <c r="C3" s="604"/>
      <c r="D3" s="604"/>
      <c r="E3" s="604"/>
      <c r="F3" s="604"/>
      <c r="G3" s="606"/>
      <c r="H3" s="606"/>
      <c r="I3" s="606"/>
      <c r="J3" s="606"/>
      <c r="K3" s="606"/>
      <c r="L3" s="606"/>
      <c r="M3" s="607"/>
    </row>
    <row r="4" spans="1:18" ht="30" customHeight="1" thickTop="1" thickBot="1">
      <c r="A4" s="608" t="s">
        <v>2871</v>
      </c>
      <c r="B4" s="609"/>
      <c r="C4" s="609"/>
      <c r="D4" s="609"/>
      <c r="E4" s="610"/>
      <c r="F4" s="306"/>
      <c r="G4" s="307" t="s">
        <v>1</v>
      </c>
      <c r="H4" s="308" t="s">
        <v>1476</v>
      </c>
      <c r="I4" s="308" t="s">
        <v>1477</v>
      </c>
      <c r="J4" s="308" t="s">
        <v>1262</v>
      </c>
      <c r="K4" s="309" t="s">
        <v>2611</v>
      </c>
      <c r="L4" s="310" t="s">
        <v>2837</v>
      </c>
      <c r="M4" s="311" t="s">
        <v>2838</v>
      </c>
      <c r="N4" s="250"/>
    </row>
    <row r="5" spans="1:18" ht="15.75" thickBot="1">
      <c r="A5" s="312" t="s">
        <v>1472</v>
      </c>
      <c r="B5" s="313" t="s">
        <v>1473</v>
      </c>
      <c r="C5" s="313" t="s">
        <v>2839</v>
      </c>
      <c r="D5" s="313" t="s">
        <v>2840</v>
      </c>
      <c r="E5" s="314" t="s">
        <v>1198</v>
      </c>
      <c r="G5" s="315">
        <v>1</v>
      </c>
      <c r="H5" s="71" t="s">
        <v>1225</v>
      </c>
      <c r="I5" s="72" t="s">
        <v>7</v>
      </c>
      <c r="J5" s="72" t="s">
        <v>1477</v>
      </c>
      <c r="K5" s="251">
        <v>1954545.4545454546</v>
      </c>
      <c r="L5" s="253">
        <f>ROUND(K5,-3)</f>
        <v>1955000</v>
      </c>
      <c r="M5" s="76">
        <f>ROUND(((L5+(L5*3%)))*7,-3)</f>
        <v>14096000</v>
      </c>
      <c r="N5" s="83"/>
      <c r="O5" s="316"/>
      <c r="P5" s="82"/>
      <c r="Q5" s="82"/>
      <c r="R5" s="82"/>
    </row>
    <row r="6" spans="1:18">
      <c r="A6" s="87">
        <v>32</v>
      </c>
      <c r="B6" s="88" t="s">
        <v>1474</v>
      </c>
      <c r="C6" s="404">
        <v>259823000</v>
      </c>
      <c r="D6" s="404">
        <v>1873322000</v>
      </c>
      <c r="E6" s="405">
        <f>+C6+D6</f>
        <v>2133145000</v>
      </c>
      <c r="G6" s="317">
        <v>2</v>
      </c>
      <c r="H6" s="52" t="s">
        <v>302</v>
      </c>
      <c r="I6" s="53" t="s">
        <v>7</v>
      </c>
      <c r="J6" s="72" t="s">
        <v>2107</v>
      </c>
      <c r="K6" s="251">
        <v>923636.36363636365</v>
      </c>
      <c r="L6" s="253">
        <f t="shared" ref="L6:L69" si="0">ROUND(K6,-3)</f>
        <v>924000</v>
      </c>
      <c r="M6" s="76">
        <f t="shared" ref="M6:M69" si="1">ROUND(((L6+(L6*3%)))*7,-3)</f>
        <v>6662000</v>
      </c>
      <c r="N6" s="83"/>
      <c r="R6" s="83"/>
    </row>
    <row r="7" spans="1:18">
      <c r="A7" s="89">
        <v>50</v>
      </c>
      <c r="B7" s="31" t="s">
        <v>3382</v>
      </c>
      <c r="C7" s="406">
        <v>97040000</v>
      </c>
      <c r="D7" s="406">
        <v>699657000</v>
      </c>
      <c r="E7" s="407">
        <f t="shared" ref="E7:E11" si="2">+C7+D7</f>
        <v>796697000</v>
      </c>
      <c r="G7" s="317">
        <v>3</v>
      </c>
      <c r="H7" s="52" t="s">
        <v>1226</v>
      </c>
      <c r="I7" s="53" t="s">
        <v>9</v>
      </c>
      <c r="J7" s="72" t="s">
        <v>1477</v>
      </c>
      <c r="K7" s="251">
        <v>17179090.90909091</v>
      </c>
      <c r="L7" s="253">
        <f t="shared" si="0"/>
        <v>17179000</v>
      </c>
      <c r="M7" s="76">
        <f t="shared" si="1"/>
        <v>123861000</v>
      </c>
      <c r="N7" s="83"/>
      <c r="R7" s="83"/>
    </row>
    <row r="8" spans="1:18">
      <c r="A8" s="89">
        <v>161</v>
      </c>
      <c r="B8" s="31" t="s">
        <v>3383</v>
      </c>
      <c r="C8" s="406">
        <v>140663000</v>
      </c>
      <c r="D8" s="406">
        <v>1014177000</v>
      </c>
      <c r="E8" s="407">
        <f t="shared" si="2"/>
        <v>1154840000</v>
      </c>
      <c r="G8" s="317">
        <v>4</v>
      </c>
      <c r="H8" s="52" t="s">
        <v>1481</v>
      </c>
      <c r="I8" s="53" t="s">
        <v>9</v>
      </c>
      <c r="J8" s="72" t="s">
        <v>2105</v>
      </c>
      <c r="K8" s="251">
        <v>3394545.4545454546</v>
      </c>
      <c r="L8" s="253">
        <f t="shared" si="0"/>
        <v>3395000</v>
      </c>
      <c r="M8" s="76">
        <f t="shared" si="1"/>
        <v>24478000</v>
      </c>
      <c r="N8" s="83"/>
      <c r="R8" s="83"/>
    </row>
    <row r="9" spans="1:18">
      <c r="A9" s="89">
        <v>49</v>
      </c>
      <c r="B9" s="31" t="s">
        <v>3384</v>
      </c>
      <c r="C9" s="406">
        <v>57897000</v>
      </c>
      <c r="D9" s="406">
        <v>417434000</v>
      </c>
      <c r="E9" s="407">
        <f t="shared" si="2"/>
        <v>475331000</v>
      </c>
      <c r="G9" s="317">
        <v>5</v>
      </c>
      <c r="H9" s="52" t="s">
        <v>1266</v>
      </c>
      <c r="I9" s="53" t="s">
        <v>9</v>
      </c>
      <c r="J9" s="72" t="s">
        <v>2105</v>
      </c>
      <c r="K9" s="251">
        <v>1439090.9090909092</v>
      </c>
      <c r="L9" s="253">
        <f t="shared" si="0"/>
        <v>1439000</v>
      </c>
      <c r="M9" s="76">
        <f t="shared" si="1"/>
        <v>10375000</v>
      </c>
      <c r="N9" s="83"/>
      <c r="R9" s="83"/>
    </row>
    <row r="10" spans="1:18">
      <c r="A10" s="89">
        <v>29</v>
      </c>
      <c r="B10" s="31" t="s">
        <v>3385</v>
      </c>
      <c r="C10" s="406">
        <v>60288000</v>
      </c>
      <c r="D10" s="406">
        <v>434676000</v>
      </c>
      <c r="E10" s="407">
        <f t="shared" si="2"/>
        <v>494964000</v>
      </c>
      <c r="G10" s="317">
        <v>6</v>
      </c>
      <c r="H10" s="52" t="s">
        <v>1267</v>
      </c>
      <c r="I10" s="53" t="s">
        <v>9</v>
      </c>
      <c r="J10" s="72" t="s">
        <v>2105</v>
      </c>
      <c r="K10" s="251">
        <v>815454.54545454541</v>
      </c>
      <c r="L10" s="253">
        <f t="shared" si="0"/>
        <v>815000</v>
      </c>
      <c r="M10" s="76">
        <f t="shared" si="1"/>
        <v>5876000</v>
      </c>
      <c r="N10" s="83"/>
      <c r="R10" s="83"/>
    </row>
    <row r="11" spans="1:18" ht="15.75" thickBot="1">
      <c r="A11" s="90">
        <v>60</v>
      </c>
      <c r="B11" s="91" t="s">
        <v>1475</v>
      </c>
      <c r="C11" s="408">
        <v>56300818.180000097</v>
      </c>
      <c r="D11" s="408">
        <v>406872842</v>
      </c>
      <c r="E11" s="409">
        <f t="shared" si="2"/>
        <v>463173660.18000007</v>
      </c>
      <c r="G11" s="317">
        <v>7</v>
      </c>
      <c r="H11" s="52" t="s">
        <v>1268</v>
      </c>
      <c r="I11" s="53" t="s">
        <v>9</v>
      </c>
      <c r="J11" s="72" t="s">
        <v>2105</v>
      </c>
      <c r="K11" s="251">
        <v>1020000</v>
      </c>
      <c r="L11" s="253">
        <f t="shared" si="0"/>
        <v>1020000</v>
      </c>
      <c r="M11" s="76">
        <f t="shared" si="1"/>
        <v>7354000</v>
      </c>
      <c r="N11" s="83"/>
      <c r="R11" s="83"/>
    </row>
    <row r="12" spans="1:18" ht="15.75" thickBot="1">
      <c r="A12" s="598" t="s">
        <v>1198</v>
      </c>
      <c r="B12" s="599"/>
      <c r="C12" s="410">
        <f>SUM(C6:C11)</f>
        <v>672011818.18000007</v>
      </c>
      <c r="D12" s="410">
        <f>SUM(D6:D11)</f>
        <v>4846138842</v>
      </c>
      <c r="E12" s="411">
        <f>SUM(E6:E11)</f>
        <v>5518150660.1800003</v>
      </c>
      <c r="G12" s="317">
        <v>8</v>
      </c>
      <c r="H12" s="52" t="s">
        <v>211</v>
      </c>
      <c r="I12" s="53" t="s">
        <v>9</v>
      </c>
      <c r="J12" s="72" t="s">
        <v>2105</v>
      </c>
      <c r="K12" s="251">
        <v>1224545.4545454546</v>
      </c>
      <c r="L12" s="253">
        <f t="shared" si="0"/>
        <v>1225000</v>
      </c>
      <c r="M12" s="76">
        <f t="shared" si="1"/>
        <v>8832000</v>
      </c>
      <c r="N12" s="83"/>
      <c r="R12" s="83"/>
    </row>
    <row r="13" spans="1:18">
      <c r="A13" s="611"/>
      <c r="B13" s="611"/>
      <c r="C13" s="611"/>
      <c r="D13" s="611"/>
      <c r="E13" s="156"/>
      <c r="G13" s="317">
        <v>9</v>
      </c>
      <c r="H13" s="52" t="s">
        <v>1269</v>
      </c>
      <c r="I13" s="53" t="s">
        <v>9</v>
      </c>
      <c r="J13" s="72" t="s">
        <v>2105</v>
      </c>
      <c r="K13" s="251">
        <v>1128181.8181818181</v>
      </c>
      <c r="L13" s="253">
        <f t="shared" si="0"/>
        <v>1128000</v>
      </c>
      <c r="M13" s="76">
        <f t="shared" si="1"/>
        <v>8133000</v>
      </c>
      <c r="N13" s="83"/>
      <c r="R13" s="83"/>
    </row>
    <row r="14" spans="1:18">
      <c r="C14" s="92"/>
      <c r="D14" s="92"/>
      <c r="E14" s="257"/>
      <c r="G14" s="317">
        <v>10</v>
      </c>
      <c r="H14" s="52" t="s">
        <v>1270</v>
      </c>
      <c r="I14" s="53" t="s">
        <v>9</v>
      </c>
      <c r="J14" s="72" t="s">
        <v>2105</v>
      </c>
      <c r="K14" s="251">
        <v>1224545.4545454546</v>
      </c>
      <c r="L14" s="253">
        <f t="shared" si="0"/>
        <v>1225000</v>
      </c>
      <c r="M14" s="76">
        <f t="shared" si="1"/>
        <v>8832000</v>
      </c>
      <c r="N14" s="83"/>
      <c r="R14" s="83"/>
    </row>
    <row r="15" spans="1:18">
      <c r="D15" s="92"/>
      <c r="E15" s="83"/>
      <c r="G15" s="317">
        <v>11</v>
      </c>
      <c r="H15" s="52" t="s">
        <v>737</v>
      </c>
      <c r="I15" s="53" t="s">
        <v>9</v>
      </c>
      <c r="J15" s="72" t="s">
        <v>2105</v>
      </c>
      <c r="K15" s="251">
        <v>504545.45454545453</v>
      </c>
      <c r="L15" s="253">
        <f t="shared" si="0"/>
        <v>505000</v>
      </c>
      <c r="M15" s="76">
        <f t="shared" si="1"/>
        <v>3641000</v>
      </c>
      <c r="N15" s="83"/>
      <c r="R15" s="83"/>
    </row>
    <row r="16" spans="1:18">
      <c r="A16" s="285"/>
      <c r="E16" s="92"/>
      <c r="G16" s="317">
        <v>12</v>
      </c>
      <c r="H16" s="52" t="s">
        <v>256</v>
      </c>
      <c r="I16" s="53" t="s">
        <v>9</v>
      </c>
      <c r="J16" s="72" t="s">
        <v>2107</v>
      </c>
      <c r="K16" s="251">
        <v>1642727.2727272727</v>
      </c>
      <c r="L16" s="253">
        <f t="shared" si="0"/>
        <v>1643000</v>
      </c>
      <c r="M16" s="76">
        <f t="shared" si="1"/>
        <v>11846000</v>
      </c>
      <c r="N16" s="83"/>
      <c r="R16" s="83"/>
    </row>
    <row r="17" spans="2:18">
      <c r="C17" s="92"/>
      <c r="E17" s="157"/>
      <c r="G17" s="317">
        <v>13</v>
      </c>
      <c r="H17" s="52" t="s">
        <v>283</v>
      </c>
      <c r="I17" s="53" t="s">
        <v>9</v>
      </c>
      <c r="J17" s="72" t="s">
        <v>2107</v>
      </c>
      <c r="K17" s="251">
        <v>1642727.2727272727</v>
      </c>
      <c r="L17" s="253">
        <f t="shared" si="0"/>
        <v>1643000</v>
      </c>
      <c r="M17" s="76">
        <f t="shared" si="1"/>
        <v>11846000</v>
      </c>
      <c r="N17" s="83"/>
      <c r="R17" s="83"/>
    </row>
    <row r="18" spans="2:18">
      <c r="C18" s="92"/>
      <c r="D18" s="92"/>
      <c r="E18" s="92"/>
      <c r="G18" s="317">
        <v>14</v>
      </c>
      <c r="H18" s="52" t="s">
        <v>300</v>
      </c>
      <c r="I18" s="53" t="s">
        <v>9</v>
      </c>
      <c r="J18" s="72" t="s">
        <v>2107</v>
      </c>
      <c r="K18" s="251">
        <v>1331818.1818181819</v>
      </c>
      <c r="L18" s="253">
        <f t="shared" si="0"/>
        <v>1332000</v>
      </c>
      <c r="M18" s="76">
        <f t="shared" si="1"/>
        <v>9604000</v>
      </c>
      <c r="N18" s="83"/>
      <c r="R18" s="83"/>
    </row>
    <row r="19" spans="2:18">
      <c r="B19" s="261" t="s">
        <v>2108</v>
      </c>
      <c r="C19" t="s">
        <v>3339</v>
      </c>
      <c r="D19" t="s">
        <v>3340</v>
      </c>
      <c r="E19" s="157"/>
      <c r="G19" s="317">
        <v>15</v>
      </c>
      <c r="H19" s="52" t="s">
        <v>307</v>
      </c>
      <c r="I19" s="53" t="s">
        <v>9</v>
      </c>
      <c r="J19" s="72" t="s">
        <v>2107</v>
      </c>
      <c r="K19" s="251">
        <v>1848181.8181818181</v>
      </c>
      <c r="L19" s="253">
        <f t="shared" si="0"/>
        <v>1848000</v>
      </c>
      <c r="M19" s="76">
        <f t="shared" si="1"/>
        <v>13324000</v>
      </c>
      <c r="N19" s="83"/>
      <c r="R19" s="83"/>
    </row>
    <row r="20" spans="2:18">
      <c r="B20" s="250" t="s">
        <v>1477</v>
      </c>
      <c r="C20" s="84">
        <v>259823000</v>
      </c>
      <c r="D20" s="84">
        <v>1873322000</v>
      </c>
      <c r="E20" s="318"/>
      <c r="G20" s="317">
        <v>16</v>
      </c>
      <c r="H20" s="52" t="s">
        <v>369</v>
      </c>
      <c r="I20" s="53" t="s">
        <v>9</v>
      </c>
      <c r="J20" s="72" t="s">
        <v>2106</v>
      </c>
      <c r="K20" s="251">
        <v>504545.45454545453</v>
      </c>
      <c r="L20" s="253">
        <f t="shared" si="0"/>
        <v>505000</v>
      </c>
      <c r="M20" s="76">
        <f t="shared" si="1"/>
        <v>3641000</v>
      </c>
      <c r="N20" s="83"/>
      <c r="R20" s="83"/>
    </row>
    <row r="21" spans="2:18">
      <c r="B21" s="250" t="s">
        <v>2107</v>
      </c>
      <c r="C21" s="84">
        <v>97040000</v>
      </c>
      <c r="D21" s="84">
        <v>699657000</v>
      </c>
      <c r="E21" s="318"/>
      <c r="G21" s="317">
        <v>17</v>
      </c>
      <c r="H21" s="52" t="s">
        <v>375</v>
      </c>
      <c r="I21" s="53" t="s">
        <v>9</v>
      </c>
      <c r="J21" s="72" t="s">
        <v>2106</v>
      </c>
      <c r="K21" s="251">
        <v>504545.45454545453</v>
      </c>
      <c r="L21" s="253">
        <f t="shared" si="0"/>
        <v>505000</v>
      </c>
      <c r="M21" s="76">
        <f t="shared" si="1"/>
        <v>3641000</v>
      </c>
      <c r="N21" s="83"/>
      <c r="R21" s="83"/>
    </row>
    <row r="22" spans="2:18">
      <c r="B22" s="250" t="s">
        <v>2106</v>
      </c>
      <c r="C22" s="84">
        <v>140663000</v>
      </c>
      <c r="D22" s="84">
        <v>1014177000</v>
      </c>
      <c r="G22" s="317">
        <v>18</v>
      </c>
      <c r="H22" s="52" t="s">
        <v>387</v>
      </c>
      <c r="I22" s="53" t="s">
        <v>9</v>
      </c>
      <c r="J22" s="72" t="s">
        <v>2106</v>
      </c>
      <c r="K22" s="251">
        <v>1439090.9090909092</v>
      </c>
      <c r="L22" s="253">
        <f t="shared" si="0"/>
        <v>1439000</v>
      </c>
      <c r="M22" s="76">
        <f t="shared" si="1"/>
        <v>10375000</v>
      </c>
      <c r="N22" s="83"/>
      <c r="R22" s="83"/>
    </row>
    <row r="23" spans="2:18">
      <c r="B23" s="250" t="s">
        <v>2105</v>
      </c>
      <c r="C23" s="84">
        <v>57897000</v>
      </c>
      <c r="D23" s="84">
        <v>417434000</v>
      </c>
      <c r="G23" s="317">
        <v>19</v>
      </c>
      <c r="H23" s="52" t="s">
        <v>391</v>
      </c>
      <c r="I23" s="53" t="s">
        <v>9</v>
      </c>
      <c r="J23" s="72" t="s">
        <v>2106</v>
      </c>
      <c r="K23" s="251">
        <v>719090.90909090906</v>
      </c>
      <c r="L23" s="253">
        <f t="shared" si="0"/>
        <v>719000</v>
      </c>
      <c r="M23" s="76">
        <f t="shared" si="1"/>
        <v>5184000</v>
      </c>
      <c r="N23" s="83"/>
      <c r="R23" s="83"/>
    </row>
    <row r="24" spans="2:18">
      <c r="B24" s="250" t="s">
        <v>2305</v>
      </c>
      <c r="C24" s="84">
        <v>60288000</v>
      </c>
      <c r="D24" s="84">
        <v>434676000</v>
      </c>
      <c r="G24" s="317">
        <v>20</v>
      </c>
      <c r="H24" s="52" t="s">
        <v>405</v>
      </c>
      <c r="I24" s="53" t="s">
        <v>9</v>
      </c>
      <c r="J24" s="72" t="s">
        <v>2106</v>
      </c>
      <c r="K24" s="251">
        <v>611818.18181818177</v>
      </c>
      <c r="L24" s="253">
        <f t="shared" si="0"/>
        <v>612000</v>
      </c>
      <c r="M24" s="76">
        <f t="shared" si="1"/>
        <v>4413000</v>
      </c>
      <c r="N24" s="83"/>
      <c r="R24" s="83"/>
    </row>
    <row r="25" spans="2:18">
      <c r="B25" s="250" t="s">
        <v>2104</v>
      </c>
      <c r="C25" s="84">
        <v>56300818.180000097</v>
      </c>
      <c r="D25" s="84">
        <v>406872842</v>
      </c>
      <c r="G25" s="317">
        <v>21</v>
      </c>
      <c r="H25" s="52" t="s">
        <v>415</v>
      </c>
      <c r="I25" s="53" t="s">
        <v>9</v>
      </c>
      <c r="J25" s="72" t="s">
        <v>2106</v>
      </c>
      <c r="K25" s="251">
        <v>815454.54545454541</v>
      </c>
      <c r="L25" s="253">
        <f t="shared" si="0"/>
        <v>815000</v>
      </c>
      <c r="M25" s="76">
        <f t="shared" si="1"/>
        <v>5876000</v>
      </c>
      <c r="N25" s="83"/>
      <c r="R25" s="83"/>
    </row>
    <row r="26" spans="2:18">
      <c r="B26" s="250" t="s">
        <v>2109</v>
      </c>
      <c r="C26" s="84">
        <v>672011818.18000007</v>
      </c>
      <c r="D26" s="84">
        <v>4846138842</v>
      </c>
      <c r="G26" s="317">
        <v>22</v>
      </c>
      <c r="H26" s="52" t="s">
        <v>419</v>
      </c>
      <c r="I26" s="53" t="s">
        <v>9</v>
      </c>
      <c r="J26" s="72" t="s">
        <v>2106</v>
      </c>
      <c r="K26" s="251">
        <v>504545.45454545453</v>
      </c>
      <c r="L26" s="253">
        <f t="shared" si="0"/>
        <v>505000</v>
      </c>
      <c r="M26" s="76">
        <f t="shared" si="1"/>
        <v>3641000</v>
      </c>
      <c r="N26" s="83"/>
      <c r="R26" s="83"/>
    </row>
    <row r="27" spans="2:18">
      <c r="G27" s="317">
        <v>23</v>
      </c>
      <c r="H27" s="52" t="s">
        <v>423</v>
      </c>
      <c r="I27" s="53" t="s">
        <v>9</v>
      </c>
      <c r="J27" s="72" t="s">
        <v>2106</v>
      </c>
      <c r="K27" s="251">
        <v>815454.54545454541</v>
      </c>
      <c r="L27" s="253">
        <f t="shared" si="0"/>
        <v>815000</v>
      </c>
      <c r="M27" s="76">
        <f t="shared" si="1"/>
        <v>5876000</v>
      </c>
      <c r="N27" s="83"/>
      <c r="R27" s="83"/>
    </row>
    <row r="28" spans="2:18">
      <c r="G28" s="317">
        <v>24</v>
      </c>
      <c r="H28" s="52" t="s">
        <v>432</v>
      </c>
      <c r="I28" s="53" t="s">
        <v>9</v>
      </c>
      <c r="J28" s="72" t="s">
        <v>2106</v>
      </c>
      <c r="K28" s="251">
        <v>1020000</v>
      </c>
      <c r="L28" s="253">
        <f t="shared" si="0"/>
        <v>1020000</v>
      </c>
      <c r="M28" s="76">
        <f t="shared" si="1"/>
        <v>7354000</v>
      </c>
      <c r="N28" s="83"/>
      <c r="R28" s="83"/>
    </row>
    <row r="29" spans="2:18">
      <c r="G29" s="317">
        <v>25</v>
      </c>
      <c r="H29" s="52" t="s">
        <v>448</v>
      </c>
      <c r="I29" s="53" t="s">
        <v>9</v>
      </c>
      <c r="J29" s="72" t="s">
        <v>2106</v>
      </c>
      <c r="K29" s="251">
        <v>719090.90909090906</v>
      </c>
      <c r="L29" s="253">
        <f t="shared" si="0"/>
        <v>719000</v>
      </c>
      <c r="M29" s="76">
        <f t="shared" si="1"/>
        <v>5184000</v>
      </c>
      <c r="N29" s="83"/>
      <c r="R29" s="83"/>
    </row>
    <row r="30" spans="2:18">
      <c r="G30" s="317">
        <v>26</v>
      </c>
      <c r="H30" s="52" t="s">
        <v>465</v>
      </c>
      <c r="I30" s="53" t="s">
        <v>9</v>
      </c>
      <c r="J30" s="72" t="s">
        <v>2106</v>
      </c>
      <c r="K30" s="251">
        <v>504545.45454545453</v>
      </c>
      <c r="L30" s="253">
        <f t="shared" si="0"/>
        <v>505000</v>
      </c>
      <c r="M30" s="76">
        <f t="shared" si="1"/>
        <v>3641000</v>
      </c>
      <c r="N30" s="83"/>
      <c r="R30" s="83"/>
    </row>
    <row r="31" spans="2:18">
      <c r="G31" s="317">
        <v>27</v>
      </c>
      <c r="H31" s="52" t="s">
        <v>498</v>
      </c>
      <c r="I31" s="53" t="s">
        <v>9</v>
      </c>
      <c r="J31" s="72" t="s">
        <v>2106</v>
      </c>
      <c r="K31" s="251">
        <v>815454.54545454541</v>
      </c>
      <c r="L31" s="253">
        <f t="shared" si="0"/>
        <v>815000</v>
      </c>
      <c r="M31" s="76">
        <f t="shared" si="1"/>
        <v>5876000</v>
      </c>
      <c r="N31" s="83"/>
      <c r="R31" s="83"/>
    </row>
    <row r="32" spans="2:18">
      <c r="G32" s="317">
        <v>28</v>
      </c>
      <c r="H32" s="52" t="s">
        <v>515</v>
      </c>
      <c r="I32" s="53" t="s">
        <v>9</v>
      </c>
      <c r="J32" s="72" t="s">
        <v>2106</v>
      </c>
      <c r="K32" s="251">
        <v>611818.18181818177</v>
      </c>
      <c r="L32" s="253">
        <f t="shared" si="0"/>
        <v>612000</v>
      </c>
      <c r="M32" s="76">
        <f t="shared" si="1"/>
        <v>4413000</v>
      </c>
      <c r="N32" s="83"/>
      <c r="R32" s="83"/>
    </row>
    <row r="33" spans="7:18">
      <c r="G33" s="317">
        <v>29</v>
      </c>
      <c r="H33" s="52" t="s">
        <v>521</v>
      </c>
      <c r="I33" s="53" t="s">
        <v>9</v>
      </c>
      <c r="J33" s="72" t="s">
        <v>2106</v>
      </c>
      <c r="K33" s="251">
        <v>719090.90909090906</v>
      </c>
      <c r="L33" s="253">
        <f t="shared" si="0"/>
        <v>719000</v>
      </c>
      <c r="M33" s="76">
        <f t="shared" si="1"/>
        <v>5184000</v>
      </c>
      <c r="N33" s="83"/>
      <c r="R33" s="83"/>
    </row>
    <row r="34" spans="7:18">
      <c r="G34" s="317">
        <v>30</v>
      </c>
      <c r="H34" s="52" t="s">
        <v>566</v>
      </c>
      <c r="I34" s="53" t="s">
        <v>9</v>
      </c>
      <c r="J34" s="72" t="s">
        <v>2106</v>
      </c>
      <c r="K34" s="251">
        <v>504545.45454545453</v>
      </c>
      <c r="L34" s="253">
        <f t="shared" si="0"/>
        <v>505000</v>
      </c>
      <c r="M34" s="76">
        <f t="shared" si="1"/>
        <v>3641000</v>
      </c>
      <c r="N34" s="83"/>
      <c r="R34" s="83"/>
    </row>
    <row r="35" spans="7:18">
      <c r="G35" s="317">
        <v>31</v>
      </c>
      <c r="H35" s="52" t="s">
        <v>609</v>
      </c>
      <c r="I35" s="53" t="s">
        <v>9</v>
      </c>
      <c r="J35" s="72" t="s">
        <v>2106</v>
      </c>
      <c r="K35" s="251">
        <v>504545.45454545453</v>
      </c>
      <c r="L35" s="253">
        <f t="shared" si="0"/>
        <v>505000</v>
      </c>
      <c r="M35" s="76">
        <f t="shared" si="1"/>
        <v>3641000</v>
      </c>
      <c r="N35" s="83"/>
      <c r="R35" s="83"/>
    </row>
    <row r="36" spans="7:18">
      <c r="G36" s="317">
        <v>32</v>
      </c>
      <c r="H36" s="52" t="s">
        <v>618</v>
      </c>
      <c r="I36" s="53" t="s">
        <v>9</v>
      </c>
      <c r="J36" s="72" t="s">
        <v>2106</v>
      </c>
      <c r="K36" s="251">
        <v>944545.45454545459</v>
      </c>
      <c r="L36" s="253">
        <f t="shared" si="0"/>
        <v>945000</v>
      </c>
      <c r="M36" s="76">
        <f t="shared" si="1"/>
        <v>6813000</v>
      </c>
      <c r="N36" s="83"/>
      <c r="R36" s="83"/>
    </row>
    <row r="37" spans="7:18">
      <c r="G37" s="317">
        <v>33</v>
      </c>
      <c r="H37" s="52" t="s">
        <v>628</v>
      </c>
      <c r="I37" s="53" t="s">
        <v>9</v>
      </c>
      <c r="J37" s="72" t="s">
        <v>2106</v>
      </c>
      <c r="K37" s="251">
        <v>923636.36363636365</v>
      </c>
      <c r="L37" s="253">
        <f t="shared" si="0"/>
        <v>924000</v>
      </c>
      <c r="M37" s="76">
        <f t="shared" si="1"/>
        <v>6662000</v>
      </c>
      <c r="N37" s="83"/>
      <c r="R37" s="83"/>
    </row>
    <row r="38" spans="7:18">
      <c r="G38" s="317">
        <v>34</v>
      </c>
      <c r="H38" s="52" t="s">
        <v>649</v>
      </c>
      <c r="I38" s="53" t="s">
        <v>9</v>
      </c>
      <c r="J38" s="72" t="s">
        <v>2106</v>
      </c>
      <c r="K38" s="251">
        <v>719090.90909090906</v>
      </c>
      <c r="L38" s="253">
        <f t="shared" si="0"/>
        <v>719000</v>
      </c>
      <c r="M38" s="76">
        <f t="shared" si="1"/>
        <v>5184000</v>
      </c>
      <c r="N38" s="83"/>
      <c r="R38" s="83"/>
    </row>
    <row r="39" spans="7:18">
      <c r="G39" s="317">
        <v>35</v>
      </c>
      <c r="H39" s="52" t="s">
        <v>656</v>
      </c>
      <c r="I39" s="53" t="s">
        <v>9</v>
      </c>
      <c r="J39" s="72" t="s">
        <v>2106</v>
      </c>
      <c r="K39" s="251">
        <v>719090.90909090906</v>
      </c>
      <c r="L39" s="253">
        <f t="shared" si="0"/>
        <v>719000</v>
      </c>
      <c r="M39" s="76">
        <f t="shared" si="1"/>
        <v>5184000</v>
      </c>
      <c r="N39" s="83"/>
      <c r="R39" s="83"/>
    </row>
    <row r="40" spans="7:18">
      <c r="G40" s="317">
        <v>36</v>
      </c>
      <c r="H40" s="52" t="s">
        <v>659</v>
      </c>
      <c r="I40" s="53" t="s">
        <v>9</v>
      </c>
      <c r="J40" s="72" t="s">
        <v>2106</v>
      </c>
      <c r="K40" s="251">
        <v>1140000</v>
      </c>
      <c r="L40" s="253">
        <f t="shared" si="0"/>
        <v>1140000</v>
      </c>
      <c r="M40" s="76">
        <f t="shared" si="1"/>
        <v>8219000</v>
      </c>
      <c r="N40" s="83"/>
      <c r="R40" s="83"/>
    </row>
    <row r="41" spans="7:18">
      <c r="G41" s="317">
        <v>37</v>
      </c>
      <c r="H41" s="52" t="s">
        <v>673</v>
      </c>
      <c r="I41" s="53" t="s">
        <v>9</v>
      </c>
      <c r="J41" s="72" t="s">
        <v>2106</v>
      </c>
      <c r="K41" s="251">
        <v>719090.90909090906</v>
      </c>
      <c r="L41" s="253">
        <f t="shared" si="0"/>
        <v>719000</v>
      </c>
      <c r="M41" s="76">
        <f t="shared" si="1"/>
        <v>5184000</v>
      </c>
      <c r="N41" s="83"/>
      <c r="R41" s="83"/>
    </row>
    <row r="42" spans="7:18">
      <c r="G42" s="317">
        <v>38</v>
      </c>
      <c r="H42" s="52" t="s">
        <v>686</v>
      </c>
      <c r="I42" s="53" t="s">
        <v>9</v>
      </c>
      <c r="J42" s="72" t="s">
        <v>2106</v>
      </c>
      <c r="K42" s="251">
        <v>815454.54545454541</v>
      </c>
      <c r="L42" s="253">
        <f t="shared" si="0"/>
        <v>815000</v>
      </c>
      <c r="M42" s="76">
        <f t="shared" si="1"/>
        <v>5876000</v>
      </c>
      <c r="N42" s="83"/>
      <c r="R42" s="83"/>
    </row>
    <row r="43" spans="7:18">
      <c r="G43" s="317">
        <v>39</v>
      </c>
      <c r="H43" s="52" t="s">
        <v>696</v>
      </c>
      <c r="I43" s="53" t="s">
        <v>9</v>
      </c>
      <c r="J43" s="72" t="s">
        <v>2106</v>
      </c>
      <c r="K43" s="251">
        <v>815454.54545454541</v>
      </c>
      <c r="L43" s="253">
        <f t="shared" si="0"/>
        <v>815000</v>
      </c>
      <c r="M43" s="76">
        <f t="shared" si="1"/>
        <v>5876000</v>
      </c>
      <c r="N43" s="83"/>
      <c r="R43" s="83"/>
    </row>
    <row r="44" spans="7:18">
      <c r="G44" s="317">
        <v>40</v>
      </c>
      <c r="H44" s="52" t="s">
        <v>706</v>
      </c>
      <c r="I44" s="53" t="s">
        <v>9</v>
      </c>
      <c r="J44" s="72" t="s">
        <v>2106</v>
      </c>
      <c r="K44" s="251">
        <v>504545.45454545453</v>
      </c>
      <c r="L44" s="253">
        <f t="shared" si="0"/>
        <v>505000</v>
      </c>
      <c r="M44" s="76">
        <f t="shared" si="1"/>
        <v>3641000</v>
      </c>
      <c r="N44" s="83"/>
      <c r="R44" s="83"/>
    </row>
    <row r="45" spans="7:18">
      <c r="G45" s="317">
        <v>41</v>
      </c>
      <c r="H45" s="52" t="s">
        <v>1523</v>
      </c>
      <c r="I45" s="53" t="s">
        <v>9</v>
      </c>
      <c r="J45" s="72" t="s">
        <v>2106</v>
      </c>
      <c r="K45" s="251">
        <v>504545.45454545453</v>
      </c>
      <c r="L45" s="253">
        <f t="shared" si="0"/>
        <v>505000</v>
      </c>
      <c r="M45" s="76">
        <f t="shared" si="1"/>
        <v>3641000</v>
      </c>
      <c r="N45" s="83"/>
      <c r="R45" s="83"/>
    </row>
    <row r="46" spans="7:18">
      <c r="G46" s="317">
        <v>42</v>
      </c>
      <c r="H46" s="52" t="s">
        <v>1227</v>
      </c>
      <c r="I46" s="53" t="s">
        <v>12</v>
      </c>
      <c r="J46" s="72" t="s">
        <v>1477</v>
      </c>
      <c r="K46" s="251">
        <v>7713636.3636363633</v>
      </c>
      <c r="L46" s="253">
        <f t="shared" si="0"/>
        <v>7714000</v>
      </c>
      <c r="M46" s="76">
        <f t="shared" si="1"/>
        <v>55618000</v>
      </c>
      <c r="N46" s="83"/>
      <c r="R46" s="83"/>
    </row>
    <row r="47" spans="7:18">
      <c r="G47" s="317">
        <v>43</v>
      </c>
      <c r="H47" s="52" t="s">
        <v>248</v>
      </c>
      <c r="I47" s="53" t="s">
        <v>12</v>
      </c>
      <c r="J47" s="72" t="s">
        <v>2107</v>
      </c>
      <c r="K47" s="251">
        <v>1535454.5454545454</v>
      </c>
      <c r="L47" s="253">
        <f t="shared" si="0"/>
        <v>1535000</v>
      </c>
      <c r="M47" s="76">
        <f t="shared" si="1"/>
        <v>11067000</v>
      </c>
      <c r="N47" s="83"/>
      <c r="R47" s="83"/>
    </row>
    <row r="48" spans="7:18">
      <c r="G48" s="317">
        <v>44</v>
      </c>
      <c r="H48" s="52" t="s">
        <v>658</v>
      </c>
      <c r="I48" s="53" t="s">
        <v>12</v>
      </c>
      <c r="J48" s="72" t="s">
        <v>2106</v>
      </c>
      <c r="K48" s="251">
        <v>1331818.1818181819</v>
      </c>
      <c r="L48" s="253">
        <f t="shared" si="0"/>
        <v>1332000</v>
      </c>
      <c r="M48" s="76">
        <f t="shared" si="1"/>
        <v>9604000</v>
      </c>
      <c r="N48" s="83"/>
      <c r="R48" s="83"/>
    </row>
    <row r="49" spans="7:18">
      <c r="G49" s="317">
        <v>45</v>
      </c>
      <c r="H49" s="52" t="s">
        <v>675</v>
      </c>
      <c r="I49" s="53" t="s">
        <v>12</v>
      </c>
      <c r="J49" s="72" t="s">
        <v>2106</v>
      </c>
      <c r="K49" s="251">
        <v>1020000</v>
      </c>
      <c r="L49" s="253">
        <f t="shared" si="0"/>
        <v>1020000</v>
      </c>
      <c r="M49" s="76">
        <f t="shared" si="1"/>
        <v>7354000</v>
      </c>
      <c r="N49" s="83"/>
      <c r="R49" s="83"/>
    </row>
    <row r="50" spans="7:18">
      <c r="G50" s="317">
        <v>46</v>
      </c>
      <c r="H50" s="53" t="s">
        <v>1228</v>
      </c>
      <c r="I50" s="53" t="s">
        <v>15</v>
      </c>
      <c r="J50" s="72" t="s">
        <v>1477</v>
      </c>
      <c r="K50" s="251">
        <v>6682727.2727272725</v>
      </c>
      <c r="L50" s="253">
        <f t="shared" si="0"/>
        <v>6683000</v>
      </c>
      <c r="M50" s="76">
        <f t="shared" si="1"/>
        <v>48184000</v>
      </c>
      <c r="N50" s="83"/>
      <c r="R50" s="83"/>
    </row>
    <row r="51" spans="7:18">
      <c r="G51" s="317">
        <v>47</v>
      </c>
      <c r="H51" s="53" t="s">
        <v>1271</v>
      </c>
      <c r="I51" s="53" t="s">
        <v>15</v>
      </c>
      <c r="J51" s="72" t="s">
        <v>2105</v>
      </c>
      <c r="K51" s="251">
        <v>815454.54545454541</v>
      </c>
      <c r="L51" s="253">
        <f t="shared" si="0"/>
        <v>815000</v>
      </c>
      <c r="M51" s="76">
        <f t="shared" si="1"/>
        <v>5876000</v>
      </c>
      <c r="N51" s="83"/>
      <c r="R51" s="83"/>
    </row>
    <row r="52" spans="7:18">
      <c r="G52" s="317">
        <v>48</v>
      </c>
      <c r="H52" s="53" t="s">
        <v>1272</v>
      </c>
      <c r="I52" s="53" t="s">
        <v>15</v>
      </c>
      <c r="J52" s="72" t="s">
        <v>2105</v>
      </c>
      <c r="K52" s="251">
        <v>2051818.1818181819</v>
      </c>
      <c r="L52" s="253">
        <f t="shared" si="0"/>
        <v>2052000</v>
      </c>
      <c r="M52" s="76">
        <f t="shared" si="1"/>
        <v>14795000</v>
      </c>
      <c r="N52" s="83"/>
      <c r="R52" s="83"/>
    </row>
    <row r="53" spans="7:18">
      <c r="G53" s="317">
        <v>49</v>
      </c>
      <c r="H53" s="53" t="s">
        <v>1273</v>
      </c>
      <c r="I53" s="53" t="s">
        <v>15</v>
      </c>
      <c r="J53" s="72" t="s">
        <v>2105</v>
      </c>
      <c r="K53" s="251">
        <v>1439090.9090909092</v>
      </c>
      <c r="L53" s="253">
        <f t="shared" si="0"/>
        <v>1439000</v>
      </c>
      <c r="M53" s="76">
        <f t="shared" si="1"/>
        <v>10375000</v>
      </c>
      <c r="N53" s="83"/>
      <c r="R53" s="83"/>
    </row>
    <row r="54" spans="7:18">
      <c r="G54" s="317">
        <v>50</v>
      </c>
      <c r="H54" s="53" t="s">
        <v>1274</v>
      </c>
      <c r="I54" s="53" t="s">
        <v>15</v>
      </c>
      <c r="J54" s="72" t="s">
        <v>2105</v>
      </c>
      <c r="K54" s="251">
        <v>1128181.8181818181</v>
      </c>
      <c r="L54" s="253">
        <f t="shared" si="0"/>
        <v>1128000</v>
      </c>
      <c r="M54" s="76">
        <f t="shared" si="1"/>
        <v>8133000</v>
      </c>
      <c r="N54" s="83"/>
      <c r="R54" s="83"/>
    </row>
    <row r="55" spans="7:18">
      <c r="G55" s="317">
        <v>51</v>
      </c>
      <c r="H55" s="53" t="s">
        <v>1275</v>
      </c>
      <c r="I55" s="53" t="s">
        <v>15</v>
      </c>
      <c r="J55" s="72" t="s">
        <v>2105</v>
      </c>
      <c r="K55" s="251">
        <v>1224545.4545454546</v>
      </c>
      <c r="L55" s="253">
        <f t="shared" si="0"/>
        <v>1225000</v>
      </c>
      <c r="M55" s="76">
        <f t="shared" si="1"/>
        <v>8832000</v>
      </c>
      <c r="N55" s="83"/>
      <c r="R55" s="83"/>
    </row>
    <row r="56" spans="7:18">
      <c r="G56" s="317">
        <v>52</v>
      </c>
      <c r="H56" s="53" t="s">
        <v>237</v>
      </c>
      <c r="I56" s="53" t="s">
        <v>15</v>
      </c>
      <c r="J56" s="72" t="s">
        <v>2105</v>
      </c>
      <c r="K56" s="251">
        <v>1224545.4545454546</v>
      </c>
      <c r="L56" s="253">
        <f t="shared" si="0"/>
        <v>1225000</v>
      </c>
      <c r="M56" s="76">
        <f t="shared" si="1"/>
        <v>8832000</v>
      </c>
      <c r="N56" s="83"/>
      <c r="R56" s="83"/>
    </row>
    <row r="57" spans="7:18">
      <c r="G57" s="317">
        <v>53</v>
      </c>
      <c r="H57" s="53" t="s">
        <v>255</v>
      </c>
      <c r="I57" s="53" t="s">
        <v>15</v>
      </c>
      <c r="J57" s="72" t="s">
        <v>2107</v>
      </c>
      <c r="K57" s="251">
        <v>3599090.9090909092</v>
      </c>
      <c r="L57" s="253">
        <f t="shared" si="0"/>
        <v>3599000</v>
      </c>
      <c r="M57" s="76">
        <f t="shared" si="1"/>
        <v>25949000</v>
      </c>
      <c r="N57" s="83"/>
      <c r="R57" s="83"/>
    </row>
    <row r="58" spans="7:18">
      <c r="G58" s="317">
        <v>54</v>
      </c>
      <c r="H58" s="53" t="s">
        <v>337</v>
      </c>
      <c r="I58" s="53" t="s">
        <v>15</v>
      </c>
      <c r="J58" s="72" t="s">
        <v>2107</v>
      </c>
      <c r="K58" s="251">
        <v>1642727.2727272727</v>
      </c>
      <c r="L58" s="253">
        <f t="shared" si="0"/>
        <v>1643000</v>
      </c>
      <c r="M58" s="76">
        <f t="shared" si="1"/>
        <v>11846000</v>
      </c>
      <c r="N58" s="83"/>
      <c r="R58" s="83"/>
    </row>
    <row r="59" spans="7:18">
      <c r="G59" s="317">
        <v>55</v>
      </c>
      <c r="H59" s="53" t="s">
        <v>386</v>
      </c>
      <c r="I59" s="53" t="s">
        <v>15</v>
      </c>
      <c r="J59" s="72" t="s">
        <v>2106</v>
      </c>
      <c r="K59" s="251">
        <v>923636.36363636365</v>
      </c>
      <c r="L59" s="253">
        <f t="shared" si="0"/>
        <v>924000</v>
      </c>
      <c r="M59" s="76">
        <f t="shared" si="1"/>
        <v>6662000</v>
      </c>
      <c r="N59" s="83"/>
      <c r="R59" s="83"/>
    </row>
    <row r="60" spans="7:18">
      <c r="G60" s="317">
        <v>56</v>
      </c>
      <c r="H60" s="53" t="s">
        <v>494</v>
      </c>
      <c r="I60" s="53" t="s">
        <v>15</v>
      </c>
      <c r="J60" s="72" t="s">
        <v>2106</v>
      </c>
      <c r="K60" s="251">
        <v>923636.36363636365</v>
      </c>
      <c r="L60" s="253">
        <f t="shared" si="0"/>
        <v>924000</v>
      </c>
      <c r="M60" s="76">
        <f t="shared" si="1"/>
        <v>6662000</v>
      </c>
      <c r="N60" s="83"/>
      <c r="R60" s="83"/>
    </row>
    <row r="61" spans="7:18">
      <c r="G61" s="317">
        <v>57</v>
      </c>
      <c r="H61" s="53" t="s">
        <v>559</v>
      </c>
      <c r="I61" s="53" t="s">
        <v>15</v>
      </c>
      <c r="J61" s="72" t="s">
        <v>2106</v>
      </c>
      <c r="K61" s="251">
        <v>923636.36363636365</v>
      </c>
      <c r="L61" s="253">
        <f t="shared" si="0"/>
        <v>924000</v>
      </c>
      <c r="M61" s="76">
        <f t="shared" si="1"/>
        <v>6662000</v>
      </c>
      <c r="N61" s="83"/>
      <c r="R61" s="83"/>
    </row>
    <row r="62" spans="7:18">
      <c r="G62" s="317">
        <v>58</v>
      </c>
      <c r="H62" s="53" t="s">
        <v>613</v>
      </c>
      <c r="I62" s="53" t="s">
        <v>15</v>
      </c>
      <c r="J62" s="72" t="s">
        <v>2106</v>
      </c>
      <c r="K62" s="251">
        <v>611818.18181818177</v>
      </c>
      <c r="L62" s="253">
        <f t="shared" si="0"/>
        <v>612000</v>
      </c>
      <c r="M62" s="76">
        <f t="shared" si="1"/>
        <v>4413000</v>
      </c>
      <c r="N62" s="83"/>
      <c r="R62" s="83"/>
    </row>
    <row r="63" spans="7:18">
      <c r="G63" s="317">
        <v>59</v>
      </c>
      <c r="H63" s="53" t="s">
        <v>754</v>
      </c>
      <c r="I63" s="53" t="s">
        <v>15</v>
      </c>
      <c r="J63" s="72" t="s">
        <v>2106</v>
      </c>
      <c r="K63" s="251">
        <v>611818.18181818177</v>
      </c>
      <c r="L63" s="253">
        <f t="shared" si="0"/>
        <v>612000</v>
      </c>
      <c r="M63" s="76">
        <f t="shared" si="1"/>
        <v>4413000</v>
      </c>
      <c r="N63" s="83"/>
      <c r="R63" s="83"/>
    </row>
    <row r="64" spans="7:18">
      <c r="G64" s="317">
        <v>60</v>
      </c>
      <c r="H64" s="53" t="s">
        <v>627</v>
      </c>
      <c r="I64" s="53" t="s">
        <v>15</v>
      </c>
      <c r="J64" s="72" t="s">
        <v>2106</v>
      </c>
      <c r="K64" s="251">
        <v>611818.18181818177</v>
      </c>
      <c r="L64" s="253">
        <f t="shared" si="0"/>
        <v>612000</v>
      </c>
      <c r="M64" s="76">
        <f t="shared" si="1"/>
        <v>4413000</v>
      </c>
      <c r="N64" s="83"/>
      <c r="R64" s="83"/>
    </row>
    <row r="65" spans="7:18">
      <c r="G65" s="317">
        <v>61</v>
      </c>
      <c r="H65" s="53" t="s">
        <v>655</v>
      </c>
      <c r="I65" s="53" t="s">
        <v>15</v>
      </c>
      <c r="J65" s="72" t="s">
        <v>2106</v>
      </c>
      <c r="K65" s="251">
        <v>504545.45454545453</v>
      </c>
      <c r="L65" s="253">
        <f t="shared" si="0"/>
        <v>505000</v>
      </c>
      <c r="M65" s="76">
        <f t="shared" si="1"/>
        <v>3641000</v>
      </c>
      <c r="N65" s="83"/>
      <c r="R65" s="83"/>
    </row>
    <row r="66" spans="7:18">
      <c r="G66" s="317">
        <v>62</v>
      </c>
      <c r="H66" s="52" t="s">
        <v>833</v>
      </c>
      <c r="I66" s="53" t="s">
        <v>6</v>
      </c>
      <c r="J66" s="72" t="s">
        <v>2104</v>
      </c>
      <c r="K66" s="251">
        <v>0</v>
      </c>
      <c r="L66" s="253">
        <f t="shared" si="0"/>
        <v>0</v>
      </c>
      <c r="M66" s="76">
        <f t="shared" si="1"/>
        <v>0</v>
      </c>
      <c r="N66" s="83"/>
      <c r="R66" s="83"/>
    </row>
    <row r="67" spans="7:18">
      <c r="G67" s="317">
        <v>63</v>
      </c>
      <c r="H67" s="52" t="s">
        <v>834</v>
      </c>
      <c r="I67" s="53" t="s">
        <v>6</v>
      </c>
      <c r="J67" s="72" t="s">
        <v>2104</v>
      </c>
      <c r="K67" s="251">
        <v>504545.45454545453</v>
      </c>
      <c r="L67" s="253">
        <f t="shared" si="0"/>
        <v>505000</v>
      </c>
      <c r="M67" s="76">
        <f t="shared" si="1"/>
        <v>3641000</v>
      </c>
      <c r="N67" s="83"/>
      <c r="R67" s="83"/>
    </row>
    <row r="68" spans="7:18">
      <c r="G68" s="317">
        <v>64</v>
      </c>
      <c r="H68" s="52" t="s">
        <v>80</v>
      </c>
      <c r="I68" s="53" t="s">
        <v>6</v>
      </c>
      <c r="J68" s="72" t="s">
        <v>2104</v>
      </c>
      <c r="K68" s="251">
        <v>504545.45454545453</v>
      </c>
      <c r="L68" s="253">
        <f t="shared" si="0"/>
        <v>505000</v>
      </c>
      <c r="M68" s="76">
        <f t="shared" si="1"/>
        <v>3641000</v>
      </c>
      <c r="N68" s="83"/>
      <c r="R68" s="83"/>
    </row>
    <row r="69" spans="7:18">
      <c r="G69" s="317">
        <v>65</v>
      </c>
      <c r="H69" s="52" t="s">
        <v>83</v>
      </c>
      <c r="I69" s="53" t="s">
        <v>6</v>
      </c>
      <c r="J69" s="72" t="s">
        <v>2104</v>
      </c>
      <c r="K69" s="251">
        <v>0</v>
      </c>
      <c r="L69" s="253">
        <f t="shared" si="0"/>
        <v>0</v>
      </c>
      <c r="M69" s="76">
        <f t="shared" si="1"/>
        <v>0</v>
      </c>
      <c r="N69" s="83"/>
      <c r="R69" s="83"/>
    </row>
    <row r="70" spans="7:18">
      <c r="G70" s="317">
        <v>66</v>
      </c>
      <c r="H70" s="52" t="s">
        <v>87</v>
      </c>
      <c r="I70" s="53" t="s">
        <v>6</v>
      </c>
      <c r="J70" s="72" t="s">
        <v>2104</v>
      </c>
      <c r="K70" s="251">
        <v>504545.45454545453</v>
      </c>
      <c r="L70" s="253">
        <f t="shared" ref="L70:L133" si="3">ROUND(K70,-3)</f>
        <v>505000</v>
      </c>
      <c r="M70" s="76">
        <f t="shared" ref="M70:M133" si="4">ROUND(((L70+(L70*3%)))*7,-3)</f>
        <v>3641000</v>
      </c>
      <c r="N70" s="83"/>
      <c r="R70" s="83"/>
    </row>
    <row r="71" spans="7:18">
      <c r="G71" s="317">
        <v>67</v>
      </c>
      <c r="H71" s="52" t="s">
        <v>90</v>
      </c>
      <c r="I71" s="53" t="s">
        <v>6</v>
      </c>
      <c r="J71" s="72" t="s">
        <v>2104</v>
      </c>
      <c r="K71" s="251">
        <v>504545.45454545453</v>
      </c>
      <c r="L71" s="253">
        <f t="shared" si="3"/>
        <v>505000</v>
      </c>
      <c r="M71" s="76">
        <f t="shared" si="4"/>
        <v>3641000</v>
      </c>
      <c r="N71" s="83"/>
      <c r="R71" s="83"/>
    </row>
    <row r="72" spans="7:18">
      <c r="G72" s="317">
        <v>68</v>
      </c>
      <c r="H72" s="52" t="s">
        <v>1590</v>
      </c>
      <c r="I72" s="53" t="s">
        <v>6</v>
      </c>
      <c r="J72" s="72" t="s">
        <v>2104</v>
      </c>
      <c r="K72" s="251">
        <v>12000000</v>
      </c>
      <c r="L72" s="253">
        <f t="shared" si="3"/>
        <v>12000000</v>
      </c>
      <c r="M72" s="76">
        <f t="shared" si="4"/>
        <v>86520000</v>
      </c>
      <c r="N72" s="83"/>
      <c r="R72" s="83"/>
    </row>
    <row r="73" spans="7:18">
      <c r="G73" s="317">
        <v>69</v>
      </c>
      <c r="H73" s="52" t="s">
        <v>93</v>
      </c>
      <c r="I73" s="53" t="s">
        <v>6</v>
      </c>
      <c r="J73" s="72" t="s">
        <v>2104</v>
      </c>
      <c r="K73" s="251">
        <v>504545.45454545453</v>
      </c>
      <c r="L73" s="253">
        <f t="shared" si="3"/>
        <v>505000</v>
      </c>
      <c r="M73" s="76">
        <f t="shared" si="4"/>
        <v>3641000</v>
      </c>
      <c r="N73" s="83"/>
      <c r="R73" s="83"/>
    </row>
    <row r="74" spans="7:18">
      <c r="G74" s="317">
        <v>70</v>
      </c>
      <c r="H74" s="52" t="s">
        <v>0</v>
      </c>
      <c r="I74" s="53" t="s">
        <v>6</v>
      </c>
      <c r="J74" s="72" t="s">
        <v>2104</v>
      </c>
      <c r="K74" s="251">
        <v>504545.45454545453</v>
      </c>
      <c r="L74" s="253">
        <f t="shared" si="3"/>
        <v>505000</v>
      </c>
      <c r="M74" s="76">
        <f t="shared" si="4"/>
        <v>3641000</v>
      </c>
      <c r="N74" s="83"/>
      <c r="R74" s="83"/>
    </row>
    <row r="75" spans="7:18">
      <c r="G75" s="317">
        <v>71</v>
      </c>
      <c r="H75" s="52" t="s">
        <v>822</v>
      </c>
      <c r="I75" s="53" t="s">
        <v>6</v>
      </c>
      <c r="J75" s="72" t="s">
        <v>2104</v>
      </c>
      <c r="K75" s="251">
        <v>1224545.4545454546</v>
      </c>
      <c r="L75" s="253">
        <f t="shared" si="3"/>
        <v>1225000</v>
      </c>
      <c r="M75" s="76">
        <f t="shared" si="4"/>
        <v>8832000</v>
      </c>
      <c r="N75" s="83"/>
      <c r="R75" s="83"/>
    </row>
    <row r="76" spans="7:18">
      <c r="G76" s="317">
        <v>72</v>
      </c>
      <c r="H76" s="52" t="s">
        <v>823</v>
      </c>
      <c r="I76" s="53" t="s">
        <v>6</v>
      </c>
      <c r="J76" s="72" t="s">
        <v>2104</v>
      </c>
      <c r="K76" s="251">
        <v>504545.45454545453</v>
      </c>
      <c r="L76" s="253">
        <f t="shared" si="3"/>
        <v>505000</v>
      </c>
      <c r="M76" s="76">
        <f t="shared" si="4"/>
        <v>3641000</v>
      </c>
      <c r="N76" s="83"/>
      <c r="R76" s="83"/>
    </row>
    <row r="77" spans="7:18">
      <c r="G77" s="317">
        <v>73</v>
      </c>
      <c r="H77" s="52" t="s">
        <v>1601</v>
      </c>
      <c r="I77" s="53" t="s">
        <v>6</v>
      </c>
      <c r="J77" s="72" t="s">
        <v>2104</v>
      </c>
      <c r="K77" s="251">
        <v>504545.45454545453</v>
      </c>
      <c r="L77" s="253">
        <f t="shared" si="3"/>
        <v>505000</v>
      </c>
      <c r="M77" s="76">
        <f t="shared" si="4"/>
        <v>3641000</v>
      </c>
      <c r="N77" s="83"/>
      <c r="R77" s="83"/>
    </row>
    <row r="78" spans="7:18">
      <c r="G78" s="317">
        <v>74</v>
      </c>
      <c r="H78" s="52" t="s">
        <v>1603</v>
      </c>
      <c r="I78" s="53" t="s">
        <v>6</v>
      </c>
      <c r="J78" s="72" t="s">
        <v>2104</v>
      </c>
      <c r="K78" s="251">
        <v>0</v>
      </c>
      <c r="L78" s="253">
        <f t="shared" si="3"/>
        <v>0</v>
      </c>
      <c r="M78" s="76">
        <f t="shared" si="4"/>
        <v>0</v>
      </c>
      <c r="N78" s="83"/>
      <c r="R78" s="83"/>
    </row>
    <row r="79" spans="7:18">
      <c r="G79" s="317">
        <v>75</v>
      </c>
      <c r="H79" s="52" t="s">
        <v>1604</v>
      </c>
      <c r="I79" s="53" t="s">
        <v>6</v>
      </c>
      <c r="J79" s="72" t="s">
        <v>2104</v>
      </c>
      <c r="K79" s="251">
        <v>0</v>
      </c>
      <c r="L79" s="253">
        <f t="shared" si="3"/>
        <v>0</v>
      </c>
      <c r="M79" s="76">
        <f t="shared" si="4"/>
        <v>0</v>
      </c>
      <c r="N79" s="83"/>
      <c r="R79" s="83"/>
    </row>
    <row r="80" spans="7:18">
      <c r="G80" s="317">
        <v>76</v>
      </c>
      <c r="H80" s="52" t="s">
        <v>1608</v>
      </c>
      <c r="I80" s="53" t="s">
        <v>6</v>
      </c>
      <c r="J80" s="72" t="s">
        <v>2104</v>
      </c>
      <c r="K80" s="251">
        <v>504545.45454545453</v>
      </c>
      <c r="L80" s="253">
        <f t="shared" si="3"/>
        <v>505000</v>
      </c>
      <c r="M80" s="76">
        <f t="shared" si="4"/>
        <v>3641000</v>
      </c>
      <c r="N80" s="83"/>
      <c r="R80" s="83"/>
    </row>
    <row r="81" spans="7:18">
      <c r="G81" s="317">
        <v>77</v>
      </c>
      <c r="H81" s="52" t="s">
        <v>1611</v>
      </c>
      <c r="I81" s="53" t="s">
        <v>6</v>
      </c>
      <c r="J81" s="72" t="s">
        <v>2104</v>
      </c>
      <c r="K81" s="251">
        <v>0</v>
      </c>
      <c r="L81" s="253">
        <f t="shared" si="3"/>
        <v>0</v>
      </c>
      <c r="M81" s="76">
        <f t="shared" si="4"/>
        <v>0</v>
      </c>
      <c r="N81" s="83"/>
      <c r="R81" s="83"/>
    </row>
    <row r="82" spans="7:18">
      <c r="G82" s="317">
        <v>78</v>
      </c>
      <c r="H82" s="52" t="s">
        <v>1614</v>
      </c>
      <c r="I82" s="53" t="s">
        <v>6</v>
      </c>
      <c r="J82" s="72" t="s">
        <v>2104</v>
      </c>
      <c r="K82" s="251">
        <v>0</v>
      </c>
      <c r="L82" s="253">
        <f t="shared" si="3"/>
        <v>0</v>
      </c>
      <c r="M82" s="76">
        <f t="shared" si="4"/>
        <v>0</v>
      </c>
      <c r="N82" s="83"/>
      <c r="R82" s="83"/>
    </row>
    <row r="83" spans="7:18">
      <c r="G83" s="317">
        <v>79</v>
      </c>
      <c r="H83" s="52" t="s">
        <v>1615</v>
      </c>
      <c r="I83" s="53" t="s">
        <v>6</v>
      </c>
      <c r="J83" s="72" t="s">
        <v>2104</v>
      </c>
      <c r="K83" s="251">
        <v>0</v>
      </c>
      <c r="L83" s="253">
        <f t="shared" si="3"/>
        <v>0</v>
      </c>
      <c r="M83" s="76">
        <f t="shared" si="4"/>
        <v>0</v>
      </c>
      <c r="N83" s="83"/>
      <c r="R83" s="83"/>
    </row>
    <row r="84" spans="7:18">
      <c r="G84" s="317">
        <v>80</v>
      </c>
      <c r="H84" s="52" t="s">
        <v>1616</v>
      </c>
      <c r="I84" s="53" t="s">
        <v>6</v>
      </c>
      <c r="J84" s="72" t="s">
        <v>2104</v>
      </c>
      <c r="K84" s="251">
        <v>504545.45454545453</v>
      </c>
      <c r="L84" s="253">
        <f t="shared" si="3"/>
        <v>505000</v>
      </c>
      <c r="M84" s="76">
        <f t="shared" si="4"/>
        <v>3641000</v>
      </c>
      <c r="N84" s="83"/>
      <c r="R84" s="83"/>
    </row>
    <row r="85" spans="7:18">
      <c r="G85" s="317">
        <v>81</v>
      </c>
      <c r="H85" s="52" t="s">
        <v>1618</v>
      </c>
      <c r="I85" s="53" t="s">
        <v>6</v>
      </c>
      <c r="J85" s="72" t="s">
        <v>2104</v>
      </c>
      <c r="K85" s="251">
        <v>1642727.2727272727</v>
      </c>
      <c r="L85" s="253">
        <f t="shared" si="3"/>
        <v>1643000</v>
      </c>
      <c r="M85" s="76">
        <f t="shared" si="4"/>
        <v>11846000</v>
      </c>
      <c r="N85" s="83"/>
      <c r="R85" s="83"/>
    </row>
    <row r="86" spans="7:18">
      <c r="G86" s="317">
        <v>82</v>
      </c>
      <c r="H86" s="52" t="s">
        <v>1620</v>
      </c>
      <c r="I86" s="53" t="s">
        <v>6</v>
      </c>
      <c r="J86" s="53" t="s">
        <v>2104</v>
      </c>
      <c r="K86" s="400">
        <f>13525818.1800001-870000</f>
        <v>12655818.1800001</v>
      </c>
      <c r="L86" s="401">
        <f>13525818.1800001-870000</f>
        <v>12655818.1800001</v>
      </c>
      <c r="M86" s="402">
        <v>92194842</v>
      </c>
      <c r="N86" s="83"/>
      <c r="R86" s="83"/>
    </row>
    <row r="87" spans="7:18">
      <c r="G87" s="317">
        <v>83</v>
      </c>
      <c r="H87" s="52" t="s">
        <v>1621</v>
      </c>
      <c r="I87" s="53" t="s">
        <v>6</v>
      </c>
      <c r="J87" s="72" t="s">
        <v>2104</v>
      </c>
      <c r="K87" s="251">
        <v>504545.45454545453</v>
      </c>
      <c r="L87" s="253">
        <f t="shared" si="3"/>
        <v>505000</v>
      </c>
      <c r="M87" s="76">
        <f t="shared" si="4"/>
        <v>3641000</v>
      </c>
      <c r="N87" s="83"/>
      <c r="R87" s="83"/>
    </row>
    <row r="88" spans="7:18">
      <c r="G88" s="317">
        <v>84</v>
      </c>
      <c r="H88" s="52" t="s">
        <v>1622</v>
      </c>
      <c r="I88" s="53" t="s">
        <v>6</v>
      </c>
      <c r="J88" s="72" t="s">
        <v>2104</v>
      </c>
      <c r="K88" s="251">
        <v>1740000</v>
      </c>
      <c r="L88" s="253">
        <f t="shared" si="3"/>
        <v>1740000</v>
      </c>
      <c r="M88" s="76">
        <f t="shared" si="4"/>
        <v>12545000</v>
      </c>
      <c r="N88" s="83"/>
      <c r="R88" s="83"/>
    </row>
    <row r="89" spans="7:18">
      <c r="G89" s="317">
        <v>85</v>
      </c>
      <c r="H89" s="52" t="s">
        <v>1623</v>
      </c>
      <c r="I89" s="53" t="s">
        <v>6</v>
      </c>
      <c r="J89" s="72" t="s">
        <v>2104</v>
      </c>
      <c r="K89" s="251">
        <v>0</v>
      </c>
      <c r="L89" s="253">
        <f t="shared" si="3"/>
        <v>0</v>
      </c>
      <c r="M89" s="76">
        <f t="shared" si="4"/>
        <v>0</v>
      </c>
      <c r="N89" s="83"/>
      <c r="R89" s="83"/>
    </row>
    <row r="90" spans="7:18">
      <c r="G90" s="317">
        <v>86</v>
      </c>
      <c r="H90" s="52" t="s">
        <v>1624</v>
      </c>
      <c r="I90" s="53" t="s">
        <v>6</v>
      </c>
      <c r="J90" s="72" t="s">
        <v>2104</v>
      </c>
      <c r="K90" s="251">
        <v>0</v>
      </c>
      <c r="L90" s="253">
        <f t="shared" si="3"/>
        <v>0</v>
      </c>
      <c r="M90" s="76">
        <f t="shared" si="4"/>
        <v>0</v>
      </c>
      <c r="N90" s="83"/>
      <c r="R90" s="83"/>
    </row>
    <row r="91" spans="7:18">
      <c r="G91" s="317">
        <v>87</v>
      </c>
      <c r="H91" s="52" t="s">
        <v>1625</v>
      </c>
      <c r="I91" s="53" t="s">
        <v>6</v>
      </c>
      <c r="J91" s="72" t="s">
        <v>2104</v>
      </c>
      <c r="K91" s="251">
        <v>0</v>
      </c>
      <c r="L91" s="253">
        <f t="shared" si="3"/>
        <v>0</v>
      </c>
      <c r="M91" s="76">
        <f t="shared" si="4"/>
        <v>0</v>
      </c>
      <c r="N91" s="83"/>
      <c r="R91" s="83"/>
    </row>
    <row r="92" spans="7:18">
      <c r="G92" s="317">
        <v>88</v>
      </c>
      <c r="H92" s="52" t="s">
        <v>1626</v>
      </c>
      <c r="I92" s="53" t="s">
        <v>6</v>
      </c>
      <c r="J92" s="72" t="s">
        <v>2104</v>
      </c>
      <c r="K92" s="251">
        <v>0</v>
      </c>
      <c r="L92" s="253">
        <f t="shared" si="3"/>
        <v>0</v>
      </c>
      <c r="M92" s="76">
        <f t="shared" si="4"/>
        <v>0</v>
      </c>
      <c r="N92" s="83"/>
      <c r="R92" s="83"/>
    </row>
    <row r="93" spans="7:18">
      <c r="G93" s="317">
        <v>89</v>
      </c>
      <c r="H93" s="52" t="s">
        <v>1629</v>
      </c>
      <c r="I93" s="53" t="s">
        <v>6</v>
      </c>
      <c r="J93" s="72" t="s">
        <v>2104</v>
      </c>
      <c r="K93" s="251">
        <v>504545.45454545453</v>
      </c>
      <c r="L93" s="253">
        <f t="shared" si="3"/>
        <v>505000</v>
      </c>
      <c r="M93" s="76">
        <f t="shared" si="4"/>
        <v>3641000</v>
      </c>
      <c r="N93" s="83"/>
      <c r="R93" s="83"/>
    </row>
    <row r="94" spans="7:18">
      <c r="G94" s="317">
        <v>90</v>
      </c>
      <c r="H94" s="52" t="s">
        <v>1633</v>
      </c>
      <c r="I94" s="53" t="s">
        <v>6</v>
      </c>
      <c r="J94" s="72" t="s">
        <v>2104</v>
      </c>
      <c r="K94" s="251">
        <v>0</v>
      </c>
      <c r="L94" s="253">
        <f t="shared" si="3"/>
        <v>0</v>
      </c>
      <c r="M94" s="76">
        <f t="shared" si="4"/>
        <v>0</v>
      </c>
      <c r="N94" s="83"/>
      <c r="R94" s="83"/>
    </row>
    <row r="95" spans="7:18">
      <c r="G95" s="317">
        <v>91</v>
      </c>
      <c r="H95" s="52" t="s">
        <v>1634</v>
      </c>
      <c r="I95" s="53" t="s">
        <v>6</v>
      </c>
      <c r="J95" s="72" t="s">
        <v>2104</v>
      </c>
      <c r="K95" s="251">
        <v>590000</v>
      </c>
      <c r="L95" s="253">
        <f t="shared" si="3"/>
        <v>590000</v>
      </c>
      <c r="M95" s="76">
        <f t="shared" si="4"/>
        <v>4254000</v>
      </c>
      <c r="N95" s="83"/>
      <c r="R95" s="83"/>
    </row>
    <row r="96" spans="7:18">
      <c r="G96" s="317">
        <v>92</v>
      </c>
      <c r="H96" s="52" t="s">
        <v>1635</v>
      </c>
      <c r="I96" s="53" t="s">
        <v>6</v>
      </c>
      <c r="J96" s="72" t="s">
        <v>2104</v>
      </c>
      <c r="K96" s="251">
        <v>504545.45454545453</v>
      </c>
      <c r="L96" s="253">
        <f t="shared" si="3"/>
        <v>505000</v>
      </c>
      <c r="M96" s="76">
        <f t="shared" si="4"/>
        <v>3641000</v>
      </c>
      <c r="N96" s="83"/>
      <c r="R96" s="83"/>
    </row>
    <row r="97" spans="7:18">
      <c r="G97" s="317">
        <v>93</v>
      </c>
      <c r="H97" s="52" t="s">
        <v>1636</v>
      </c>
      <c r="I97" s="53" t="s">
        <v>6</v>
      </c>
      <c r="J97" s="72" t="s">
        <v>2104</v>
      </c>
      <c r="K97" s="251">
        <v>0</v>
      </c>
      <c r="L97" s="253">
        <f t="shared" si="3"/>
        <v>0</v>
      </c>
      <c r="M97" s="76">
        <f t="shared" si="4"/>
        <v>0</v>
      </c>
      <c r="N97" s="83"/>
      <c r="R97" s="83"/>
    </row>
    <row r="98" spans="7:18">
      <c r="G98" s="317">
        <v>94</v>
      </c>
      <c r="H98" s="52" t="s">
        <v>1637</v>
      </c>
      <c r="I98" s="53" t="s">
        <v>6</v>
      </c>
      <c r="J98" s="72" t="s">
        <v>2104</v>
      </c>
      <c r="K98" s="251">
        <v>0</v>
      </c>
      <c r="L98" s="253">
        <f t="shared" si="3"/>
        <v>0</v>
      </c>
      <c r="M98" s="76">
        <f t="shared" si="4"/>
        <v>0</v>
      </c>
      <c r="N98" s="83"/>
      <c r="R98" s="83"/>
    </row>
    <row r="99" spans="7:18">
      <c r="G99" s="317">
        <v>95</v>
      </c>
      <c r="H99" s="52" t="s">
        <v>1638</v>
      </c>
      <c r="I99" s="53" t="s">
        <v>6</v>
      </c>
      <c r="J99" s="72" t="s">
        <v>2104</v>
      </c>
      <c r="K99" s="251">
        <v>5650909.0909090908</v>
      </c>
      <c r="L99" s="253">
        <f t="shared" si="3"/>
        <v>5651000</v>
      </c>
      <c r="M99" s="76">
        <f t="shared" si="4"/>
        <v>40744000</v>
      </c>
      <c r="N99" s="83"/>
      <c r="R99" s="83"/>
    </row>
    <row r="100" spans="7:18">
      <c r="G100" s="317">
        <v>96</v>
      </c>
      <c r="H100" s="52" t="s">
        <v>1640</v>
      </c>
      <c r="I100" s="53" t="s">
        <v>6</v>
      </c>
      <c r="J100" s="72" t="s">
        <v>2104</v>
      </c>
      <c r="K100" s="251">
        <v>1740000</v>
      </c>
      <c r="L100" s="253">
        <f t="shared" si="3"/>
        <v>1740000</v>
      </c>
      <c r="M100" s="76">
        <f t="shared" si="4"/>
        <v>12545000</v>
      </c>
      <c r="N100" s="83"/>
      <c r="R100" s="83"/>
    </row>
    <row r="101" spans="7:18">
      <c r="G101" s="317">
        <v>97</v>
      </c>
      <c r="H101" s="52" t="s">
        <v>1643</v>
      </c>
      <c r="I101" s="53" t="s">
        <v>6</v>
      </c>
      <c r="J101" s="72" t="s">
        <v>2104</v>
      </c>
      <c r="K101" s="251">
        <v>504545.45454545453</v>
      </c>
      <c r="L101" s="253">
        <f t="shared" si="3"/>
        <v>505000</v>
      </c>
      <c r="M101" s="76">
        <f t="shared" si="4"/>
        <v>3641000</v>
      </c>
      <c r="N101" s="83"/>
      <c r="R101" s="83"/>
    </row>
    <row r="102" spans="7:18">
      <c r="G102" s="317">
        <v>98</v>
      </c>
      <c r="H102" s="52" t="s">
        <v>1644</v>
      </c>
      <c r="I102" s="53" t="s">
        <v>6</v>
      </c>
      <c r="J102" s="72" t="s">
        <v>2104</v>
      </c>
      <c r="K102" s="251">
        <v>0</v>
      </c>
      <c r="L102" s="253">
        <f t="shared" si="3"/>
        <v>0</v>
      </c>
      <c r="M102" s="76">
        <f t="shared" si="4"/>
        <v>0</v>
      </c>
      <c r="N102" s="83"/>
      <c r="R102" s="83"/>
    </row>
    <row r="103" spans="7:18">
      <c r="G103" s="317">
        <v>99</v>
      </c>
      <c r="H103" s="52" t="s">
        <v>1645</v>
      </c>
      <c r="I103" s="53" t="s">
        <v>6</v>
      </c>
      <c r="J103" s="72" t="s">
        <v>2104</v>
      </c>
      <c r="K103" s="251">
        <v>504545.45454545453</v>
      </c>
      <c r="L103" s="253">
        <f t="shared" si="3"/>
        <v>505000</v>
      </c>
      <c r="M103" s="76">
        <f t="shared" si="4"/>
        <v>3641000</v>
      </c>
      <c r="N103" s="83"/>
      <c r="R103" s="83"/>
    </row>
    <row r="104" spans="7:18">
      <c r="G104" s="317">
        <v>100</v>
      </c>
      <c r="H104" s="52" t="s">
        <v>1646</v>
      </c>
      <c r="I104" s="53" t="s">
        <v>6</v>
      </c>
      <c r="J104" s="72" t="s">
        <v>2104</v>
      </c>
      <c r="K104" s="251">
        <v>504545.45454545453</v>
      </c>
      <c r="L104" s="253">
        <f t="shared" si="3"/>
        <v>505000</v>
      </c>
      <c r="M104" s="76">
        <f t="shared" si="4"/>
        <v>3641000</v>
      </c>
      <c r="N104" s="83"/>
      <c r="R104" s="83"/>
    </row>
    <row r="105" spans="7:18">
      <c r="G105" s="317">
        <v>101</v>
      </c>
      <c r="H105" s="52" t="s">
        <v>1649</v>
      </c>
      <c r="I105" s="53" t="s">
        <v>6</v>
      </c>
      <c r="J105" s="72" t="s">
        <v>2104</v>
      </c>
      <c r="K105" s="251">
        <v>0</v>
      </c>
      <c r="L105" s="253">
        <f t="shared" si="3"/>
        <v>0</v>
      </c>
      <c r="M105" s="76">
        <f t="shared" si="4"/>
        <v>0</v>
      </c>
      <c r="N105" s="83"/>
      <c r="R105" s="83"/>
    </row>
    <row r="106" spans="7:18">
      <c r="G106" s="317">
        <v>102</v>
      </c>
      <c r="H106" s="52" t="s">
        <v>1650</v>
      </c>
      <c r="I106" s="53" t="s">
        <v>6</v>
      </c>
      <c r="J106" s="72" t="s">
        <v>2104</v>
      </c>
      <c r="K106" s="251">
        <v>1200000</v>
      </c>
      <c r="L106" s="253">
        <f t="shared" si="3"/>
        <v>1200000</v>
      </c>
      <c r="M106" s="76">
        <f t="shared" si="4"/>
        <v>8652000</v>
      </c>
      <c r="N106" s="83"/>
      <c r="R106" s="83"/>
    </row>
    <row r="107" spans="7:18">
      <c r="G107" s="317">
        <v>103</v>
      </c>
      <c r="H107" s="52" t="s">
        <v>1651</v>
      </c>
      <c r="I107" s="53" t="s">
        <v>6</v>
      </c>
      <c r="J107" s="72" t="s">
        <v>2104</v>
      </c>
      <c r="K107" s="251">
        <v>0</v>
      </c>
      <c r="L107" s="253">
        <f t="shared" si="3"/>
        <v>0</v>
      </c>
      <c r="M107" s="76">
        <f t="shared" si="4"/>
        <v>0</v>
      </c>
      <c r="N107" s="83"/>
      <c r="R107" s="83"/>
    </row>
    <row r="108" spans="7:18">
      <c r="G108" s="317">
        <v>104</v>
      </c>
      <c r="H108" s="52" t="s">
        <v>1654</v>
      </c>
      <c r="I108" s="53" t="s">
        <v>6</v>
      </c>
      <c r="J108" s="72" t="s">
        <v>2104</v>
      </c>
      <c r="K108" s="251">
        <v>0</v>
      </c>
      <c r="L108" s="253">
        <f t="shared" si="3"/>
        <v>0</v>
      </c>
      <c r="M108" s="76">
        <f t="shared" si="4"/>
        <v>0</v>
      </c>
      <c r="N108" s="83"/>
      <c r="R108" s="83"/>
    </row>
    <row r="109" spans="7:18">
      <c r="G109" s="317">
        <v>105</v>
      </c>
      <c r="H109" s="52" t="s">
        <v>1656</v>
      </c>
      <c r="I109" s="53" t="s">
        <v>6</v>
      </c>
      <c r="J109" s="72" t="s">
        <v>2104</v>
      </c>
      <c r="K109" s="251">
        <v>504545.45454545453</v>
      </c>
      <c r="L109" s="253">
        <f t="shared" si="3"/>
        <v>505000</v>
      </c>
      <c r="M109" s="76">
        <f t="shared" si="4"/>
        <v>3641000</v>
      </c>
      <c r="N109" s="83"/>
      <c r="R109" s="83"/>
    </row>
    <row r="110" spans="7:18">
      <c r="G110" s="317">
        <v>106</v>
      </c>
      <c r="H110" s="52" t="s">
        <v>1657</v>
      </c>
      <c r="I110" s="53" t="s">
        <v>6</v>
      </c>
      <c r="J110" s="72" t="s">
        <v>2104</v>
      </c>
      <c r="K110" s="251">
        <v>0</v>
      </c>
      <c r="L110" s="253">
        <f t="shared" si="3"/>
        <v>0</v>
      </c>
      <c r="M110" s="76">
        <f t="shared" si="4"/>
        <v>0</v>
      </c>
      <c r="N110" s="83"/>
      <c r="R110" s="83"/>
    </row>
    <row r="111" spans="7:18">
      <c r="G111" s="317">
        <v>107</v>
      </c>
      <c r="H111" s="52" t="s">
        <v>1658</v>
      </c>
      <c r="I111" s="53" t="s">
        <v>6</v>
      </c>
      <c r="J111" s="72" t="s">
        <v>2104</v>
      </c>
      <c r="K111" s="251">
        <v>0</v>
      </c>
      <c r="L111" s="253">
        <f t="shared" si="3"/>
        <v>0</v>
      </c>
      <c r="M111" s="76">
        <f t="shared" si="4"/>
        <v>0</v>
      </c>
      <c r="N111" s="83"/>
      <c r="R111" s="83"/>
    </row>
    <row r="112" spans="7:18">
      <c r="G112" s="317">
        <v>108</v>
      </c>
      <c r="H112" s="52" t="s">
        <v>1659</v>
      </c>
      <c r="I112" s="53" t="s">
        <v>6</v>
      </c>
      <c r="J112" s="72" t="s">
        <v>2104</v>
      </c>
      <c r="K112" s="251">
        <v>504545.45454545453</v>
      </c>
      <c r="L112" s="253">
        <f t="shared" si="3"/>
        <v>505000</v>
      </c>
      <c r="M112" s="76">
        <f t="shared" si="4"/>
        <v>3641000</v>
      </c>
      <c r="N112" s="83"/>
      <c r="R112" s="83"/>
    </row>
    <row r="113" spans="7:18">
      <c r="G113" s="317">
        <v>109</v>
      </c>
      <c r="H113" s="52" t="s">
        <v>1661</v>
      </c>
      <c r="I113" s="53" t="s">
        <v>6</v>
      </c>
      <c r="J113" s="72" t="s">
        <v>2104</v>
      </c>
      <c r="K113" s="251">
        <v>1020000</v>
      </c>
      <c r="L113" s="253">
        <f t="shared" si="3"/>
        <v>1020000</v>
      </c>
      <c r="M113" s="76">
        <f t="shared" si="4"/>
        <v>7354000</v>
      </c>
      <c r="N113" s="83"/>
      <c r="R113" s="83"/>
    </row>
    <row r="114" spans="7:18">
      <c r="G114" s="317">
        <v>110</v>
      </c>
      <c r="H114" s="52" t="s">
        <v>1665</v>
      </c>
      <c r="I114" s="53" t="s">
        <v>6</v>
      </c>
      <c r="J114" s="72" t="s">
        <v>2104</v>
      </c>
      <c r="K114" s="251">
        <v>504545.45454545453</v>
      </c>
      <c r="L114" s="253">
        <f t="shared" si="3"/>
        <v>505000</v>
      </c>
      <c r="M114" s="76">
        <f t="shared" si="4"/>
        <v>3641000</v>
      </c>
      <c r="N114" s="83"/>
      <c r="R114" s="83"/>
    </row>
    <row r="115" spans="7:18">
      <c r="G115" s="317">
        <v>111</v>
      </c>
      <c r="H115" s="52" t="s">
        <v>1666</v>
      </c>
      <c r="I115" s="53" t="s">
        <v>6</v>
      </c>
      <c r="J115" s="72" t="s">
        <v>2104</v>
      </c>
      <c r="K115" s="251">
        <v>1224545.4545454546</v>
      </c>
      <c r="L115" s="253">
        <f t="shared" si="3"/>
        <v>1225000</v>
      </c>
      <c r="M115" s="76">
        <f t="shared" si="4"/>
        <v>8832000</v>
      </c>
      <c r="N115" s="83"/>
      <c r="R115" s="83"/>
    </row>
    <row r="116" spans="7:18">
      <c r="G116" s="317">
        <v>112</v>
      </c>
      <c r="H116" s="52" t="s">
        <v>159</v>
      </c>
      <c r="I116" s="53" t="s">
        <v>6</v>
      </c>
      <c r="J116" s="72" t="s">
        <v>2104</v>
      </c>
      <c r="K116" s="251">
        <v>2159090.9090909092</v>
      </c>
      <c r="L116" s="253">
        <f t="shared" si="3"/>
        <v>2159000</v>
      </c>
      <c r="M116" s="76">
        <f t="shared" si="4"/>
        <v>15566000</v>
      </c>
      <c r="N116" s="83"/>
      <c r="R116" s="83"/>
    </row>
    <row r="117" spans="7:18">
      <c r="G117" s="317">
        <v>113</v>
      </c>
      <c r="H117" s="52" t="s">
        <v>161</v>
      </c>
      <c r="I117" s="53" t="s">
        <v>6</v>
      </c>
      <c r="J117" s="72" t="s">
        <v>2104</v>
      </c>
      <c r="K117" s="251">
        <v>0</v>
      </c>
      <c r="L117" s="253">
        <f t="shared" si="3"/>
        <v>0</v>
      </c>
      <c r="M117" s="76">
        <f t="shared" si="4"/>
        <v>0</v>
      </c>
      <c r="N117" s="83"/>
      <c r="R117" s="83"/>
    </row>
    <row r="118" spans="7:18">
      <c r="G118" s="317">
        <v>114</v>
      </c>
      <c r="H118" s="52" t="s">
        <v>163</v>
      </c>
      <c r="I118" s="53" t="s">
        <v>6</v>
      </c>
      <c r="J118" s="72" t="s">
        <v>2104</v>
      </c>
      <c r="K118" s="251">
        <v>504545.45454545453</v>
      </c>
      <c r="L118" s="253">
        <f t="shared" si="3"/>
        <v>505000</v>
      </c>
      <c r="M118" s="76">
        <f t="shared" si="4"/>
        <v>3641000</v>
      </c>
      <c r="N118" s="83"/>
      <c r="R118" s="83"/>
    </row>
    <row r="119" spans="7:18">
      <c r="G119" s="317">
        <v>115</v>
      </c>
      <c r="H119" s="52" t="s">
        <v>165</v>
      </c>
      <c r="I119" s="53" t="s">
        <v>6</v>
      </c>
      <c r="J119" s="72" t="s">
        <v>2104</v>
      </c>
      <c r="K119" s="251">
        <v>0</v>
      </c>
      <c r="L119" s="253">
        <f t="shared" si="3"/>
        <v>0</v>
      </c>
      <c r="M119" s="76">
        <f t="shared" si="4"/>
        <v>0</v>
      </c>
      <c r="N119" s="83"/>
      <c r="R119" s="83"/>
    </row>
    <row r="120" spans="7:18">
      <c r="G120" s="317">
        <v>116</v>
      </c>
      <c r="H120" s="52" t="s">
        <v>167</v>
      </c>
      <c r="I120" s="53" t="s">
        <v>6</v>
      </c>
      <c r="J120" s="72" t="s">
        <v>2104</v>
      </c>
      <c r="K120" s="251">
        <v>504545.45454545453</v>
      </c>
      <c r="L120" s="253">
        <f t="shared" si="3"/>
        <v>505000</v>
      </c>
      <c r="M120" s="76">
        <f t="shared" si="4"/>
        <v>3641000</v>
      </c>
      <c r="N120" s="83"/>
      <c r="R120" s="83"/>
    </row>
    <row r="121" spans="7:18">
      <c r="G121" s="317">
        <v>117</v>
      </c>
      <c r="H121" s="52" t="s">
        <v>830</v>
      </c>
      <c r="I121" s="53" t="s">
        <v>6</v>
      </c>
      <c r="J121" s="72" t="s">
        <v>2104</v>
      </c>
      <c r="K121" s="251">
        <v>0</v>
      </c>
      <c r="L121" s="253">
        <f t="shared" si="3"/>
        <v>0</v>
      </c>
      <c r="M121" s="76">
        <f t="shared" si="4"/>
        <v>0</v>
      </c>
      <c r="N121" s="83"/>
      <c r="R121" s="83"/>
    </row>
    <row r="122" spans="7:18">
      <c r="G122" s="317">
        <v>118</v>
      </c>
      <c r="H122" s="52" t="s">
        <v>832</v>
      </c>
      <c r="I122" s="53" t="s">
        <v>6</v>
      </c>
      <c r="J122" s="72" t="s">
        <v>2104</v>
      </c>
      <c r="K122" s="251">
        <v>504545.45454545453</v>
      </c>
      <c r="L122" s="253">
        <f t="shared" si="3"/>
        <v>505000</v>
      </c>
      <c r="M122" s="76">
        <f t="shared" si="4"/>
        <v>3641000</v>
      </c>
      <c r="N122" s="83"/>
      <c r="R122" s="83"/>
    </row>
    <row r="123" spans="7:18">
      <c r="G123" s="317">
        <v>119</v>
      </c>
      <c r="H123" s="52" t="s">
        <v>722</v>
      </c>
      <c r="I123" s="53" t="s">
        <v>6</v>
      </c>
      <c r="J123" s="72" t="s">
        <v>2104</v>
      </c>
      <c r="K123" s="251">
        <v>504545.45454545453</v>
      </c>
      <c r="L123" s="253">
        <f t="shared" si="3"/>
        <v>505000</v>
      </c>
      <c r="M123" s="76">
        <f t="shared" si="4"/>
        <v>3641000</v>
      </c>
      <c r="N123" s="83"/>
      <c r="R123" s="83"/>
    </row>
    <row r="124" spans="7:18">
      <c r="G124" s="317">
        <v>120</v>
      </c>
      <c r="H124" s="52" t="s">
        <v>724</v>
      </c>
      <c r="I124" s="53" t="s">
        <v>6</v>
      </c>
      <c r="J124" s="72" t="s">
        <v>2104</v>
      </c>
      <c r="K124" s="251">
        <v>504545.45454545453</v>
      </c>
      <c r="L124" s="253">
        <f t="shared" si="3"/>
        <v>505000</v>
      </c>
      <c r="M124" s="76">
        <f t="shared" si="4"/>
        <v>3641000</v>
      </c>
      <c r="N124" s="83"/>
      <c r="R124" s="83"/>
    </row>
    <row r="125" spans="7:18">
      <c r="G125" s="317">
        <v>121</v>
      </c>
      <c r="H125" s="52" t="s">
        <v>1229</v>
      </c>
      <c r="I125" s="53" t="s">
        <v>16</v>
      </c>
      <c r="J125" s="72" t="s">
        <v>1477</v>
      </c>
      <c r="K125" s="251">
        <v>9045454.5454545449</v>
      </c>
      <c r="L125" s="253">
        <f t="shared" si="3"/>
        <v>9045000</v>
      </c>
      <c r="M125" s="76">
        <f t="shared" si="4"/>
        <v>65214000</v>
      </c>
      <c r="N125" s="83"/>
      <c r="R125" s="83"/>
    </row>
    <row r="126" spans="7:18">
      <c r="G126" s="317">
        <v>122</v>
      </c>
      <c r="H126" s="52" t="s">
        <v>1675</v>
      </c>
      <c r="I126" s="53" t="s">
        <v>16</v>
      </c>
      <c r="J126" s="72" t="s">
        <v>2105</v>
      </c>
      <c r="K126" s="251">
        <v>1331818.1818181819</v>
      </c>
      <c r="L126" s="253">
        <f t="shared" si="3"/>
        <v>1332000</v>
      </c>
      <c r="M126" s="76">
        <f t="shared" si="4"/>
        <v>9604000</v>
      </c>
      <c r="N126" s="83"/>
      <c r="R126" s="83"/>
    </row>
    <row r="127" spans="7:18">
      <c r="G127" s="317">
        <v>123</v>
      </c>
      <c r="H127" s="52" t="s">
        <v>1276</v>
      </c>
      <c r="I127" s="53" t="s">
        <v>220</v>
      </c>
      <c r="J127" s="72" t="s">
        <v>2105</v>
      </c>
      <c r="K127" s="251">
        <v>1439090.9090909092</v>
      </c>
      <c r="L127" s="253">
        <f t="shared" si="3"/>
        <v>1439000</v>
      </c>
      <c r="M127" s="76">
        <f t="shared" si="4"/>
        <v>10375000</v>
      </c>
      <c r="N127" s="83"/>
      <c r="R127" s="83"/>
    </row>
    <row r="128" spans="7:18">
      <c r="G128" s="317">
        <v>124</v>
      </c>
      <c r="H128" s="52" t="s">
        <v>1277</v>
      </c>
      <c r="I128" s="53" t="s">
        <v>16</v>
      </c>
      <c r="J128" s="72" t="s">
        <v>2105</v>
      </c>
      <c r="K128" s="251">
        <v>1331818.1818181819</v>
      </c>
      <c r="L128" s="253">
        <f t="shared" si="3"/>
        <v>1332000</v>
      </c>
      <c r="M128" s="76">
        <f t="shared" si="4"/>
        <v>9604000</v>
      </c>
      <c r="N128" s="83"/>
      <c r="R128" s="83"/>
    </row>
    <row r="129" spans="7:18">
      <c r="G129" s="317">
        <v>125</v>
      </c>
      <c r="H129" s="52" t="s">
        <v>268</v>
      </c>
      <c r="I129" s="53" t="s">
        <v>16</v>
      </c>
      <c r="J129" s="72" t="s">
        <v>2107</v>
      </c>
      <c r="K129" s="251">
        <v>2771818.1818181816</v>
      </c>
      <c r="L129" s="253">
        <f t="shared" si="3"/>
        <v>2772000</v>
      </c>
      <c r="M129" s="76">
        <f t="shared" si="4"/>
        <v>19986000</v>
      </c>
      <c r="N129" s="83"/>
      <c r="R129" s="83"/>
    </row>
    <row r="130" spans="7:18">
      <c r="G130" s="317">
        <v>126</v>
      </c>
      <c r="H130" s="52" t="s">
        <v>379</v>
      </c>
      <c r="I130" s="53" t="s">
        <v>16</v>
      </c>
      <c r="J130" s="72" t="s">
        <v>2106</v>
      </c>
      <c r="K130" s="251">
        <v>783636.36363636365</v>
      </c>
      <c r="L130" s="253">
        <f t="shared" si="3"/>
        <v>784000</v>
      </c>
      <c r="M130" s="76">
        <f t="shared" si="4"/>
        <v>5653000</v>
      </c>
      <c r="N130" s="83"/>
      <c r="R130" s="83"/>
    </row>
    <row r="131" spans="7:18">
      <c r="G131" s="317">
        <v>127</v>
      </c>
      <c r="H131" s="52" t="s">
        <v>1683</v>
      </c>
      <c r="I131" s="53" t="s">
        <v>16</v>
      </c>
      <c r="J131" s="72" t="s">
        <v>2106</v>
      </c>
      <c r="K131" s="251">
        <v>923636.36363636365</v>
      </c>
      <c r="L131" s="253">
        <f t="shared" si="3"/>
        <v>924000</v>
      </c>
      <c r="M131" s="76">
        <f t="shared" si="4"/>
        <v>6662000</v>
      </c>
      <c r="N131" s="83"/>
      <c r="R131" s="83"/>
    </row>
    <row r="132" spans="7:18">
      <c r="G132" s="317">
        <v>128</v>
      </c>
      <c r="H132" s="52" t="s">
        <v>553</v>
      </c>
      <c r="I132" s="53" t="s">
        <v>16</v>
      </c>
      <c r="J132" s="72" t="s">
        <v>2106</v>
      </c>
      <c r="K132" s="251">
        <v>504545.45454545453</v>
      </c>
      <c r="L132" s="253">
        <f t="shared" si="3"/>
        <v>505000</v>
      </c>
      <c r="M132" s="76">
        <f t="shared" si="4"/>
        <v>3641000</v>
      </c>
      <c r="N132" s="83"/>
      <c r="R132" s="83"/>
    </row>
    <row r="133" spans="7:18">
      <c r="G133" s="317">
        <v>129</v>
      </c>
      <c r="H133" s="52" t="s">
        <v>564</v>
      </c>
      <c r="I133" s="53" t="s">
        <v>16</v>
      </c>
      <c r="J133" s="72" t="s">
        <v>2106</v>
      </c>
      <c r="K133" s="251">
        <v>1052727.2727272727</v>
      </c>
      <c r="L133" s="253">
        <f t="shared" si="3"/>
        <v>1053000</v>
      </c>
      <c r="M133" s="76">
        <f t="shared" si="4"/>
        <v>7592000</v>
      </c>
      <c r="N133" s="83"/>
      <c r="R133" s="83"/>
    </row>
    <row r="134" spans="7:18">
      <c r="G134" s="317">
        <v>130</v>
      </c>
      <c r="H134" s="52" t="s">
        <v>572</v>
      </c>
      <c r="I134" s="53" t="s">
        <v>220</v>
      </c>
      <c r="J134" s="72" t="s">
        <v>2106</v>
      </c>
      <c r="K134" s="251">
        <v>709090.90909090906</v>
      </c>
      <c r="L134" s="253">
        <f t="shared" ref="L134:L197" si="5">ROUND(K134,-3)</f>
        <v>709000</v>
      </c>
      <c r="M134" s="76">
        <f t="shared" ref="M134:M197" si="6">ROUND(((L134+(L134*3%)))*7,-3)</f>
        <v>5112000</v>
      </c>
      <c r="N134" s="83"/>
      <c r="R134" s="83"/>
    </row>
    <row r="135" spans="7:18">
      <c r="G135" s="317">
        <v>131</v>
      </c>
      <c r="H135" s="52" t="s">
        <v>639</v>
      </c>
      <c r="I135" s="53" t="s">
        <v>16</v>
      </c>
      <c r="J135" s="72" t="s">
        <v>2106</v>
      </c>
      <c r="K135" s="251">
        <v>955454.54545454541</v>
      </c>
      <c r="L135" s="253">
        <f t="shared" si="5"/>
        <v>955000</v>
      </c>
      <c r="M135" s="76">
        <f t="shared" si="6"/>
        <v>6886000</v>
      </c>
      <c r="N135" s="83"/>
      <c r="R135" s="83"/>
    </row>
    <row r="136" spans="7:18">
      <c r="G136" s="317">
        <v>132</v>
      </c>
      <c r="H136" s="52" t="s">
        <v>683</v>
      </c>
      <c r="I136" s="53" t="s">
        <v>16</v>
      </c>
      <c r="J136" s="72" t="s">
        <v>2106</v>
      </c>
      <c r="K136" s="251">
        <v>687272.72727272729</v>
      </c>
      <c r="L136" s="253">
        <f t="shared" si="5"/>
        <v>687000</v>
      </c>
      <c r="M136" s="76">
        <f t="shared" si="6"/>
        <v>4953000</v>
      </c>
      <c r="N136" s="83"/>
      <c r="R136" s="83"/>
    </row>
    <row r="137" spans="7:18">
      <c r="G137" s="317">
        <v>133</v>
      </c>
      <c r="H137" s="52" t="s">
        <v>1230</v>
      </c>
      <c r="I137" s="53" t="s">
        <v>17</v>
      </c>
      <c r="J137" s="72" t="s">
        <v>1477</v>
      </c>
      <c r="K137" s="251">
        <v>12956363.636363637</v>
      </c>
      <c r="L137" s="253">
        <f t="shared" si="5"/>
        <v>12956000</v>
      </c>
      <c r="M137" s="76">
        <f t="shared" si="6"/>
        <v>93413000</v>
      </c>
      <c r="N137" s="83"/>
      <c r="R137" s="83"/>
    </row>
    <row r="138" spans="7:18">
      <c r="G138" s="317">
        <v>134</v>
      </c>
      <c r="H138" s="52" t="s">
        <v>341</v>
      </c>
      <c r="I138" s="53" t="s">
        <v>17</v>
      </c>
      <c r="J138" s="72" t="s">
        <v>2107</v>
      </c>
      <c r="K138" s="251">
        <v>1331818.1818181819</v>
      </c>
      <c r="L138" s="253">
        <f t="shared" si="5"/>
        <v>1332000</v>
      </c>
      <c r="M138" s="76">
        <f t="shared" si="6"/>
        <v>9604000</v>
      </c>
      <c r="N138" s="83"/>
      <c r="R138" s="83"/>
    </row>
    <row r="139" spans="7:18">
      <c r="G139" s="317">
        <v>135</v>
      </c>
      <c r="H139" s="65" t="s">
        <v>2306</v>
      </c>
      <c r="I139" s="53" t="s">
        <v>17</v>
      </c>
      <c r="J139" s="72" t="s">
        <v>2106</v>
      </c>
      <c r="K139" s="251">
        <v>504545.45454545453</v>
      </c>
      <c r="L139" s="253">
        <f t="shared" si="5"/>
        <v>505000</v>
      </c>
      <c r="M139" s="76">
        <f t="shared" si="6"/>
        <v>3641000</v>
      </c>
      <c r="N139" s="83"/>
      <c r="R139" s="83"/>
    </row>
    <row r="140" spans="7:18">
      <c r="G140" s="317">
        <v>136</v>
      </c>
      <c r="H140" s="65" t="s">
        <v>2307</v>
      </c>
      <c r="I140" s="53" t="s">
        <v>17</v>
      </c>
      <c r="J140" s="72" t="s">
        <v>2106</v>
      </c>
      <c r="K140" s="251">
        <v>0</v>
      </c>
      <c r="L140" s="253">
        <f t="shared" si="5"/>
        <v>0</v>
      </c>
      <c r="M140" s="76">
        <f t="shared" si="6"/>
        <v>0</v>
      </c>
      <c r="N140" s="83"/>
      <c r="R140" s="83"/>
    </row>
    <row r="141" spans="7:18">
      <c r="G141" s="317">
        <v>137</v>
      </c>
      <c r="H141" s="52" t="s">
        <v>442</v>
      </c>
      <c r="I141" s="53" t="s">
        <v>17</v>
      </c>
      <c r="J141" s="72" t="s">
        <v>2106</v>
      </c>
      <c r="K141" s="251">
        <v>1697272.7272727273</v>
      </c>
      <c r="L141" s="253">
        <f t="shared" si="5"/>
        <v>1697000</v>
      </c>
      <c r="M141" s="76">
        <f t="shared" si="6"/>
        <v>12235000</v>
      </c>
      <c r="N141" s="83"/>
      <c r="R141" s="83"/>
    </row>
    <row r="142" spans="7:18">
      <c r="G142" s="317">
        <v>138</v>
      </c>
      <c r="H142" s="52" t="s">
        <v>1278</v>
      </c>
      <c r="I142" s="53" t="s">
        <v>17</v>
      </c>
      <c r="J142" s="72" t="s">
        <v>2106</v>
      </c>
      <c r="K142" s="251">
        <v>805454.54545454541</v>
      </c>
      <c r="L142" s="253">
        <f t="shared" si="5"/>
        <v>805000</v>
      </c>
      <c r="M142" s="76">
        <f t="shared" si="6"/>
        <v>5804000</v>
      </c>
      <c r="N142" s="83"/>
      <c r="R142" s="83"/>
    </row>
    <row r="143" spans="7:18">
      <c r="G143" s="317">
        <v>139</v>
      </c>
      <c r="H143" s="52" t="s">
        <v>1279</v>
      </c>
      <c r="I143" s="53" t="s">
        <v>17</v>
      </c>
      <c r="J143" s="72" t="s">
        <v>2106</v>
      </c>
      <c r="K143" s="251">
        <v>504545.45454545453</v>
      </c>
      <c r="L143" s="253">
        <f t="shared" si="5"/>
        <v>505000</v>
      </c>
      <c r="M143" s="76">
        <f t="shared" si="6"/>
        <v>3641000</v>
      </c>
      <c r="N143" s="83"/>
      <c r="R143" s="83"/>
    </row>
    <row r="144" spans="7:18">
      <c r="G144" s="317">
        <v>140</v>
      </c>
      <c r="H144" s="52" t="s">
        <v>1280</v>
      </c>
      <c r="I144" s="319" t="s">
        <v>17</v>
      </c>
      <c r="J144" s="72" t="s">
        <v>2106</v>
      </c>
      <c r="K144" s="251">
        <v>504545.45454545453</v>
      </c>
      <c r="L144" s="253">
        <f t="shared" si="5"/>
        <v>505000</v>
      </c>
      <c r="M144" s="76">
        <f t="shared" si="6"/>
        <v>3641000</v>
      </c>
      <c r="N144" s="83"/>
      <c r="R144" s="83"/>
    </row>
    <row r="145" spans="7:18">
      <c r="G145" s="317">
        <v>141</v>
      </c>
      <c r="H145" s="52" t="s">
        <v>463</v>
      </c>
      <c r="I145" s="53" t="s">
        <v>17</v>
      </c>
      <c r="J145" s="72" t="s">
        <v>2106</v>
      </c>
      <c r="K145" s="251">
        <v>805454.54545454541</v>
      </c>
      <c r="L145" s="253">
        <f t="shared" si="5"/>
        <v>805000</v>
      </c>
      <c r="M145" s="76">
        <f t="shared" si="6"/>
        <v>5804000</v>
      </c>
      <c r="N145" s="83"/>
      <c r="R145" s="83"/>
    </row>
    <row r="146" spans="7:18">
      <c r="G146" s="317">
        <v>142</v>
      </c>
      <c r="H146" s="65" t="s">
        <v>864</v>
      </c>
      <c r="I146" s="53" t="s">
        <v>17</v>
      </c>
      <c r="J146" s="72" t="s">
        <v>2106</v>
      </c>
      <c r="K146" s="251">
        <v>504545.45454545453</v>
      </c>
      <c r="L146" s="253">
        <f t="shared" si="5"/>
        <v>505000</v>
      </c>
      <c r="M146" s="76">
        <f t="shared" si="6"/>
        <v>3641000</v>
      </c>
      <c r="N146" s="83"/>
      <c r="R146" s="83"/>
    </row>
    <row r="147" spans="7:18">
      <c r="G147" s="317">
        <v>143</v>
      </c>
      <c r="H147" s="52" t="s">
        <v>586</v>
      </c>
      <c r="I147" s="53" t="s">
        <v>17</v>
      </c>
      <c r="J147" s="72" t="s">
        <v>2106</v>
      </c>
      <c r="K147" s="251">
        <v>601818.18181818177</v>
      </c>
      <c r="L147" s="253">
        <f t="shared" si="5"/>
        <v>602000</v>
      </c>
      <c r="M147" s="76">
        <f t="shared" si="6"/>
        <v>4340000</v>
      </c>
      <c r="N147" s="83"/>
      <c r="R147" s="83"/>
    </row>
    <row r="148" spans="7:18">
      <c r="G148" s="317">
        <v>144</v>
      </c>
      <c r="H148" s="52" t="s">
        <v>611</v>
      </c>
      <c r="I148" s="53" t="s">
        <v>17</v>
      </c>
      <c r="J148" s="72" t="s">
        <v>2106</v>
      </c>
      <c r="K148" s="251">
        <v>676363.63636363635</v>
      </c>
      <c r="L148" s="253">
        <f t="shared" si="5"/>
        <v>676000</v>
      </c>
      <c r="M148" s="76">
        <f t="shared" si="6"/>
        <v>4874000</v>
      </c>
      <c r="N148" s="83"/>
      <c r="R148" s="83"/>
    </row>
    <row r="149" spans="7:18">
      <c r="G149" s="317">
        <v>145</v>
      </c>
      <c r="H149" s="52" t="s">
        <v>672</v>
      </c>
      <c r="I149" s="53" t="s">
        <v>17</v>
      </c>
      <c r="J149" s="72" t="s">
        <v>2106</v>
      </c>
      <c r="K149" s="251">
        <v>783636.36363636365</v>
      </c>
      <c r="L149" s="253">
        <f t="shared" si="5"/>
        <v>784000</v>
      </c>
      <c r="M149" s="76">
        <f t="shared" si="6"/>
        <v>5653000</v>
      </c>
      <c r="N149" s="83"/>
      <c r="R149" s="83"/>
    </row>
    <row r="150" spans="7:18">
      <c r="G150" s="317">
        <v>146</v>
      </c>
      <c r="H150" s="52" t="s">
        <v>1231</v>
      </c>
      <c r="I150" s="53" t="s">
        <v>20</v>
      </c>
      <c r="J150" s="72" t="s">
        <v>1477</v>
      </c>
      <c r="K150" s="251">
        <v>6682727.2727272725</v>
      </c>
      <c r="L150" s="253">
        <f t="shared" si="5"/>
        <v>6683000</v>
      </c>
      <c r="M150" s="76">
        <f t="shared" si="6"/>
        <v>48184000</v>
      </c>
      <c r="N150" s="83"/>
      <c r="R150" s="83"/>
    </row>
    <row r="151" spans="7:18">
      <c r="G151" s="317">
        <v>147</v>
      </c>
      <c r="H151" s="52" t="s">
        <v>805</v>
      </c>
      <c r="I151" s="53" t="s">
        <v>20</v>
      </c>
      <c r="J151" s="72" t="s">
        <v>2105</v>
      </c>
      <c r="K151" s="251">
        <v>504545.45454545453</v>
      </c>
      <c r="L151" s="253">
        <f t="shared" si="5"/>
        <v>505000</v>
      </c>
      <c r="M151" s="76">
        <f t="shared" si="6"/>
        <v>3641000</v>
      </c>
      <c r="N151" s="83"/>
      <c r="R151" s="83"/>
    </row>
    <row r="152" spans="7:18">
      <c r="G152" s="317">
        <v>148</v>
      </c>
      <c r="H152" s="52" t="s">
        <v>304</v>
      </c>
      <c r="I152" s="53" t="s">
        <v>20</v>
      </c>
      <c r="J152" s="72" t="s">
        <v>2107</v>
      </c>
      <c r="K152" s="251">
        <v>1224545.4545454546</v>
      </c>
      <c r="L152" s="253">
        <f t="shared" si="5"/>
        <v>1225000</v>
      </c>
      <c r="M152" s="76">
        <f t="shared" si="6"/>
        <v>8832000</v>
      </c>
      <c r="N152" s="83"/>
      <c r="R152" s="83"/>
    </row>
    <row r="153" spans="7:18">
      <c r="G153" s="317">
        <v>149</v>
      </c>
      <c r="H153" s="52" t="s">
        <v>373</v>
      </c>
      <c r="I153" s="53" t="s">
        <v>20</v>
      </c>
      <c r="J153" s="72" t="s">
        <v>2106</v>
      </c>
      <c r="K153" s="251">
        <v>890909.09090909094</v>
      </c>
      <c r="L153" s="253">
        <f t="shared" si="5"/>
        <v>891000</v>
      </c>
      <c r="M153" s="76">
        <f t="shared" si="6"/>
        <v>6424000</v>
      </c>
      <c r="N153" s="83"/>
      <c r="R153" s="83"/>
    </row>
    <row r="154" spans="7:18">
      <c r="G154" s="317">
        <v>150</v>
      </c>
      <c r="H154" s="52" t="s">
        <v>436</v>
      </c>
      <c r="I154" s="53" t="s">
        <v>437</v>
      </c>
      <c r="J154" s="72" t="s">
        <v>2106</v>
      </c>
      <c r="K154" s="251">
        <v>504545.45454545453</v>
      </c>
      <c r="L154" s="253">
        <f t="shared" si="5"/>
        <v>505000</v>
      </c>
      <c r="M154" s="76">
        <f t="shared" si="6"/>
        <v>3641000</v>
      </c>
      <c r="N154" s="83"/>
      <c r="R154" s="83"/>
    </row>
    <row r="155" spans="7:18">
      <c r="G155" s="317">
        <v>151</v>
      </c>
      <c r="H155" s="52" t="s">
        <v>459</v>
      </c>
      <c r="I155" s="53" t="s">
        <v>20</v>
      </c>
      <c r="J155" s="72" t="s">
        <v>2106</v>
      </c>
      <c r="K155" s="251">
        <v>805454.54545454541</v>
      </c>
      <c r="L155" s="253">
        <f t="shared" si="5"/>
        <v>805000</v>
      </c>
      <c r="M155" s="76">
        <f t="shared" si="6"/>
        <v>5804000</v>
      </c>
      <c r="N155" s="83"/>
      <c r="R155" s="83"/>
    </row>
    <row r="156" spans="7:18">
      <c r="G156" s="317">
        <v>152</v>
      </c>
      <c r="H156" s="52" t="s">
        <v>519</v>
      </c>
      <c r="I156" s="53" t="s">
        <v>20</v>
      </c>
      <c r="J156" s="72" t="s">
        <v>2106</v>
      </c>
      <c r="K156" s="251">
        <v>761818.18181818177</v>
      </c>
      <c r="L156" s="253">
        <f t="shared" si="5"/>
        <v>762000</v>
      </c>
      <c r="M156" s="76">
        <f t="shared" si="6"/>
        <v>5494000</v>
      </c>
      <c r="N156" s="83"/>
      <c r="R156" s="83"/>
    </row>
    <row r="157" spans="7:18">
      <c r="G157" s="317">
        <v>153</v>
      </c>
      <c r="H157" s="52" t="s">
        <v>621</v>
      </c>
      <c r="I157" s="53" t="s">
        <v>20</v>
      </c>
      <c r="J157" s="72" t="s">
        <v>2106</v>
      </c>
      <c r="K157" s="251">
        <v>1062727.2727272727</v>
      </c>
      <c r="L157" s="253">
        <f t="shared" si="5"/>
        <v>1063000</v>
      </c>
      <c r="M157" s="76">
        <f t="shared" si="6"/>
        <v>7664000</v>
      </c>
      <c r="N157" s="83"/>
      <c r="R157" s="83"/>
    </row>
    <row r="158" spans="7:18">
      <c r="G158" s="317">
        <v>154</v>
      </c>
      <c r="H158" s="52" t="s">
        <v>701</v>
      </c>
      <c r="I158" s="53" t="s">
        <v>20</v>
      </c>
      <c r="J158" s="72" t="s">
        <v>2106</v>
      </c>
      <c r="K158" s="251">
        <v>536363.63636363635</v>
      </c>
      <c r="L158" s="253">
        <f t="shared" si="5"/>
        <v>536000</v>
      </c>
      <c r="M158" s="76">
        <f t="shared" si="6"/>
        <v>3865000</v>
      </c>
      <c r="N158" s="83"/>
      <c r="R158" s="83"/>
    </row>
    <row r="159" spans="7:18">
      <c r="G159" s="317">
        <v>155</v>
      </c>
      <c r="H159" s="52" t="s">
        <v>1232</v>
      </c>
      <c r="I159" s="53" t="s">
        <v>22</v>
      </c>
      <c r="J159" s="72" t="s">
        <v>1477</v>
      </c>
      <c r="K159" s="251">
        <v>11935454.545454545</v>
      </c>
      <c r="L159" s="253">
        <f t="shared" si="5"/>
        <v>11935000</v>
      </c>
      <c r="M159" s="76">
        <f t="shared" si="6"/>
        <v>86051000</v>
      </c>
      <c r="N159" s="83"/>
      <c r="R159" s="83"/>
    </row>
    <row r="160" spans="7:18">
      <c r="G160" s="317">
        <v>156</v>
      </c>
      <c r="H160" s="52" t="s">
        <v>286</v>
      </c>
      <c r="I160" s="53" t="s">
        <v>22</v>
      </c>
      <c r="J160" s="72" t="s">
        <v>2107</v>
      </c>
      <c r="K160" s="251">
        <v>2159090.9090909092</v>
      </c>
      <c r="L160" s="253">
        <f t="shared" si="5"/>
        <v>2159000</v>
      </c>
      <c r="M160" s="76">
        <f t="shared" si="6"/>
        <v>15566000</v>
      </c>
      <c r="N160" s="83"/>
      <c r="R160" s="83"/>
    </row>
    <row r="161" spans="7:18">
      <c r="G161" s="317">
        <v>157</v>
      </c>
      <c r="H161" s="52" t="s">
        <v>457</v>
      </c>
      <c r="I161" s="53" t="s">
        <v>22</v>
      </c>
      <c r="J161" s="72" t="s">
        <v>2106</v>
      </c>
      <c r="K161" s="251">
        <v>1020000</v>
      </c>
      <c r="L161" s="253">
        <f t="shared" si="5"/>
        <v>1020000</v>
      </c>
      <c r="M161" s="76">
        <f t="shared" si="6"/>
        <v>7354000</v>
      </c>
      <c r="N161" s="83"/>
      <c r="R161" s="83"/>
    </row>
    <row r="162" spans="7:18">
      <c r="G162" s="317">
        <v>158</v>
      </c>
      <c r="H162" s="52" t="s">
        <v>1233</v>
      </c>
      <c r="I162" s="53" t="s">
        <v>23</v>
      </c>
      <c r="J162" s="72" t="s">
        <v>1477</v>
      </c>
      <c r="K162" s="251">
        <v>3437272.7272727271</v>
      </c>
      <c r="L162" s="253">
        <f t="shared" si="5"/>
        <v>3437000</v>
      </c>
      <c r="M162" s="76">
        <f t="shared" si="6"/>
        <v>24781000</v>
      </c>
      <c r="N162" s="83"/>
      <c r="R162" s="83"/>
    </row>
    <row r="163" spans="7:18">
      <c r="G163" s="317">
        <v>159</v>
      </c>
      <c r="H163" s="52" t="s">
        <v>346</v>
      </c>
      <c r="I163" s="53" t="s">
        <v>23</v>
      </c>
      <c r="J163" s="72" t="s">
        <v>2107</v>
      </c>
      <c r="K163" s="251">
        <v>1224545.4545454546</v>
      </c>
      <c r="L163" s="253">
        <f t="shared" si="5"/>
        <v>1225000</v>
      </c>
      <c r="M163" s="76">
        <f t="shared" si="6"/>
        <v>8832000</v>
      </c>
      <c r="N163" s="83"/>
      <c r="R163" s="83"/>
    </row>
    <row r="164" spans="7:18">
      <c r="G164" s="317">
        <v>160</v>
      </c>
      <c r="H164" s="52" t="s">
        <v>363</v>
      </c>
      <c r="I164" s="53" t="s">
        <v>23</v>
      </c>
      <c r="J164" s="72" t="s">
        <v>2106</v>
      </c>
      <c r="K164" s="251">
        <v>665454.54545454541</v>
      </c>
      <c r="L164" s="253">
        <f t="shared" si="5"/>
        <v>665000</v>
      </c>
      <c r="M164" s="76">
        <f t="shared" si="6"/>
        <v>4795000</v>
      </c>
      <c r="N164" s="83"/>
      <c r="R164" s="83"/>
    </row>
    <row r="165" spans="7:18">
      <c r="G165" s="317">
        <v>161</v>
      </c>
      <c r="H165" s="52" t="s">
        <v>350</v>
      </c>
      <c r="I165" s="53" t="s">
        <v>23</v>
      </c>
      <c r="J165" s="72" t="s">
        <v>2106</v>
      </c>
      <c r="K165" s="251">
        <v>1094545.4545454546</v>
      </c>
      <c r="L165" s="253">
        <f t="shared" si="5"/>
        <v>1095000</v>
      </c>
      <c r="M165" s="76">
        <f t="shared" si="6"/>
        <v>7895000</v>
      </c>
      <c r="N165" s="83"/>
      <c r="R165" s="83"/>
    </row>
    <row r="166" spans="7:18">
      <c r="G166" s="317">
        <v>162</v>
      </c>
      <c r="H166" s="52" t="s">
        <v>1234</v>
      </c>
      <c r="I166" s="53" t="s">
        <v>27</v>
      </c>
      <c r="J166" s="72" t="s">
        <v>1477</v>
      </c>
      <c r="K166" s="251">
        <v>9561818.1818181816</v>
      </c>
      <c r="L166" s="253">
        <f t="shared" si="5"/>
        <v>9562000</v>
      </c>
      <c r="M166" s="76">
        <f t="shared" si="6"/>
        <v>68942000</v>
      </c>
      <c r="N166" s="83"/>
      <c r="R166" s="83"/>
    </row>
    <row r="167" spans="7:18">
      <c r="G167" s="317">
        <v>163</v>
      </c>
      <c r="H167" s="52" t="s">
        <v>319</v>
      </c>
      <c r="I167" s="53" t="s">
        <v>27</v>
      </c>
      <c r="J167" s="72" t="s">
        <v>2107</v>
      </c>
      <c r="K167" s="251">
        <v>2051818.1818181819</v>
      </c>
      <c r="L167" s="253">
        <f t="shared" si="5"/>
        <v>2052000</v>
      </c>
      <c r="M167" s="76">
        <f t="shared" si="6"/>
        <v>14795000</v>
      </c>
      <c r="N167" s="83"/>
      <c r="R167" s="83"/>
    </row>
    <row r="168" spans="7:18">
      <c r="G168" s="317">
        <v>164</v>
      </c>
      <c r="H168" s="52" t="s">
        <v>614</v>
      </c>
      <c r="I168" s="53" t="s">
        <v>27</v>
      </c>
      <c r="J168" s="72" t="s">
        <v>2106</v>
      </c>
      <c r="K168" s="251">
        <v>773636.36363636365</v>
      </c>
      <c r="L168" s="253">
        <f t="shared" si="5"/>
        <v>774000</v>
      </c>
      <c r="M168" s="76">
        <f t="shared" si="6"/>
        <v>5581000</v>
      </c>
      <c r="N168" s="83"/>
      <c r="R168" s="83"/>
    </row>
    <row r="169" spans="7:18">
      <c r="G169" s="317">
        <v>165</v>
      </c>
      <c r="H169" s="52" t="s">
        <v>654</v>
      </c>
      <c r="I169" s="53" t="s">
        <v>27</v>
      </c>
      <c r="J169" s="72" t="s">
        <v>2106</v>
      </c>
      <c r="K169" s="251">
        <v>719090.90909090906</v>
      </c>
      <c r="L169" s="253">
        <f t="shared" si="5"/>
        <v>719000</v>
      </c>
      <c r="M169" s="76">
        <f t="shared" si="6"/>
        <v>5184000</v>
      </c>
      <c r="N169" s="83"/>
      <c r="R169" s="83"/>
    </row>
    <row r="170" spans="7:18">
      <c r="G170" s="317">
        <v>166</v>
      </c>
      <c r="H170" s="52" t="s">
        <v>1235</v>
      </c>
      <c r="I170" s="53" t="s">
        <v>29</v>
      </c>
      <c r="J170" s="72" t="s">
        <v>1477</v>
      </c>
      <c r="K170" s="251">
        <v>9464545.4545454551</v>
      </c>
      <c r="L170" s="253">
        <f t="shared" si="5"/>
        <v>9465000</v>
      </c>
      <c r="M170" s="76">
        <f t="shared" si="6"/>
        <v>68243000</v>
      </c>
      <c r="N170" s="83"/>
      <c r="R170" s="83"/>
    </row>
    <row r="171" spans="7:18">
      <c r="G171" s="317">
        <v>167</v>
      </c>
      <c r="H171" s="52" t="s">
        <v>1281</v>
      </c>
      <c r="I171" s="53" t="s">
        <v>29</v>
      </c>
      <c r="J171" s="72" t="s">
        <v>2105</v>
      </c>
      <c r="K171" s="251">
        <v>643636.36363636365</v>
      </c>
      <c r="L171" s="253">
        <f t="shared" si="5"/>
        <v>644000</v>
      </c>
      <c r="M171" s="76">
        <f t="shared" si="6"/>
        <v>4643000</v>
      </c>
      <c r="N171" s="83"/>
      <c r="R171" s="83"/>
    </row>
    <row r="172" spans="7:18">
      <c r="G172" s="317">
        <v>168</v>
      </c>
      <c r="H172" s="52" t="s">
        <v>1282</v>
      </c>
      <c r="I172" s="53" t="s">
        <v>29</v>
      </c>
      <c r="J172" s="72" t="s">
        <v>2105</v>
      </c>
      <c r="K172" s="251">
        <v>676363.63636363635</v>
      </c>
      <c r="L172" s="253">
        <f t="shared" si="5"/>
        <v>676000</v>
      </c>
      <c r="M172" s="76">
        <f t="shared" si="6"/>
        <v>4874000</v>
      </c>
      <c r="N172" s="83"/>
      <c r="R172" s="83"/>
    </row>
    <row r="173" spans="7:18">
      <c r="G173" s="317">
        <v>169</v>
      </c>
      <c r="H173" s="52" t="s">
        <v>342</v>
      </c>
      <c r="I173" s="53" t="s">
        <v>29</v>
      </c>
      <c r="J173" s="72" t="s">
        <v>2107</v>
      </c>
      <c r="K173" s="251">
        <v>3286363.6363636362</v>
      </c>
      <c r="L173" s="253">
        <f t="shared" si="5"/>
        <v>3286000</v>
      </c>
      <c r="M173" s="76">
        <f t="shared" si="6"/>
        <v>23692000</v>
      </c>
      <c r="N173" s="83"/>
      <c r="R173" s="83"/>
    </row>
    <row r="174" spans="7:18">
      <c r="G174" s="317">
        <v>170</v>
      </c>
      <c r="H174" s="52" t="s">
        <v>361</v>
      </c>
      <c r="I174" s="53" t="s">
        <v>29</v>
      </c>
      <c r="J174" s="72" t="s">
        <v>2106</v>
      </c>
      <c r="K174" s="251">
        <v>815454.54545454541</v>
      </c>
      <c r="L174" s="253">
        <f t="shared" si="5"/>
        <v>815000</v>
      </c>
      <c r="M174" s="76">
        <f t="shared" si="6"/>
        <v>5876000</v>
      </c>
      <c r="N174" s="83"/>
      <c r="R174" s="83"/>
    </row>
    <row r="175" spans="7:18">
      <c r="G175" s="317">
        <v>171</v>
      </c>
      <c r="H175" s="52" t="s">
        <v>367</v>
      </c>
      <c r="I175" s="53" t="s">
        <v>29</v>
      </c>
      <c r="J175" s="72" t="s">
        <v>2106</v>
      </c>
      <c r="K175" s="251">
        <v>1020000</v>
      </c>
      <c r="L175" s="253">
        <f t="shared" si="5"/>
        <v>1020000</v>
      </c>
      <c r="M175" s="76">
        <f t="shared" si="6"/>
        <v>7354000</v>
      </c>
      <c r="N175" s="83"/>
      <c r="R175" s="83"/>
    </row>
    <row r="176" spans="7:18">
      <c r="G176" s="317">
        <v>172</v>
      </c>
      <c r="H176" s="52" t="s">
        <v>395</v>
      </c>
      <c r="I176" s="53" t="s">
        <v>29</v>
      </c>
      <c r="J176" s="72" t="s">
        <v>2106</v>
      </c>
      <c r="K176" s="251">
        <v>719090.90909090906</v>
      </c>
      <c r="L176" s="253">
        <f t="shared" si="5"/>
        <v>719000</v>
      </c>
      <c r="M176" s="76">
        <f t="shared" si="6"/>
        <v>5184000</v>
      </c>
      <c r="N176" s="83"/>
      <c r="R176" s="83"/>
    </row>
    <row r="177" spans="7:18">
      <c r="G177" s="317">
        <v>173</v>
      </c>
      <c r="H177" s="52" t="s">
        <v>456</v>
      </c>
      <c r="I177" s="53" t="s">
        <v>29</v>
      </c>
      <c r="J177" s="72" t="s">
        <v>2106</v>
      </c>
      <c r="K177" s="251">
        <v>504545.45454545453</v>
      </c>
      <c r="L177" s="253">
        <f t="shared" si="5"/>
        <v>505000</v>
      </c>
      <c r="M177" s="76">
        <f t="shared" si="6"/>
        <v>3641000</v>
      </c>
      <c r="N177" s="83"/>
      <c r="R177" s="83"/>
    </row>
    <row r="178" spans="7:18">
      <c r="G178" s="317">
        <v>174</v>
      </c>
      <c r="H178" s="52" t="s">
        <v>523</v>
      </c>
      <c r="I178" s="53" t="s">
        <v>29</v>
      </c>
      <c r="J178" s="72" t="s">
        <v>2106</v>
      </c>
      <c r="K178" s="251">
        <v>665454.54545454541</v>
      </c>
      <c r="L178" s="253">
        <f t="shared" si="5"/>
        <v>665000</v>
      </c>
      <c r="M178" s="76">
        <f t="shared" si="6"/>
        <v>4795000</v>
      </c>
      <c r="N178" s="83"/>
      <c r="R178" s="83"/>
    </row>
    <row r="179" spans="7:18">
      <c r="G179" s="317">
        <v>175</v>
      </c>
      <c r="H179" s="52" t="s">
        <v>1236</v>
      </c>
      <c r="I179" s="53" t="s">
        <v>30</v>
      </c>
      <c r="J179" s="72" t="s">
        <v>1477</v>
      </c>
      <c r="K179" s="251">
        <v>7820909.0909090908</v>
      </c>
      <c r="L179" s="253">
        <f t="shared" si="5"/>
        <v>7821000</v>
      </c>
      <c r="M179" s="76">
        <f t="shared" si="6"/>
        <v>56389000</v>
      </c>
      <c r="N179" s="83"/>
      <c r="R179" s="83"/>
    </row>
    <row r="180" spans="7:18">
      <c r="G180" s="317">
        <v>176</v>
      </c>
      <c r="H180" s="52" t="s">
        <v>325</v>
      </c>
      <c r="I180" s="53" t="s">
        <v>30</v>
      </c>
      <c r="J180" s="72" t="s">
        <v>2107</v>
      </c>
      <c r="K180" s="251">
        <v>1128181.8181818181</v>
      </c>
      <c r="L180" s="253">
        <f t="shared" si="5"/>
        <v>1128000</v>
      </c>
      <c r="M180" s="76">
        <f t="shared" si="6"/>
        <v>8133000</v>
      </c>
      <c r="N180" s="83"/>
      <c r="R180" s="83"/>
    </row>
    <row r="181" spans="7:18">
      <c r="G181" s="317">
        <v>177</v>
      </c>
      <c r="H181" s="52" t="s">
        <v>1237</v>
      </c>
      <c r="I181" s="53" t="s">
        <v>31</v>
      </c>
      <c r="J181" s="72" t="s">
        <v>1477</v>
      </c>
      <c r="K181" s="251">
        <v>6477272.7272727275</v>
      </c>
      <c r="L181" s="253">
        <f t="shared" si="5"/>
        <v>6477000</v>
      </c>
      <c r="M181" s="76">
        <f t="shared" si="6"/>
        <v>46699000</v>
      </c>
      <c r="N181" s="83"/>
      <c r="R181" s="83"/>
    </row>
    <row r="182" spans="7:18">
      <c r="G182" s="317">
        <v>178</v>
      </c>
      <c r="H182" s="52" t="s">
        <v>188</v>
      </c>
      <c r="I182" s="53" t="s">
        <v>31</v>
      </c>
      <c r="J182" s="72" t="s">
        <v>2105</v>
      </c>
      <c r="K182" s="251">
        <v>1224545.4545454546</v>
      </c>
      <c r="L182" s="253">
        <f t="shared" si="5"/>
        <v>1225000</v>
      </c>
      <c r="M182" s="76">
        <f t="shared" si="6"/>
        <v>8832000</v>
      </c>
      <c r="N182" s="83"/>
      <c r="R182" s="83"/>
    </row>
    <row r="183" spans="7:18">
      <c r="G183" s="317">
        <v>179</v>
      </c>
      <c r="H183" s="52" t="s">
        <v>311</v>
      </c>
      <c r="I183" s="53" t="s">
        <v>31</v>
      </c>
      <c r="J183" s="72" t="s">
        <v>2107</v>
      </c>
      <c r="K183" s="251">
        <v>1642727.2727272727</v>
      </c>
      <c r="L183" s="253">
        <f t="shared" si="5"/>
        <v>1643000</v>
      </c>
      <c r="M183" s="76">
        <f t="shared" si="6"/>
        <v>11846000</v>
      </c>
      <c r="N183" s="83"/>
      <c r="R183" s="83"/>
    </row>
    <row r="184" spans="7:18">
      <c r="G184" s="317">
        <v>180</v>
      </c>
      <c r="H184" s="52" t="s">
        <v>383</v>
      </c>
      <c r="I184" s="53" t="s">
        <v>31</v>
      </c>
      <c r="J184" s="72" t="s">
        <v>2106</v>
      </c>
      <c r="K184" s="251">
        <v>504545.45454545453</v>
      </c>
      <c r="L184" s="253">
        <f t="shared" si="5"/>
        <v>505000</v>
      </c>
      <c r="M184" s="76">
        <f t="shared" si="6"/>
        <v>3641000</v>
      </c>
      <c r="N184" s="83"/>
      <c r="R184" s="83"/>
    </row>
    <row r="185" spans="7:18">
      <c r="G185" s="317">
        <v>181</v>
      </c>
      <c r="H185" s="52" t="s">
        <v>425</v>
      </c>
      <c r="I185" s="53" t="s">
        <v>31</v>
      </c>
      <c r="J185" s="72" t="s">
        <v>2106</v>
      </c>
      <c r="K185" s="251">
        <v>504545.45454545453</v>
      </c>
      <c r="L185" s="253">
        <f t="shared" si="5"/>
        <v>505000</v>
      </c>
      <c r="M185" s="76">
        <f t="shared" si="6"/>
        <v>3641000</v>
      </c>
      <c r="N185" s="83"/>
      <c r="R185" s="83"/>
    </row>
    <row r="186" spans="7:18">
      <c r="G186" s="317">
        <v>182</v>
      </c>
      <c r="H186" s="52" t="s">
        <v>439</v>
      </c>
      <c r="I186" s="53" t="s">
        <v>31</v>
      </c>
      <c r="J186" s="72" t="s">
        <v>2106</v>
      </c>
      <c r="K186" s="251">
        <v>761818.18181818177</v>
      </c>
      <c r="L186" s="253">
        <f t="shared" si="5"/>
        <v>762000</v>
      </c>
      <c r="M186" s="76">
        <f t="shared" si="6"/>
        <v>5494000</v>
      </c>
      <c r="N186" s="83"/>
      <c r="R186" s="83"/>
    </row>
    <row r="187" spans="7:18">
      <c r="G187" s="317">
        <v>183</v>
      </c>
      <c r="H187" s="52" t="s">
        <v>445</v>
      </c>
      <c r="I187" s="53" t="s">
        <v>31</v>
      </c>
      <c r="J187" s="72" t="s">
        <v>2106</v>
      </c>
      <c r="K187" s="251">
        <v>676363.63636363635</v>
      </c>
      <c r="L187" s="253">
        <f t="shared" si="5"/>
        <v>676000</v>
      </c>
      <c r="M187" s="76">
        <f t="shared" si="6"/>
        <v>4874000</v>
      </c>
      <c r="N187" s="83"/>
      <c r="R187" s="83"/>
    </row>
    <row r="188" spans="7:18">
      <c r="G188" s="317">
        <v>184</v>
      </c>
      <c r="H188" s="52" t="s">
        <v>542</v>
      </c>
      <c r="I188" s="53" t="s">
        <v>31</v>
      </c>
      <c r="J188" s="72" t="s">
        <v>2106</v>
      </c>
      <c r="K188" s="251">
        <v>783636.36363636365</v>
      </c>
      <c r="L188" s="253">
        <f t="shared" si="5"/>
        <v>784000</v>
      </c>
      <c r="M188" s="76">
        <f t="shared" si="6"/>
        <v>5653000</v>
      </c>
      <c r="N188" s="83"/>
      <c r="R188" s="83"/>
    </row>
    <row r="189" spans="7:18">
      <c r="G189" s="317">
        <v>185</v>
      </c>
      <c r="H189" s="52" t="s">
        <v>574</v>
      </c>
      <c r="I189" s="53" t="s">
        <v>31</v>
      </c>
      <c r="J189" s="72" t="s">
        <v>2106</v>
      </c>
      <c r="K189" s="251">
        <v>568181.81818181823</v>
      </c>
      <c r="L189" s="253">
        <f t="shared" si="5"/>
        <v>568000</v>
      </c>
      <c r="M189" s="76">
        <f t="shared" si="6"/>
        <v>4095000</v>
      </c>
      <c r="N189" s="83"/>
      <c r="R189" s="83"/>
    </row>
    <row r="190" spans="7:18">
      <c r="G190" s="317">
        <v>186</v>
      </c>
      <c r="H190" s="52" t="s">
        <v>599</v>
      </c>
      <c r="I190" s="53" t="s">
        <v>31</v>
      </c>
      <c r="J190" s="72" t="s">
        <v>2106</v>
      </c>
      <c r="K190" s="251">
        <v>923636.36363636365</v>
      </c>
      <c r="L190" s="253">
        <f t="shared" si="5"/>
        <v>924000</v>
      </c>
      <c r="M190" s="76">
        <f t="shared" si="6"/>
        <v>6662000</v>
      </c>
      <c r="N190" s="83"/>
      <c r="R190" s="83"/>
    </row>
    <row r="191" spans="7:18">
      <c r="G191" s="317">
        <v>187</v>
      </c>
      <c r="H191" s="52" t="s">
        <v>630</v>
      </c>
      <c r="I191" s="53" t="s">
        <v>31</v>
      </c>
      <c r="J191" s="72" t="s">
        <v>2106</v>
      </c>
      <c r="K191" s="251">
        <v>504545.45454545453</v>
      </c>
      <c r="L191" s="253">
        <f t="shared" si="5"/>
        <v>505000</v>
      </c>
      <c r="M191" s="76">
        <f t="shared" si="6"/>
        <v>3641000</v>
      </c>
      <c r="N191" s="83"/>
      <c r="R191" s="83"/>
    </row>
    <row r="192" spans="7:18">
      <c r="G192" s="317">
        <v>188</v>
      </c>
      <c r="H192" s="52" t="s">
        <v>677</v>
      </c>
      <c r="I192" s="53" t="s">
        <v>31</v>
      </c>
      <c r="J192" s="72" t="s">
        <v>2106</v>
      </c>
      <c r="K192" s="251">
        <v>665454.54545454541</v>
      </c>
      <c r="L192" s="253">
        <f t="shared" si="5"/>
        <v>665000</v>
      </c>
      <c r="M192" s="76">
        <f t="shared" si="6"/>
        <v>4795000</v>
      </c>
      <c r="N192" s="83"/>
      <c r="R192" s="83"/>
    </row>
    <row r="193" spans="7:18">
      <c r="G193" s="317">
        <v>189</v>
      </c>
      <c r="H193" s="52" t="s">
        <v>1238</v>
      </c>
      <c r="I193" s="53" t="s">
        <v>290</v>
      </c>
      <c r="J193" s="72" t="s">
        <v>1477</v>
      </c>
      <c r="K193" s="251">
        <v>20574545.454545453</v>
      </c>
      <c r="L193" s="253">
        <f t="shared" si="5"/>
        <v>20575000</v>
      </c>
      <c r="M193" s="76">
        <f t="shared" si="6"/>
        <v>148346000</v>
      </c>
      <c r="N193" s="83"/>
      <c r="R193" s="83"/>
    </row>
    <row r="194" spans="7:18">
      <c r="G194" s="317">
        <v>190</v>
      </c>
      <c r="H194" s="52" t="s">
        <v>730</v>
      </c>
      <c r="I194" s="53" t="s">
        <v>290</v>
      </c>
      <c r="J194" s="72" t="s">
        <v>2105</v>
      </c>
      <c r="K194" s="251">
        <v>1439090.9090909092</v>
      </c>
      <c r="L194" s="253">
        <f t="shared" si="5"/>
        <v>1439000</v>
      </c>
      <c r="M194" s="76">
        <f t="shared" si="6"/>
        <v>10375000</v>
      </c>
      <c r="N194" s="83"/>
      <c r="R194" s="83"/>
    </row>
    <row r="195" spans="7:18">
      <c r="G195" s="317">
        <v>191</v>
      </c>
      <c r="H195" s="52" t="s">
        <v>289</v>
      </c>
      <c r="I195" s="53" t="s">
        <v>290</v>
      </c>
      <c r="J195" s="72" t="s">
        <v>2107</v>
      </c>
      <c r="K195" s="251">
        <v>3082727.2727272729</v>
      </c>
      <c r="L195" s="253">
        <f t="shared" si="5"/>
        <v>3083000</v>
      </c>
      <c r="M195" s="76">
        <f t="shared" si="6"/>
        <v>22228000</v>
      </c>
      <c r="N195" s="83"/>
      <c r="R195" s="83"/>
    </row>
    <row r="196" spans="7:18">
      <c r="G196" s="317">
        <v>192</v>
      </c>
      <c r="H196" s="52" t="s">
        <v>334</v>
      </c>
      <c r="I196" s="53" t="s">
        <v>290</v>
      </c>
      <c r="J196" s="72" t="s">
        <v>2107</v>
      </c>
      <c r="K196" s="251">
        <v>6477272.7272727275</v>
      </c>
      <c r="L196" s="253">
        <f t="shared" si="5"/>
        <v>6477000</v>
      </c>
      <c r="M196" s="76">
        <f t="shared" si="6"/>
        <v>46699000</v>
      </c>
      <c r="N196" s="83"/>
      <c r="R196" s="83"/>
    </row>
    <row r="197" spans="7:18">
      <c r="G197" s="317">
        <v>193</v>
      </c>
      <c r="H197" s="52" t="s">
        <v>399</v>
      </c>
      <c r="I197" s="53" t="s">
        <v>290</v>
      </c>
      <c r="J197" s="72" t="s">
        <v>2106</v>
      </c>
      <c r="K197" s="251">
        <v>1535454.5454545454</v>
      </c>
      <c r="L197" s="253">
        <f t="shared" si="5"/>
        <v>1535000</v>
      </c>
      <c r="M197" s="76">
        <f t="shared" si="6"/>
        <v>11067000</v>
      </c>
      <c r="N197" s="83"/>
      <c r="R197" s="83"/>
    </row>
    <row r="198" spans="7:18">
      <c r="G198" s="317">
        <v>194</v>
      </c>
      <c r="H198" s="52" t="s">
        <v>429</v>
      </c>
      <c r="I198" s="53" t="s">
        <v>290</v>
      </c>
      <c r="J198" s="72" t="s">
        <v>2106</v>
      </c>
      <c r="K198" s="251">
        <v>1535454.5454545454</v>
      </c>
      <c r="L198" s="253">
        <f t="shared" ref="L198:L261" si="7">ROUND(K198,-3)</f>
        <v>1535000</v>
      </c>
      <c r="M198" s="76">
        <f t="shared" ref="M198:M261" si="8">ROUND(((L198+(L198*3%)))*7,-3)</f>
        <v>11067000</v>
      </c>
      <c r="N198" s="83"/>
      <c r="R198" s="83"/>
    </row>
    <row r="199" spans="7:18">
      <c r="G199" s="317">
        <v>195</v>
      </c>
      <c r="H199" s="52" t="s">
        <v>454</v>
      </c>
      <c r="I199" s="53" t="s">
        <v>290</v>
      </c>
      <c r="J199" s="72" t="s">
        <v>2106</v>
      </c>
      <c r="K199" s="251">
        <v>1697272.7272727273</v>
      </c>
      <c r="L199" s="253">
        <f t="shared" si="7"/>
        <v>1697000</v>
      </c>
      <c r="M199" s="76">
        <f t="shared" si="8"/>
        <v>12235000</v>
      </c>
      <c r="N199" s="83"/>
      <c r="R199" s="83"/>
    </row>
    <row r="200" spans="7:18">
      <c r="G200" s="317">
        <v>196</v>
      </c>
      <c r="H200" s="52" t="s">
        <v>478</v>
      </c>
      <c r="I200" s="53" t="s">
        <v>290</v>
      </c>
      <c r="J200" s="72" t="s">
        <v>2106</v>
      </c>
      <c r="K200" s="251">
        <v>2051818.1818181819</v>
      </c>
      <c r="L200" s="253">
        <f t="shared" si="7"/>
        <v>2052000</v>
      </c>
      <c r="M200" s="76">
        <f t="shared" si="8"/>
        <v>14795000</v>
      </c>
      <c r="N200" s="83"/>
      <c r="R200" s="83"/>
    </row>
    <row r="201" spans="7:18">
      <c r="G201" s="317">
        <v>197</v>
      </c>
      <c r="H201" s="52" t="s">
        <v>489</v>
      </c>
      <c r="I201" s="53" t="s">
        <v>290</v>
      </c>
      <c r="J201" s="72" t="s">
        <v>2106</v>
      </c>
      <c r="K201" s="251">
        <v>1535454.5454545454</v>
      </c>
      <c r="L201" s="253">
        <f t="shared" si="7"/>
        <v>1535000</v>
      </c>
      <c r="M201" s="76">
        <f t="shared" si="8"/>
        <v>11067000</v>
      </c>
      <c r="N201" s="83"/>
      <c r="R201" s="83"/>
    </row>
    <row r="202" spans="7:18">
      <c r="G202" s="317">
        <v>198</v>
      </c>
      <c r="H202" s="52" t="s">
        <v>491</v>
      </c>
      <c r="I202" s="53" t="s">
        <v>290</v>
      </c>
      <c r="J202" s="72" t="s">
        <v>2106</v>
      </c>
      <c r="K202" s="251">
        <v>1535454.5454545454</v>
      </c>
      <c r="L202" s="253">
        <f t="shared" si="7"/>
        <v>1535000</v>
      </c>
      <c r="M202" s="76">
        <f t="shared" si="8"/>
        <v>11067000</v>
      </c>
      <c r="N202" s="83"/>
      <c r="R202" s="83"/>
    </row>
    <row r="203" spans="7:18">
      <c r="G203" s="317">
        <v>199</v>
      </c>
      <c r="H203" s="60" t="s">
        <v>865</v>
      </c>
      <c r="I203" s="64" t="s">
        <v>290</v>
      </c>
      <c r="J203" s="72" t="s">
        <v>2106</v>
      </c>
      <c r="K203" s="251">
        <v>1315000</v>
      </c>
      <c r="L203" s="253">
        <f t="shared" si="7"/>
        <v>1315000</v>
      </c>
      <c r="M203" s="76">
        <f t="shared" si="8"/>
        <v>9481000</v>
      </c>
      <c r="N203" s="83"/>
      <c r="R203" s="83"/>
    </row>
    <row r="204" spans="7:18">
      <c r="G204" s="317">
        <v>200</v>
      </c>
      <c r="H204" s="52" t="s">
        <v>1283</v>
      </c>
      <c r="I204" s="53" t="s">
        <v>290</v>
      </c>
      <c r="J204" s="72" t="s">
        <v>2106</v>
      </c>
      <c r="K204" s="251">
        <v>504545.45454545453</v>
      </c>
      <c r="L204" s="253">
        <f t="shared" si="7"/>
        <v>505000</v>
      </c>
      <c r="M204" s="76">
        <f t="shared" si="8"/>
        <v>3641000</v>
      </c>
      <c r="N204" s="83"/>
      <c r="R204" s="83"/>
    </row>
    <row r="205" spans="7:18">
      <c r="G205" s="317">
        <v>201</v>
      </c>
      <c r="H205" s="52" t="s">
        <v>1200</v>
      </c>
      <c r="I205" s="53" t="s">
        <v>290</v>
      </c>
      <c r="J205" s="72" t="s">
        <v>2106</v>
      </c>
      <c r="K205" s="251">
        <v>1642727.2727272727</v>
      </c>
      <c r="L205" s="253">
        <f t="shared" si="7"/>
        <v>1643000</v>
      </c>
      <c r="M205" s="76">
        <f t="shared" si="8"/>
        <v>11846000</v>
      </c>
      <c r="N205" s="83"/>
      <c r="R205" s="83"/>
    </row>
    <row r="206" spans="7:18">
      <c r="G206" s="317">
        <v>202</v>
      </c>
      <c r="H206" s="52" t="s">
        <v>549</v>
      </c>
      <c r="I206" s="53" t="s">
        <v>290</v>
      </c>
      <c r="J206" s="72" t="s">
        <v>2106</v>
      </c>
      <c r="K206" s="251">
        <v>2255454.5454545454</v>
      </c>
      <c r="L206" s="253">
        <f t="shared" si="7"/>
        <v>2255000</v>
      </c>
      <c r="M206" s="76">
        <f t="shared" si="8"/>
        <v>16259000</v>
      </c>
      <c r="N206" s="83"/>
      <c r="R206" s="83"/>
    </row>
    <row r="207" spans="7:18">
      <c r="G207" s="317">
        <v>203</v>
      </c>
      <c r="H207" s="52" t="s">
        <v>577</v>
      </c>
      <c r="I207" s="53" t="s">
        <v>290</v>
      </c>
      <c r="J207" s="72" t="s">
        <v>2106</v>
      </c>
      <c r="K207" s="251">
        <v>1535454.5454545454</v>
      </c>
      <c r="L207" s="253">
        <f t="shared" si="7"/>
        <v>1535000</v>
      </c>
      <c r="M207" s="76">
        <f t="shared" si="8"/>
        <v>11067000</v>
      </c>
      <c r="N207" s="83"/>
      <c r="R207" s="83"/>
    </row>
    <row r="208" spans="7:18">
      <c r="G208" s="317">
        <v>204</v>
      </c>
      <c r="H208" s="60" t="s">
        <v>866</v>
      </c>
      <c r="I208" s="64" t="s">
        <v>290</v>
      </c>
      <c r="J208" s="72" t="s">
        <v>2106</v>
      </c>
      <c r="K208" s="251">
        <v>1535454.5454545454</v>
      </c>
      <c r="L208" s="253">
        <f t="shared" si="7"/>
        <v>1535000</v>
      </c>
      <c r="M208" s="76">
        <f t="shared" si="8"/>
        <v>11067000</v>
      </c>
      <c r="N208" s="83"/>
      <c r="R208" s="83"/>
    </row>
    <row r="209" spans="7:18">
      <c r="G209" s="317">
        <v>205</v>
      </c>
      <c r="H209" s="52" t="s">
        <v>666</v>
      </c>
      <c r="I209" s="53" t="s">
        <v>290</v>
      </c>
      <c r="J209" s="72" t="s">
        <v>2106</v>
      </c>
      <c r="K209" s="251">
        <v>1224545.4545454546</v>
      </c>
      <c r="L209" s="253">
        <f t="shared" si="7"/>
        <v>1225000</v>
      </c>
      <c r="M209" s="76">
        <f t="shared" si="8"/>
        <v>8832000</v>
      </c>
      <c r="N209" s="83"/>
      <c r="R209" s="83"/>
    </row>
    <row r="210" spans="7:18">
      <c r="G210" s="317">
        <v>206</v>
      </c>
      <c r="H210" s="52" t="s">
        <v>678</v>
      </c>
      <c r="I210" s="53" t="s">
        <v>290</v>
      </c>
      <c r="J210" s="72" t="s">
        <v>2106</v>
      </c>
      <c r="K210" s="251">
        <v>1020000</v>
      </c>
      <c r="L210" s="253">
        <f t="shared" si="7"/>
        <v>1020000</v>
      </c>
      <c r="M210" s="76">
        <f t="shared" si="8"/>
        <v>7354000</v>
      </c>
      <c r="N210" s="83"/>
      <c r="R210" s="83"/>
    </row>
    <row r="211" spans="7:18">
      <c r="G211" s="317">
        <v>207</v>
      </c>
      <c r="H211" s="52" t="s">
        <v>690</v>
      </c>
      <c r="I211" s="53" t="s">
        <v>290</v>
      </c>
      <c r="J211" s="72" t="s">
        <v>2106</v>
      </c>
      <c r="K211" s="251">
        <v>815454.54545454541</v>
      </c>
      <c r="L211" s="253">
        <f t="shared" si="7"/>
        <v>815000</v>
      </c>
      <c r="M211" s="76">
        <f t="shared" si="8"/>
        <v>5876000</v>
      </c>
      <c r="N211" s="83"/>
      <c r="R211" s="83"/>
    </row>
    <row r="212" spans="7:18">
      <c r="G212" s="317">
        <v>208</v>
      </c>
      <c r="H212" s="52" t="s">
        <v>703</v>
      </c>
      <c r="I212" s="53" t="s">
        <v>290</v>
      </c>
      <c r="J212" s="72" t="s">
        <v>2106</v>
      </c>
      <c r="K212" s="251">
        <v>1128181.8181818181</v>
      </c>
      <c r="L212" s="253">
        <f t="shared" si="7"/>
        <v>1128000</v>
      </c>
      <c r="M212" s="76">
        <f t="shared" si="8"/>
        <v>8133000</v>
      </c>
      <c r="N212" s="83"/>
      <c r="R212" s="83"/>
    </row>
    <row r="213" spans="7:18">
      <c r="G213" s="317">
        <v>209</v>
      </c>
      <c r="H213" s="52" t="s">
        <v>715</v>
      </c>
      <c r="I213" s="53" t="s">
        <v>290</v>
      </c>
      <c r="J213" s="72" t="s">
        <v>2106</v>
      </c>
      <c r="K213" s="251">
        <v>2051818.1818181819</v>
      </c>
      <c r="L213" s="253">
        <f t="shared" si="7"/>
        <v>2052000</v>
      </c>
      <c r="M213" s="76">
        <f t="shared" si="8"/>
        <v>14795000</v>
      </c>
      <c r="N213" s="83"/>
      <c r="R213" s="83"/>
    </row>
    <row r="214" spans="7:18">
      <c r="G214" s="317">
        <v>210</v>
      </c>
      <c r="H214" s="52" t="s">
        <v>2841</v>
      </c>
      <c r="I214" s="53" t="s">
        <v>1284</v>
      </c>
      <c r="J214" s="72" t="s">
        <v>2305</v>
      </c>
      <c r="K214" s="251">
        <v>1128181.8181818181</v>
      </c>
      <c r="L214" s="253">
        <f t="shared" si="7"/>
        <v>1128000</v>
      </c>
      <c r="M214" s="76">
        <f t="shared" si="8"/>
        <v>8133000</v>
      </c>
      <c r="N214" s="83"/>
      <c r="R214" s="83"/>
    </row>
    <row r="215" spans="7:18">
      <c r="G215" s="317">
        <v>211</v>
      </c>
      <c r="H215" s="52" t="s">
        <v>2842</v>
      </c>
      <c r="I215" s="53" t="s">
        <v>1284</v>
      </c>
      <c r="J215" s="72" t="s">
        <v>2305</v>
      </c>
      <c r="K215" s="251">
        <v>1439090.9090909092</v>
      </c>
      <c r="L215" s="253">
        <f t="shared" si="7"/>
        <v>1439000</v>
      </c>
      <c r="M215" s="76">
        <f t="shared" si="8"/>
        <v>10375000</v>
      </c>
      <c r="N215" s="83"/>
      <c r="R215" s="83"/>
    </row>
    <row r="216" spans="7:18">
      <c r="G216" s="317">
        <v>212</v>
      </c>
      <c r="H216" s="52" t="s">
        <v>1824</v>
      </c>
      <c r="I216" s="53" t="s">
        <v>1284</v>
      </c>
      <c r="J216" s="72" t="s">
        <v>2305</v>
      </c>
      <c r="K216" s="251">
        <v>1224545.4545454546</v>
      </c>
      <c r="L216" s="253">
        <f t="shared" si="7"/>
        <v>1225000</v>
      </c>
      <c r="M216" s="76">
        <f t="shared" si="8"/>
        <v>8832000</v>
      </c>
      <c r="N216" s="83"/>
      <c r="R216" s="83"/>
    </row>
    <row r="217" spans="7:18">
      <c r="G217" s="317">
        <v>213</v>
      </c>
      <c r="H217" s="52" t="s">
        <v>2843</v>
      </c>
      <c r="I217" s="53" t="s">
        <v>1284</v>
      </c>
      <c r="J217" s="72" t="s">
        <v>2305</v>
      </c>
      <c r="K217" s="251">
        <v>761818.18181818177</v>
      </c>
      <c r="L217" s="253">
        <f t="shared" si="7"/>
        <v>762000</v>
      </c>
      <c r="M217" s="76">
        <f t="shared" si="8"/>
        <v>5494000</v>
      </c>
      <c r="N217" s="83"/>
      <c r="R217" s="83"/>
    </row>
    <row r="218" spans="7:18">
      <c r="G218" s="317">
        <v>214</v>
      </c>
      <c r="H218" s="52" t="s">
        <v>2844</v>
      </c>
      <c r="I218" s="53" t="s">
        <v>1284</v>
      </c>
      <c r="J218" s="72" t="s">
        <v>2305</v>
      </c>
      <c r="K218" s="251">
        <v>1331818.1818181819</v>
      </c>
      <c r="L218" s="253">
        <f t="shared" si="7"/>
        <v>1332000</v>
      </c>
      <c r="M218" s="76">
        <f t="shared" si="8"/>
        <v>9604000</v>
      </c>
      <c r="N218" s="83"/>
      <c r="R218" s="83"/>
    </row>
    <row r="219" spans="7:18">
      <c r="G219" s="317">
        <v>215</v>
      </c>
      <c r="H219" s="52" t="s">
        <v>2845</v>
      </c>
      <c r="I219" s="53" t="s">
        <v>1284</v>
      </c>
      <c r="J219" s="72" t="s">
        <v>2305</v>
      </c>
      <c r="K219" s="251">
        <v>1224545.4545454546</v>
      </c>
      <c r="L219" s="253">
        <f t="shared" si="7"/>
        <v>1225000</v>
      </c>
      <c r="M219" s="76">
        <f t="shared" si="8"/>
        <v>8832000</v>
      </c>
      <c r="N219" s="83"/>
      <c r="R219" s="83"/>
    </row>
    <row r="220" spans="7:18">
      <c r="G220" s="317">
        <v>216</v>
      </c>
      <c r="H220" s="52" t="s">
        <v>2846</v>
      </c>
      <c r="I220" s="53" t="s">
        <v>1284</v>
      </c>
      <c r="J220" s="72" t="s">
        <v>2305</v>
      </c>
      <c r="K220" s="251">
        <v>1331818.1818181819</v>
      </c>
      <c r="L220" s="253">
        <f t="shared" si="7"/>
        <v>1332000</v>
      </c>
      <c r="M220" s="76">
        <f t="shared" si="8"/>
        <v>9604000</v>
      </c>
      <c r="N220" s="83"/>
      <c r="R220" s="83"/>
    </row>
    <row r="221" spans="7:18">
      <c r="G221" s="317">
        <v>217</v>
      </c>
      <c r="H221" s="52" t="s">
        <v>2847</v>
      </c>
      <c r="I221" s="53" t="s">
        <v>1284</v>
      </c>
      <c r="J221" s="72" t="s">
        <v>2305</v>
      </c>
      <c r="K221" s="251">
        <v>1439090.9090909092</v>
      </c>
      <c r="L221" s="253">
        <f t="shared" si="7"/>
        <v>1439000</v>
      </c>
      <c r="M221" s="76">
        <f t="shared" si="8"/>
        <v>10375000</v>
      </c>
      <c r="N221" s="83"/>
      <c r="R221" s="83"/>
    </row>
    <row r="222" spans="7:18">
      <c r="G222" s="317">
        <v>218</v>
      </c>
      <c r="H222" s="52" t="s">
        <v>1285</v>
      </c>
      <c r="I222" s="53" t="s">
        <v>1284</v>
      </c>
      <c r="J222" s="72" t="s">
        <v>2305</v>
      </c>
      <c r="K222" s="251">
        <v>1439090.9090909092</v>
      </c>
      <c r="L222" s="253">
        <f t="shared" si="7"/>
        <v>1439000</v>
      </c>
      <c r="M222" s="76">
        <f t="shared" si="8"/>
        <v>10375000</v>
      </c>
      <c r="N222" s="83"/>
      <c r="R222" s="83"/>
    </row>
    <row r="223" spans="7:18">
      <c r="G223" s="317">
        <v>219</v>
      </c>
      <c r="H223" s="52" t="s">
        <v>1286</v>
      </c>
      <c r="I223" s="53" t="s">
        <v>1284</v>
      </c>
      <c r="J223" s="72" t="s">
        <v>2305</v>
      </c>
      <c r="K223" s="251">
        <v>944545.45454545459</v>
      </c>
      <c r="L223" s="253">
        <f t="shared" si="7"/>
        <v>945000</v>
      </c>
      <c r="M223" s="76">
        <f t="shared" si="8"/>
        <v>6813000</v>
      </c>
      <c r="N223" s="83"/>
      <c r="R223" s="83"/>
    </row>
    <row r="224" spans="7:18">
      <c r="G224" s="317">
        <v>220</v>
      </c>
      <c r="H224" s="52" t="s">
        <v>800</v>
      </c>
      <c r="I224" s="53" t="s">
        <v>1284</v>
      </c>
      <c r="J224" s="72" t="s">
        <v>2305</v>
      </c>
      <c r="K224" s="251">
        <v>1331818.1818181819</v>
      </c>
      <c r="L224" s="253">
        <f t="shared" si="7"/>
        <v>1332000</v>
      </c>
      <c r="M224" s="76">
        <f t="shared" si="8"/>
        <v>9604000</v>
      </c>
      <c r="N224" s="83"/>
      <c r="R224" s="83"/>
    </row>
    <row r="225" spans="7:18">
      <c r="G225" s="317">
        <v>221</v>
      </c>
      <c r="H225" s="52" t="s">
        <v>802</v>
      </c>
      <c r="I225" s="53" t="s">
        <v>1284</v>
      </c>
      <c r="J225" s="72" t="s">
        <v>2305</v>
      </c>
      <c r="K225" s="251">
        <v>1128181.8181818181</v>
      </c>
      <c r="L225" s="253">
        <f t="shared" si="7"/>
        <v>1128000</v>
      </c>
      <c r="M225" s="76">
        <f t="shared" si="8"/>
        <v>8133000</v>
      </c>
      <c r="N225" s="83"/>
      <c r="R225" s="83"/>
    </row>
    <row r="226" spans="7:18">
      <c r="G226" s="317">
        <v>222</v>
      </c>
      <c r="H226" s="52" t="s">
        <v>217</v>
      </c>
      <c r="I226" s="53" t="s">
        <v>1284</v>
      </c>
      <c r="J226" s="72" t="s">
        <v>2305</v>
      </c>
      <c r="K226" s="251">
        <v>1020000</v>
      </c>
      <c r="L226" s="253">
        <f t="shared" si="7"/>
        <v>1020000</v>
      </c>
      <c r="M226" s="76">
        <f t="shared" si="8"/>
        <v>7354000</v>
      </c>
      <c r="N226" s="83"/>
      <c r="R226" s="83"/>
    </row>
    <row r="227" spans="7:18">
      <c r="G227" s="317">
        <v>223</v>
      </c>
      <c r="H227" s="52" t="s">
        <v>218</v>
      </c>
      <c r="I227" s="53" t="s">
        <v>1284</v>
      </c>
      <c r="J227" s="72" t="s">
        <v>2305</v>
      </c>
      <c r="K227" s="251">
        <v>1128181.8181818181</v>
      </c>
      <c r="L227" s="253">
        <f t="shared" si="7"/>
        <v>1128000</v>
      </c>
      <c r="M227" s="76">
        <f t="shared" si="8"/>
        <v>8133000</v>
      </c>
      <c r="N227" s="83"/>
      <c r="R227" s="83"/>
    </row>
    <row r="228" spans="7:18">
      <c r="G228" s="317">
        <v>224</v>
      </c>
      <c r="H228" s="52" t="s">
        <v>224</v>
      </c>
      <c r="I228" s="53" t="s">
        <v>1284</v>
      </c>
      <c r="J228" s="72" t="s">
        <v>2305</v>
      </c>
      <c r="K228" s="251">
        <v>1331818.1818181819</v>
      </c>
      <c r="L228" s="253">
        <f t="shared" si="7"/>
        <v>1332000</v>
      </c>
      <c r="M228" s="76">
        <f t="shared" si="8"/>
        <v>9604000</v>
      </c>
      <c r="N228" s="83"/>
      <c r="R228" s="83"/>
    </row>
    <row r="229" spans="7:18">
      <c r="G229" s="317">
        <v>225</v>
      </c>
      <c r="H229" s="52" t="s">
        <v>225</v>
      </c>
      <c r="I229" s="53" t="s">
        <v>1284</v>
      </c>
      <c r="J229" s="72" t="s">
        <v>2305</v>
      </c>
      <c r="K229" s="251">
        <v>1331818.1818181819</v>
      </c>
      <c r="L229" s="253">
        <f t="shared" si="7"/>
        <v>1332000</v>
      </c>
      <c r="M229" s="76">
        <f t="shared" si="8"/>
        <v>9604000</v>
      </c>
      <c r="N229" s="83"/>
      <c r="R229" s="83"/>
    </row>
    <row r="230" spans="7:18">
      <c r="G230" s="317">
        <v>226</v>
      </c>
      <c r="H230" s="52" t="s">
        <v>228</v>
      </c>
      <c r="I230" s="53" t="s">
        <v>1284</v>
      </c>
      <c r="J230" s="72" t="s">
        <v>2305</v>
      </c>
      <c r="K230" s="251">
        <v>1128181.8181818181</v>
      </c>
      <c r="L230" s="253">
        <f t="shared" si="7"/>
        <v>1128000</v>
      </c>
      <c r="M230" s="76">
        <f t="shared" si="8"/>
        <v>8133000</v>
      </c>
      <c r="N230" s="83"/>
      <c r="R230" s="83"/>
    </row>
    <row r="231" spans="7:18">
      <c r="G231" s="317">
        <v>227</v>
      </c>
      <c r="H231" s="52" t="s">
        <v>233</v>
      </c>
      <c r="I231" s="53" t="s">
        <v>1284</v>
      </c>
      <c r="J231" s="72" t="s">
        <v>2305</v>
      </c>
      <c r="K231" s="251">
        <v>1020000</v>
      </c>
      <c r="L231" s="253">
        <f t="shared" si="7"/>
        <v>1020000</v>
      </c>
      <c r="M231" s="76">
        <f t="shared" si="8"/>
        <v>7354000</v>
      </c>
      <c r="N231" s="83"/>
      <c r="R231" s="83"/>
    </row>
    <row r="232" spans="7:18">
      <c r="G232" s="317">
        <v>228</v>
      </c>
      <c r="H232" s="52" t="s">
        <v>801</v>
      </c>
      <c r="I232" s="53" t="s">
        <v>1284</v>
      </c>
      <c r="J232" s="72" t="s">
        <v>2305</v>
      </c>
      <c r="K232" s="251">
        <v>1128181.8181818181</v>
      </c>
      <c r="L232" s="253">
        <f t="shared" si="7"/>
        <v>1128000</v>
      </c>
      <c r="M232" s="76">
        <f t="shared" si="8"/>
        <v>8133000</v>
      </c>
      <c r="N232" s="83"/>
      <c r="R232" s="83"/>
    </row>
    <row r="233" spans="7:18">
      <c r="G233" s="317">
        <v>229</v>
      </c>
      <c r="H233" s="52" t="s">
        <v>241</v>
      </c>
      <c r="I233" s="53" t="s">
        <v>1284</v>
      </c>
      <c r="J233" s="72" t="s">
        <v>2305</v>
      </c>
      <c r="K233" s="251">
        <v>1224545.4545454546</v>
      </c>
      <c r="L233" s="253">
        <f t="shared" si="7"/>
        <v>1225000</v>
      </c>
      <c r="M233" s="76">
        <f t="shared" si="8"/>
        <v>8832000</v>
      </c>
      <c r="N233" s="83"/>
      <c r="R233" s="83"/>
    </row>
    <row r="234" spans="7:18">
      <c r="G234" s="317">
        <v>230</v>
      </c>
      <c r="H234" s="52" t="s">
        <v>244</v>
      </c>
      <c r="I234" s="53" t="s">
        <v>1284</v>
      </c>
      <c r="J234" s="72" t="s">
        <v>2305</v>
      </c>
      <c r="K234" s="251">
        <v>1224545.4545454546</v>
      </c>
      <c r="L234" s="253">
        <f t="shared" si="7"/>
        <v>1225000</v>
      </c>
      <c r="M234" s="76">
        <f t="shared" si="8"/>
        <v>8832000</v>
      </c>
      <c r="N234" s="83"/>
      <c r="R234" s="83"/>
    </row>
    <row r="235" spans="7:18">
      <c r="G235" s="317">
        <v>231</v>
      </c>
      <c r="H235" s="52" t="s">
        <v>245</v>
      </c>
      <c r="I235" s="53" t="s">
        <v>1284</v>
      </c>
      <c r="J235" s="72" t="s">
        <v>2305</v>
      </c>
      <c r="K235" s="251">
        <v>1642727.2727272727</v>
      </c>
      <c r="L235" s="253">
        <f t="shared" si="7"/>
        <v>1643000</v>
      </c>
      <c r="M235" s="76">
        <f t="shared" si="8"/>
        <v>11846000</v>
      </c>
      <c r="N235" s="83"/>
      <c r="R235" s="83"/>
    </row>
    <row r="236" spans="7:18">
      <c r="G236" s="317">
        <v>232</v>
      </c>
      <c r="H236" s="52" t="s">
        <v>246</v>
      </c>
      <c r="I236" s="53" t="s">
        <v>1284</v>
      </c>
      <c r="J236" s="72" t="s">
        <v>2305</v>
      </c>
      <c r="K236" s="251">
        <v>1009090.9090909091</v>
      </c>
      <c r="L236" s="253">
        <f t="shared" si="7"/>
        <v>1009000</v>
      </c>
      <c r="M236" s="76">
        <f t="shared" si="8"/>
        <v>7275000</v>
      </c>
      <c r="N236" s="83"/>
      <c r="R236" s="83"/>
    </row>
    <row r="237" spans="7:18">
      <c r="G237" s="317">
        <v>233</v>
      </c>
      <c r="H237" s="52" t="s">
        <v>1287</v>
      </c>
      <c r="I237" s="53" t="s">
        <v>1284</v>
      </c>
      <c r="J237" s="72" t="s">
        <v>2305</v>
      </c>
      <c r="K237" s="251">
        <v>30000000</v>
      </c>
      <c r="L237" s="253">
        <f t="shared" si="7"/>
        <v>30000000</v>
      </c>
      <c r="M237" s="76">
        <f t="shared" si="8"/>
        <v>216300000</v>
      </c>
      <c r="N237" s="83"/>
      <c r="R237" s="83"/>
    </row>
    <row r="238" spans="7:18">
      <c r="G238" s="317">
        <v>234</v>
      </c>
      <c r="H238" s="52" t="s">
        <v>1239</v>
      </c>
      <c r="I238" s="53" t="s">
        <v>41</v>
      </c>
      <c r="J238" s="72" t="s">
        <v>1477</v>
      </c>
      <c r="K238" s="251">
        <v>2750000</v>
      </c>
      <c r="L238" s="253">
        <f t="shared" si="7"/>
        <v>2750000</v>
      </c>
      <c r="M238" s="76">
        <f t="shared" si="8"/>
        <v>19828000</v>
      </c>
      <c r="N238" s="83"/>
      <c r="R238" s="83"/>
    </row>
    <row r="239" spans="7:18">
      <c r="G239" s="317">
        <v>235</v>
      </c>
      <c r="H239" s="52" t="s">
        <v>297</v>
      </c>
      <c r="I239" s="53" t="s">
        <v>41</v>
      </c>
      <c r="J239" s="72" t="s">
        <v>2107</v>
      </c>
      <c r="K239" s="251">
        <v>1062727.2727272727</v>
      </c>
      <c r="L239" s="253">
        <f t="shared" si="7"/>
        <v>1063000</v>
      </c>
      <c r="M239" s="76">
        <f t="shared" si="8"/>
        <v>7664000</v>
      </c>
      <c r="N239" s="83"/>
      <c r="R239" s="83"/>
    </row>
    <row r="240" spans="7:18">
      <c r="G240" s="317">
        <v>236</v>
      </c>
      <c r="H240" s="52" t="s">
        <v>736</v>
      </c>
      <c r="I240" s="53" t="s">
        <v>41</v>
      </c>
      <c r="J240" s="72" t="s">
        <v>2106</v>
      </c>
      <c r="K240" s="251">
        <v>536363.63636363635</v>
      </c>
      <c r="L240" s="253">
        <f t="shared" si="7"/>
        <v>536000</v>
      </c>
      <c r="M240" s="76">
        <f t="shared" si="8"/>
        <v>3865000</v>
      </c>
      <c r="N240" s="83"/>
      <c r="R240" s="83"/>
    </row>
    <row r="241" spans="7:18">
      <c r="G241" s="317">
        <v>237</v>
      </c>
      <c r="H241" s="52" t="s">
        <v>1240</v>
      </c>
      <c r="I241" s="53" t="s">
        <v>42</v>
      </c>
      <c r="J241" s="72" t="s">
        <v>1477</v>
      </c>
      <c r="K241" s="251">
        <v>5597272.7272727275</v>
      </c>
      <c r="L241" s="253">
        <f t="shared" si="7"/>
        <v>5597000</v>
      </c>
      <c r="M241" s="76">
        <f t="shared" si="8"/>
        <v>40354000</v>
      </c>
      <c r="N241" s="83"/>
      <c r="R241" s="83"/>
    </row>
    <row r="242" spans="7:18">
      <c r="G242" s="317">
        <v>238</v>
      </c>
      <c r="H242" s="52" t="s">
        <v>332</v>
      </c>
      <c r="I242" s="53" t="s">
        <v>42</v>
      </c>
      <c r="J242" s="72" t="s">
        <v>2107</v>
      </c>
      <c r="K242" s="251">
        <v>1880000</v>
      </c>
      <c r="L242" s="253">
        <f t="shared" si="7"/>
        <v>1880000</v>
      </c>
      <c r="M242" s="76">
        <f t="shared" si="8"/>
        <v>13555000</v>
      </c>
      <c r="N242" s="83"/>
      <c r="R242" s="83"/>
    </row>
    <row r="243" spans="7:18">
      <c r="G243" s="317">
        <v>239</v>
      </c>
      <c r="H243" s="52" t="s">
        <v>1241</v>
      </c>
      <c r="I243" s="53" t="s">
        <v>38</v>
      </c>
      <c r="J243" s="72" t="s">
        <v>1477</v>
      </c>
      <c r="K243" s="251">
        <v>9260909.0909090918</v>
      </c>
      <c r="L243" s="253">
        <f t="shared" si="7"/>
        <v>9261000</v>
      </c>
      <c r="M243" s="76">
        <f t="shared" si="8"/>
        <v>66772000</v>
      </c>
      <c r="N243" s="83"/>
      <c r="R243" s="83"/>
    </row>
    <row r="244" spans="7:18">
      <c r="G244" s="317">
        <v>240</v>
      </c>
      <c r="H244" s="52" t="s">
        <v>280</v>
      </c>
      <c r="I244" s="53" t="s">
        <v>38</v>
      </c>
      <c r="J244" s="72" t="s">
        <v>2107</v>
      </c>
      <c r="K244" s="251">
        <v>3082727.2727272729</v>
      </c>
      <c r="L244" s="253">
        <f t="shared" si="7"/>
        <v>3083000</v>
      </c>
      <c r="M244" s="76">
        <f t="shared" si="8"/>
        <v>22228000</v>
      </c>
      <c r="N244" s="83"/>
      <c r="R244" s="83"/>
    </row>
    <row r="245" spans="7:18">
      <c r="G245" s="317">
        <v>241</v>
      </c>
      <c r="H245" s="52" t="s">
        <v>409</v>
      </c>
      <c r="I245" s="53" t="s">
        <v>38</v>
      </c>
      <c r="J245" s="72" t="s">
        <v>2106</v>
      </c>
      <c r="K245" s="251">
        <v>1535454.5454545454</v>
      </c>
      <c r="L245" s="253">
        <f t="shared" si="7"/>
        <v>1535000</v>
      </c>
      <c r="M245" s="76">
        <f t="shared" si="8"/>
        <v>11067000</v>
      </c>
      <c r="N245" s="83"/>
      <c r="R245" s="83"/>
    </row>
    <row r="246" spans="7:18">
      <c r="G246" s="317">
        <v>242</v>
      </c>
      <c r="H246" s="52" t="s">
        <v>495</v>
      </c>
      <c r="I246" s="53" t="s">
        <v>38</v>
      </c>
      <c r="J246" s="72" t="s">
        <v>2106</v>
      </c>
      <c r="K246" s="251">
        <v>1535454.5454545454</v>
      </c>
      <c r="L246" s="253">
        <f t="shared" si="7"/>
        <v>1535000</v>
      </c>
      <c r="M246" s="76">
        <f t="shared" si="8"/>
        <v>11067000</v>
      </c>
      <c r="N246" s="83"/>
      <c r="R246" s="83"/>
    </row>
    <row r="247" spans="7:18">
      <c r="G247" s="317">
        <v>243</v>
      </c>
      <c r="H247" s="52" t="s">
        <v>526</v>
      </c>
      <c r="I247" s="53" t="s">
        <v>38</v>
      </c>
      <c r="J247" s="72" t="s">
        <v>2106</v>
      </c>
      <c r="K247" s="251">
        <v>1535454.5454545454</v>
      </c>
      <c r="L247" s="253">
        <f t="shared" si="7"/>
        <v>1535000</v>
      </c>
      <c r="M247" s="76">
        <f t="shared" si="8"/>
        <v>11067000</v>
      </c>
      <c r="N247" s="83"/>
      <c r="R247" s="83"/>
    </row>
    <row r="248" spans="7:18">
      <c r="G248" s="317">
        <v>244</v>
      </c>
      <c r="H248" s="52" t="s">
        <v>2848</v>
      </c>
      <c r="I248" s="53" t="s">
        <v>38</v>
      </c>
      <c r="J248" s="72" t="s">
        <v>2106</v>
      </c>
      <c r="K248" s="251">
        <v>2190909.0909090908</v>
      </c>
      <c r="L248" s="253">
        <f t="shared" si="7"/>
        <v>2191000</v>
      </c>
      <c r="M248" s="76">
        <f t="shared" si="8"/>
        <v>15797000</v>
      </c>
      <c r="N248" s="83"/>
      <c r="R248" s="83"/>
    </row>
    <row r="249" spans="7:18">
      <c r="G249" s="317">
        <v>245</v>
      </c>
      <c r="H249" s="52" t="s">
        <v>1242</v>
      </c>
      <c r="I249" s="53" t="s">
        <v>46</v>
      </c>
      <c r="J249" s="72" t="s">
        <v>1477</v>
      </c>
      <c r="K249" s="251">
        <v>4297272.7272727275</v>
      </c>
      <c r="L249" s="253">
        <f t="shared" si="7"/>
        <v>4297000</v>
      </c>
      <c r="M249" s="76">
        <f t="shared" si="8"/>
        <v>30981000</v>
      </c>
      <c r="N249" s="83"/>
      <c r="R249" s="83"/>
    </row>
    <row r="250" spans="7:18">
      <c r="G250" s="317">
        <v>246</v>
      </c>
      <c r="H250" s="52" t="s">
        <v>328</v>
      </c>
      <c r="I250" s="53" t="s">
        <v>46</v>
      </c>
      <c r="J250" s="72" t="s">
        <v>2107</v>
      </c>
      <c r="K250" s="251">
        <v>1471818.1818181819</v>
      </c>
      <c r="L250" s="253">
        <f t="shared" si="7"/>
        <v>1472000</v>
      </c>
      <c r="M250" s="76">
        <f t="shared" si="8"/>
        <v>10613000</v>
      </c>
      <c r="N250" s="83"/>
      <c r="R250" s="83"/>
    </row>
    <row r="251" spans="7:18">
      <c r="G251" s="317">
        <v>247</v>
      </c>
      <c r="H251" s="52" t="s">
        <v>482</v>
      </c>
      <c r="I251" s="53" t="s">
        <v>46</v>
      </c>
      <c r="J251" s="72" t="s">
        <v>2106</v>
      </c>
      <c r="K251" s="251">
        <v>719090.90909090906</v>
      </c>
      <c r="L251" s="253">
        <f t="shared" si="7"/>
        <v>719000</v>
      </c>
      <c r="M251" s="76">
        <f t="shared" si="8"/>
        <v>5184000</v>
      </c>
      <c r="N251" s="83"/>
      <c r="R251" s="83"/>
    </row>
    <row r="252" spans="7:18">
      <c r="G252" s="317">
        <v>248</v>
      </c>
      <c r="H252" s="52" t="s">
        <v>556</v>
      </c>
      <c r="I252" s="53" t="s">
        <v>46</v>
      </c>
      <c r="J252" s="72" t="s">
        <v>2106</v>
      </c>
      <c r="K252" s="251">
        <v>504545.45454545453</v>
      </c>
      <c r="L252" s="253">
        <f t="shared" si="7"/>
        <v>505000</v>
      </c>
      <c r="M252" s="76">
        <f t="shared" si="8"/>
        <v>3641000</v>
      </c>
      <c r="N252" s="83"/>
      <c r="R252" s="83"/>
    </row>
    <row r="253" spans="7:18">
      <c r="G253" s="317">
        <v>249</v>
      </c>
      <c r="H253" s="52" t="s">
        <v>561</v>
      </c>
      <c r="I253" s="53" t="s">
        <v>46</v>
      </c>
      <c r="J253" s="72" t="s">
        <v>2106</v>
      </c>
      <c r="K253" s="251">
        <v>1492727.2727272727</v>
      </c>
      <c r="L253" s="253">
        <f t="shared" si="7"/>
        <v>1493000</v>
      </c>
      <c r="M253" s="76">
        <f t="shared" si="8"/>
        <v>10765000</v>
      </c>
      <c r="N253" s="83"/>
      <c r="R253" s="83"/>
    </row>
    <row r="254" spans="7:18">
      <c r="G254" s="317">
        <v>250</v>
      </c>
      <c r="H254" s="52" t="s">
        <v>635</v>
      </c>
      <c r="I254" s="53" t="s">
        <v>636</v>
      </c>
      <c r="J254" s="72" t="s">
        <v>2106</v>
      </c>
      <c r="K254" s="251">
        <v>912727.27272727271</v>
      </c>
      <c r="L254" s="253">
        <f t="shared" si="7"/>
        <v>913000</v>
      </c>
      <c r="M254" s="76">
        <f t="shared" si="8"/>
        <v>6583000</v>
      </c>
      <c r="N254" s="83"/>
      <c r="R254" s="83"/>
    </row>
    <row r="255" spans="7:18">
      <c r="G255" s="317">
        <v>251</v>
      </c>
      <c r="H255" s="52" t="s">
        <v>693</v>
      </c>
      <c r="I255" s="53" t="s">
        <v>46</v>
      </c>
      <c r="J255" s="72" t="s">
        <v>2106</v>
      </c>
      <c r="K255" s="251">
        <v>611818.18181818177</v>
      </c>
      <c r="L255" s="253">
        <f t="shared" si="7"/>
        <v>612000</v>
      </c>
      <c r="M255" s="76">
        <f t="shared" si="8"/>
        <v>4413000</v>
      </c>
      <c r="N255" s="83"/>
      <c r="R255" s="83"/>
    </row>
    <row r="256" spans="7:18">
      <c r="G256" s="317">
        <v>252</v>
      </c>
      <c r="H256" s="52" t="s">
        <v>1243</v>
      </c>
      <c r="I256" s="53" t="s">
        <v>49</v>
      </c>
      <c r="J256" s="72" t="s">
        <v>1477</v>
      </c>
      <c r="K256" s="251">
        <v>5135454.5454545459</v>
      </c>
      <c r="L256" s="253">
        <f t="shared" si="7"/>
        <v>5135000</v>
      </c>
      <c r="M256" s="76">
        <f t="shared" si="8"/>
        <v>37023000</v>
      </c>
      <c r="N256" s="83"/>
      <c r="R256" s="83"/>
    </row>
    <row r="257" spans="7:18">
      <c r="G257" s="317">
        <v>253</v>
      </c>
      <c r="H257" s="52" t="s">
        <v>276</v>
      </c>
      <c r="I257" s="53" t="s">
        <v>49</v>
      </c>
      <c r="J257" s="72" t="s">
        <v>2107</v>
      </c>
      <c r="K257" s="251">
        <v>1535454.5454545454</v>
      </c>
      <c r="L257" s="253">
        <f t="shared" si="7"/>
        <v>1535000</v>
      </c>
      <c r="M257" s="76">
        <f t="shared" si="8"/>
        <v>11067000</v>
      </c>
      <c r="N257" s="83"/>
      <c r="R257" s="83"/>
    </row>
    <row r="258" spans="7:18">
      <c r="G258" s="317">
        <v>254</v>
      </c>
      <c r="H258" s="52" t="s">
        <v>1881</v>
      </c>
      <c r="I258" s="53" t="s">
        <v>49</v>
      </c>
      <c r="J258" s="72" t="s">
        <v>2107</v>
      </c>
      <c r="K258" s="251">
        <v>1642727.2727272727</v>
      </c>
      <c r="L258" s="253">
        <f t="shared" si="7"/>
        <v>1643000</v>
      </c>
      <c r="M258" s="76">
        <f t="shared" si="8"/>
        <v>11846000</v>
      </c>
      <c r="N258" s="83"/>
      <c r="R258" s="83"/>
    </row>
    <row r="259" spans="7:18">
      <c r="G259" s="317">
        <v>255</v>
      </c>
      <c r="H259" s="52" t="s">
        <v>859</v>
      </c>
      <c r="I259" s="53" t="s">
        <v>49</v>
      </c>
      <c r="J259" s="72" t="s">
        <v>2106</v>
      </c>
      <c r="K259" s="251">
        <v>536363.63636363635</v>
      </c>
      <c r="L259" s="253">
        <f t="shared" si="7"/>
        <v>536000</v>
      </c>
      <c r="M259" s="76">
        <f t="shared" si="8"/>
        <v>3865000</v>
      </c>
      <c r="N259" s="83"/>
      <c r="R259" s="83"/>
    </row>
    <row r="260" spans="7:18">
      <c r="G260" s="317">
        <v>256</v>
      </c>
      <c r="H260" s="52" t="s">
        <v>469</v>
      </c>
      <c r="I260" s="53" t="s">
        <v>49</v>
      </c>
      <c r="J260" s="72" t="s">
        <v>2106</v>
      </c>
      <c r="K260" s="251">
        <v>504545.45454545453</v>
      </c>
      <c r="L260" s="253">
        <f t="shared" si="7"/>
        <v>505000</v>
      </c>
      <c r="M260" s="76">
        <f t="shared" si="8"/>
        <v>3641000</v>
      </c>
      <c r="N260" s="83"/>
      <c r="R260" s="83"/>
    </row>
    <row r="261" spans="7:18">
      <c r="G261" s="317">
        <v>257</v>
      </c>
      <c r="H261" s="52" t="s">
        <v>487</v>
      </c>
      <c r="I261" s="53" t="s">
        <v>49</v>
      </c>
      <c r="J261" s="72" t="s">
        <v>2106</v>
      </c>
      <c r="K261" s="251">
        <v>526363.63636363635</v>
      </c>
      <c r="L261" s="253">
        <f t="shared" si="7"/>
        <v>526000</v>
      </c>
      <c r="M261" s="76">
        <f t="shared" si="8"/>
        <v>3792000</v>
      </c>
      <c r="N261" s="83"/>
      <c r="R261" s="83"/>
    </row>
    <row r="262" spans="7:18">
      <c r="G262" s="317">
        <v>258</v>
      </c>
      <c r="H262" s="52" t="s">
        <v>596</v>
      </c>
      <c r="I262" s="53" t="s">
        <v>49</v>
      </c>
      <c r="J262" s="72" t="s">
        <v>2106</v>
      </c>
      <c r="K262" s="251">
        <v>504545.45454545453</v>
      </c>
      <c r="L262" s="253">
        <f t="shared" ref="L262:L325" si="9">ROUND(K262,-3)</f>
        <v>505000</v>
      </c>
      <c r="M262" s="76">
        <f t="shared" ref="M262:M325" si="10">ROUND(((L262+(L262*3%)))*7,-3)</f>
        <v>3641000</v>
      </c>
      <c r="N262" s="83"/>
      <c r="R262" s="83"/>
    </row>
    <row r="263" spans="7:18">
      <c r="G263" s="317">
        <v>259</v>
      </c>
      <c r="H263" s="52" t="s">
        <v>602</v>
      </c>
      <c r="I263" s="53" t="s">
        <v>49</v>
      </c>
      <c r="J263" s="72" t="s">
        <v>2106</v>
      </c>
      <c r="K263" s="251">
        <v>504545.45454545453</v>
      </c>
      <c r="L263" s="253">
        <f t="shared" si="9"/>
        <v>505000</v>
      </c>
      <c r="M263" s="76">
        <f t="shared" si="10"/>
        <v>3641000</v>
      </c>
      <c r="N263" s="83"/>
      <c r="R263" s="83"/>
    </row>
    <row r="264" spans="7:18">
      <c r="G264" s="317">
        <v>260</v>
      </c>
      <c r="H264" s="52" t="s">
        <v>1890</v>
      </c>
      <c r="I264" s="53" t="s">
        <v>52</v>
      </c>
      <c r="J264" s="72" t="s">
        <v>1477</v>
      </c>
      <c r="K264" s="251">
        <v>9561818.1818181816</v>
      </c>
      <c r="L264" s="253">
        <f t="shared" si="9"/>
        <v>9562000</v>
      </c>
      <c r="M264" s="76">
        <f t="shared" si="10"/>
        <v>68942000</v>
      </c>
      <c r="N264" s="83"/>
      <c r="R264" s="83"/>
    </row>
    <row r="265" spans="7:18">
      <c r="G265" s="317">
        <v>261</v>
      </c>
      <c r="H265" s="52" t="s">
        <v>1893</v>
      </c>
      <c r="I265" s="53" t="s">
        <v>52</v>
      </c>
      <c r="J265" s="72" t="s">
        <v>2105</v>
      </c>
      <c r="K265" s="251">
        <v>1642727.2727272727</v>
      </c>
      <c r="L265" s="253">
        <f t="shared" si="9"/>
        <v>1643000</v>
      </c>
      <c r="M265" s="76">
        <f t="shared" si="10"/>
        <v>11846000</v>
      </c>
      <c r="N265" s="83"/>
      <c r="R265" s="83"/>
    </row>
    <row r="266" spans="7:18">
      <c r="G266" s="317">
        <v>262</v>
      </c>
      <c r="H266" s="52" t="s">
        <v>343</v>
      </c>
      <c r="I266" s="53" t="s">
        <v>52</v>
      </c>
      <c r="J266" s="72" t="s">
        <v>2107</v>
      </c>
      <c r="K266" s="251">
        <v>2260000</v>
      </c>
      <c r="L266" s="253">
        <f t="shared" si="9"/>
        <v>2260000</v>
      </c>
      <c r="M266" s="76">
        <f t="shared" si="10"/>
        <v>16295000</v>
      </c>
      <c r="N266" s="83"/>
      <c r="R266" s="83"/>
    </row>
    <row r="267" spans="7:18">
      <c r="G267" s="317">
        <v>263</v>
      </c>
      <c r="H267" s="52" t="s">
        <v>358</v>
      </c>
      <c r="I267" s="53" t="s">
        <v>359</v>
      </c>
      <c r="J267" s="72" t="s">
        <v>2106</v>
      </c>
      <c r="K267" s="251">
        <v>1535454.5454545454</v>
      </c>
      <c r="L267" s="253">
        <f t="shared" si="9"/>
        <v>1535000</v>
      </c>
      <c r="M267" s="76">
        <f t="shared" si="10"/>
        <v>11067000</v>
      </c>
      <c r="N267" s="83"/>
      <c r="R267" s="83"/>
    </row>
    <row r="268" spans="7:18">
      <c r="G268" s="317">
        <v>264</v>
      </c>
      <c r="H268" s="52" t="s">
        <v>501</v>
      </c>
      <c r="I268" s="53" t="s">
        <v>52</v>
      </c>
      <c r="J268" s="72" t="s">
        <v>2106</v>
      </c>
      <c r="K268" s="251">
        <v>1052727.2727272727</v>
      </c>
      <c r="L268" s="253">
        <f t="shared" si="9"/>
        <v>1053000</v>
      </c>
      <c r="M268" s="76">
        <f t="shared" si="10"/>
        <v>7592000</v>
      </c>
      <c r="N268" s="83"/>
      <c r="R268" s="83"/>
    </row>
    <row r="269" spans="7:18">
      <c r="G269" s="317">
        <v>265</v>
      </c>
      <c r="H269" s="52" t="s">
        <v>1244</v>
      </c>
      <c r="I269" s="53" t="s">
        <v>55</v>
      </c>
      <c r="J269" s="72" t="s">
        <v>1477</v>
      </c>
      <c r="K269" s="251">
        <v>10270909.090909092</v>
      </c>
      <c r="L269" s="253">
        <f t="shared" si="9"/>
        <v>10271000</v>
      </c>
      <c r="M269" s="76">
        <f t="shared" si="10"/>
        <v>74054000</v>
      </c>
      <c r="N269" s="83"/>
      <c r="R269" s="83"/>
    </row>
    <row r="270" spans="7:18">
      <c r="G270" s="317">
        <v>266</v>
      </c>
      <c r="H270" s="52" t="s">
        <v>232</v>
      </c>
      <c r="I270" s="53" t="s">
        <v>55</v>
      </c>
      <c r="J270" s="72" t="s">
        <v>2105</v>
      </c>
      <c r="K270" s="251">
        <v>1481818.1818181819</v>
      </c>
      <c r="L270" s="253">
        <f t="shared" si="9"/>
        <v>1482000</v>
      </c>
      <c r="M270" s="76">
        <f t="shared" si="10"/>
        <v>10685000</v>
      </c>
      <c r="N270" s="83"/>
      <c r="R270" s="83"/>
    </row>
    <row r="271" spans="7:18">
      <c r="G271" s="317">
        <v>267</v>
      </c>
      <c r="H271" s="52" t="s">
        <v>314</v>
      </c>
      <c r="I271" s="53" t="s">
        <v>55</v>
      </c>
      <c r="J271" s="72" t="s">
        <v>2107</v>
      </c>
      <c r="K271" s="251">
        <v>1589090.9090909092</v>
      </c>
      <c r="L271" s="253">
        <f t="shared" si="9"/>
        <v>1589000</v>
      </c>
      <c r="M271" s="76">
        <f t="shared" si="10"/>
        <v>11457000</v>
      </c>
      <c r="N271" s="83"/>
      <c r="R271" s="83"/>
    </row>
    <row r="272" spans="7:18">
      <c r="G272" s="317">
        <v>268</v>
      </c>
      <c r="H272" s="52" t="s">
        <v>2849</v>
      </c>
      <c r="I272" s="53" t="s">
        <v>55</v>
      </c>
      <c r="J272" s="72" t="s">
        <v>2107</v>
      </c>
      <c r="K272" s="251">
        <v>783636.36363636365</v>
      </c>
      <c r="L272" s="253">
        <f t="shared" si="9"/>
        <v>784000</v>
      </c>
      <c r="M272" s="76">
        <f t="shared" si="10"/>
        <v>5653000</v>
      </c>
      <c r="N272" s="83"/>
      <c r="R272" s="83"/>
    </row>
    <row r="273" spans="7:18">
      <c r="G273" s="317">
        <v>269</v>
      </c>
      <c r="H273" s="52" t="s">
        <v>1288</v>
      </c>
      <c r="I273" s="53" t="s">
        <v>55</v>
      </c>
      <c r="J273" s="72" t="s">
        <v>2106</v>
      </c>
      <c r="K273" s="251">
        <v>709090.90909090906</v>
      </c>
      <c r="L273" s="253">
        <f t="shared" si="9"/>
        <v>709000</v>
      </c>
      <c r="M273" s="76">
        <f t="shared" si="10"/>
        <v>5112000</v>
      </c>
      <c r="N273" s="83"/>
      <c r="R273" s="83"/>
    </row>
    <row r="274" spans="7:18">
      <c r="G274" s="317">
        <v>270</v>
      </c>
      <c r="H274" s="52" t="s">
        <v>2850</v>
      </c>
      <c r="I274" s="53" t="s">
        <v>55</v>
      </c>
      <c r="J274" s="72" t="s">
        <v>2107</v>
      </c>
      <c r="K274" s="251">
        <v>1535454.5454545454</v>
      </c>
      <c r="L274" s="253">
        <f t="shared" si="9"/>
        <v>1535000</v>
      </c>
      <c r="M274" s="76">
        <f t="shared" si="10"/>
        <v>11067000</v>
      </c>
      <c r="N274" s="83"/>
      <c r="R274" s="83"/>
    </row>
    <row r="275" spans="7:18">
      <c r="G275" s="317">
        <v>271</v>
      </c>
      <c r="H275" s="52" t="s">
        <v>680</v>
      </c>
      <c r="I275" s="53" t="s">
        <v>55</v>
      </c>
      <c r="J275" s="72" t="s">
        <v>2106</v>
      </c>
      <c r="K275" s="251">
        <v>633636.36363636365</v>
      </c>
      <c r="L275" s="253">
        <f t="shared" si="9"/>
        <v>634000</v>
      </c>
      <c r="M275" s="76">
        <f t="shared" si="10"/>
        <v>4571000</v>
      </c>
      <c r="N275" s="83"/>
      <c r="R275" s="83"/>
    </row>
    <row r="276" spans="7:18">
      <c r="G276" s="317">
        <v>272</v>
      </c>
      <c r="H276" s="52" t="s">
        <v>1245</v>
      </c>
      <c r="I276" s="53" t="s">
        <v>58</v>
      </c>
      <c r="J276" s="72" t="s">
        <v>1477</v>
      </c>
      <c r="K276" s="251">
        <v>10000000</v>
      </c>
      <c r="L276" s="253">
        <f t="shared" si="9"/>
        <v>10000000</v>
      </c>
      <c r="M276" s="76">
        <f t="shared" si="10"/>
        <v>72100000</v>
      </c>
      <c r="N276" s="83"/>
      <c r="R276" s="83"/>
    </row>
    <row r="277" spans="7:18">
      <c r="G277" s="317">
        <v>273</v>
      </c>
      <c r="H277" s="52" t="s">
        <v>1915</v>
      </c>
      <c r="I277" s="53" t="s">
        <v>58</v>
      </c>
      <c r="J277" s="72" t="s">
        <v>2105</v>
      </c>
      <c r="K277" s="251">
        <v>1140000</v>
      </c>
      <c r="L277" s="253">
        <f t="shared" si="9"/>
        <v>1140000</v>
      </c>
      <c r="M277" s="76">
        <f t="shared" si="10"/>
        <v>8219000</v>
      </c>
      <c r="N277" s="83"/>
      <c r="R277" s="83"/>
    </row>
    <row r="278" spans="7:18">
      <c r="G278" s="317">
        <v>274</v>
      </c>
      <c r="H278" s="52" t="s">
        <v>277</v>
      </c>
      <c r="I278" s="53" t="s">
        <v>58</v>
      </c>
      <c r="J278" s="72" t="s">
        <v>2107</v>
      </c>
      <c r="K278" s="251">
        <v>2600000</v>
      </c>
      <c r="L278" s="253">
        <f t="shared" si="9"/>
        <v>2600000</v>
      </c>
      <c r="M278" s="76">
        <f t="shared" si="10"/>
        <v>18746000</v>
      </c>
      <c r="N278" s="83"/>
      <c r="R278" s="83"/>
    </row>
    <row r="279" spans="7:18">
      <c r="G279" s="317">
        <v>275</v>
      </c>
      <c r="H279" s="52" t="s">
        <v>546</v>
      </c>
      <c r="I279" s="53" t="s">
        <v>58</v>
      </c>
      <c r="J279" s="72" t="s">
        <v>2106</v>
      </c>
      <c r="K279" s="251">
        <v>687272.72727272729</v>
      </c>
      <c r="L279" s="253">
        <f t="shared" si="9"/>
        <v>687000</v>
      </c>
      <c r="M279" s="76">
        <f t="shared" si="10"/>
        <v>4953000</v>
      </c>
      <c r="N279" s="83"/>
      <c r="R279" s="83"/>
    </row>
    <row r="280" spans="7:18">
      <c r="G280" s="317">
        <v>276</v>
      </c>
      <c r="H280" s="52" t="s">
        <v>580</v>
      </c>
      <c r="I280" s="53" t="s">
        <v>58</v>
      </c>
      <c r="J280" s="72" t="s">
        <v>2106</v>
      </c>
      <c r="K280" s="251">
        <v>849090.90909090906</v>
      </c>
      <c r="L280" s="253">
        <f t="shared" si="9"/>
        <v>849000</v>
      </c>
      <c r="M280" s="76">
        <f t="shared" si="10"/>
        <v>6121000</v>
      </c>
      <c r="N280" s="83"/>
      <c r="R280" s="83"/>
    </row>
    <row r="281" spans="7:18">
      <c r="G281" s="317">
        <v>277</v>
      </c>
      <c r="H281" s="52" t="s">
        <v>589</v>
      </c>
      <c r="I281" s="53" t="s">
        <v>58</v>
      </c>
      <c r="J281" s="72" t="s">
        <v>2106</v>
      </c>
      <c r="K281" s="251">
        <v>837272.72727272729</v>
      </c>
      <c r="L281" s="253">
        <f t="shared" si="9"/>
        <v>837000</v>
      </c>
      <c r="M281" s="76">
        <f t="shared" si="10"/>
        <v>6035000</v>
      </c>
      <c r="N281" s="83"/>
      <c r="R281" s="83"/>
    </row>
    <row r="282" spans="7:18">
      <c r="G282" s="317">
        <v>278</v>
      </c>
      <c r="H282" s="52" t="s">
        <v>700</v>
      </c>
      <c r="I282" s="53" t="s">
        <v>58</v>
      </c>
      <c r="J282" s="72" t="s">
        <v>2106</v>
      </c>
      <c r="K282" s="251">
        <v>709090.90909090906</v>
      </c>
      <c r="L282" s="253">
        <f t="shared" si="9"/>
        <v>709000</v>
      </c>
      <c r="M282" s="76">
        <f t="shared" si="10"/>
        <v>5112000</v>
      </c>
      <c r="N282" s="83"/>
      <c r="R282" s="83"/>
    </row>
    <row r="283" spans="7:18">
      <c r="G283" s="317">
        <v>279</v>
      </c>
      <c r="H283" s="59" t="s">
        <v>1246</v>
      </c>
      <c r="I283" s="53" t="s">
        <v>59</v>
      </c>
      <c r="J283" s="72" t="s">
        <v>1477</v>
      </c>
      <c r="K283" s="251">
        <v>4458181.8181818184</v>
      </c>
      <c r="L283" s="253">
        <f t="shared" si="9"/>
        <v>4458000</v>
      </c>
      <c r="M283" s="76">
        <f t="shared" si="10"/>
        <v>32142000</v>
      </c>
      <c r="N283" s="83"/>
      <c r="R283" s="83"/>
    </row>
    <row r="284" spans="7:18">
      <c r="G284" s="317">
        <v>280</v>
      </c>
      <c r="H284" s="59" t="s">
        <v>310</v>
      </c>
      <c r="I284" s="53" t="s">
        <v>59</v>
      </c>
      <c r="J284" s="72" t="s">
        <v>2107</v>
      </c>
      <c r="K284" s="251">
        <v>1256363.6363636365</v>
      </c>
      <c r="L284" s="253">
        <f t="shared" si="9"/>
        <v>1256000</v>
      </c>
      <c r="M284" s="76">
        <f t="shared" si="10"/>
        <v>9056000</v>
      </c>
      <c r="N284" s="83"/>
      <c r="R284" s="83"/>
    </row>
    <row r="285" spans="7:18">
      <c r="G285" s="317">
        <v>281</v>
      </c>
      <c r="H285" s="59" t="s">
        <v>582</v>
      </c>
      <c r="I285" s="53" t="s">
        <v>59</v>
      </c>
      <c r="J285" s="72" t="s">
        <v>2106</v>
      </c>
      <c r="K285" s="251">
        <v>504545.45454545453</v>
      </c>
      <c r="L285" s="253">
        <f t="shared" si="9"/>
        <v>505000</v>
      </c>
      <c r="M285" s="76">
        <f t="shared" si="10"/>
        <v>3641000</v>
      </c>
      <c r="N285" s="83"/>
      <c r="R285" s="83"/>
    </row>
    <row r="286" spans="7:18">
      <c r="G286" s="317">
        <v>282</v>
      </c>
      <c r="H286" s="59" t="s">
        <v>606</v>
      </c>
      <c r="I286" s="53" t="s">
        <v>59</v>
      </c>
      <c r="J286" s="72" t="s">
        <v>2106</v>
      </c>
      <c r="K286" s="251">
        <v>590000</v>
      </c>
      <c r="L286" s="253">
        <f t="shared" si="9"/>
        <v>590000</v>
      </c>
      <c r="M286" s="76">
        <f t="shared" si="10"/>
        <v>4254000</v>
      </c>
      <c r="N286" s="83"/>
      <c r="R286" s="83"/>
    </row>
    <row r="287" spans="7:18">
      <c r="G287" s="317">
        <v>283</v>
      </c>
      <c r="H287" s="52" t="s">
        <v>1247</v>
      </c>
      <c r="I287" s="53" t="s">
        <v>62</v>
      </c>
      <c r="J287" s="72" t="s">
        <v>1477</v>
      </c>
      <c r="K287" s="251">
        <v>4694545.4545454541</v>
      </c>
      <c r="L287" s="253">
        <f t="shared" si="9"/>
        <v>4695000</v>
      </c>
      <c r="M287" s="76">
        <f t="shared" si="10"/>
        <v>33851000</v>
      </c>
      <c r="N287" s="83"/>
      <c r="R287" s="83"/>
    </row>
    <row r="288" spans="7:18">
      <c r="G288" s="317">
        <v>284</v>
      </c>
      <c r="H288" s="52" t="s">
        <v>251</v>
      </c>
      <c r="I288" s="53" t="s">
        <v>62</v>
      </c>
      <c r="J288" s="72" t="s">
        <v>2107</v>
      </c>
      <c r="K288" s="251">
        <v>2148181.8181818184</v>
      </c>
      <c r="L288" s="253">
        <f t="shared" si="9"/>
        <v>2148000</v>
      </c>
      <c r="M288" s="76">
        <f t="shared" si="10"/>
        <v>15487000</v>
      </c>
      <c r="N288" s="83"/>
      <c r="R288" s="83"/>
    </row>
    <row r="289" spans="7:18">
      <c r="G289" s="317">
        <v>285</v>
      </c>
      <c r="H289" s="52" t="s">
        <v>402</v>
      </c>
      <c r="I289" s="53" t="s">
        <v>62</v>
      </c>
      <c r="J289" s="72" t="s">
        <v>2106</v>
      </c>
      <c r="K289" s="251">
        <v>1128181.8181818181</v>
      </c>
      <c r="L289" s="253">
        <f t="shared" si="9"/>
        <v>1128000</v>
      </c>
      <c r="M289" s="76">
        <f t="shared" si="10"/>
        <v>8133000</v>
      </c>
      <c r="N289" s="83"/>
      <c r="R289" s="83"/>
    </row>
    <row r="290" spans="7:18">
      <c r="G290" s="317">
        <v>286</v>
      </c>
      <c r="H290" s="52" t="s">
        <v>354</v>
      </c>
      <c r="I290" s="53" t="s">
        <v>62</v>
      </c>
      <c r="J290" s="72" t="s">
        <v>2106</v>
      </c>
      <c r="K290" s="251">
        <v>955454.54545454541</v>
      </c>
      <c r="L290" s="253">
        <f t="shared" si="9"/>
        <v>955000</v>
      </c>
      <c r="M290" s="76">
        <f t="shared" si="10"/>
        <v>6886000</v>
      </c>
      <c r="N290" s="83"/>
      <c r="R290" s="83"/>
    </row>
    <row r="291" spans="7:18">
      <c r="G291" s="317">
        <v>287</v>
      </c>
      <c r="H291" s="52" t="s">
        <v>528</v>
      </c>
      <c r="I291" s="53" t="s">
        <v>62</v>
      </c>
      <c r="J291" s="72" t="s">
        <v>2106</v>
      </c>
      <c r="K291" s="251">
        <v>643636.36363636365</v>
      </c>
      <c r="L291" s="253">
        <f t="shared" si="9"/>
        <v>644000</v>
      </c>
      <c r="M291" s="76">
        <f t="shared" si="10"/>
        <v>4643000</v>
      </c>
      <c r="N291" s="83"/>
      <c r="R291" s="83"/>
    </row>
    <row r="292" spans="7:18">
      <c r="G292" s="317">
        <v>288</v>
      </c>
      <c r="H292" s="52" t="s">
        <v>576</v>
      </c>
      <c r="I292" s="53" t="s">
        <v>62</v>
      </c>
      <c r="J292" s="72" t="s">
        <v>2106</v>
      </c>
      <c r="K292" s="251">
        <v>944545.45454545459</v>
      </c>
      <c r="L292" s="253">
        <f t="shared" si="9"/>
        <v>945000</v>
      </c>
      <c r="M292" s="76">
        <f t="shared" si="10"/>
        <v>6813000</v>
      </c>
      <c r="N292" s="83"/>
      <c r="R292" s="83"/>
    </row>
    <row r="293" spans="7:18">
      <c r="G293" s="317">
        <v>289</v>
      </c>
      <c r="H293" s="52" t="s">
        <v>616</v>
      </c>
      <c r="I293" s="53" t="s">
        <v>62</v>
      </c>
      <c r="J293" s="72" t="s">
        <v>2106</v>
      </c>
      <c r="K293" s="251">
        <v>955454.54545454541</v>
      </c>
      <c r="L293" s="253">
        <f t="shared" si="9"/>
        <v>955000</v>
      </c>
      <c r="M293" s="76">
        <f t="shared" si="10"/>
        <v>6886000</v>
      </c>
      <c r="N293" s="83"/>
      <c r="R293" s="83"/>
    </row>
    <row r="294" spans="7:18">
      <c r="G294" s="317">
        <v>290</v>
      </c>
      <c r="H294" s="52" t="s">
        <v>806</v>
      </c>
      <c r="I294" s="53" t="s">
        <v>65</v>
      </c>
      <c r="J294" s="72" t="s">
        <v>1477</v>
      </c>
      <c r="K294" s="251">
        <v>7197272.7272727275</v>
      </c>
      <c r="L294" s="253">
        <f t="shared" si="9"/>
        <v>7197000</v>
      </c>
      <c r="M294" s="76">
        <f t="shared" si="10"/>
        <v>51890000</v>
      </c>
      <c r="N294" s="83"/>
      <c r="R294" s="83"/>
    </row>
    <row r="295" spans="7:18">
      <c r="G295" s="317">
        <v>291</v>
      </c>
      <c r="H295" s="52" t="s">
        <v>193</v>
      </c>
      <c r="I295" s="53" t="s">
        <v>65</v>
      </c>
      <c r="J295" s="72" t="s">
        <v>2105</v>
      </c>
      <c r="K295" s="251">
        <v>977272.72727272729</v>
      </c>
      <c r="L295" s="253">
        <f t="shared" si="9"/>
        <v>977000</v>
      </c>
      <c r="M295" s="76">
        <f t="shared" si="10"/>
        <v>7044000</v>
      </c>
      <c r="N295" s="83"/>
      <c r="R295" s="83"/>
    </row>
    <row r="296" spans="7:18">
      <c r="G296" s="317">
        <v>292</v>
      </c>
      <c r="H296" s="52" t="s">
        <v>317</v>
      </c>
      <c r="I296" s="53" t="s">
        <v>65</v>
      </c>
      <c r="J296" s="72" t="s">
        <v>2107</v>
      </c>
      <c r="K296" s="251">
        <v>2040000</v>
      </c>
      <c r="L296" s="253">
        <f t="shared" si="9"/>
        <v>2040000</v>
      </c>
      <c r="M296" s="76">
        <f t="shared" si="10"/>
        <v>14708000</v>
      </c>
      <c r="N296" s="83"/>
      <c r="R296" s="83"/>
    </row>
    <row r="297" spans="7:18">
      <c r="G297" s="317">
        <v>293</v>
      </c>
      <c r="H297" s="52" t="s">
        <v>461</v>
      </c>
      <c r="I297" s="53" t="s">
        <v>65</v>
      </c>
      <c r="J297" s="72" t="s">
        <v>2106</v>
      </c>
      <c r="K297" s="251">
        <v>1224545.4545454546</v>
      </c>
      <c r="L297" s="253">
        <f t="shared" si="9"/>
        <v>1225000</v>
      </c>
      <c r="M297" s="76">
        <f t="shared" si="10"/>
        <v>8832000</v>
      </c>
      <c r="N297" s="83"/>
      <c r="R297" s="83"/>
    </row>
    <row r="298" spans="7:18">
      <c r="G298" s="317">
        <v>294</v>
      </c>
      <c r="H298" s="52" t="s">
        <v>532</v>
      </c>
      <c r="I298" s="53" t="s">
        <v>65</v>
      </c>
      <c r="J298" s="72" t="s">
        <v>2106</v>
      </c>
      <c r="K298" s="251">
        <v>633636.36363636365</v>
      </c>
      <c r="L298" s="253">
        <f t="shared" si="9"/>
        <v>634000</v>
      </c>
      <c r="M298" s="76">
        <f t="shared" si="10"/>
        <v>4571000</v>
      </c>
      <c r="N298" s="83"/>
      <c r="R298" s="83"/>
    </row>
    <row r="299" spans="7:18">
      <c r="G299" s="317">
        <v>295</v>
      </c>
      <c r="H299" s="52" t="s">
        <v>651</v>
      </c>
      <c r="I299" s="53" t="s">
        <v>65</v>
      </c>
      <c r="J299" s="72" t="s">
        <v>2106</v>
      </c>
      <c r="K299" s="251">
        <v>1128181.8181818181</v>
      </c>
      <c r="L299" s="253">
        <f t="shared" si="9"/>
        <v>1128000</v>
      </c>
      <c r="M299" s="76">
        <f t="shared" si="10"/>
        <v>8133000</v>
      </c>
      <c r="N299" s="83"/>
      <c r="R299" s="83"/>
    </row>
    <row r="300" spans="7:18">
      <c r="G300" s="317">
        <v>296</v>
      </c>
      <c r="H300" s="52" t="s">
        <v>1248</v>
      </c>
      <c r="I300" s="53" t="s">
        <v>69</v>
      </c>
      <c r="J300" s="72" t="s">
        <v>1477</v>
      </c>
      <c r="K300" s="251">
        <v>2568181.8181818184</v>
      </c>
      <c r="L300" s="253">
        <f t="shared" si="9"/>
        <v>2568000</v>
      </c>
      <c r="M300" s="76">
        <f t="shared" si="10"/>
        <v>18515000</v>
      </c>
      <c r="N300" s="83"/>
      <c r="R300" s="83"/>
    </row>
    <row r="301" spans="7:18">
      <c r="G301" s="317">
        <v>297</v>
      </c>
      <c r="H301" s="52" t="s">
        <v>331</v>
      </c>
      <c r="I301" s="53" t="s">
        <v>69</v>
      </c>
      <c r="J301" s="72" t="s">
        <v>2107</v>
      </c>
      <c r="K301" s="251">
        <v>1020000</v>
      </c>
      <c r="L301" s="253">
        <f t="shared" si="9"/>
        <v>1020000</v>
      </c>
      <c r="M301" s="76">
        <f t="shared" si="10"/>
        <v>7354000</v>
      </c>
      <c r="N301" s="83"/>
      <c r="R301" s="83"/>
    </row>
    <row r="302" spans="7:18">
      <c r="G302" s="317">
        <v>298</v>
      </c>
      <c r="H302" s="52" t="s">
        <v>1249</v>
      </c>
      <c r="I302" s="53" t="s">
        <v>70</v>
      </c>
      <c r="J302" s="72" t="s">
        <v>1477</v>
      </c>
      <c r="K302" s="251">
        <v>12956363.636363637</v>
      </c>
      <c r="L302" s="253">
        <f t="shared" si="9"/>
        <v>12956000</v>
      </c>
      <c r="M302" s="76">
        <f t="shared" si="10"/>
        <v>93413000</v>
      </c>
      <c r="N302" s="83"/>
      <c r="R302" s="83"/>
    </row>
    <row r="303" spans="7:18">
      <c r="G303" s="317">
        <v>299</v>
      </c>
      <c r="H303" s="52" t="s">
        <v>731</v>
      </c>
      <c r="I303" s="53" t="s">
        <v>70</v>
      </c>
      <c r="J303" s="72" t="s">
        <v>2105</v>
      </c>
      <c r="K303" s="251">
        <v>1697272.7272727273</v>
      </c>
      <c r="L303" s="253">
        <f t="shared" si="9"/>
        <v>1697000</v>
      </c>
      <c r="M303" s="76">
        <f t="shared" si="10"/>
        <v>12235000</v>
      </c>
      <c r="N303" s="83"/>
      <c r="R303" s="83"/>
    </row>
    <row r="304" spans="7:18">
      <c r="G304" s="317">
        <v>300</v>
      </c>
      <c r="H304" s="52" t="s">
        <v>192</v>
      </c>
      <c r="I304" s="53" t="s">
        <v>70</v>
      </c>
      <c r="J304" s="72" t="s">
        <v>2105</v>
      </c>
      <c r="K304" s="251">
        <v>849090.90909090906</v>
      </c>
      <c r="L304" s="253">
        <f t="shared" si="9"/>
        <v>849000</v>
      </c>
      <c r="M304" s="76">
        <f t="shared" si="10"/>
        <v>6121000</v>
      </c>
      <c r="N304" s="83"/>
      <c r="R304" s="83"/>
    </row>
    <row r="305" spans="7:18">
      <c r="G305" s="317">
        <v>301</v>
      </c>
      <c r="H305" s="52" t="s">
        <v>196</v>
      </c>
      <c r="I305" s="53" t="s">
        <v>70</v>
      </c>
      <c r="J305" s="72" t="s">
        <v>2105</v>
      </c>
      <c r="K305" s="251">
        <v>1165000</v>
      </c>
      <c r="L305" s="253">
        <f t="shared" si="9"/>
        <v>1165000</v>
      </c>
      <c r="M305" s="76">
        <f t="shared" si="10"/>
        <v>8400000</v>
      </c>
      <c r="N305" s="83"/>
      <c r="R305" s="83"/>
    </row>
    <row r="306" spans="7:18">
      <c r="G306" s="317">
        <v>302</v>
      </c>
      <c r="H306" s="52" t="s">
        <v>201</v>
      </c>
      <c r="I306" s="53" t="s">
        <v>70</v>
      </c>
      <c r="J306" s="72" t="s">
        <v>2105</v>
      </c>
      <c r="K306" s="251">
        <v>837272.72727272729</v>
      </c>
      <c r="L306" s="253">
        <f t="shared" si="9"/>
        <v>837000</v>
      </c>
      <c r="M306" s="76">
        <f t="shared" si="10"/>
        <v>6035000</v>
      </c>
      <c r="N306" s="83"/>
      <c r="R306" s="83"/>
    </row>
    <row r="307" spans="7:18">
      <c r="G307" s="317">
        <v>303</v>
      </c>
      <c r="H307" s="52" t="s">
        <v>253</v>
      </c>
      <c r="I307" s="53" t="s">
        <v>70</v>
      </c>
      <c r="J307" s="72" t="s">
        <v>2107</v>
      </c>
      <c r="K307" s="251">
        <v>2230000</v>
      </c>
      <c r="L307" s="253">
        <f t="shared" si="9"/>
        <v>2230000</v>
      </c>
      <c r="M307" s="76">
        <f t="shared" si="10"/>
        <v>16078000</v>
      </c>
      <c r="N307" s="83"/>
      <c r="R307" s="83"/>
    </row>
    <row r="308" spans="7:18">
      <c r="G308" s="317">
        <v>304</v>
      </c>
      <c r="H308" s="52" t="s">
        <v>259</v>
      </c>
      <c r="I308" s="53" t="s">
        <v>70</v>
      </c>
      <c r="J308" s="72" t="s">
        <v>2107</v>
      </c>
      <c r="K308" s="251">
        <v>1331818.1818181819</v>
      </c>
      <c r="L308" s="253">
        <f t="shared" si="9"/>
        <v>1332000</v>
      </c>
      <c r="M308" s="76">
        <f t="shared" si="10"/>
        <v>9604000</v>
      </c>
      <c r="N308" s="83"/>
      <c r="R308" s="83"/>
    </row>
    <row r="309" spans="7:18">
      <c r="G309" s="317">
        <v>305</v>
      </c>
      <c r="H309" s="52" t="s">
        <v>288</v>
      </c>
      <c r="I309" s="53" t="s">
        <v>70</v>
      </c>
      <c r="J309" s="72" t="s">
        <v>2107</v>
      </c>
      <c r="K309" s="251">
        <v>1331818.1818181819</v>
      </c>
      <c r="L309" s="253">
        <f t="shared" si="9"/>
        <v>1332000</v>
      </c>
      <c r="M309" s="76">
        <f t="shared" si="10"/>
        <v>9604000</v>
      </c>
      <c r="N309" s="83"/>
      <c r="R309" s="83"/>
    </row>
    <row r="310" spans="7:18">
      <c r="G310" s="317">
        <v>306</v>
      </c>
      <c r="H310" s="52" t="s">
        <v>387</v>
      </c>
      <c r="I310" s="53" t="s">
        <v>70</v>
      </c>
      <c r="J310" s="72" t="s">
        <v>2106</v>
      </c>
      <c r="K310" s="251">
        <v>1439090.9090909092</v>
      </c>
      <c r="L310" s="253">
        <f t="shared" si="9"/>
        <v>1439000</v>
      </c>
      <c r="M310" s="76">
        <f t="shared" si="10"/>
        <v>10375000</v>
      </c>
      <c r="N310" s="83"/>
      <c r="R310" s="83"/>
    </row>
    <row r="311" spans="7:18">
      <c r="G311" s="317">
        <v>307</v>
      </c>
      <c r="H311" s="52" t="s">
        <v>2607</v>
      </c>
      <c r="I311" s="53" t="s">
        <v>70</v>
      </c>
      <c r="J311" s="72" t="s">
        <v>2107</v>
      </c>
      <c r="K311" s="251">
        <v>1998181.8181818181</v>
      </c>
      <c r="L311" s="253">
        <f t="shared" si="9"/>
        <v>1998000</v>
      </c>
      <c r="M311" s="76">
        <f t="shared" si="10"/>
        <v>14406000</v>
      </c>
      <c r="N311" s="83"/>
      <c r="R311" s="83"/>
    </row>
    <row r="312" spans="7:18">
      <c r="G312" s="317">
        <v>308</v>
      </c>
      <c r="H312" s="52" t="s">
        <v>536</v>
      </c>
      <c r="I312" s="53" t="s">
        <v>70</v>
      </c>
      <c r="J312" s="72" t="s">
        <v>2106</v>
      </c>
      <c r="K312" s="251">
        <v>568181.81818181823</v>
      </c>
      <c r="L312" s="253">
        <f t="shared" si="9"/>
        <v>568000</v>
      </c>
      <c r="M312" s="76">
        <f t="shared" si="10"/>
        <v>4095000</v>
      </c>
      <c r="N312" s="83"/>
      <c r="R312" s="83"/>
    </row>
    <row r="313" spans="7:18">
      <c r="G313" s="317">
        <v>309</v>
      </c>
      <c r="H313" s="52" t="s">
        <v>2608</v>
      </c>
      <c r="I313" s="53" t="s">
        <v>70</v>
      </c>
      <c r="J313" s="72" t="s">
        <v>2107</v>
      </c>
      <c r="K313" s="251">
        <v>1998181.8181818181</v>
      </c>
      <c r="L313" s="253">
        <f t="shared" si="9"/>
        <v>1998000</v>
      </c>
      <c r="M313" s="76">
        <f t="shared" si="10"/>
        <v>14406000</v>
      </c>
      <c r="N313" s="83"/>
      <c r="R313" s="83"/>
    </row>
    <row r="314" spans="7:18">
      <c r="G314" s="317">
        <v>310</v>
      </c>
      <c r="H314" s="52" t="s">
        <v>625</v>
      </c>
      <c r="I314" s="53" t="s">
        <v>70</v>
      </c>
      <c r="J314" s="72" t="s">
        <v>2106</v>
      </c>
      <c r="K314" s="251">
        <v>1009999.5454545449</v>
      </c>
      <c r="L314" s="253">
        <f t="shared" si="9"/>
        <v>1010000</v>
      </c>
      <c r="M314" s="76">
        <f t="shared" si="10"/>
        <v>7282000</v>
      </c>
      <c r="N314" s="83"/>
      <c r="R314" s="83"/>
    </row>
    <row r="315" spans="7:18">
      <c r="G315" s="317">
        <v>311</v>
      </c>
      <c r="H315" s="52" t="s">
        <v>634</v>
      </c>
      <c r="I315" s="53" t="s">
        <v>70</v>
      </c>
      <c r="J315" s="72" t="s">
        <v>2106</v>
      </c>
      <c r="K315" s="251">
        <v>687272.72727272729</v>
      </c>
      <c r="L315" s="253">
        <f t="shared" si="9"/>
        <v>687000</v>
      </c>
      <c r="M315" s="76">
        <f t="shared" si="10"/>
        <v>4953000</v>
      </c>
      <c r="N315" s="83"/>
      <c r="R315" s="83"/>
    </row>
    <row r="316" spans="7:18">
      <c r="G316" s="317">
        <v>312</v>
      </c>
      <c r="H316" s="52" t="s">
        <v>670</v>
      </c>
      <c r="I316" s="53" t="s">
        <v>70</v>
      </c>
      <c r="J316" s="72" t="s">
        <v>2106</v>
      </c>
      <c r="K316" s="251">
        <v>643636.36363636365</v>
      </c>
      <c r="L316" s="253">
        <f t="shared" si="9"/>
        <v>644000</v>
      </c>
      <c r="M316" s="76">
        <f t="shared" si="10"/>
        <v>4643000</v>
      </c>
      <c r="N316" s="83"/>
      <c r="R316" s="83"/>
    </row>
    <row r="317" spans="7:18">
      <c r="G317" s="317">
        <v>313</v>
      </c>
      <c r="H317" s="52" t="s">
        <v>1250</v>
      </c>
      <c r="I317" s="53" t="s">
        <v>72</v>
      </c>
      <c r="J317" s="72" t="s">
        <v>1477</v>
      </c>
      <c r="K317" s="251">
        <v>10496363.636363637</v>
      </c>
      <c r="L317" s="253">
        <f t="shared" si="9"/>
        <v>10496000</v>
      </c>
      <c r="M317" s="76">
        <f t="shared" si="10"/>
        <v>75676000</v>
      </c>
      <c r="N317" s="83"/>
      <c r="R317" s="83"/>
    </row>
    <row r="318" spans="7:18">
      <c r="G318" s="317">
        <v>314</v>
      </c>
      <c r="H318" s="52" t="s">
        <v>333</v>
      </c>
      <c r="I318" s="53" t="s">
        <v>72</v>
      </c>
      <c r="J318" s="72" t="s">
        <v>2107</v>
      </c>
      <c r="K318" s="251">
        <v>1686363.6363636365</v>
      </c>
      <c r="L318" s="253">
        <f t="shared" si="9"/>
        <v>1686000</v>
      </c>
      <c r="M318" s="76">
        <f t="shared" si="10"/>
        <v>12156000</v>
      </c>
      <c r="N318" s="83"/>
      <c r="R318" s="83"/>
    </row>
    <row r="319" spans="7:18">
      <c r="G319" s="317">
        <v>315</v>
      </c>
      <c r="H319" s="52" t="s">
        <v>450</v>
      </c>
      <c r="I319" s="53" t="s">
        <v>72</v>
      </c>
      <c r="J319" s="72" t="s">
        <v>2106</v>
      </c>
      <c r="K319" s="251">
        <v>783636.36363636365</v>
      </c>
      <c r="L319" s="253">
        <f t="shared" si="9"/>
        <v>784000</v>
      </c>
      <c r="M319" s="76">
        <f t="shared" si="10"/>
        <v>5653000</v>
      </c>
      <c r="N319" s="83"/>
      <c r="R319" s="83"/>
    </row>
    <row r="320" spans="7:18">
      <c r="G320" s="317">
        <v>316</v>
      </c>
      <c r="H320" s="52" t="s">
        <v>641</v>
      </c>
      <c r="I320" s="53" t="s">
        <v>72</v>
      </c>
      <c r="J320" s="72" t="s">
        <v>2106</v>
      </c>
      <c r="K320" s="251">
        <v>601818.18181818177</v>
      </c>
      <c r="L320" s="253">
        <f t="shared" si="9"/>
        <v>602000</v>
      </c>
      <c r="M320" s="76">
        <f t="shared" si="10"/>
        <v>4340000</v>
      </c>
      <c r="N320" s="83"/>
      <c r="R320" s="83"/>
    </row>
    <row r="321" spans="7:18">
      <c r="G321" s="317">
        <v>317</v>
      </c>
      <c r="H321" s="52" t="s">
        <v>645</v>
      </c>
      <c r="I321" s="53" t="s">
        <v>72</v>
      </c>
      <c r="J321" s="72" t="s">
        <v>2106</v>
      </c>
      <c r="K321" s="251">
        <v>849090.90909090906</v>
      </c>
      <c r="L321" s="253">
        <f t="shared" si="9"/>
        <v>849000</v>
      </c>
      <c r="M321" s="76">
        <f t="shared" si="10"/>
        <v>6121000</v>
      </c>
      <c r="N321" s="83"/>
      <c r="R321" s="83"/>
    </row>
    <row r="322" spans="7:18">
      <c r="G322" s="317">
        <v>318</v>
      </c>
      <c r="H322" s="52" t="s">
        <v>796</v>
      </c>
      <c r="I322" s="53" t="s">
        <v>72</v>
      </c>
      <c r="J322" s="72" t="s">
        <v>2106</v>
      </c>
      <c r="K322" s="251">
        <v>966363.63636363635</v>
      </c>
      <c r="L322" s="253">
        <f t="shared" si="9"/>
        <v>966000</v>
      </c>
      <c r="M322" s="76">
        <f t="shared" si="10"/>
        <v>6965000</v>
      </c>
      <c r="N322" s="83"/>
      <c r="R322" s="83"/>
    </row>
    <row r="323" spans="7:18">
      <c r="G323" s="317">
        <v>319</v>
      </c>
      <c r="H323" s="52" t="s">
        <v>1251</v>
      </c>
      <c r="I323" s="53" t="s">
        <v>73</v>
      </c>
      <c r="J323" s="72" t="s">
        <v>1477</v>
      </c>
      <c r="K323" s="251">
        <v>8841818.1818181816</v>
      </c>
      <c r="L323" s="253">
        <f t="shared" si="9"/>
        <v>8842000</v>
      </c>
      <c r="M323" s="76">
        <f t="shared" si="10"/>
        <v>63751000</v>
      </c>
      <c r="N323" s="83"/>
      <c r="R323" s="83"/>
    </row>
    <row r="324" spans="7:18">
      <c r="G324" s="317">
        <v>320</v>
      </c>
      <c r="H324" s="52" t="s">
        <v>294</v>
      </c>
      <c r="I324" s="53" t="s">
        <v>73</v>
      </c>
      <c r="J324" s="72" t="s">
        <v>2107</v>
      </c>
      <c r="K324" s="251">
        <v>4522727.2727272725</v>
      </c>
      <c r="L324" s="253">
        <f t="shared" si="9"/>
        <v>4523000</v>
      </c>
      <c r="M324" s="76">
        <f t="shared" si="10"/>
        <v>32611000</v>
      </c>
      <c r="N324" s="83"/>
      <c r="R324" s="83"/>
    </row>
    <row r="325" spans="7:18">
      <c r="G325" s="317">
        <v>321</v>
      </c>
      <c r="H325" s="52" t="s">
        <v>428</v>
      </c>
      <c r="I325" s="53" t="s">
        <v>73</v>
      </c>
      <c r="J325" s="72" t="s">
        <v>2106</v>
      </c>
      <c r="K325" s="251">
        <v>815454.54545454541</v>
      </c>
      <c r="L325" s="253">
        <f t="shared" si="9"/>
        <v>815000</v>
      </c>
      <c r="M325" s="76">
        <f t="shared" si="10"/>
        <v>5876000</v>
      </c>
      <c r="N325" s="83"/>
      <c r="R325" s="83"/>
    </row>
    <row r="326" spans="7:18">
      <c r="G326" s="317">
        <v>322</v>
      </c>
      <c r="H326" s="52" t="s">
        <v>476</v>
      </c>
      <c r="I326" s="53" t="s">
        <v>73</v>
      </c>
      <c r="J326" s="72" t="s">
        <v>2106</v>
      </c>
      <c r="K326" s="251">
        <v>633636.36363636365</v>
      </c>
      <c r="L326" s="253">
        <f t="shared" ref="L326:L379" si="11">ROUND(K326,-3)</f>
        <v>634000</v>
      </c>
      <c r="M326" s="76">
        <f t="shared" ref="M326:M379" si="12">ROUND(((L326+(L326*3%)))*7,-3)</f>
        <v>4571000</v>
      </c>
      <c r="N326" s="83"/>
      <c r="R326" s="83"/>
    </row>
    <row r="327" spans="7:18">
      <c r="G327" s="317">
        <v>323</v>
      </c>
      <c r="H327" s="52" t="s">
        <v>485</v>
      </c>
      <c r="I327" s="53" t="s">
        <v>73</v>
      </c>
      <c r="J327" s="72" t="s">
        <v>2106</v>
      </c>
      <c r="K327" s="251">
        <v>676363.63636363635</v>
      </c>
      <c r="L327" s="253">
        <f t="shared" si="11"/>
        <v>676000</v>
      </c>
      <c r="M327" s="76">
        <f t="shared" si="12"/>
        <v>4874000</v>
      </c>
      <c r="N327" s="83"/>
      <c r="R327" s="83"/>
    </row>
    <row r="328" spans="7:18">
      <c r="G328" s="317">
        <v>324</v>
      </c>
      <c r="H328" s="52" t="s">
        <v>504</v>
      </c>
      <c r="I328" s="53" t="s">
        <v>73</v>
      </c>
      <c r="J328" s="72" t="s">
        <v>2106</v>
      </c>
      <c r="K328" s="251">
        <v>504545.45454545453</v>
      </c>
      <c r="L328" s="253">
        <f t="shared" si="11"/>
        <v>505000</v>
      </c>
      <c r="M328" s="76">
        <f t="shared" si="12"/>
        <v>3641000</v>
      </c>
      <c r="N328" s="83"/>
      <c r="R328" s="83"/>
    </row>
    <row r="329" spans="7:18">
      <c r="G329" s="317">
        <v>325</v>
      </c>
      <c r="H329" s="52" t="s">
        <v>507</v>
      </c>
      <c r="I329" s="53" t="s">
        <v>73</v>
      </c>
      <c r="J329" s="72" t="s">
        <v>2106</v>
      </c>
      <c r="K329" s="251">
        <v>955454.54545454541</v>
      </c>
      <c r="L329" s="253">
        <f t="shared" si="11"/>
        <v>955000</v>
      </c>
      <c r="M329" s="76">
        <f t="shared" si="12"/>
        <v>6886000</v>
      </c>
      <c r="N329" s="83"/>
      <c r="R329" s="83"/>
    </row>
    <row r="330" spans="7:18">
      <c r="G330" s="317">
        <v>326</v>
      </c>
      <c r="H330" s="52" t="s">
        <v>540</v>
      </c>
      <c r="I330" s="53" t="s">
        <v>73</v>
      </c>
      <c r="J330" s="72" t="s">
        <v>2106</v>
      </c>
      <c r="K330" s="251">
        <v>719090.90909090906</v>
      </c>
      <c r="L330" s="253">
        <f t="shared" si="11"/>
        <v>719000</v>
      </c>
      <c r="M330" s="76">
        <f t="shared" si="12"/>
        <v>5184000</v>
      </c>
      <c r="N330" s="83"/>
      <c r="R330" s="83"/>
    </row>
    <row r="331" spans="7:18">
      <c r="G331" s="317">
        <v>327</v>
      </c>
      <c r="H331" s="52" t="s">
        <v>570</v>
      </c>
      <c r="I331" s="53" t="s">
        <v>73</v>
      </c>
      <c r="J331" s="72" t="s">
        <v>2106</v>
      </c>
      <c r="K331" s="251">
        <v>815454.54545454541</v>
      </c>
      <c r="L331" s="253">
        <f t="shared" si="11"/>
        <v>815000</v>
      </c>
      <c r="M331" s="76">
        <f t="shared" si="12"/>
        <v>5876000</v>
      </c>
      <c r="N331" s="83"/>
      <c r="R331" s="83"/>
    </row>
    <row r="332" spans="7:18">
      <c r="G332" s="317">
        <v>328</v>
      </c>
      <c r="H332" s="52" t="s">
        <v>571</v>
      </c>
      <c r="I332" s="53" t="s">
        <v>73</v>
      </c>
      <c r="J332" s="72" t="s">
        <v>2106</v>
      </c>
      <c r="K332" s="251">
        <v>611818.18181818177</v>
      </c>
      <c r="L332" s="253">
        <f t="shared" si="11"/>
        <v>612000</v>
      </c>
      <c r="M332" s="76">
        <f t="shared" si="12"/>
        <v>4413000</v>
      </c>
      <c r="N332" s="83"/>
      <c r="R332" s="83"/>
    </row>
    <row r="333" spans="7:18">
      <c r="G333" s="317">
        <v>329</v>
      </c>
      <c r="H333" s="52" t="s">
        <v>1252</v>
      </c>
      <c r="I333" s="53" t="s">
        <v>36</v>
      </c>
      <c r="J333" s="72" t="s">
        <v>1477</v>
      </c>
      <c r="K333" s="251">
        <v>12752727.272727273</v>
      </c>
      <c r="L333" s="253">
        <f t="shared" si="11"/>
        <v>12753000</v>
      </c>
      <c r="M333" s="76">
        <f t="shared" si="12"/>
        <v>91949000</v>
      </c>
      <c r="N333" s="83"/>
      <c r="R333" s="83"/>
    </row>
    <row r="334" spans="7:18">
      <c r="G334" s="317">
        <v>330</v>
      </c>
      <c r="H334" s="52" t="s">
        <v>181</v>
      </c>
      <c r="I334" s="53" t="s">
        <v>182</v>
      </c>
      <c r="J334" s="72" t="s">
        <v>2105</v>
      </c>
      <c r="K334" s="251">
        <v>611818.18181818177</v>
      </c>
      <c r="L334" s="253">
        <f t="shared" si="11"/>
        <v>612000</v>
      </c>
      <c r="M334" s="76">
        <f t="shared" si="12"/>
        <v>4413000</v>
      </c>
      <c r="N334" s="83"/>
      <c r="R334" s="83"/>
    </row>
    <row r="335" spans="7:18">
      <c r="G335" s="317">
        <v>331</v>
      </c>
      <c r="H335" s="52" t="s">
        <v>1289</v>
      </c>
      <c r="I335" s="53" t="s">
        <v>36</v>
      </c>
      <c r="J335" s="72" t="s">
        <v>2105</v>
      </c>
      <c r="K335" s="251">
        <v>1439090.9090909092</v>
      </c>
      <c r="L335" s="253">
        <f t="shared" si="11"/>
        <v>1439000</v>
      </c>
      <c r="M335" s="76">
        <f t="shared" si="12"/>
        <v>10375000</v>
      </c>
      <c r="N335" s="83"/>
      <c r="R335" s="83"/>
    </row>
    <row r="336" spans="7:18">
      <c r="G336" s="317">
        <v>332</v>
      </c>
      <c r="H336" s="52" t="s">
        <v>1290</v>
      </c>
      <c r="I336" s="53" t="s">
        <v>36</v>
      </c>
      <c r="J336" s="72" t="s">
        <v>2105</v>
      </c>
      <c r="K336" s="251">
        <v>1439090.9090909092</v>
      </c>
      <c r="L336" s="253">
        <f t="shared" si="11"/>
        <v>1439000</v>
      </c>
      <c r="M336" s="76">
        <f t="shared" si="12"/>
        <v>10375000</v>
      </c>
      <c r="N336" s="83"/>
      <c r="R336" s="83"/>
    </row>
    <row r="337" spans="7:18">
      <c r="G337" s="317">
        <v>333</v>
      </c>
      <c r="H337" s="52" t="s">
        <v>1291</v>
      </c>
      <c r="I337" s="53" t="s">
        <v>36</v>
      </c>
      <c r="J337" s="72" t="s">
        <v>2105</v>
      </c>
      <c r="K337" s="251">
        <v>504545.45454545453</v>
      </c>
      <c r="L337" s="253">
        <f t="shared" si="11"/>
        <v>505000</v>
      </c>
      <c r="M337" s="76">
        <f t="shared" si="12"/>
        <v>3641000</v>
      </c>
      <c r="N337" s="83"/>
      <c r="R337" s="83"/>
    </row>
    <row r="338" spans="7:18">
      <c r="G338" s="317">
        <v>334</v>
      </c>
      <c r="H338" s="52" t="s">
        <v>1292</v>
      </c>
      <c r="I338" s="53" t="s">
        <v>36</v>
      </c>
      <c r="J338" s="72" t="s">
        <v>2105</v>
      </c>
      <c r="K338" s="251">
        <v>1439091</v>
      </c>
      <c r="L338" s="253">
        <f t="shared" si="11"/>
        <v>1439000</v>
      </c>
      <c r="M338" s="76">
        <f t="shared" si="12"/>
        <v>10375000</v>
      </c>
      <c r="N338" s="83"/>
      <c r="R338" s="83"/>
    </row>
    <row r="339" spans="7:18">
      <c r="G339" s="317">
        <v>335</v>
      </c>
      <c r="H339" s="65" t="s">
        <v>1293</v>
      </c>
      <c r="I339" s="53" t="s">
        <v>36</v>
      </c>
      <c r="J339" s="72" t="s">
        <v>2105</v>
      </c>
      <c r="K339" s="251">
        <v>1200000</v>
      </c>
      <c r="L339" s="253">
        <f t="shared" si="11"/>
        <v>1200000</v>
      </c>
      <c r="M339" s="76">
        <f t="shared" si="12"/>
        <v>8652000</v>
      </c>
      <c r="N339" s="83"/>
      <c r="R339" s="83"/>
    </row>
    <row r="340" spans="7:18">
      <c r="G340" s="317">
        <v>336</v>
      </c>
      <c r="H340" s="65" t="s">
        <v>1294</v>
      </c>
      <c r="I340" s="53" t="s">
        <v>36</v>
      </c>
      <c r="J340" s="72" t="s">
        <v>2105</v>
      </c>
      <c r="K340" s="251">
        <v>1200000</v>
      </c>
      <c r="L340" s="253">
        <f t="shared" si="11"/>
        <v>1200000</v>
      </c>
      <c r="M340" s="76">
        <f t="shared" si="12"/>
        <v>8652000</v>
      </c>
      <c r="N340" s="83"/>
      <c r="R340" s="83"/>
    </row>
    <row r="341" spans="7:18">
      <c r="G341" s="317">
        <v>337</v>
      </c>
      <c r="H341" s="65" t="s">
        <v>261</v>
      </c>
      <c r="I341" s="53" t="s">
        <v>36</v>
      </c>
      <c r="J341" s="72" t="s">
        <v>2107</v>
      </c>
      <c r="K341" s="251">
        <v>1700000</v>
      </c>
      <c r="L341" s="253">
        <f t="shared" si="11"/>
        <v>1700000</v>
      </c>
      <c r="M341" s="76">
        <f t="shared" si="12"/>
        <v>12257000</v>
      </c>
      <c r="N341" s="83"/>
      <c r="R341" s="83"/>
    </row>
    <row r="342" spans="7:18">
      <c r="G342" s="317">
        <v>338</v>
      </c>
      <c r="H342" s="65" t="s">
        <v>265</v>
      </c>
      <c r="I342" s="53" t="s">
        <v>36</v>
      </c>
      <c r="J342" s="72" t="s">
        <v>2107</v>
      </c>
      <c r="K342" s="251">
        <v>1700000</v>
      </c>
      <c r="L342" s="253">
        <f t="shared" si="11"/>
        <v>1700000</v>
      </c>
      <c r="M342" s="76">
        <f t="shared" si="12"/>
        <v>12257000</v>
      </c>
      <c r="N342" s="83"/>
      <c r="R342" s="83"/>
    </row>
    <row r="343" spans="7:18">
      <c r="G343" s="317">
        <v>339</v>
      </c>
      <c r="H343" s="65" t="s">
        <v>266</v>
      </c>
      <c r="I343" s="59" t="s">
        <v>36</v>
      </c>
      <c r="J343" s="72" t="s">
        <v>2107</v>
      </c>
      <c r="K343" s="251">
        <v>3600000</v>
      </c>
      <c r="L343" s="253">
        <f t="shared" si="11"/>
        <v>3600000</v>
      </c>
      <c r="M343" s="76">
        <f t="shared" si="12"/>
        <v>25956000</v>
      </c>
      <c r="N343" s="83"/>
      <c r="R343" s="83"/>
    </row>
    <row r="344" spans="7:18">
      <c r="G344" s="317">
        <v>340</v>
      </c>
      <c r="H344" s="65" t="s">
        <v>271</v>
      </c>
      <c r="I344" s="53" t="s">
        <v>36</v>
      </c>
      <c r="J344" s="72" t="s">
        <v>2107</v>
      </c>
      <c r="K344" s="251">
        <v>1700000</v>
      </c>
      <c r="L344" s="253">
        <f t="shared" si="11"/>
        <v>1700000</v>
      </c>
      <c r="M344" s="76">
        <f t="shared" si="12"/>
        <v>12257000</v>
      </c>
      <c r="N344" s="83"/>
      <c r="R344" s="83"/>
    </row>
    <row r="345" spans="7:18">
      <c r="G345" s="317">
        <v>341</v>
      </c>
      <c r="H345" s="65" t="s">
        <v>312</v>
      </c>
      <c r="I345" s="53" t="s">
        <v>36</v>
      </c>
      <c r="J345" s="72" t="s">
        <v>2107</v>
      </c>
      <c r="K345" s="251">
        <v>1700000</v>
      </c>
      <c r="L345" s="253">
        <f t="shared" si="11"/>
        <v>1700000</v>
      </c>
      <c r="M345" s="76">
        <f t="shared" si="12"/>
        <v>12257000</v>
      </c>
      <c r="N345" s="83"/>
      <c r="R345" s="83"/>
    </row>
    <row r="346" spans="7:18">
      <c r="G346" s="317">
        <v>342</v>
      </c>
      <c r="H346" s="65" t="s">
        <v>338</v>
      </c>
      <c r="I346" s="53" t="s">
        <v>36</v>
      </c>
      <c r="J346" s="72" t="s">
        <v>2107</v>
      </c>
      <c r="K346" s="251">
        <v>1700000</v>
      </c>
      <c r="L346" s="253">
        <f t="shared" si="11"/>
        <v>1700000</v>
      </c>
      <c r="M346" s="76">
        <f t="shared" si="12"/>
        <v>12257000</v>
      </c>
      <c r="N346" s="83"/>
      <c r="R346" s="83"/>
    </row>
    <row r="347" spans="7:18">
      <c r="G347" s="317">
        <v>343</v>
      </c>
      <c r="H347" s="65" t="s">
        <v>397</v>
      </c>
      <c r="I347" s="53" t="s">
        <v>36</v>
      </c>
      <c r="J347" s="72" t="s">
        <v>2106</v>
      </c>
      <c r="K347" s="251">
        <v>1140000</v>
      </c>
      <c r="L347" s="253">
        <f t="shared" si="11"/>
        <v>1140000</v>
      </c>
      <c r="M347" s="76">
        <f t="shared" si="12"/>
        <v>8219000</v>
      </c>
      <c r="N347" s="83"/>
      <c r="R347" s="83"/>
    </row>
    <row r="348" spans="7:18">
      <c r="G348" s="317">
        <v>344</v>
      </c>
      <c r="H348" s="65" t="s">
        <v>412</v>
      </c>
      <c r="I348" s="53" t="s">
        <v>36</v>
      </c>
      <c r="J348" s="72" t="s">
        <v>2106</v>
      </c>
      <c r="K348" s="251">
        <v>815455</v>
      </c>
      <c r="L348" s="253">
        <f t="shared" si="11"/>
        <v>815000</v>
      </c>
      <c r="M348" s="76">
        <f t="shared" si="12"/>
        <v>5876000</v>
      </c>
      <c r="N348" s="83"/>
      <c r="R348" s="83"/>
    </row>
    <row r="349" spans="7:18">
      <c r="G349" s="317">
        <v>345</v>
      </c>
      <c r="H349" s="65" t="s">
        <v>473</v>
      </c>
      <c r="I349" s="53" t="s">
        <v>36</v>
      </c>
      <c r="J349" s="72" t="s">
        <v>2106</v>
      </c>
      <c r="K349" s="251">
        <v>815454.54545454541</v>
      </c>
      <c r="L349" s="253">
        <f t="shared" si="11"/>
        <v>815000</v>
      </c>
      <c r="M349" s="76">
        <f t="shared" si="12"/>
        <v>5876000</v>
      </c>
      <c r="N349" s="83"/>
      <c r="R349" s="83"/>
    </row>
    <row r="350" spans="7:18">
      <c r="G350" s="317">
        <v>346</v>
      </c>
      <c r="H350" s="65" t="s">
        <v>480</v>
      </c>
      <c r="I350" s="53" t="s">
        <v>36</v>
      </c>
      <c r="J350" s="72" t="s">
        <v>2106</v>
      </c>
      <c r="K350" s="251">
        <v>1200000</v>
      </c>
      <c r="L350" s="253">
        <f t="shared" si="11"/>
        <v>1200000</v>
      </c>
      <c r="M350" s="76">
        <f t="shared" si="12"/>
        <v>8652000</v>
      </c>
      <c r="N350" s="83"/>
      <c r="R350" s="83"/>
    </row>
    <row r="351" spans="7:18">
      <c r="G351" s="317">
        <v>347</v>
      </c>
      <c r="H351" s="65" t="s">
        <v>2851</v>
      </c>
      <c r="I351" s="53" t="s">
        <v>36</v>
      </c>
      <c r="J351" s="72" t="s">
        <v>2107</v>
      </c>
      <c r="K351" s="251">
        <v>1439999.5454545454</v>
      </c>
      <c r="L351" s="253">
        <f t="shared" si="11"/>
        <v>1440000</v>
      </c>
      <c r="M351" s="76">
        <f t="shared" si="12"/>
        <v>10382000</v>
      </c>
      <c r="N351" s="83"/>
      <c r="R351" s="83"/>
    </row>
    <row r="352" spans="7:18">
      <c r="G352" s="317">
        <v>348</v>
      </c>
      <c r="H352" s="65" t="s">
        <v>530</v>
      </c>
      <c r="I352" s="53" t="s">
        <v>36</v>
      </c>
      <c r="J352" s="72" t="s">
        <v>2106</v>
      </c>
      <c r="K352" s="251">
        <v>1020000</v>
      </c>
      <c r="L352" s="253">
        <f t="shared" si="11"/>
        <v>1020000</v>
      </c>
      <c r="M352" s="76">
        <f t="shared" si="12"/>
        <v>7354000</v>
      </c>
      <c r="N352" s="83"/>
      <c r="R352" s="83"/>
    </row>
    <row r="353" spans="7:18">
      <c r="G353" s="317">
        <v>349</v>
      </c>
      <c r="H353" s="65" t="s">
        <v>603</v>
      </c>
      <c r="I353" s="53" t="s">
        <v>36</v>
      </c>
      <c r="J353" s="72" t="s">
        <v>2106</v>
      </c>
      <c r="K353" s="251">
        <v>1200000</v>
      </c>
      <c r="L353" s="253">
        <f t="shared" si="11"/>
        <v>1200000</v>
      </c>
      <c r="M353" s="76">
        <f t="shared" si="12"/>
        <v>8652000</v>
      </c>
      <c r="N353" s="83"/>
      <c r="R353" s="83"/>
    </row>
    <row r="354" spans="7:18">
      <c r="G354" s="317">
        <v>350</v>
      </c>
      <c r="H354" s="65" t="s">
        <v>623</v>
      </c>
      <c r="I354" s="53" t="s">
        <v>36</v>
      </c>
      <c r="J354" s="72" t="s">
        <v>2106</v>
      </c>
      <c r="K354" s="251">
        <v>1191818.1818181819</v>
      </c>
      <c r="L354" s="253">
        <f t="shared" si="11"/>
        <v>1192000</v>
      </c>
      <c r="M354" s="76">
        <f t="shared" si="12"/>
        <v>8594000</v>
      </c>
      <c r="N354" s="83"/>
      <c r="R354" s="83"/>
    </row>
    <row r="355" spans="7:18">
      <c r="G355" s="317">
        <v>351</v>
      </c>
      <c r="H355" s="65" t="s">
        <v>663</v>
      </c>
      <c r="I355" s="53" t="s">
        <v>36</v>
      </c>
      <c r="J355" s="72" t="s">
        <v>2106</v>
      </c>
      <c r="K355" s="251">
        <v>611818.18181818177</v>
      </c>
      <c r="L355" s="253">
        <f t="shared" si="11"/>
        <v>612000</v>
      </c>
      <c r="M355" s="76">
        <f t="shared" si="12"/>
        <v>4413000</v>
      </c>
      <c r="N355" s="83"/>
      <c r="R355" s="83"/>
    </row>
    <row r="356" spans="7:18">
      <c r="G356" s="317">
        <v>352</v>
      </c>
      <c r="H356" s="65" t="s">
        <v>710</v>
      </c>
      <c r="I356" s="53" t="s">
        <v>36</v>
      </c>
      <c r="J356" s="72" t="s">
        <v>2106</v>
      </c>
      <c r="K356" s="251">
        <v>923636.36363636365</v>
      </c>
      <c r="L356" s="253">
        <f t="shared" si="11"/>
        <v>924000</v>
      </c>
      <c r="M356" s="76">
        <f t="shared" si="12"/>
        <v>6662000</v>
      </c>
      <c r="N356" s="83"/>
      <c r="R356" s="83"/>
    </row>
    <row r="357" spans="7:18">
      <c r="G357" s="317">
        <v>353</v>
      </c>
      <c r="H357" s="65" t="s">
        <v>712</v>
      </c>
      <c r="I357" s="53" t="s">
        <v>36</v>
      </c>
      <c r="J357" s="72" t="s">
        <v>2106</v>
      </c>
      <c r="K357" s="251">
        <v>504545.45454545453</v>
      </c>
      <c r="L357" s="253">
        <f t="shared" si="11"/>
        <v>505000</v>
      </c>
      <c r="M357" s="76">
        <f t="shared" si="12"/>
        <v>3641000</v>
      </c>
      <c r="N357" s="83"/>
      <c r="R357" s="83"/>
    </row>
    <row r="358" spans="7:18">
      <c r="G358" s="317">
        <v>354</v>
      </c>
      <c r="H358" s="52" t="s">
        <v>1253</v>
      </c>
      <c r="I358" s="53" t="s">
        <v>76</v>
      </c>
      <c r="J358" s="72" t="s">
        <v>1477</v>
      </c>
      <c r="K358" s="251">
        <v>3082727.2727272729</v>
      </c>
      <c r="L358" s="253">
        <f t="shared" si="11"/>
        <v>3083000</v>
      </c>
      <c r="M358" s="76">
        <f t="shared" si="12"/>
        <v>22228000</v>
      </c>
      <c r="N358" s="83"/>
      <c r="R358" s="83"/>
    </row>
    <row r="359" spans="7:18">
      <c r="G359" s="317">
        <v>355</v>
      </c>
      <c r="H359" s="52" t="s">
        <v>308</v>
      </c>
      <c r="I359" s="53" t="s">
        <v>76</v>
      </c>
      <c r="J359" s="72" t="s">
        <v>2107</v>
      </c>
      <c r="K359" s="251">
        <v>719090.90909090906</v>
      </c>
      <c r="L359" s="253">
        <f t="shared" si="11"/>
        <v>719000</v>
      </c>
      <c r="M359" s="76">
        <f t="shared" si="12"/>
        <v>5184000</v>
      </c>
      <c r="N359" s="83"/>
      <c r="R359" s="83"/>
    </row>
    <row r="360" spans="7:18">
      <c r="G360" s="317">
        <v>356</v>
      </c>
      <c r="H360" s="52" t="s">
        <v>1254</v>
      </c>
      <c r="I360" s="53" t="s">
        <v>79</v>
      </c>
      <c r="J360" s="72" t="s">
        <v>1477</v>
      </c>
      <c r="K360" s="251">
        <v>4415454.5454545459</v>
      </c>
      <c r="L360" s="253">
        <f t="shared" si="11"/>
        <v>4415000</v>
      </c>
      <c r="M360" s="76">
        <f t="shared" si="12"/>
        <v>31832000</v>
      </c>
      <c r="N360" s="83"/>
      <c r="R360" s="83"/>
    </row>
    <row r="361" spans="7:18">
      <c r="G361" s="317">
        <v>357</v>
      </c>
      <c r="H361" s="52" t="s">
        <v>322</v>
      </c>
      <c r="I361" s="53" t="s">
        <v>79</v>
      </c>
      <c r="J361" s="72" t="s">
        <v>2107</v>
      </c>
      <c r="K361" s="251">
        <v>1224545.4545454546</v>
      </c>
      <c r="L361" s="253">
        <f t="shared" si="11"/>
        <v>1225000</v>
      </c>
      <c r="M361" s="76">
        <f t="shared" si="12"/>
        <v>8832000</v>
      </c>
      <c r="N361" s="83"/>
      <c r="R361" s="83"/>
    </row>
    <row r="362" spans="7:18">
      <c r="G362" s="317">
        <v>358</v>
      </c>
      <c r="H362" s="52" t="s">
        <v>2241</v>
      </c>
      <c r="I362" s="53" t="s">
        <v>6</v>
      </c>
      <c r="J362" s="72" t="s">
        <v>2104</v>
      </c>
      <c r="K362" s="251">
        <v>1331818.1818181819</v>
      </c>
      <c r="L362" s="253">
        <f t="shared" si="11"/>
        <v>1332000</v>
      </c>
      <c r="M362" s="76">
        <f t="shared" si="12"/>
        <v>9604000</v>
      </c>
      <c r="N362" s="83"/>
      <c r="R362" s="83"/>
    </row>
    <row r="363" spans="7:18">
      <c r="G363" s="317">
        <v>359</v>
      </c>
      <c r="H363" s="52" t="s">
        <v>2228</v>
      </c>
      <c r="I363" s="53" t="s">
        <v>29</v>
      </c>
      <c r="J363" s="72" t="s">
        <v>2106</v>
      </c>
      <c r="K363" s="251">
        <v>1128181.8181818181</v>
      </c>
      <c r="L363" s="253">
        <f t="shared" si="11"/>
        <v>1128000</v>
      </c>
      <c r="M363" s="76">
        <f t="shared" si="12"/>
        <v>8133000</v>
      </c>
      <c r="N363" s="83"/>
      <c r="R363" s="83"/>
    </row>
    <row r="364" spans="7:18">
      <c r="G364" s="317">
        <v>360</v>
      </c>
      <c r="H364" s="52" t="s">
        <v>2229</v>
      </c>
      <c r="I364" s="53" t="s">
        <v>220</v>
      </c>
      <c r="J364" s="72" t="s">
        <v>2105</v>
      </c>
      <c r="K364" s="251">
        <v>1128181.8181818181</v>
      </c>
      <c r="L364" s="253">
        <f t="shared" si="11"/>
        <v>1128000</v>
      </c>
      <c r="M364" s="76">
        <f t="shared" si="12"/>
        <v>8133000</v>
      </c>
      <c r="N364" s="83"/>
      <c r="R364" s="83"/>
    </row>
    <row r="365" spans="7:18">
      <c r="G365" s="317">
        <v>361</v>
      </c>
      <c r="H365" s="52" t="s">
        <v>2609</v>
      </c>
      <c r="I365" s="53" t="s">
        <v>52</v>
      </c>
      <c r="J365" s="72" t="s">
        <v>2105</v>
      </c>
      <c r="K365" s="251">
        <v>1128181.8181818181</v>
      </c>
      <c r="L365" s="253">
        <f t="shared" si="11"/>
        <v>1128000</v>
      </c>
      <c r="M365" s="76">
        <f t="shared" si="12"/>
        <v>8133000</v>
      </c>
      <c r="N365" s="83"/>
      <c r="R365" s="83"/>
    </row>
    <row r="366" spans="7:18">
      <c r="G366" s="317">
        <v>362</v>
      </c>
      <c r="H366" s="52" t="s">
        <v>2230</v>
      </c>
      <c r="I366" s="53" t="s">
        <v>49</v>
      </c>
      <c r="J366" s="72" t="s">
        <v>2105</v>
      </c>
      <c r="K366" s="251">
        <v>1331818.1818181819</v>
      </c>
      <c r="L366" s="253">
        <f t="shared" si="11"/>
        <v>1332000</v>
      </c>
      <c r="M366" s="76">
        <f t="shared" si="12"/>
        <v>9604000</v>
      </c>
      <c r="N366" s="83"/>
      <c r="R366" s="83"/>
    </row>
    <row r="367" spans="7:18">
      <c r="G367" s="317">
        <v>363</v>
      </c>
      <c r="H367" s="52" t="s">
        <v>2231</v>
      </c>
      <c r="I367" s="53" t="s">
        <v>49</v>
      </c>
      <c r="J367" s="72" t="s">
        <v>2105</v>
      </c>
      <c r="K367" s="251">
        <v>1331818.1818181819</v>
      </c>
      <c r="L367" s="253">
        <f t="shared" si="11"/>
        <v>1332000</v>
      </c>
      <c r="M367" s="76">
        <f t="shared" si="12"/>
        <v>9604000</v>
      </c>
      <c r="N367" s="83"/>
      <c r="R367" s="83"/>
    </row>
    <row r="368" spans="7:18">
      <c r="G368" s="317">
        <v>364</v>
      </c>
      <c r="H368" s="52" t="s">
        <v>2232</v>
      </c>
      <c r="I368" s="53" t="s">
        <v>49</v>
      </c>
      <c r="J368" s="72" t="s">
        <v>2105</v>
      </c>
      <c r="K368" s="251">
        <v>1331818.1818181819</v>
      </c>
      <c r="L368" s="253">
        <f t="shared" si="11"/>
        <v>1332000</v>
      </c>
      <c r="M368" s="76">
        <f t="shared" si="12"/>
        <v>9604000</v>
      </c>
      <c r="N368" s="83"/>
      <c r="R368" s="83"/>
    </row>
    <row r="369" spans="7:18">
      <c r="G369" s="317">
        <v>365</v>
      </c>
      <c r="H369" s="52" t="s">
        <v>2233</v>
      </c>
      <c r="I369" s="53" t="s">
        <v>9</v>
      </c>
      <c r="J369" s="72" t="s">
        <v>2106</v>
      </c>
      <c r="K369" s="251">
        <v>611818.18181818177</v>
      </c>
      <c r="L369" s="253">
        <f t="shared" si="11"/>
        <v>612000</v>
      </c>
      <c r="M369" s="76">
        <f t="shared" si="12"/>
        <v>4413000</v>
      </c>
      <c r="N369" s="83"/>
      <c r="R369" s="83"/>
    </row>
    <row r="370" spans="7:18">
      <c r="G370" s="317">
        <v>366</v>
      </c>
      <c r="H370" s="52" t="s">
        <v>2234</v>
      </c>
      <c r="I370" s="53" t="s">
        <v>55</v>
      </c>
      <c r="J370" s="72" t="s">
        <v>2105</v>
      </c>
      <c r="K370" s="251">
        <v>1020000</v>
      </c>
      <c r="L370" s="253">
        <f t="shared" si="11"/>
        <v>1020000</v>
      </c>
      <c r="M370" s="76">
        <f t="shared" si="12"/>
        <v>7354000</v>
      </c>
      <c r="N370" s="83"/>
      <c r="R370" s="83"/>
    </row>
    <row r="371" spans="7:18">
      <c r="G371" s="317">
        <v>367</v>
      </c>
      <c r="H371" s="52" t="s">
        <v>2235</v>
      </c>
      <c r="I371" s="53" t="s">
        <v>12</v>
      </c>
      <c r="J371" s="72" t="s">
        <v>2106</v>
      </c>
      <c r="K371" s="251">
        <v>504545.45454545453</v>
      </c>
      <c r="L371" s="253">
        <f t="shared" si="11"/>
        <v>505000</v>
      </c>
      <c r="M371" s="76">
        <f t="shared" si="12"/>
        <v>3641000</v>
      </c>
      <c r="N371" s="83"/>
      <c r="R371" s="83"/>
    </row>
    <row r="372" spans="7:18">
      <c r="G372" s="317">
        <v>368</v>
      </c>
      <c r="H372" s="52" t="s">
        <v>2236</v>
      </c>
      <c r="I372" s="53" t="s">
        <v>2612</v>
      </c>
      <c r="J372" s="72" t="s">
        <v>2305</v>
      </c>
      <c r="K372" s="251">
        <v>590000</v>
      </c>
      <c r="L372" s="253">
        <f t="shared" si="11"/>
        <v>590000</v>
      </c>
      <c r="M372" s="76">
        <f t="shared" si="12"/>
        <v>4254000</v>
      </c>
      <c r="N372" s="83"/>
      <c r="R372" s="83"/>
    </row>
    <row r="373" spans="7:18">
      <c r="G373" s="317">
        <v>369</v>
      </c>
      <c r="H373" s="52" t="s">
        <v>2237</v>
      </c>
      <c r="I373" s="53" t="s">
        <v>2612</v>
      </c>
      <c r="J373" s="72" t="s">
        <v>2305</v>
      </c>
      <c r="K373" s="251">
        <v>590000</v>
      </c>
      <c r="L373" s="253">
        <f t="shared" si="11"/>
        <v>590000</v>
      </c>
      <c r="M373" s="76">
        <f t="shared" si="12"/>
        <v>4254000</v>
      </c>
      <c r="N373" s="83"/>
      <c r="R373" s="83"/>
    </row>
    <row r="374" spans="7:18">
      <c r="G374" s="317">
        <v>370</v>
      </c>
      <c r="H374" s="52" t="s">
        <v>2238</v>
      </c>
      <c r="I374" s="53" t="s">
        <v>2612</v>
      </c>
      <c r="J374" s="72" t="s">
        <v>2305</v>
      </c>
      <c r="K374" s="251">
        <v>0</v>
      </c>
      <c r="L374" s="253">
        <f t="shared" si="11"/>
        <v>0</v>
      </c>
      <c r="M374" s="76">
        <f t="shared" si="12"/>
        <v>0</v>
      </c>
      <c r="N374" s="83"/>
      <c r="R374" s="83"/>
    </row>
    <row r="375" spans="7:18">
      <c r="G375" s="317">
        <v>371</v>
      </c>
      <c r="H375" s="52" t="s">
        <v>2239</v>
      </c>
      <c r="I375" s="53" t="s">
        <v>15</v>
      </c>
      <c r="J375" s="72" t="s">
        <v>2105</v>
      </c>
      <c r="K375" s="251">
        <v>1116363.6363636365</v>
      </c>
      <c r="L375" s="253">
        <f t="shared" si="11"/>
        <v>1116000</v>
      </c>
      <c r="M375" s="76">
        <f t="shared" si="12"/>
        <v>8046000</v>
      </c>
      <c r="N375" s="83"/>
      <c r="R375" s="83"/>
    </row>
    <row r="376" spans="7:18">
      <c r="G376" s="317">
        <v>372</v>
      </c>
      <c r="H376" s="52" t="s">
        <v>2240</v>
      </c>
      <c r="I376" s="53" t="s">
        <v>58</v>
      </c>
      <c r="J376" s="72" t="s">
        <v>2105</v>
      </c>
      <c r="K376" s="251">
        <v>0</v>
      </c>
      <c r="L376" s="253">
        <f t="shared" si="11"/>
        <v>0</v>
      </c>
      <c r="M376" s="76">
        <f t="shared" si="12"/>
        <v>0</v>
      </c>
      <c r="N376" s="83"/>
      <c r="R376" s="83"/>
    </row>
    <row r="377" spans="7:18">
      <c r="G377" s="317">
        <v>373</v>
      </c>
      <c r="H377" s="52" t="s">
        <v>2610</v>
      </c>
      <c r="I377" s="53" t="s">
        <v>31</v>
      </c>
      <c r="J377" s="72" t="s">
        <v>2105</v>
      </c>
      <c r="K377" s="251">
        <v>1191818.1818181819</v>
      </c>
      <c r="L377" s="253">
        <f t="shared" si="11"/>
        <v>1192000</v>
      </c>
      <c r="M377" s="76">
        <f t="shared" si="12"/>
        <v>8594000</v>
      </c>
      <c r="N377" s="83"/>
      <c r="R377" s="83"/>
    </row>
    <row r="378" spans="7:18">
      <c r="G378" s="317">
        <v>374</v>
      </c>
      <c r="H378" s="52" t="s">
        <v>2852</v>
      </c>
      <c r="I378" s="53" t="s">
        <v>36</v>
      </c>
      <c r="J378" s="72" t="s">
        <v>2105</v>
      </c>
      <c r="K378" s="251">
        <v>1185000</v>
      </c>
      <c r="L378" s="253">
        <f t="shared" si="11"/>
        <v>1185000</v>
      </c>
      <c r="M378" s="76">
        <f t="shared" si="12"/>
        <v>8544000</v>
      </c>
      <c r="N378" s="83"/>
      <c r="R378" s="83"/>
    </row>
    <row r="379" spans="7:18">
      <c r="G379" s="317">
        <v>375</v>
      </c>
      <c r="H379" s="52" t="s">
        <v>2853</v>
      </c>
      <c r="I379" s="53" t="s">
        <v>27</v>
      </c>
      <c r="J379" s="72" t="s">
        <v>2106</v>
      </c>
      <c r="K379" s="251">
        <v>870000</v>
      </c>
      <c r="L379" s="253">
        <f t="shared" si="11"/>
        <v>870000</v>
      </c>
      <c r="M379" s="76">
        <f t="shared" si="12"/>
        <v>6273000</v>
      </c>
      <c r="N379" s="83"/>
      <c r="R379" s="83"/>
    </row>
    <row r="380" spans="7:18">
      <c r="G380" s="317">
        <v>376</v>
      </c>
      <c r="H380" s="52" t="s">
        <v>2854</v>
      </c>
      <c r="I380" s="53" t="s">
        <v>58</v>
      </c>
      <c r="J380" s="72" t="s">
        <v>2105</v>
      </c>
      <c r="K380" s="251">
        <v>1140000</v>
      </c>
      <c r="L380" s="253">
        <f t="shared" ref="L380" si="13">ROUND(K380,-3)</f>
        <v>1140000</v>
      </c>
      <c r="M380" s="76">
        <f t="shared" ref="M380" si="14">ROUND(((L380+(L380*3%)))*7,-3)</f>
        <v>8219000</v>
      </c>
      <c r="N380" s="83"/>
      <c r="R380" s="83"/>
    </row>
    <row r="381" spans="7:18">
      <c r="G381" s="317">
        <v>377</v>
      </c>
      <c r="H381" s="52" t="s">
        <v>3264</v>
      </c>
      <c r="I381" s="53" t="s">
        <v>20</v>
      </c>
      <c r="J381" s="72" t="s">
        <v>2105</v>
      </c>
      <c r="K381" s="251">
        <v>1140000</v>
      </c>
      <c r="L381" s="253">
        <f t="shared" ref="L381:L385" si="15">ROUND(K381,-3)</f>
        <v>1140000</v>
      </c>
      <c r="M381" s="76">
        <f t="shared" ref="M381:M385" si="16">ROUND(((L381+(L381*3%)))*7,-3)</f>
        <v>8219000</v>
      </c>
      <c r="N381" s="83"/>
      <c r="R381" s="83"/>
    </row>
    <row r="382" spans="7:18">
      <c r="G382" s="317">
        <v>378</v>
      </c>
      <c r="H382" s="52" t="s">
        <v>3319</v>
      </c>
      <c r="I382" s="53" t="s">
        <v>20</v>
      </c>
      <c r="J382" s="72" t="s">
        <v>2106</v>
      </c>
      <c r="K382" s="251">
        <v>1140000</v>
      </c>
      <c r="L382" s="253">
        <v>1140000</v>
      </c>
      <c r="M382" s="76">
        <v>8219000</v>
      </c>
      <c r="N382" s="83"/>
      <c r="R382" s="83"/>
    </row>
    <row r="383" spans="7:18">
      <c r="G383" s="317">
        <v>379</v>
      </c>
      <c r="H383" s="52" t="s">
        <v>3354</v>
      </c>
      <c r="I383" s="53" t="s">
        <v>1284</v>
      </c>
      <c r="J383" s="72" t="s">
        <v>2305</v>
      </c>
      <c r="K383" s="251">
        <v>595900</v>
      </c>
      <c r="L383" s="253">
        <f t="shared" ref="L383" si="17">ROUND(K383,-3)</f>
        <v>596000</v>
      </c>
      <c r="M383" s="76">
        <f t="shared" ref="M383" si="18">ROUND(((L383+(L383*3%)))*7,-3)</f>
        <v>4297000</v>
      </c>
      <c r="N383" s="83"/>
      <c r="R383" s="83"/>
    </row>
    <row r="384" spans="7:18">
      <c r="G384" s="317">
        <v>380</v>
      </c>
      <c r="H384" s="52" t="s">
        <v>3355</v>
      </c>
      <c r="I384" s="53" t="s">
        <v>1284</v>
      </c>
      <c r="J384" s="72" t="s">
        <v>2305</v>
      </c>
      <c r="K384" s="251">
        <v>595901</v>
      </c>
      <c r="L384" s="253">
        <f t="shared" ref="L384" si="19">ROUND(K384,-3)</f>
        <v>596000</v>
      </c>
      <c r="M384" s="76">
        <f t="shared" ref="M384" si="20">ROUND(((L384+(L384*3%)))*7,-3)</f>
        <v>4297000</v>
      </c>
      <c r="N384" s="83"/>
      <c r="R384" s="83"/>
    </row>
    <row r="385" spans="7:18" ht="15.75" thickBot="1">
      <c r="G385" s="317">
        <v>381</v>
      </c>
      <c r="H385" s="52" t="s">
        <v>3381</v>
      </c>
      <c r="I385" s="53" t="s">
        <v>52</v>
      </c>
      <c r="J385" s="72" t="s">
        <v>2106</v>
      </c>
      <c r="K385" s="251">
        <v>870000</v>
      </c>
      <c r="L385" s="253">
        <f t="shared" si="15"/>
        <v>870000</v>
      </c>
      <c r="M385" s="76">
        <f t="shared" si="16"/>
        <v>6273000</v>
      </c>
      <c r="N385" s="83"/>
      <c r="R385" s="83"/>
    </row>
    <row r="386" spans="7:18" ht="15.75" thickBot="1">
      <c r="G386" s="596" t="s">
        <v>2009</v>
      </c>
      <c r="H386" s="597"/>
      <c r="I386" s="597"/>
      <c r="J386" s="283"/>
      <c r="K386" s="252">
        <f>SUM(K5:K385)</f>
        <v>671988982.45272696</v>
      </c>
      <c r="L386" s="254">
        <f>SUM(L5:L385)</f>
        <v>672011818.18000007</v>
      </c>
      <c r="M386" s="320">
        <f>SUM(M5:M385)</f>
        <v>4846138842</v>
      </c>
      <c r="O386" s="403"/>
    </row>
    <row r="388" spans="7:18" ht="15.75" thickBot="1">
      <c r="L388" s="321">
        <f>+L386</f>
        <v>672011818.18000007</v>
      </c>
      <c r="M388" s="321">
        <f>+M386/7</f>
        <v>692305548.85714281</v>
      </c>
      <c r="N388" s="322">
        <f>(M388-L388)/M388</f>
        <v>2.9313257290286936E-2</v>
      </c>
      <c r="P388" s="83"/>
    </row>
    <row r="389" spans="7:18" ht="16.5" thickTop="1" thickBot="1"/>
    <row r="390" spans="7:18" ht="16.5" thickBot="1">
      <c r="K390" s="284"/>
      <c r="L390" s="258" t="s">
        <v>2613</v>
      </c>
      <c r="M390" s="93">
        <f>+L386+M386</f>
        <v>5518150660.1800003</v>
      </c>
      <c r="N390" s="323"/>
    </row>
    <row r="392" spans="7:18">
      <c r="I392" s="82"/>
      <c r="L392" s="92"/>
      <c r="M392" s="92"/>
    </row>
    <row r="393" spans="7:18">
      <c r="I393" s="82"/>
      <c r="L393" s="92"/>
      <c r="M393" s="155"/>
    </row>
    <row r="394" spans="7:18">
      <c r="I394" s="82"/>
      <c r="L394" s="92"/>
      <c r="M394" s="92"/>
    </row>
    <row r="395" spans="7:18">
      <c r="L395" s="82"/>
      <c r="M395" s="82"/>
    </row>
    <row r="396" spans="7:18">
      <c r="K396" s="83"/>
      <c r="L396" s="82"/>
      <c r="M396" s="82"/>
    </row>
    <row r="397" spans="7:18">
      <c r="M397" s="92"/>
    </row>
    <row r="399" spans="7:18">
      <c r="M399" s="82"/>
    </row>
  </sheetData>
  <autoFilter ref="F4:N386" xr:uid="{00000000-0009-0000-0000-000002000000}"/>
  <mergeCells count="7">
    <mergeCell ref="G386:I386"/>
    <mergeCell ref="A12:B12"/>
    <mergeCell ref="A1:M1"/>
    <mergeCell ref="A2:M2"/>
    <mergeCell ref="A3:M3"/>
    <mergeCell ref="A4:E4"/>
    <mergeCell ref="A13:D13"/>
  </mergeCells>
  <pageMargins left="0.7" right="0.7" top="0.75" bottom="0.75" header="0.3" footer="0.3"/>
  <pageSetup orientation="portrait" r:id="rId2"/>
  <ignoredErrors>
    <ignoredError sqref="L86"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A1:M376"/>
  <sheetViews>
    <sheetView workbookViewId="0">
      <selection activeCell="G1" sqref="G1"/>
    </sheetView>
  </sheetViews>
  <sheetFormatPr baseColWidth="10" defaultColWidth="11.42578125" defaultRowHeight="12"/>
  <cols>
    <col min="1" max="1" width="64.85546875" style="96" bestFit="1" customWidth="1"/>
    <col min="2" max="2" width="20.85546875" style="96" bestFit="1" customWidth="1"/>
    <col min="3" max="3" width="12.140625" style="96" bestFit="1" customWidth="1"/>
    <col min="4" max="4" width="20.28515625" style="96" bestFit="1" customWidth="1"/>
    <col min="5" max="5" width="17.42578125" style="96" bestFit="1" customWidth="1"/>
    <col min="6" max="7" width="18.42578125" style="96" bestFit="1" customWidth="1"/>
    <col min="8" max="8" width="11.42578125" style="96"/>
    <col min="9" max="9" width="16.140625" style="96" bestFit="1" customWidth="1"/>
    <col min="10" max="13" width="17.42578125" style="96" bestFit="1" customWidth="1"/>
    <col min="14" max="16384" width="11.42578125" style="96"/>
  </cols>
  <sheetData>
    <row r="1" spans="1:13" ht="24">
      <c r="A1" s="95" t="s">
        <v>1476</v>
      </c>
      <c r="B1" s="95" t="s">
        <v>1477</v>
      </c>
      <c r="C1" s="96" t="s">
        <v>1262</v>
      </c>
      <c r="D1" s="85" t="s">
        <v>2614</v>
      </c>
      <c r="E1" s="86">
        <v>2024</v>
      </c>
      <c r="F1" s="86">
        <v>2025</v>
      </c>
      <c r="G1" s="86">
        <v>2026</v>
      </c>
    </row>
    <row r="2" spans="1:13">
      <c r="A2" s="96" t="s">
        <v>1225</v>
      </c>
      <c r="B2" s="96" t="s">
        <v>7</v>
      </c>
      <c r="C2" s="96" t="s">
        <v>1477</v>
      </c>
      <c r="D2" s="94">
        <f>+'ANEXO No. 01 (1)'!K5</f>
        <v>1954545.4545454546</v>
      </c>
      <c r="E2" s="94">
        <f>+'ANEXO No. 01 (1)'!M5</f>
        <v>14096000</v>
      </c>
      <c r="F2" s="94">
        <f>+'ANEXO No. 01 (1)'!N5</f>
        <v>0</v>
      </c>
      <c r="G2" s="94" t="e">
        <f>+'ANEXO No. 01 (1)'!#REF!</f>
        <v>#REF!</v>
      </c>
    </row>
    <row r="3" spans="1:13">
      <c r="A3" s="96" t="s">
        <v>302</v>
      </c>
      <c r="B3" s="96" t="s">
        <v>7</v>
      </c>
      <c r="C3" s="96" t="s">
        <v>2107</v>
      </c>
      <c r="D3" s="94">
        <f>+'ANEXO No. 01 (1)'!K6</f>
        <v>923636.36363636365</v>
      </c>
      <c r="E3" s="94">
        <f>+'ANEXO No. 01 (1)'!M6</f>
        <v>6662000</v>
      </c>
      <c r="F3" s="94">
        <f>+'ANEXO No. 01 (1)'!N6</f>
        <v>0</v>
      </c>
      <c r="G3" s="94" t="e">
        <f>+'ANEXO No. 01 (1)'!#REF!</f>
        <v>#REF!</v>
      </c>
    </row>
    <row r="4" spans="1:13" ht="15">
      <c r="A4" s="96" t="s">
        <v>1226</v>
      </c>
      <c r="B4" s="96" t="s">
        <v>9</v>
      </c>
      <c r="C4" s="96" t="s">
        <v>1477</v>
      </c>
      <c r="D4" s="94">
        <f>+'ANEXO No. 01 (1)'!K7</f>
        <v>17179090.90909091</v>
      </c>
      <c r="E4" s="94">
        <f>+'ANEXO No. 01 (1)'!M7</f>
        <v>123861000</v>
      </c>
      <c r="F4" s="94">
        <f>+'ANEXO No. 01 (1)'!N7</f>
        <v>0</v>
      </c>
      <c r="G4" s="94" t="e">
        <f>+'ANEXO No. 01 (1)'!#REF!</f>
        <v>#REF!</v>
      </c>
      <c r="I4" s="262" t="s">
        <v>2108</v>
      </c>
      <c r="J4" s="263" t="s">
        <v>2110</v>
      </c>
      <c r="K4" s="263" t="s">
        <v>2615</v>
      </c>
      <c r="L4" s="263" t="s">
        <v>2616</v>
      </c>
      <c r="M4"/>
    </row>
    <row r="5" spans="1:13" ht="15">
      <c r="A5" s="96" t="s">
        <v>1481</v>
      </c>
      <c r="B5" s="96" t="s">
        <v>9</v>
      </c>
      <c r="C5" s="96" t="s">
        <v>2105</v>
      </c>
      <c r="D5" s="94">
        <f>+'ANEXO No. 01 (1)'!K8</f>
        <v>3394545.4545454546</v>
      </c>
      <c r="E5" s="94">
        <f>+'ANEXO No. 01 (1)'!M8</f>
        <v>24478000</v>
      </c>
      <c r="F5" s="94">
        <f>+'ANEXO No. 01 (1)'!N8</f>
        <v>0</v>
      </c>
      <c r="G5" s="94" t="e">
        <f>+'ANEXO No. 01 (1)'!#REF!</f>
        <v>#REF!</v>
      </c>
      <c r="I5" s="264" t="s">
        <v>1477</v>
      </c>
      <c r="J5" s="265">
        <v>978600000</v>
      </c>
      <c r="K5" s="265">
        <v>3455870000</v>
      </c>
      <c r="L5" s="265">
        <v>1631440000</v>
      </c>
      <c r="M5"/>
    </row>
    <row r="6" spans="1:13" ht="15">
      <c r="A6" s="96" t="s">
        <v>1266</v>
      </c>
      <c r="B6" s="96" t="s">
        <v>9</v>
      </c>
      <c r="C6" s="96" t="s">
        <v>2105</v>
      </c>
      <c r="D6" s="94">
        <f>+'ANEXO No. 01 (1)'!K9</f>
        <v>1439090.9090909092</v>
      </c>
      <c r="E6" s="94">
        <f>+'ANEXO No. 01 (1)'!M9</f>
        <v>10375000</v>
      </c>
      <c r="F6" s="94">
        <f>+'ANEXO No. 01 (1)'!N9</f>
        <v>0</v>
      </c>
      <c r="G6" s="94" t="e">
        <f>+'ANEXO No. 01 (1)'!#REF!</f>
        <v>#REF!</v>
      </c>
      <c r="I6" s="264" t="s">
        <v>2107</v>
      </c>
      <c r="J6" s="265">
        <v>333900000</v>
      </c>
      <c r="K6" s="265">
        <v>1179130000</v>
      </c>
      <c r="L6" s="265">
        <v>556690000</v>
      </c>
      <c r="M6"/>
    </row>
    <row r="7" spans="1:13" ht="15">
      <c r="A7" s="96" t="s">
        <v>1267</v>
      </c>
      <c r="B7" s="96" t="s">
        <v>9</v>
      </c>
      <c r="C7" s="96" t="s">
        <v>2105</v>
      </c>
      <c r="D7" s="94">
        <f>+'ANEXO No. 01 (1)'!K10</f>
        <v>815454.54545454541</v>
      </c>
      <c r="E7" s="94">
        <f>+'ANEXO No. 01 (1)'!M10</f>
        <v>5876000</v>
      </c>
      <c r="F7" s="94">
        <f>+'ANEXO No. 01 (1)'!N10</f>
        <v>0</v>
      </c>
      <c r="G7" s="94" t="e">
        <f>+'ANEXO No. 01 (1)'!#REF!</f>
        <v>#REF!</v>
      </c>
      <c r="I7" s="264" t="s">
        <v>2106</v>
      </c>
      <c r="J7" s="265">
        <v>502600000</v>
      </c>
      <c r="K7" s="265">
        <v>1775010000</v>
      </c>
      <c r="L7" s="265">
        <v>837870000</v>
      </c>
      <c r="M7"/>
    </row>
    <row r="8" spans="1:13" ht="15">
      <c r="A8" s="96" t="s">
        <v>1268</v>
      </c>
      <c r="B8" s="96" t="s">
        <v>9</v>
      </c>
      <c r="C8" s="96" t="s">
        <v>2105</v>
      </c>
      <c r="D8" s="94">
        <f>+'ANEXO No. 01 (1)'!K11</f>
        <v>1020000</v>
      </c>
      <c r="E8" s="94">
        <f>+'ANEXO No. 01 (1)'!M11</f>
        <v>7354000</v>
      </c>
      <c r="F8" s="94">
        <f>+'ANEXO No. 01 (1)'!N11</f>
        <v>0</v>
      </c>
      <c r="G8" s="94" t="e">
        <f>+'ANEXO No. 01 (1)'!#REF!</f>
        <v>#REF!</v>
      </c>
      <c r="I8" s="264" t="s">
        <v>2105</v>
      </c>
      <c r="J8" s="265">
        <v>195650000</v>
      </c>
      <c r="K8" s="265">
        <v>690910000</v>
      </c>
      <c r="L8" s="265">
        <v>326180000</v>
      </c>
      <c r="M8"/>
    </row>
    <row r="9" spans="1:13" ht="15">
      <c r="A9" s="96" t="s">
        <v>211</v>
      </c>
      <c r="B9" s="96" t="s">
        <v>9</v>
      </c>
      <c r="C9" s="96" t="s">
        <v>2105</v>
      </c>
      <c r="D9" s="94">
        <f>+'ANEXO No. 01 (1)'!K12</f>
        <v>1224545.4545454546</v>
      </c>
      <c r="E9" s="94">
        <f>+'ANEXO No. 01 (1)'!M12</f>
        <v>8832000</v>
      </c>
      <c r="F9" s="94">
        <f>+'ANEXO No. 01 (1)'!N12</f>
        <v>0</v>
      </c>
      <c r="G9" s="94" t="e">
        <f>+'ANEXO No. 01 (1)'!#REF!</f>
        <v>#REF!</v>
      </c>
      <c r="I9" s="264" t="s">
        <v>2305</v>
      </c>
      <c r="J9" s="265">
        <v>203000000</v>
      </c>
      <c r="K9" s="265">
        <v>716870000</v>
      </c>
      <c r="L9" s="265">
        <v>338420000</v>
      </c>
      <c r="M9"/>
    </row>
    <row r="10" spans="1:13" ht="15">
      <c r="A10" s="96" t="s">
        <v>1269</v>
      </c>
      <c r="B10" s="96" t="s">
        <v>9</v>
      </c>
      <c r="C10" s="96" t="s">
        <v>2105</v>
      </c>
      <c r="D10" s="94">
        <f>+'ANEXO No. 01 (1)'!K13</f>
        <v>1128181.8181818181</v>
      </c>
      <c r="E10" s="94">
        <f>+'ANEXO No. 01 (1)'!M13</f>
        <v>8133000</v>
      </c>
      <c r="F10" s="94">
        <f>+'ANEXO No. 01 (1)'!N13</f>
        <v>0</v>
      </c>
      <c r="G10" s="94" t="e">
        <f>+'ANEXO No. 01 (1)'!#REF!</f>
        <v>#REF!</v>
      </c>
      <c r="I10" s="264" t="s">
        <v>2104</v>
      </c>
      <c r="J10" s="265">
        <v>286650000</v>
      </c>
      <c r="K10" s="265">
        <v>1012300000</v>
      </c>
      <c r="L10" s="265">
        <v>477950000</v>
      </c>
      <c r="M10"/>
    </row>
    <row r="11" spans="1:13" ht="15">
      <c r="A11" s="96" t="s">
        <v>1270</v>
      </c>
      <c r="B11" s="96" t="s">
        <v>9</v>
      </c>
      <c r="C11" s="96" t="s">
        <v>2105</v>
      </c>
      <c r="D11" s="94">
        <f>+'ANEXO No. 01 (1)'!K14</f>
        <v>1224545.4545454546</v>
      </c>
      <c r="E11" s="94">
        <f>+'ANEXO No. 01 (1)'!M14</f>
        <v>8832000</v>
      </c>
      <c r="F11" s="94">
        <f>+'ANEXO No. 01 (1)'!N14</f>
        <v>0</v>
      </c>
      <c r="G11" s="94" t="e">
        <f>+'ANEXO No. 01 (1)'!#REF!</f>
        <v>#REF!</v>
      </c>
      <c r="I11" s="264" t="s">
        <v>2109</v>
      </c>
      <c r="J11" s="265">
        <v>2500400000</v>
      </c>
      <c r="K11" s="265">
        <v>8830090000</v>
      </c>
      <c r="L11" s="265">
        <v>4168550000</v>
      </c>
      <c r="M11"/>
    </row>
    <row r="12" spans="1:13">
      <c r="A12" s="96" t="s">
        <v>737</v>
      </c>
      <c r="B12" s="96" t="s">
        <v>9</v>
      </c>
      <c r="C12" s="96" t="s">
        <v>2105</v>
      </c>
      <c r="D12" s="94">
        <f>+'ANEXO No. 01 (1)'!K15</f>
        <v>504545.45454545453</v>
      </c>
      <c r="E12" s="94">
        <f>+'ANEXO No. 01 (1)'!M15</f>
        <v>3641000</v>
      </c>
      <c r="F12" s="94">
        <f>+'ANEXO No. 01 (1)'!N15</f>
        <v>0</v>
      </c>
      <c r="G12" s="94" t="e">
        <f>+'ANEXO No. 01 (1)'!#REF!</f>
        <v>#REF!</v>
      </c>
    </row>
    <row r="13" spans="1:13">
      <c r="A13" s="96" t="s">
        <v>256</v>
      </c>
      <c r="B13" s="96" t="s">
        <v>9</v>
      </c>
      <c r="C13" s="96" t="s">
        <v>2107</v>
      </c>
      <c r="D13" s="94">
        <f>+'ANEXO No. 01 (1)'!K16</f>
        <v>1642727.2727272727</v>
      </c>
      <c r="E13" s="94">
        <f>+'ANEXO No. 01 (1)'!M16</f>
        <v>11846000</v>
      </c>
      <c r="F13" s="94">
        <f>+'ANEXO No. 01 (1)'!N16</f>
        <v>0</v>
      </c>
      <c r="G13" s="94" t="e">
        <f>+'ANEXO No. 01 (1)'!#REF!</f>
        <v>#REF!</v>
      </c>
    </row>
    <row r="14" spans="1:13">
      <c r="A14" s="96" t="s">
        <v>283</v>
      </c>
      <c r="B14" s="96" t="s">
        <v>9</v>
      </c>
      <c r="C14" s="96" t="s">
        <v>2107</v>
      </c>
      <c r="D14" s="94">
        <f>+'ANEXO No. 01 (1)'!K17</f>
        <v>1642727.2727272727</v>
      </c>
      <c r="E14" s="94">
        <f>+'ANEXO No. 01 (1)'!M17</f>
        <v>11846000</v>
      </c>
      <c r="F14" s="94">
        <f>+'ANEXO No. 01 (1)'!N17</f>
        <v>0</v>
      </c>
      <c r="G14" s="94" t="e">
        <f>+'ANEXO No. 01 (1)'!#REF!</f>
        <v>#REF!</v>
      </c>
    </row>
    <row r="15" spans="1:13">
      <c r="A15" s="96" t="s">
        <v>300</v>
      </c>
      <c r="B15" s="96" t="s">
        <v>9</v>
      </c>
      <c r="C15" s="96" t="s">
        <v>2107</v>
      </c>
      <c r="D15" s="94">
        <f>+'ANEXO No. 01 (1)'!K18</f>
        <v>1331818.1818181819</v>
      </c>
      <c r="E15" s="94">
        <f>+'ANEXO No. 01 (1)'!M18</f>
        <v>9604000</v>
      </c>
      <c r="F15" s="94">
        <f>+'ANEXO No. 01 (1)'!N18</f>
        <v>0</v>
      </c>
      <c r="G15" s="94" t="e">
        <f>+'ANEXO No. 01 (1)'!#REF!</f>
        <v>#REF!</v>
      </c>
    </row>
    <row r="16" spans="1:13">
      <c r="A16" s="96" t="s">
        <v>307</v>
      </c>
      <c r="B16" s="96" t="s">
        <v>9</v>
      </c>
      <c r="C16" s="96" t="s">
        <v>2107</v>
      </c>
      <c r="D16" s="94">
        <f>+'ANEXO No. 01 (1)'!K19</f>
        <v>1848181.8181818181</v>
      </c>
      <c r="E16" s="94">
        <f>+'ANEXO No. 01 (1)'!M19</f>
        <v>13324000</v>
      </c>
      <c r="F16" s="94">
        <f>+'ANEXO No. 01 (1)'!N19</f>
        <v>0</v>
      </c>
      <c r="G16" s="94" t="e">
        <f>+'ANEXO No. 01 (1)'!#REF!</f>
        <v>#REF!</v>
      </c>
    </row>
    <row r="17" spans="1:7">
      <c r="A17" s="96" t="s">
        <v>369</v>
      </c>
      <c r="B17" s="96" t="s">
        <v>9</v>
      </c>
      <c r="C17" s="96" t="s">
        <v>2106</v>
      </c>
      <c r="D17" s="94">
        <f>+'ANEXO No. 01 (1)'!K20</f>
        <v>504545.45454545453</v>
      </c>
      <c r="E17" s="94">
        <f>+'ANEXO No. 01 (1)'!M20</f>
        <v>3641000</v>
      </c>
      <c r="F17" s="94">
        <f>+'ANEXO No. 01 (1)'!N20</f>
        <v>0</v>
      </c>
      <c r="G17" s="94" t="e">
        <f>+'ANEXO No. 01 (1)'!#REF!</f>
        <v>#REF!</v>
      </c>
    </row>
    <row r="18" spans="1:7">
      <c r="A18" s="96" t="s">
        <v>375</v>
      </c>
      <c r="B18" s="96" t="s">
        <v>9</v>
      </c>
      <c r="C18" s="96" t="s">
        <v>2106</v>
      </c>
      <c r="D18" s="94">
        <f>+'ANEXO No. 01 (1)'!K21</f>
        <v>504545.45454545453</v>
      </c>
      <c r="E18" s="94">
        <f>+'ANEXO No. 01 (1)'!M21</f>
        <v>3641000</v>
      </c>
      <c r="F18" s="94">
        <f>+'ANEXO No. 01 (1)'!N21</f>
        <v>0</v>
      </c>
      <c r="G18" s="94" t="e">
        <f>+'ANEXO No. 01 (1)'!#REF!</f>
        <v>#REF!</v>
      </c>
    </row>
    <row r="19" spans="1:7">
      <c r="A19" s="96" t="s">
        <v>387</v>
      </c>
      <c r="B19" s="96" t="s">
        <v>9</v>
      </c>
      <c r="C19" s="96" t="s">
        <v>2106</v>
      </c>
      <c r="D19" s="94">
        <f>+'ANEXO No. 01 (1)'!K22</f>
        <v>1439090.9090909092</v>
      </c>
      <c r="E19" s="94">
        <f>+'ANEXO No. 01 (1)'!M22</f>
        <v>10375000</v>
      </c>
      <c r="F19" s="94">
        <f>+'ANEXO No. 01 (1)'!N22</f>
        <v>0</v>
      </c>
      <c r="G19" s="94" t="e">
        <f>+'ANEXO No. 01 (1)'!#REF!</f>
        <v>#REF!</v>
      </c>
    </row>
    <row r="20" spans="1:7">
      <c r="A20" s="96" t="s">
        <v>391</v>
      </c>
      <c r="B20" s="96" t="s">
        <v>9</v>
      </c>
      <c r="C20" s="96" t="s">
        <v>2106</v>
      </c>
      <c r="D20" s="94">
        <f>+'ANEXO No. 01 (1)'!K23</f>
        <v>719090.90909090906</v>
      </c>
      <c r="E20" s="94">
        <f>+'ANEXO No. 01 (1)'!M23</f>
        <v>5184000</v>
      </c>
      <c r="F20" s="94">
        <f>+'ANEXO No. 01 (1)'!N23</f>
        <v>0</v>
      </c>
      <c r="G20" s="94" t="e">
        <f>+'ANEXO No. 01 (1)'!#REF!</f>
        <v>#REF!</v>
      </c>
    </row>
    <row r="21" spans="1:7">
      <c r="A21" s="96" t="s">
        <v>405</v>
      </c>
      <c r="B21" s="96" t="s">
        <v>9</v>
      </c>
      <c r="C21" s="96" t="s">
        <v>2106</v>
      </c>
      <c r="D21" s="94">
        <f>+'ANEXO No. 01 (1)'!K24</f>
        <v>611818.18181818177</v>
      </c>
      <c r="E21" s="94">
        <f>+'ANEXO No. 01 (1)'!M24</f>
        <v>4413000</v>
      </c>
      <c r="F21" s="94">
        <f>+'ANEXO No. 01 (1)'!N24</f>
        <v>0</v>
      </c>
      <c r="G21" s="94" t="e">
        <f>+'ANEXO No. 01 (1)'!#REF!</f>
        <v>#REF!</v>
      </c>
    </row>
    <row r="22" spans="1:7">
      <c r="A22" s="96" t="s">
        <v>415</v>
      </c>
      <c r="B22" s="96" t="s">
        <v>9</v>
      </c>
      <c r="C22" s="96" t="s">
        <v>2106</v>
      </c>
      <c r="D22" s="94">
        <f>+'ANEXO No. 01 (1)'!K25</f>
        <v>815454.54545454541</v>
      </c>
      <c r="E22" s="94">
        <f>+'ANEXO No. 01 (1)'!M25</f>
        <v>5876000</v>
      </c>
      <c r="F22" s="94">
        <f>+'ANEXO No. 01 (1)'!N25</f>
        <v>0</v>
      </c>
      <c r="G22" s="94" t="e">
        <f>+'ANEXO No. 01 (1)'!#REF!</f>
        <v>#REF!</v>
      </c>
    </row>
    <row r="23" spans="1:7">
      <c r="A23" s="96" t="s">
        <v>419</v>
      </c>
      <c r="B23" s="96" t="s">
        <v>9</v>
      </c>
      <c r="C23" s="96" t="s">
        <v>2106</v>
      </c>
      <c r="D23" s="94">
        <f>+'ANEXO No. 01 (1)'!K26</f>
        <v>504545.45454545453</v>
      </c>
      <c r="E23" s="94">
        <f>+'ANEXO No. 01 (1)'!M26</f>
        <v>3641000</v>
      </c>
      <c r="F23" s="94">
        <f>+'ANEXO No. 01 (1)'!N26</f>
        <v>0</v>
      </c>
      <c r="G23" s="94" t="e">
        <f>+'ANEXO No. 01 (1)'!#REF!</f>
        <v>#REF!</v>
      </c>
    </row>
    <row r="24" spans="1:7">
      <c r="A24" s="96" t="s">
        <v>423</v>
      </c>
      <c r="B24" s="96" t="s">
        <v>9</v>
      </c>
      <c r="C24" s="96" t="s">
        <v>2106</v>
      </c>
      <c r="D24" s="94">
        <f>+'ANEXO No. 01 (1)'!K27</f>
        <v>815454.54545454541</v>
      </c>
      <c r="E24" s="94">
        <f>+'ANEXO No. 01 (1)'!M27</f>
        <v>5876000</v>
      </c>
      <c r="F24" s="94">
        <f>+'ANEXO No. 01 (1)'!N27</f>
        <v>0</v>
      </c>
      <c r="G24" s="94" t="e">
        <f>+'ANEXO No. 01 (1)'!#REF!</f>
        <v>#REF!</v>
      </c>
    </row>
    <row r="25" spans="1:7">
      <c r="A25" s="96" t="s">
        <v>432</v>
      </c>
      <c r="B25" s="96" t="s">
        <v>9</v>
      </c>
      <c r="C25" s="96" t="s">
        <v>2106</v>
      </c>
      <c r="D25" s="94">
        <f>+'ANEXO No. 01 (1)'!K28</f>
        <v>1020000</v>
      </c>
      <c r="E25" s="94">
        <f>+'ANEXO No. 01 (1)'!M28</f>
        <v>7354000</v>
      </c>
      <c r="F25" s="94">
        <f>+'ANEXO No. 01 (1)'!N28</f>
        <v>0</v>
      </c>
      <c r="G25" s="94" t="e">
        <f>+'ANEXO No. 01 (1)'!#REF!</f>
        <v>#REF!</v>
      </c>
    </row>
    <row r="26" spans="1:7">
      <c r="A26" s="96" t="s">
        <v>448</v>
      </c>
      <c r="B26" s="96" t="s">
        <v>9</v>
      </c>
      <c r="C26" s="96" t="s">
        <v>2106</v>
      </c>
      <c r="D26" s="94">
        <f>+'ANEXO No. 01 (1)'!K29</f>
        <v>719090.90909090906</v>
      </c>
      <c r="E26" s="94">
        <f>+'ANEXO No. 01 (1)'!M29</f>
        <v>5184000</v>
      </c>
      <c r="F26" s="94">
        <f>+'ANEXO No. 01 (1)'!N29</f>
        <v>0</v>
      </c>
      <c r="G26" s="94" t="e">
        <f>+'ANEXO No. 01 (1)'!#REF!</f>
        <v>#REF!</v>
      </c>
    </row>
    <row r="27" spans="1:7">
      <c r="A27" s="96" t="s">
        <v>465</v>
      </c>
      <c r="B27" s="96" t="s">
        <v>9</v>
      </c>
      <c r="C27" s="96" t="s">
        <v>2106</v>
      </c>
      <c r="D27" s="94">
        <f>+'ANEXO No. 01 (1)'!K30</f>
        <v>504545.45454545453</v>
      </c>
      <c r="E27" s="94">
        <f>+'ANEXO No. 01 (1)'!M30</f>
        <v>3641000</v>
      </c>
      <c r="F27" s="94">
        <f>+'ANEXO No. 01 (1)'!N30</f>
        <v>0</v>
      </c>
      <c r="G27" s="94" t="e">
        <f>+'ANEXO No. 01 (1)'!#REF!</f>
        <v>#REF!</v>
      </c>
    </row>
    <row r="28" spans="1:7">
      <c r="A28" s="96" t="s">
        <v>498</v>
      </c>
      <c r="B28" s="96" t="s">
        <v>9</v>
      </c>
      <c r="C28" s="96" t="s">
        <v>2106</v>
      </c>
      <c r="D28" s="94">
        <f>+'ANEXO No. 01 (1)'!K31</f>
        <v>815454.54545454541</v>
      </c>
      <c r="E28" s="94">
        <f>+'ANEXO No. 01 (1)'!M31</f>
        <v>5876000</v>
      </c>
      <c r="F28" s="94">
        <f>+'ANEXO No. 01 (1)'!N31</f>
        <v>0</v>
      </c>
      <c r="G28" s="94" t="e">
        <f>+'ANEXO No. 01 (1)'!#REF!</f>
        <v>#REF!</v>
      </c>
    </row>
    <row r="29" spans="1:7">
      <c r="A29" s="96" t="s">
        <v>515</v>
      </c>
      <c r="B29" s="96" t="s">
        <v>9</v>
      </c>
      <c r="C29" s="96" t="s">
        <v>2106</v>
      </c>
      <c r="D29" s="94">
        <f>+'ANEXO No. 01 (1)'!K32</f>
        <v>611818.18181818177</v>
      </c>
      <c r="E29" s="94">
        <f>+'ANEXO No. 01 (1)'!M32</f>
        <v>4413000</v>
      </c>
      <c r="F29" s="94">
        <f>+'ANEXO No. 01 (1)'!N32</f>
        <v>0</v>
      </c>
      <c r="G29" s="94" t="e">
        <f>+'ANEXO No. 01 (1)'!#REF!</f>
        <v>#REF!</v>
      </c>
    </row>
    <row r="30" spans="1:7">
      <c r="A30" s="96" t="s">
        <v>521</v>
      </c>
      <c r="B30" s="96" t="s">
        <v>9</v>
      </c>
      <c r="C30" s="96" t="s">
        <v>2106</v>
      </c>
      <c r="D30" s="94">
        <f>+'ANEXO No. 01 (1)'!K33</f>
        <v>719090.90909090906</v>
      </c>
      <c r="E30" s="94">
        <f>+'ANEXO No. 01 (1)'!M33</f>
        <v>5184000</v>
      </c>
      <c r="F30" s="94">
        <f>+'ANEXO No. 01 (1)'!N33</f>
        <v>0</v>
      </c>
      <c r="G30" s="94" t="e">
        <f>+'ANEXO No. 01 (1)'!#REF!</f>
        <v>#REF!</v>
      </c>
    </row>
    <row r="31" spans="1:7">
      <c r="A31" s="96" t="s">
        <v>566</v>
      </c>
      <c r="B31" s="96" t="s">
        <v>9</v>
      </c>
      <c r="C31" s="96" t="s">
        <v>2106</v>
      </c>
      <c r="D31" s="94">
        <f>+'ANEXO No. 01 (1)'!K34</f>
        <v>504545.45454545453</v>
      </c>
      <c r="E31" s="94">
        <f>+'ANEXO No. 01 (1)'!M34</f>
        <v>3641000</v>
      </c>
      <c r="F31" s="94">
        <f>+'ANEXO No. 01 (1)'!N34</f>
        <v>0</v>
      </c>
      <c r="G31" s="94" t="e">
        <f>+'ANEXO No. 01 (1)'!#REF!</f>
        <v>#REF!</v>
      </c>
    </row>
    <row r="32" spans="1:7">
      <c r="A32" s="96" t="s">
        <v>609</v>
      </c>
      <c r="B32" s="96" t="s">
        <v>9</v>
      </c>
      <c r="C32" s="96" t="s">
        <v>2106</v>
      </c>
      <c r="D32" s="94">
        <f>+'ANEXO No. 01 (1)'!K35</f>
        <v>504545.45454545453</v>
      </c>
      <c r="E32" s="94">
        <f>+'ANEXO No. 01 (1)'!M35</f>
        <v>3641000</v>
      </c>
      <c r="F32" s="94">
        <f>+'ANEXO No. 01 (1)'!N35</f>
        <v>0</v>
      </c>
      <c r="G32" s="94" t="e">
        <f>+'ANEXO No. 01 (1)'!#REF!</f>
        <v>#REF!</v>
      </c>
    </row>
    <row r="33" spans="1:7">
      <c r="A33" s="96" t="s">
        <v>618</v>
      </c>
      <c r="B33" s="96" t="s">
        <v>9</v>
      </c>
      <c r="C33" s="96" t="s">
        <v>2106</v>
      </c>
      <c r="D33" s="94">
        <f>+'ANEXO No. 01 (1)'!K36</f>
        <v>944545.45454545459</v>
      </c>
      <c r="E33" s="94">
        <f>+'ANEXO No. 01 (1)'!M36</f>
        <v>6813000</v>
      </c>
      <c r="F33" s="94">
        <f>+'ANEXO No. 01 (1)'!N36</f>
        <v>0</v>
      </c>
      <c r="G33" s="94" t="e">
        <f>+'ANEXO No. 01 (1)'!#REF!</f>
        <v>#REF!</v>
      </c>
    </row>
    <row r="34" spans="1:7">
      <c r="A34" s="96" t="s">
        <v>628</v>
      </c>
      <c r="B34" s="96" t="s">
        <v>9</v>
      </c>
      <c r="C34" s="96" t="s">
        <v>2106</v>
      </c>
      <c r="D34" s="94">
        <f>+'ANEXO No. 01 (1)'!K37</f>
        <v>923636.36363636365</v>
      </c>
      <c r="E34" s="94">
        <f>+'ANEXO No. 01 (1)'!M37</f>
        <v>6662000</v>
      </c>
      <c r="F34" s="94">
        <f>+'ANEXO No. 01 (1)'!N37</f>
        <v>0</v>
      </c>
      <c r="G34" s="94" t="e">
        <f>+'ANEXO No. 01 (1)'!#REF!</f>
        <v>#REF!</v>
      </c>
    </row>
    <row r="35" spans="1:7">
      <c r="A35" s="96" t="s">
        <v>649</v>
      </c>
      <c r="B35" s="96" t="s">
        <v>9</v>
      </c>
      <c r="C35" s="96" t="s">
        <v>2106</v>
      </c>
      <c r="D35" s="94">
        <f>+'ANEXO No. 01 (1)'!K38</f>
        <v>719090.90909090906</v>
      </c>
      <c r="E35" s="94">
        <f>+'ANEXO No. 01 (1)'!M38</f>
        <v>5184000</v>
      </c>
      <c r="F35" s="94">
        <f>+'ANEXO No. 01 (1)'!N38</f>
        <v>0</v>
      </c>
      <c r="G35" s="94" t="e">
        <f>+'ANEXO No. 01 (1)'!#REF!</f>
        <v>#REF!</v>
      </c>
    </row>
    <row r="36" spans="1:7">
      <c r="A36" s="96" t="s">
        <v>656</v>
      </c>
      <c r="B36" s="96" t="s">
        <v>9</v>
      </c>
      <c r="C36" s="96" t="s">
        <v>2106</v>
      </c>
      <c r="D36" s="94">
        <f>+'ANEXO No. 01 (1)'!K39</f>
        <v>719090.90909090906</v>
      </c>
      <c r="E36" s="94">
        <f>+'ANEXO No. 01 (1)'!M39</f>
        <v>5184000</v>
      </c>
      <c r="F36" s="94">
        <f>+'ANEXO No. 01 (1)'!N39</f>
        <v>0</v>
      </c>
      <c r="G36" s="94" t="e">
        <f>+'ANEXO No. 01 (1)'!#REF!</f>
        <v>#REF!</v>
      </c>
    </row>
    <row r="37" spans="1:7">
      <c r="A37" s="96" t="s">
        <v>659</v>
      </c>
      <c r="B37" s="96" t="s">
        <v>9</v>
      </c>
      <c r="C37" s="96" t="s">
        <v>2106</v>
      </c>
      <c r="D37" s="94">
        <f>+'ANEXO No. 01 (1)'!K40</f>
        <v>1140000</v>
      </c>
      <c r="E37" s="94">
        <f>+'ANEXO No. 01 (1)'!M40</f>
        <v>8219000</v>
      </c>
      <c r="F37" s="94">
        <f>+'ANEXO No. 01 (1)'!N40</f>
        <v>0</v>
      </c>
      <c r="G37" s="94" t="e">
        <f>+'ANEXO No. 01 (1)'!#REF!</f>
        <v>#REF!</v>
      </c>
    </row>
    <row r="38" spans="1:7">
      <c r="A38" s="96" t="s">
        <v>673</v>
      </c>
      <c r="B38" s="96" t="s">
        <v>9</v>
      </c>
      <c r="C38" s="96" t="s">
        <v>2106</v>
      </c>
      <c r="D38" s="94">
        <f>+'ANEXO No. 01 (1)'!K41</f>
        <v>719090.90909090906</v>
      </c>
      <c r="E38" s="94">
        <f>+'ANEXO No. 01 (1)'!M41</f>
        <v>5184000</v>
      </c>
      <c r="F38" s="94">
        <f>+'ANEXO No. 01 (1)'!N41</f>
        <v>0</v>
      </c>
      <c r="G38" s="94" t="e">
        <f>+'ANEXO No. 01 (1)'!#REF!</f>
        <v>#REF!</v>
      </c>
    </row>
    <row r="39" spans="1:7">
      <c r="A39" s="96" t="s">
        <v>686</v>
      </c>
      <c r="B39" s="96" t="s">
        <v>9</v>
      </c>
      <c r="C39" s="96" t="s">
        <v>2106</v>
      </c>
      <c r="D39" s="94">
        <f>+'ANEXO No. 01 (1)'!K42</f>
        <v>815454.54545454541</v>
      </c>
      <c r="E39" s="94">
        <f>+'ANEXO No. 01 (1)'!M42</f>
        <v>5876000</v>
      </c>
      <c r="F39" s="94">
        <f>+'ANEXO No. 01 (1)'!N42</f>
        <v>0</v>
      </c>
      <c r="G39" s="94" t="e">
        <f>+'ANEXO No. 01 (1)'!#REF!</f>
        <v>#REF!</v>
      </c>
    </row>
    <row r="40" spans="1:7">
      <c r="A40" s="96" t="s">
        <v>696</v>
      </c>
      <c r="B40" s="96" t="s">
        <v>9</v>
      </c>
      <c r="C40" s="96" t="s">
        <v>2106</v>
      </c>
      <c r="D40" s="94">
        <f>+'ANEXO No. 01 (1)'!K43</f>
        <v>815454.54545454541</v>
      </c>
      <c r="E40" s="94">
        <f>+'ANEXO No. 01 (1)'!M43</f>
        <v>5876000</v>
      </c>
      <c r="F40" s="94">
        <f>+'ANEXO No. 01 (1)'!N43</f>
        <v>0</v>
      </c>
      <c r="G40" s="94" t="e">
        <f>+'ANEXO No. 01 (1)'!#REF!</f>
        <v>#REF!</v>
      </c>
    </row>
    <row r="41" spans="1:7">
      <c r="A41" s="96" t="s">
        <v>706</v>
      </c>
      <c r="B41" s="96" t="s">
        <v>9</v>
      </c>
      <c r="C41" s="96" t="s">
        <v>2106</v>
      </c>
      <c r="D41" s="94">
        <f>+'ANEXO No. 01 (1)'!K44</f>
        <v>504545.45454545453</v>
      </c>
      <c r="E41" s="94">
        <f>+'ANEXO No. 01 (1)'!M44</f>
        <v>3641000</v>
      </c>
      <c r="F41" s="94">
        <f>+'ANEXO No. 01 (1)'!N44</f>
        <v>0</v>
      </c>
      <c r="G41" s="94" t="e">
        <f>+'ANEXO No. 01 (1)'!#REF!</f>
        <v>#REF!</v>
      </c>
    </row>
    <row r="42" spans="1:7">
      <c r="A42" s="96" t="s">
        <v>1523</v>
      </c>
      <c r="B42" s="96" t="s">
        <v>9</v>
      </c>
      <c r="C42" s="96" t="s">
        <v>2106</v>
      </c>
      <c r="D42" s="94">
        <f>+'ANEXO No. 01 (1)'!K45</f>
        <v>504545.45454545453</v>
      </c>
      <c r="E42" s="94">
        <f>+'ANEXO No. 01 (1)'!M45</f>
        <v>3641000</v>
      </c>
      <c r="F42" s="94">
        <f>+'ANEXO No. 01 (1)'!N45</f>
        <v>0</v>
      </c>
      <c r="G42" s="94" t="e">
        <f>+'ANEXO No. 01 (1)'!#REF!</f>
        <v>#REF!</v>
      </c>
    </row>
    <row r="43" spans="1:7">
      <c r="A43" s="96" t="s">
        <v>1227</v>
      </c>
      <c r="B43" s="96" t="s">
        <v>12</v>
      </c>
      <c r="C43" s="96" t="s">
        <v>1477</v>
      </c>
      <c r="D43" s="94">
        <f>+'ANEXO No. 01 (1)'!K46</f>
        <v>7713636.3636363633</v>
      </c>
      <c r="E43" s="94">
        <f>+'ANEXO No. 01 (1)'!M46</f>
        <v>55618000</v>
      </c>
      <c r="F43" s="94">
        <f>+'ANEXO No. 01 (1)'!N46</f>
        <v>0</v>
      </c>
      <c r="G43" s="94" t="e">
        <f>+'ANEXO No. 01 (1)'!#REF!</f>
        <v>#REF!</v>
      </c>
    </row>
    <row r="44" spans="1:7">
      <c r="A44" s="96" t="s">
        <v>248</v>
      </c>
      <c r="B44" s="96" t="s">
        <v>12</v>
      </c>
      <c r="C44" s="96" t="s">
        <v>2107</v>
      </c>
      <c r="D44" s="94">
        <f>+'ANEXO No. 01 (1)'!K47</f>
        <v>1535454.5454545454</v>
      </c>
      <c r="E44" s="94">
        <f>+'ANEXO No. 01 (1)'!M47</f>
        <v>11067000</v>
      </c>
      <c r="F44" s="94">
        <f>+'ANEXO No. 01 (1)'!N47</f>
        <v>0</v>
      </c>
      <c r="G44" s="94" t="e">
        <f>+'ANEXO No. 01 (1)'!#REF!</f>
        <v>#REF!</v>
      </c>
    </row>
    <row r="45" spans="1:7">
      <c r="A45" s="96" t="s">
        <v>658</v>
      </c>
      <c r="B45" s="96" t="s">
        <v>12</v>
      </c>
      <c r="C45" s="96" t="s">
        <v>2106</v>
      </c>
      <c r="D45" s="94">
        <f>+'ANEXO No. 01 (1)'!K48</f>
        <v>1331818.1818181819</v>
      </c>
      <c r="E45" s="94">
        <f>+'ANEXO No. 01 (1)'!M48</f>
        <v>9604000</v>
      </c>
      <c r="F45" s="94">
        <f>+'ANEXO No. 01 (1)'!N48</f>
        <v>0</v>
      </c>
      <c r="G45" s="94" t="e">
        <f>+'ANEXO No. 01 (1)'!#REF!</f>
        <v>#REF!</v>
      </c>
    </row>
    <row r="46" spans="1:7">
      <c r="A46" s="96" t="s">
        <v>675</v>
      </c>
      <c r="B46" s="96" t="s">
        <v>12</v>
      </c>
      <c r="C46" s="96" t="s">
        <v>2106</v>
      </c>
      <c r="D46" s="94">
        <f>+'ANEXO No. 01 (1)'!K49</f>
        <v>1020000</v>
      </c>
      <c r="E46" s="94">
        <f>+'ANEXO No. 01 (1)'!M49</f>
        <v>7354000</v>
      </c>
      <c r="F46" s="94">
        <f>+'ANEXO No. 01 (1)'!N49</f>
        <v>0</v>
      </c>
      <c r="G46" s="94" t="e">
        <f>+'ANEXO No. 01 (1)'!#REF!</f>
        <v>#REF!</v>
      </c>
    </row>
    <row r="47" spans="1:7">
      <c r="A47" s="96" t="s">
        <v>1228</v>
      </c>
      <c r="B47" s="96" t="s">
        <v>15</v>
      </c>
      <c r="C47" s="96" t="s">
        <v>1477</v>
      </c>
      <c r="D47" s="94">
        <f>+'ANEXO No. 01 (1)'!K50</f>
        <v>6682727.2727272725</v>
      </c>
      <c r="E47" s="94">
        <f>+'ANEXO No. 01 (1)'!M50</f>
        <v>48184000</v>
      </c>
      <c r="F47" s="94">
        <f>+'ANEXO No. 01 (1)'!N50</f>
        <v>0</v>
      </c>
      <c r="G47" s="94" t="e">
        <f>+'ANEXO No. 01 (1)'!#REF!</f>
        <v>#REF!</v>
      </c>
    </row>
    <row r="48" spans="1:7">
      <c r="A48" s="96" t="s">
        <v>1271</v>
      </c>
      <c r="B48" s="96" t="s">
        <v>15</v>
      </c>
      <c r="C48" s="96" t="s">
        <v>2105</v>
      </c>
      <c r="D48" s="94">
        <f>+'ANEXO No. 01 (1)'!K51</f>
        <v>815454.54545454541</v>
      </c>
      <c r="E48" s="94">
        <f>+'ANEXO No. 01 (1)'!M51</f>
        <v>5876000</v>
      </c>
      <c r="F48" s="94">
        <f>+'ANEXO No. 01 (1)'!N51</f>
        <v>0</v>
      </c>
      <c r="G48" s="94" t="e">
        <f>+'ANEXO No. 01 (1)'!#REF!</f>
        <v>#REF!</v>
      </c>
    </row>
    <row r="49" spans="1:7">
      <c r="A49" s="96" t="s">
        <v>1272</v>
      </c>
      <c r="B49" s="96" t="s">
        <v>15</v>
      </c>
      <c r="C49" s="96" t="s">
        <v>2105</v>
      </c>
      <c r="D49" s="94">
        <f>+'ANEXO No. 01 (1)'!K52</f>
        <v>2051818.1818181819</v>
      </c>
      <c r="E49" s="94">
        <f>+'ANEXO No. 01 (1)'!M52</f>
        <v>14795000</v>
      </c>
      <c r="F49" s="94">
        <f>+'ANEXO No. 01 (1)'!N52</f>
        <v>0</v>
      </c>
      <c r="G49" s="94" t="e">
        <f>+'ANEXO No. 01 (1)'!#REF!</f>
        <v>#REF!</v>
      </c>
    </row>
    <row r="50" spans="1:7">
      <c r="A50" s="96" t="s">
        <v>1273</v>
      </c>
      <c r="B50" s="96" t="s">
        <v>15</v>
      </c>
      <c r="C50" s="96" t="s">
        <v>2105</v>
      </c>
      <c r="D50" s="94">
        <f>+'ANEXO No. 01 (1)'!K53</f>
        <v>1439090.9090909092</v>
      </c>
      <c r="E50" s="94">
        <f>+'ANEXO No. 01 (1)'!M53</f>
        <v>10375000</v>
      </c>
      <c r="F50" s="94">
        <f>+'ANEXO No. 01 (1)'!N53</f>
        <v>0</v>
      </c>
      <c r="G50" s="94" t="e">
        <f>+'ANEXO No. 01 (1)'!#REF!</f>
        <v>#REF!</v>
      </c>
    </row>
    <row r="51" spans="1:7">
      <c r="A51" s="96" t="s">
        <v>1274</v>
      </c>
      <c r="B51" s="96" t="s">
        <v>15</v>
      </c>
      <c r="C51" s="96" t="s">
        <v>2105</v>
      </c>
      <c r="D51" s="94">
        <f>+'ANEXO No. 01 (1)'!K54</f>
        <v>1128181.8181818181</v>
      </c>
      <c r="E51" s="94">
        <f>+'ANEXO No. 01 (1)'!M54</f>
        <v>8133000</v>
      </c>
      <c r="F51" s="94">
        <f>+'ANEXO No. 01 (1)'!N54</f>
        <v>0</v>
      </c>
      <c r="G51" s="94" t="e">
        <f>+'ANEXO No. 01 (1)'!#REF!</f>
        <v>#REF!</v>
      </c>
    </row>
    <row r="52" spans="1:7">
      <c r="A52" s="96" t="s">
        <v>1275</v>
      </c>
      <c r="B52" s="96" t="s">
        <v>15</v>
      </c>
      <c r="C52" s="96" t="s">
        <v>2105</v>
      </c>
      <c r="D52" s="94">
        <f>+'ANEXO No. 01 (1)'!K55</f>
        <v>1224545.4545454546</v>
      </c>
      <c r="E52" s="94">
        <f>+'ANEXO No. 01 (1)'!M55</f>
        <v>8832000</v>
      </c>
      <c r="F52" s="94">
        <f>+'ANEXO No. 01 (1)'!N55</f>
        <v>0</v>
      </c>
      <c r="G52" s="94" t="e">
        <f>+'ANEXO No. 01 (1)'!#REF!</f>
        <v>#REF!</v>
      </c>
    </row>
    <row r="53" spans="1:7">
      <c r="A53" s="96" t="s">
        <v>237</v>
      </c>
      <c r="B53" s="96" t="s">
        <v>15</v>
      </c>
      <c r="C53" s="96" t="s">
        <v>2105</v>
      </c>
      <c r="D53" s="94">
        <f>+'ANEXO No. 01 (1)'!K56</f>
        <v>1224545.4545454546</v>
      </c>
      <c r="E53" s="94">
        <f>+'ANEXO No. 01 (1)'!M56</f>
        <v>8832000</v>
      </c>
      <c r="F53" s="94">
        <f>+'ANEXO No. 01 (1)'!N56</f>
        <v>0</v>
      </c>
      <c r="G53" s="94" t="e">
        <f>+'ANEXO No. 01 (1)'!#REF!</f>
        <v>#REF!</v>
      </c>
    </row>
    <row r="54" spans="1:7">
      <c r="A54" s="96" t="s">
        <v>255</v>
      </c>
      <c r="B54" s="96" t="s">
        <v>15</v>
      </c>
      <c r="C54" s="96" t="s">
        <v>2107</v>
      </c>
      <c r="D54" s="94">
        <f>+'ANEXO No. 01 (1)'!K57</f>
        <v>3599090.9090909092</v>
      </c>
      <c r="E54" s="94">
        <f>+'ANEXO No. 01 (1)'!M57</f>
        <v>25949000</v>
      </c>
      <c r="F54" s="94">
        <f>+'ANEXO No. 01 (1)'!N57</f>
        <v>0</v>
      </c>
      <c r="G54" s="94" t="e">
        <f>+'ANEXO No. 01 (1)'!#REF!</f>
        <v>#REF!</v>
      </c>
    </row>
    <row r="55" spans="1:7">
      <c r="A55" s="96" t="s">
        <v>337</v>
      </c>
      <c r="B55" s="96" t="s">
        <v>15</v>
      </c>
      <c r="C55" s="96" t="s">
        <v>2107</v>
      </c>
      <c r="D55" s="94">
        <f>+'ANEXO No. 01 (1)'!K58</f>
        <v>1642727.2727272727</v>
      </c>
      <c r="E55" s="94">
        <f>+'ANEXO No. 01 (1)'!M58</f>
        <v>11846000</v>
      </c>
      <c r="F55" s="94">
        <f>+'ANEXO No. 01 (1)'!N58</f>
        <v>0</v>
      </c>
      <c r="G55" s="94" t="e">
        <f>+'ANEXO No. 01 (1)'!#REF!</f>
        <v>#REF!</v>
      </c>
    </row>
    <row r="56" spans="1:7">
      <c r="A56" s="96" t="s">
        <v>386</v>
      </c>
      <c r="B56" s="96" t="s">
        <v>15</v>
      </c>
      <c r="C56" s="96" t="s">
        <v>2106</v>
      </c>
      <c r="D56" s="94">
        <f>+'ANEXO No. 01 (1)'!K59</f>
        <v>923636.36363636365</v>
      </c>
      <c r="E56" s="94">
        <f>+'ANEXO No. 01 (1)'!M59</f>
        <v>6662000</v>
      </c>
      <c r="F56" s="94">
        <f>+'ANEXO No. 01 (1)'!N59</f>
        <v>0</v>
      </c>
      <c r="G56" s="94" t="e">
        <f>+'ANEXO No. 01 (1)'!#REF!</f>
        <v>#REF!</v>
      </c>
    </row>
    <row r="57" spans="1:7">
      <c r="A57" s="96" t="s">
        <v>494</v>
      </c>
      <c r="B57" s="96" t="s">
        <v>15</v>
      </c>
      <c r="C57" s="96" t="s">
        <v>2106</v>
      </c>
      <c r="D57" s="94">
        <f>+'ANEXO No. 01 (1)'!K60</f>
        <v>923636.36363636365</v>
      </c>
      <c r="E57" s="94">
        <f>+'ANEXO No. 01 (1)'!M60</f>
        <v>6662000</v>
      </c>
      <c r="F57" s="94">
        <f>+'ANEXO No. 01 (1)'!N60</f>
        <v>0</v>
      </c>
      <c r="G57" s="94" t="e">
        <f>+'ANEXO No. 01 (1)'!#REF!</f>
        <v>#REF!</v>
      </c>
    </row>
    <row r="58" spans="1:7">
      <c r="A58" s="96" t="s">
        <v>559</v>
      </c>
      <c r="B58" s="96" t="s">
        <v>15</v>
      </c>
      <c r="C58" s="96" t="s">
        <v>2106</v>
      </c>
      <c r="D58" s="94">
        <f>+'ANEXO No. 01 (1)'!K61</f>
        <v>923636.36363636365</v>
      </c>
      <c r="E58" s="94">
        <f>+'ANEXO No. 01 (1)'!M61</f>
        <v>6662000</v>
      </c>
      <c r="F58" s="94">
        <f>+'ANEXO No. 01 (1)'!N61</f>
        <v>0</v>
      </c>
      <c r="G58" s="94" t="e">
        <f>+'ANEXO No. 01 (1)'!#REF!</f>
        <v>#REF!</v>
      </c>
    </row>
    <row r="59" spans="1:7">
      <c r="A59" s="96" t="s">
        <v>613</v>
      </c>
      <c r="B59" s="96" t="s">
        <v>15</v>
      </c>
      <c r="C59" s="96" t="s">
        <v>2106</v>
      </c>
      <c r="D59" s="94">
        <f>+'ANEXO No. 01 (1)'!K62</f>
        <v>611818.18181818177</v>
      </c>
      <c r="E59" s="94">
        <f>+'ANEXO No. 01 (1)'!M62</f>
        <v>4413000</v>
      </c>
      <c r="F59" s="94">
        <f>+'ANEXO No. 01 (1)'!N62</f>
        <v>0</v>
      </c>
      <c r="G59" s="94" t="e">
        <f>+'ANEXO No. 01 (1)'!#REF!</f>
        <v>#REF!</v>
      </c>
    </row>
    <row r="60" spans="1:7">
      <c r="A60" s="96" t="s">
        <v>754</v>
      </c>
      <c r="B60" s="96" t="s">
        <v>15</v>
      </c>
      <c r="C60" s="96" t="s">
        <v>2106</v>
      </c>
      <c r="D60" s="94">
        <f>+'ANEXO No. 01 (1)'!K63</f>
        <v>611818.18181818177</v>
      </c>
      <c r="E60" s="94">
        <f>+'ANEXO No. 01 (1)'!M63</f>
        <v>4413000</v>
      </c>
      <c r="F60" s="94">
        <f>+'ANEXO No. 01 (1)'!N63</f>
        <v>0</v>
      </c>
      <c r="G60" s="94" t="e">
        <f>+'ANEXO No. 01 (1)'!#REF!</f>
        <v>#REF!</v>
      </c>
    </row>
    <row r="61" spans="1:7">
      <c r="A61" s="96" t="s">
        <v>627</v>
      </c>
      <c r="B61" s="96" t="s">
        <v>15</v>
      </c>
      <c r="C61" s="96" t="s">
        <v>2106</v>
      </c>
      <c r="D61" s="94">
        <f>+'ANEXO No. 01 (1)'!K64</f>
        <v>611818.18181818177</v>
      </c>
      <c r="E61" s="94">
        <f>+'ANEXO No. 01 (1)'!M64</f>
        <v>4413000</v>
      </c>
      <c r="F61" s="94">
        <f>+'ANEXO No. 01 (1)'!N64</f>
        <v>0</v>
      </c>
      <c r="G61" s="94" t="e">
        <f>+'ANEXO No. 01 (1)'!#REF!</f>
        <v>#REF!</v>
      </c>
    </row>
    <row r="62" spans="1:7">
      <c r="A62" s="96" t="s">
        <v>655</v>
      </c>
      <c r="B62" s="96" t="s">
        <v>15</v>
      </c>
      <c r="C62" s="96" t="s">
        <v>2106</v>
      </c>
      <c r="D62" s="94">
        <f>+'ANEXO No. 01 (1)'!K65</f>
        <v>504545.45454545453</v>
      </c>
      <c r="E62" s="94">
        <f>+'ANEXO No. 01 (1)'!M65</f>
        <v>3641000</v>
      </c>
      <c r="F62" s="94">
        <f>+'ANEXO No. 01 (1)'!N65</f>
        <v>0</v>
      </c>
      <c r="G62" s="94" t="e">
        <f>+'ANEXO No. 01 (1)'!#REF!</f>
        <v>#REF!</v>
      </c>
    </row>
    <row r="63" spans="1:7">
      <c r="A63" s="96" t="s">
        <v>833</v>
      </c>
      <c r="B63" s="96" t="s">
        <v>6</v>
      </c>
      <c r="C63" s="96" t="s">
        <v>2104</v>
      </c>
      <c r="D63" s="94">
        <f>+'ANEXO No. 01 (1)'!K66</f>
        <v>0</v>
      </c>
      <c r="E63" s="94">
        <f>+'ANEXO No. 01 (1)'!M66</f>
        <v>0</v>
      </c>
      <c r="F63" s="94">
        <f>+'ANEXO No. 01 (1)'!N66</f>
        <v>0</v>
      </c>
      <c r="G63" s="94" t="e">
        <f>+'ANEXO No. 01 (1)'!#REF!</f>
        <v>#REF!</v>
      </c>
    </row>
    <row r="64" spans="1:7">
      <c r="A64" s="96" t="s">
        <v>834</v>
      </c>
      <c r="B64" s="96" t="s">
        <v>6</v>
      </c>
      <c r="C64" s="96" t="s">
        <v>2104</v>
      </c>
      <c r="D64" s="94">
        <f>+'ANEXO No. 01 (1)'!K67</f>
        <v>504545.45454545453</v>
      </c>
      <c r="E64" s="94">
        <f>+'ANEXO No. 01 (1)'!M67</f>
        <v>3641000</v>
      </c>
      <c r="F64" s="94">
        <f>+'ANEXO No. 01 (1)'!N67</f>
        <v>0</v>
      </c>
      <c r="G64" s="94" t="e">
        <f>+'ANEXO No. 01 (1)'!#REF!</f>
        <v>#REF!</v>
      </c>
    </row>
    <row r="65" spans="1:7">
      <c r="A65" s="96" t="s">
        <v>80</v>
      </c>
      <c r="B65" s="96" t="s">
        <v>6</v>
      </c>
      <c r="C65" s="96" t="s">
        <v>2104</v>
      </c>
      <c r="D65" s="94">
        <f>+'ANEXO No. 01 (1)'!K68</f>
        <v>504545.45454545453</v>
      </c>
      <c r="E65" s="94">
        <f>+'ANEXO No. 01 (1)'!M68</f>
        <v>3641000</v>
      </c>
      <c r="F65" s="94">
        <f>+'ANEXO No. 01 (1)'!N68</f>
        <v>0</v>
      </c>
      <c r="G65" s="94" t="e">
        <f>+'ANEXO No. 01 (1)'!#REF!</f>
        <v>#REF!</v>
      </c>
    </row>
    <row r="66" spans="1:7">
      <c r="A66" s="96" t="s">
        <v>83</v>
      </c>
      <c r="B66" s="96" t="s">
        <v>6</v>
      </c>
      <c r="C66" s="96" t="s">
        <v>2104</v>
      </c>
      <c r="D66" s="94">
        <f>+'ANEXO No. 01 (1)'!K69</f>
        <v>0</v>
      </c>
      <c r="E66" s="94">
        <f>+'ANEXO No. 01 (1)'!M69</f>
        <v>0</v>
      </c>
      <c r="F66" s="94">
        <f>+'ANEXO No. 01 (1)'!N69</f>
        <v>0</v>
      </c>
      <c r="G66" s="94" t="e">
        <f>+'ANEXO No. 01 (1)'!#REF!</f>
        <v>#REF!</v>
      </c>
    </row>
    <row r="67" spans="1:7">
      <c r="A67" s="96" t="s">
        <v>87</v>
      </c>
      <c r="B67" s="96" t="s">
        <v>6</v>
      </c>
      <c r="C67" s="96" t="s">
        <v>2104</v>
      </c>
      <c r="D67" s="94">
        <f>+'ANEXO No. 01 (1)'!K70</f>
        <v>504545.45454545453</v>
      </c>
      <c r="E67" s="94">
        <f>+'ANEXO No. 01 (1)'!M70</f>
        <v>3641000</v>
      </c>
      <c r="F67" s="94">
        <f>+'ANEXO No. 01 (1)'!N70</f>
        <v>0</v>
      </c>
      <c r="G67" s="94" t="e">
        <f>+'ANEXO No. 01 (1)'!#REF!</f>
        <v>#REF!</v>
      </c>
    </row>
    <row r="68" spans="1:7">
      <c r="A68" s="96" t="s">
        <v>90</v>
      </c>
      <c r="B68" s="96" t="s">
        <v>6</v>
      </c>
      <c r="C68" s="96" t="s">
        <v>2104</v>
      </c>
      <c r="D68" s="94">
        <f>+'ANEXO No. 01 (1)'!K71</f>
        <v>504545.45454545453</v>
      </c>
      <c r="E68" s="94">
        <f>+'ANEXO No. 01 (1)'!M71</f>
        <v>3641000</v>
      </c>
      <c r="F68" s="94">
        <f>+'ANEXO No. 01 (1)'!N71</f>
        <v>0</v>
      </c>
      <c r="G68" s="94" t="e">
        <f>+'ANEXO No. 01 (1)'!#REF!</f>
        <v>#REF!</v>
      </c>
    </row>
    <row r="69" spans="1:7">
      <c r="A69" s="96" t="s">
        <v>1590</v>
      </c>
      <c r="B69" s="96" t="s">
        <v>6</v>
      </c>
      <c r="C69" s="96" t="s">
        <v>2104</v>
      </c>
      <c r="D69" s="94">
        <f>+'ANEXO No. 01 (1)'!K72</f>
        <v>12000000</v>
      </c>
      <c r="E69" s="94">
        <f>+'ANEXO No. 01 (1)'!M72</f>
        <v>86520000</v>
      </c>
      <c r="F69" s="94">
        <f>+'ANEXO No. 01 (1)'!N72</f>
        <v>0</v>
      </c>
      <c r="G69" s="94" t="e">
        <f>+'ANEXO No. 01 (1)'!#REF!</f>
        <v>#REF!</v>
      </c>
    </row>
    <row r="70" spans="1:7">
      <c r="A70" s="96" t="s">
        <v>93</v>
      </c>
      <c r="B70" s="96" t="s">
        <v>6</v>
      </c>
      <c r="C70" s="96" t="s">
        <v>2104</v>
      </c>
      <c r="D70" s="94">
        <f>+'ANEXO No. 01 (1)'!K73</f>
        <v>504545.45454545453</v>
      </c>
      <c r="E70" s="94">
        <f>+'ANEXO No. 01 (1)'!M73</f>
        <v>3641000</v>
      </c>
      <c r="F70" s="94">
        <f>+'ANEXO No. 01 (1)'!N73</f>
        <v>0</v>
      </c>
      <c r="G70" s="94" t="e">
        <f>+'ANEXO No. 01 (1)'!#REF!</f>
        <v>#REF!</v>
      </c>
    </row>
    <row r="71" spans="1:7">
      <c r="A71" s="96" t="s">
        <v>0</v>
      </c>
      <c r="B71" s="96" t="s">
        <v>6</v>
      </c>
      <c r="C71" s="96" t="s">
        <v>2104</v>
      </c>
      <c r="D71" s="94">
        <f>+'ANEXO No. 01 (1)'!K74</f>
        <v>504545.45454545453</v>
      </c>
      <c r="E71" s="94">
        <f>+'ANEXO No. 01 (1)'!M74</f>
        <v>3641000</v>
      </c>
      <c r="F71" s="94">
        <f>+'ANEXO No. 01 (1)'!N74</f>
        <v>0</v>
      </c>
      <c r="G71" s="94" t="e">
        <f>+'ANEXO No. 01 (1)'!#REF!</f>
        <v>#REF!</v>
      </c>
    </row>
    <row r="72" spans="1:7">
      <c r="A72" s="96" t="s">
        <v>822</v>
      </c>
      <c r="B72" s="96" t="s">
        <v>6</v>
      </c>
      <c r="C72" s="96" t="s">
        <v>2104</v>
      </c>
      <c r="D72" s="94">
        <f>+'ANEXO No. 01 (1)'!K75</f>
        <v>1224545.4545454546</v>
      </c>
      <c r="E72" s="94">
        <f>+'ANEXO No. 01 (1)'!M75</f>
        <v>8832000</v>
      </c>
      <c r="F72" s="94">
        <f>+'ANEXO No. 01 (1)'!N75</f>
        <v>0</v>
      </c>
      <c r="G72" s="94" t="e">
        <f>+'ANEXO No. 01 (1)'!#REF!</f>
        <v>#REF!</v>
      </c>
    </row>
    <row r="73" spans="1:7">
      <c r="A73" s="96" t="s">
        <v>823</v>
      </c>
      <c r="B73" s="96" t="s">
        <v>6</v>
      </c>
      <c r="C73" s="96" t="s">
        <v>2104</v>
      </c>
      <c r="D73" s="94">
        <f>+'ANEXO No. 01 (1)'!K76</f>
        <v>504545.45454545453</v>
      </c>
      <c r="E73" s="94">
        <f>+'ANEXO No. 01 (1)'!M76</f>
        <v>3641000</v>
      </c>
      <c r="F73" s="94">
        <f>+'ANEXO No. 01 (1)'!N76</f>
        <v>0</v>
      </c>
      <c r="G73" s="94" t="e">
        <f>+'ANEXO No. 01 (1)'!#REF!</f>
        <v>#REF!</v>
      </c>
    </row>
    <row r="74" spans="1:7">
      <c r="A74" s="96" t="s">
        <v>1600</v>
      </c>
      <c r="B74" s="96" t="s">
        <v>6</v>
      </c>
      <c r="C74" s="96" t="s">
        <v>2104</v>
      </c>
      <c r="D74" s="94" t="e">
        <f>+'ANEXO No. 01 (1)'!#REF!</f>
        <v>#REF!</v>
      </c>
      <c r="E74" s="94" t="e">
        <f>+'ANEXO No. 01 (1)'!#REF!</f>
        <v>#REF!</v>
      </c>
      <c r="F74" s="94" t="e">
        <f>+'ANEXO No. 01 (1)'!#REF!</f>
        <v>#REF!</v>
      </c>
      <c r="G74" s="94" t="e">
        <f>+'ANEXO No. 01 (1)'!#REF!</f>
        <v>#REF!</v>
      </c>
    </row>
    <row r="75" spans="1:7">
      <c r="A75" s="96" t="s">
        <v>1601</v>
      </c>
      <c r="B75" s="96" t="s">
        <v>6</v>
      </c>
      <c r="C75" s="96" t="s">
        <v>2104</v>
      </c>
      <c r="D75" s="94">
        <f>+'ANEXO No. 01 (1)'!K77</f>
        <v>504545.45454545453</v>
      </c>
      <c r="E75" s="94">
        <f>+'ANEXO No. 01 (1)'!M77</f>
        <v>3641000</v>
      </c>
      <c r="F75" s="94">
        <f>+'ANEXO No. 01 (1)'!N77</f>
        <v>0</v>
      </c>
      <c r="G75" s="94" t="e">
        <f>+'ANEXO No. 01 (1)'!#REF!</f>
        <v>#REF!</v>
      </c>
    </row>
    <row r="76" spans="1:7">
      <c r="A76" s="96" t="s">
        <v>1603</v>
      </c>
      <c r="B76" s="96" t="s">
        <v>6</v>
      </c>
      <c r="C76" s="96" t="s">
        <v>2104</v>
      </c>
      <c r="D76" s="94">
        <f>+'ANEXO No. 01 (1)'!K78</f>
        <v>0</v>
      </c>
      <c r="E76" s="94">
        <f>+'ANEXO No. 01 (1)'!M78</f>
        <v>0</v>
      </c>
      <c r="F76" s="94">
        <f>+'ANEXO No. 01 (1)'!N78</f>
        <v>0</v>
      </c>
      <c r="G76" s="94" t="e">
        <f>+'ANEXO No. 01 (1)'!#REF!</f>
        <v>#REF!</v>
      </c>
    </row>
    <row r="77" spans="1:7">
      <c r="A77" s="96" t="s">
        <v>1604</v>
      </c>
      <c r="B77" s="96" t="s">
        <v>6</v>
      </c>
      <c r="C77" s="96" t="s">
        <v>2104</v>
      </c>
      <c r="D77" s="94">
        <f>+'ANEXO No. 01 (1)'!K79</f>
        <v>0</v>
      </c>
      <c r="E77" s="94">
        <f>+'ANEXO No. 01 (1)'!M79</f>
        <v>0</v>
      </c>
      <c r="F77" s="94">
        <f>+'ANEXO No. 01 (1)'!N79</f>
        <v>0</v>
      </c>
      <c r="G77" s="94" t="e">
        <f>+'ANEXO No. 01 (1)'!#REF!</f>
        <v>#REF!</v>
      </c>
    </row>
    <row r="78" spans="1:7">
      <c r="A78" s="96" t="s">
        <v>1608</v>
      </c>
      <c r="B78" s="96" t="s">
        <v>6</v>
      </c>
      <c r="C78" s="96" t="s">
        <v>2104</v>
      </c>
      <c r="D78" s="94">
        <f>+'ANEXO No. 01 (1)'!K80</f>
        <v>504545.45454545453</v>
      </c>
      <c r="E78" s="94">
        <f>+'ANEXO No. 01 (1)'!M80</f>
        <v>3641000</v>
      </c>
      <c r="F78" s="94">
        <f>+'ANEXO No. 01 (1)'!N80</f>
        <v>0</v>
      </c>
      <c r="G78" s="94" t="e">
        <f>+'ANEXO No. 01 (1)'!#REF!</f>
        <v>#REF!</v>
      </c>
    </row>
    <row r="79" spans="1:7">
      <c r="A79" s="96" t="s">
        <v>1611</v>
      </c>
      <c r="B79" s="96" t="s">
        <v>6</v>
      </c>
      <c r="C79" s="96" t="s">
        <v>2104</v>
      </c>
      <c r="D79" s="94">
        <f>+'ANEXO No. 01 (1)'!K81</f>
        <v>0</v>
      </c>
      <c r="E79" s="94">
        <f>+'ANEXO No. 01 (1)'!M81</f>
        <v>0</v>
      </c>
      <c r="F79" s="94">
        <f>+'ANEXO No. 01 (1)'!N81</f>
        <v>0</v>
      </c>
      <c r="G79" s="94" t="e">
        <f>+'ANEXO No. 01 (1)'!#REF!</f>
        <v>#REF!</v>
      </c>
    </row>
    <row r="80" spans="1:7">
      <c r="A80" s="96" t="s">
        <v>1614</v>
      </c>
      <c r="B80" s="96" t="s">
        <v>6</v>
      </c>
      <c r="C80" s="96" t="s">
        <v>2104</v>
      </c>
      <c r="D80" s="94">
        <f>+'ANEXO No. 01 (1)'!K82</f>
        <v>0</v>
      </c>
      <c r="E80" s="94">
        <f>+'ANEXO No. 01 (1)'!M82</f>
        <v>0</v>
      </c>
      <c r="F80" s="94">
        <f>+'ANEXO No. 01 (1)'!N82</f>
        <v>0</v>
      </c>
      <c r="G80" s="94" t="e">
        <f>+'ANEXO No. 01 (1)'!#REF!</f>
        <v>#REF!</v>
      </c>
    </row>
    <row r="81" spans="1:7">
      <c r="A81" s="96" t="s">
        <v>1615</v>
      </c>
      <c r="B81" s="96" t="s">
        <v>6</v>
      </c>
      <c r="C81" s="96" t="s">
        <v>2104</v>
      </c>
      <c r="D81" s="94">
        <f>+'ANEXO No. 01 (1)'!K83</f>
        <v>0</v>
      </c>
      <c r="E81" s="94">
        <f>+'ANEXO No. 01 (1)'!M83</f>
        <v>0</v>
      </c>
      <c r="F81" s="94">
        <f>+'ANEXO No. 01 (1)'!N83</f>
        <v>0</v>
      </c>
      <c r="G81" s="94" t="e">
        <f>+'ANEXO No. 01 (1)'!#REF!</f>
        <v>#REF!</v>
      </c>
    </row>
    <row r="82" spans="1:7">
      <c r="A82" s="96" t="s">
        <v>1616</v>
      </c>
      <c r="B82" s="96" t="s">
        <v>6</v>
      </c>
      <c r="C82" s="96" t="s">
        <v>2104</v>
      </c>
      <c r="D82" s="94">
        <f>+'ANEXO No. 01 (1)'!K84</f>
        <v>504545.45454545453</v>
      </c>
      <c r="E82" s="94">
        <f>+'ANEXO No. 01 (1)'!M84</f>
        <v>3641000</v>
      </c>
      <c r="F82" s="94">
        <f>+'ANEXO No. 01 (1)'!N84</f>
        <v>0</v>
      </c>
      <c r="G82" s="94" t="e">
        <f>+'ANEXO No. 01 (1)'!#REF!</f>
        <v>#REF!</v>
      </c>
    </row>
    <row r="83" spans="1:7">
      <c r="A83" s="96" t="s">
        <v>1618</v>
      </c>
      <c r="B83" s="96" t="s">
        <v>6</v>
      </c>
      <c r="C83" s="96" t="s">
        <v>2104</v>
      </c>
      <c r="D83" s="94">
        <f>+'ANEXO No. 01 (1)'!K85</f>
        <v>1642727.2727272727</v>
      </c>
      <c r="E83" s="94">
        <f>+'ANEXO No. 01 (1)'!M85</f>
        <v>11846000</v>
      </c>
      <c r="F83" s="94">
        <f>+'ANEXO No. 01 (1)'!N85</f>
        <v>0</v>
      </c>
      <c r="G83" s="94" t="e">
        <f>+'ANEXO No. 01 (1)'!#REF!</f>
        <v>#REF!</v>
      </c>
    </row>
    <row r="84" spans="1:7">
      <c r="A84" s="96" t="s">
        <v>1620</v>
      </c>
      <c r="B84" s="96" t="s">
        <v>6</v>
      </c>
      <c r="C84" s="96" t="s">
        <v>2104</v>
      </c>
      <c r="D84" s="94">
        <f>+'ANEXO No. 01 (1)'!K86</f>
        <v>12655818.1800001</v>
      </c>
      <c r="E84" s="94">
        <f>+'ANEXO No. 01 (1)'!M86</f>
        <v>92194842</v>
      </c>
      <c r="F84" s="94">
        <f>+'ANEXO No. 01 (1)'!N86</f>
        <v>0</v>
      </c>
      <c r="G84" s="94" t="e">
        <f>+'ANEXO No. 01 (1)'!#REF!</f>
        <v>#REF!</v>
      </c>
    </row>
    <row r="85" spans="1:7">
      <c r="A85" s="96" t="s">
        <v>1621</v>
      </c>
      <c r="B85" s="96" t="s">
        <v>6</v>
      </c>
      <c r="C85" s="96" t="s">
        <v>2104</v>
      </c>
      <c r="D85" s="94">
        <f>+'ANEXO No. 01 (1)'!K87</f>
        <v>504545.45454545453</v>
      </c>
      <c r="E85" s="94">
        <f>+'ANEXO No. 01 (1)'!M87</f>
        <v>3641000</v>
      </c>
      <c r="F85" s="94">
        <f>+'ANEXO No. 01 (1)'!N87</f>
        <v>0</v>
      </c>
      <c r="G85" s="94" t="e">
        <f>+'ANEXO No. 01 (1)'!#REF!</f>
        <v>#REF!</v>
      </c>
    </row>
    <row r="86" spans="1:7">
      <c r="A86" s="96" t="s">
        <v>1622</v>
      </c>
      <c r="B86" s="96" t="s">
        <v>6</v>
      </c>
      <c r="C86" s="96" t="s">
        <v>2104</v>
      </c>
      <c r="D86" s="94">
        <f>+'ANEXO No. 01 (1)'!K88</f>
        <v>1740000</v>
      </c>
      <c r="E86" s="94">
        <f>+'ANEXO No. 01 (1)'!M88</f>
        <v>12545000</v>
      </c>
      <c r="F86" s="94">
        <f>+'ANEXO No. 01 (1)'!N88</f>
        <v>0</v>
      </c>
      <c r="G86" s="94" t="e">
        <f>+'ANEXO No. 01 (1)'!#REF!</f>
        <v>#REF!</v>
      </c>
    </row>
    <row r="87" spans="1:7">
      <c r="A87" s="96" t="s">
        <v>1623</v>
      </c>
      <c r="B87" s="96" t="s">
        <v>6</v>
      </c>
      <c r="C87" s="96" t="s">
        <v>2104</v>
      </c>
      <c r="D87" s="94">
        <f>+'ANEXO No. 01 (1)'!K89</f>
        <v>0</v>
      </c>
      <c r="E87" s="94">
        <f>+'ANEXO No. 01 (1)'!M89</f>
        <v>0</v>
      </c>
      <c r="F87" s="94">
        <f>+'ANEXO No. 01 (1)'!N89</f>
        <v>0</v>
      </c>
      <c r="G87" s="94" t="e">
        <f>+'ANEXO No. 01 (1)'!#REF!</f>
        <v>#REF!</v>
      </c>
    </row>
    <row r="88" spans="1:7">
      <c r="A88" s="96" t="s">
        <v>1624</v>
      </c>
      <c r="B88" s="96" t="s">
        <v>6</v>
      </c>
      <c r="C88" s="96" t="s">
        <v>2104</v>
      </c>
      <c r="D88" s="94">
        <f>+'ANEXO No. 01 (1)'!K90</f>
        <v>0</v>
      </c>
      <c r="E88" s="94">
        <f>+'ANEXO No. 01 (1)'!M90</f>
        <v>0</v>
      </c>
      <c r="F88" s="94">
        <f>+'ANEXO No. 01 (1)'!N90</f>
        <v>0</v>
      </c>
      <c r="G88" s="94" t="e">
        <f>+'ANEXO No. 01 (1)'!#REF!</f>
        <v>#REF!</v>
      </c>
    </row>
    <row r="89" spans="1:7">
      <c r="A89" s="96" t="s">
        <v>1625</v>
      </c>
      <c r="B89" s="96" t="s">
        <v>6</v>
      </c>
      <c r="C89" s="96" t="s">
        <v>2104</v>
      </c>
      <c r="D89" s="94">
        <f>+'ANEXO No. 01 (1)'!K91</f>
        <v>0</v>
      </c>
      <c r="E89" s="94">
        <f>+'ANEXO No. 01 (1)'!M91</f>
        <v>0</v>
      </c>
      <c r="F89" s="94">
        <f>+'ANEXO No. 01 (1)'!N91</f>
        <v>0</v>
      </c>
      <c r="G89" s="94" t="e">
        <f>+'ANEXO No. 01 (1)'!#REF!</f>
        <v>#REF!</v>
      </c>
    </row>
    <row r="90" spans="1:7">
      <c r="A90" s="96" t="s">
        <v>1626</v>
      </c>
      <c r="B90" s="96" t="s">
        <v>6</v>
      </c>
      <c r="C90" s="96" t="s">
        <v>2104</v>
      </c>
      <c r="D90" s="94">
        <f>+'ANEXO No. 01 (1)'!K92</f>
        <v>0</v>
      </c>
      <c r="E90" s="94">
        <f>+'ANEXO No. 01 (1)'!M92</f>
        <v>0</v>
      </c>
      <c r="F90" s="94">
        <f>+'ANEXO No. 01 (1)'!N92</f>
        <v>0</v>
      </c>
      <c r="G90" s="94" t="e">
        <f>+'ANEXO No. 01 (1)'!#REF!</f>
        <v>#REF!</v>
      </c>
    </row>
    <row r="91" spans="1:7">
      <c r="A91" s="96" t="s">
        <v>1629</v>
      </c>
      <c r="B91" s="96" t="s">
        <v>6</v>
      </c>
      <c r="C91" s="96" t="s">
        <v>2104</v>
      </c>
      <c r="D91" s="94">
        <f>+'ANEXO No. 01 (1)'!K93</f>
        <v>504545.45454545453</v>
      </c>
      <c r="E91" s="94">
        <f>+'ANEXO No. 01 (1)'!M93</f>
        <v>3641000</v>
      </c>
      <c r="F91" s="94">
        <f>+'ANEXO No. 01 (1)'!N93</f>
        <v>0</v>
      </c>
      <c r="G91" s="94" t="e">
        <f>+'ANEXO No. 01 (1)'!#REF!</f>
        <v>#REF!</v>
      </c>
    </row>
    <row r="92" spans="1:7">
      <c r="A92" s="96" t="s">
        <v>1633</v>
      </c>
      <c r="B92" s="96" t="s">
        <v>6</v>
      </c>
      <c r="C92" s="96" t="s">
        <v>2104</v>
      </c>
      <c r="D92" s="94">
        <f>+'ANEXO No. 01 (1)'!K94</f>
        <v>0</v>
      </c>
      <c r="E92" s="94">
        <f>+'ANEXO No. 01 (1)'!M94</f>
        <v>0</v>
      </c>
      <c r="F92" s="94">
        <f>+'ANEXO No. 01 (1)'!N94</f>
        <v>0</v>
      </c>
      <c r="G92" s="94" t="e">
        <f>+'ANEXO No. 01 (1)'!#REF!</f>
        <v>#REF!</v>
      </c>
    </row>
    <row r="93" spans="1:7">
      <c r="A93" s="96" t="s">
        <v>1634</v>
      </c>
      <c r="B93" s="96" t="s">
        <v>6</v>
      </c>
      <c r="C93" s="96" t="s">
        <v>2104</v>
      </c>
      <c r="D93" s="94">
        <f>+'ANEXO No. 01 (1)'!K95</f>
        <v>590000</v>
      </c>
      <c r="E93" s="94">
        <f>+'ANEXO No. 01 (1)'!M95</f>
        <v>4254000</v>
      </c>
      <c r="F93" s="94">
        <f>+'ANEXO No. 01 (1)'!N95</f>
        <v>0</v>
      </c>
      <c r="G93" s="94" t="e">
        <f>+'ANEXO No. 01 (1)'!#REF!</f>
        <v>#REF!</v>
      </c>
    </row>
    <row r="94" spans="1:7">
      <c r="A94" s="96" t="s">
        <v>1635</v>
      </c>
      <c r="B94" s="96" t="s">
        <v>6</v>
      </c>
      <c r="C94" s="96" t="s">
        <v>2104</v>
      </c>
      <c r="D94" s="94">
        <f>+'ANEXO No. 01 (1)'!K96</f>
        <v>504545.45454545453</v>
      </c>
      <c r="E94" s="94">
        <f>+'ANEXO No. 01 (1)'!M96</f>
        <v>3641000</v>
      </c>
      <c r="F94" s="94">
        <f>+'ANEXO No. 01 (1)'!N96</f>
        <v>0</v>
      </c>
      <c r="G94" s="94" t="e">
        <f>+'ANEXO No. 01 (1)'!#REF!</f>
        <v>#REF!</v>
      </c>
    </row>
    <row r="95" spans="1:7">
      <c r="A95" s="96" t="s">
        <v>1636</v>
      </c>
      <c r="B95" s="96" t="s">
        <v>6</v>
      </c>
      <c r="C95" s="96" t="s">
        <v>2104</v>
      </c>
      <c r="D95" s="94">
        <f>+'ANEXO No. 01 (1)'!K97</f>
        <v>0</v>
      </c>
      <c r="E95" s="94">
        <f>+'ANEXO No. 01 (1)'!M97</f>
        <v>0</v>
      </c>
      <c r="F95" s="94">
        <f>+'ANEXO No. 01 (1)'!N97</f>
        <v>0</v>
      </c>
      <c r="G95" s="94" t="e">
        <f>+'ANEXO No. 01 (1)'!#REF!</f>
        <v>#REF!</v>
      </c>
    </row>
    <row r="96" spans="1:7">
      <c r="A96" s="96" t="s">
        <v>1637</v>
      </c>
      <c r="B96" s="96" t="s">
        <v>6</v>
      </c>
      <c r="C96" s="96" t="s">
        <v>2104</v>
      </c>
      <c r="D96" s="94">
        <f>+'ANEXO No. 01 (1)'!K98</f>
        <v>0</v>
      </c>
      <c r="E96" s="94">
        <f>+'ANEXO No. 01 (1)'!M98</f>
        <v>0</v>
      </c>
      <c r="F96" s="94">
        <f>+'ANEXO No. 01 (1)'!N98</f>
        <v>0</v>
      </c>
      <c r="G96" s="94" t="e">
        <f>+'ANEXO No. 01 (1)'!#REF!</f>
        <v>#REF!</v>
      </c>
    </row>
    <row r="97" spans="1:7">
      <c r="A97" s="96" t="s">
        <v>1638</v>
      </c>
      <c r="B97" s="96" t="s">
        <v>6</v>
      </c>
      <c r="C97" s="96" t="s">
        <v>2104</v>
      </c>
      <c r="D97" s="94">
        <f>+'ANEXO No. 01 (1)'!K99</f>
        <v>5650909.0909090908</v>
      </c>
      <c r="E97" s="94">
        <f>+'ANEXO No. 01 (1)'!M99</f>
        <v>40744000</v>
      </c>
      <c r="F97" s="94">
        <f>+'ANEXO No. 01 (1)'!N99</f>
        <v>0</v>
      </c>
      <c r="G97" s="94" t="e">
        <f>+'ANEXO No. 01 (1)'!#REF!</f>
        <v>#REF!</v>
      </c>
    </row>
    <row r="98" spans="1:7">
      <c r="A98" s="96" t="s">
        <v>1640</v>
      </c>
      <c r="B98" s="96" t="s">
        <v>6</v>
      </c>
      <c r="C98" s="96" t="s">
        <v>2104</v>
      </c>
      <c r="D98" s="94">
        <f>+'ANEXO No. 01 (1)'!K100</f>
        <v>1740000</v>
      </c>
      <c r="E98" s="94">
        <f>+'ANEXO No. 01 (1)'!M100</f>
        <v>12545000</v>
      </c>
      <c r="F98" s="94">
        <f>+'ANEXO No. 01 (1)'!N100</f>
        <v>0</v>
      </c>
      <c r="G98" s="94" t="e">
        <f>+'ANEXO No. 01 (1)'!#REF!</f>
        <v>#REF!</v>
      </c>
    </row>
    <row r="99" spans="1:7">
      <c r="A99" s="96" t="s">
        <v>1643</v>
      </c>
      <c r="B99" s="96" t="s">
        <v>6</v>
      </c>
      <c r="C99" s="96" t="s">
        <v>2104</v>
      </c>
      <c r="D99" s="94">
        <f>+'ANEXO No. 01 (1)'!K101</f>
        <v>504545.45454545453</v>
      </c>
      <c r="E99" s="94">
        <f>+'ANEXO No. 01 (1)'!M101</f>
        <v>3641000</v>
      </c>
      <c r="F99" s="94">
        <f>+'ANEXO No. 01 (1)'!N101</f>
        <v>0</v>
      </c>
      <c r="G99" s="94" t="e">
        <f>+'ANEXO No. 01 (1)'!#REF!</f>
        <v>#REF!</v>
      </c>
    </row>
    <row r="100" spans="1:7">
      <c r="A100" s="96" t="s">
        <v>1644</v>
      </c>
      <c r="B100" s="96" t="s">
        <v>6</v>
      </c>
      <c r="C100" s="96" t="s">
        <v>2104</v>
      </c>
      <c r="D100" s="94">
        <f>+'ANEXO No. 01 (1)'!K102</f>
        <v>0</v>
      </c>
      <c r="E100" s="94">
        <f>+'ANEXO No. 01 (1)'!M102</f>
        <v>0</v>
      </c>
      <c r="F100" s="94">
        <f>+'ANEXO No. 01 (1)'!N102</f>
        <v>0</v>
      </c>
      <c r="G100" s="94" t="e">
        <f>+'ANEXO No. 01 (1)'!#REF!</f>
        <v>#REF!</v>
      </c>
    </row>
    <row r="101" spans="1:7">
      <c r="A101" s="96" t="s">
        <v>1645</v>
      </c>
      <c r="B101" s="96" t="s">
        <v>6</v>
      </c>
      <c r="C101" s="96" t="s">
        <v>2104</v>
      </c>
      <c r="D101" s="94">
        <f>+'ANEXO No. 01 (1)'!K103</f>
        <v>504545.45454545453</v>
      </c>
      <c r="E101" s="94">
        <f>+'ANEXO No. 01 (1)'!M103</f>
        <v>3641000</v>
      </c>
      <c r="F101" s="94">
        <f>+'ANEXO No. 01 (1)'!N103</f>
        <v>0</v>
      </c>
      <c r="G101" s="94" t="e">
        <f>+'ANEXO No. 01 (1)'!#REF!</f>
        <v>#REF!</v>
      </c>
    </row>
    <row r="102" spans="1:7">
      <c r="A102" s="96" t="s">
        <v>1646</v>
      </c>
      <c r="B102" s="96" t="s">
        <v>6</v>
      </c>
      <c r="C102" s="96" t="s">
        <v>2104</v>
      </c>
      <c r="D102" s="94">
        <f>+'ANEXO No. 01 (1)'!K104</f>
        <v>504545.45454545453</v>
      </c>
      <c r="E102" s="94">
        <f>+'ANEXO No. 01 (1)'!M104</f>
        <v>3641000</v>
      </c>
      <c r="F102" s="94">
        <f>+'ANEXO No. 01 (1)'!N104</f>
        <v>0</v>
      </c>
      <c r="G102" s="94" t="e">
        <f>+'ANEXO No. 01 (1)'!#REF!</f>
        <v>#REF!</v>
      </c>
    </row>
    <row r="103" spans="1:7">
      <c r="A103" s="96" t="s">
        <v>1649</v>
      </c>
      <c r="B103" s="96" t="s">
        <v>6</v>
      </c>
      <c r="C103" s="96" t="s">
        <v>2104</v>
      </c>
      <c r="D103" s="94">
        <f>+'ANEXO No. 01 (1)'!K105</f>
        <v>0</v>
      </c>
      <c r="E103" s="94">
        <f>+'ANEXO No. 01 (1)'!M105</f>
        <v>0</v>
      </c>
      <c r="F103" s="94">
        <f>+'ANEXO No. 01 (1)'!N105</f>
        <v>0</v>
      </c>
      <c r="G103" s="94" t="e">
        <f>+'ANEXO No. 01 (1)'!#REF!</f>
        <v>#REF!</v>
      </c>
    </row>
    <row r="104" spans="1:7">
      <c r="A104" s="96" t="s">
        <v>1650</v>
      </c>
      <c r="B104" s="96" t="s">
        <v>6</v>
      </c>
      <c r="C104" s="96" t="s">
        <v>2104</v>
      </c>
      <c r="D104" s="94">
        <f>+'ANEXO No. 01 (1)'!K106</f>
        <v>1200000</v>
      </c>
      <c r="E104" s="94">
        <f>+'ANEXO No. 01 (1)'!M106</f>
        <v>8652000</v>
      </c>
      <c r="F104" s="94">
        <f>+'ANEXO No. 01 (1)'!N106</f>
        <v>0</v>
      </c>
      <c r="G104" s="94" t="e">
        <f>+'ANEXO No. 01 (1)'!#REF!</f>
        <v>#REF!</v>
      </c>
    </row>
    <row r="105" spans="1:7">
      <c r="A105" s="96" t="s">
        <v>1651</v>
      </c>
      <c r="B105" s="96" t="s">
        <v>6</v>
      </c>
      <c r="C105" s="96" t="s">
        <v>2104</v>
      </c>
      <c r="D105" s="94">
        <f>+'ANEXO No. 01 (1)'!K107</f>
        <v>0</v>
      </c>
      <c r="E105" s="94">
        <f>+'ANEXO No. 01 (1)'!M107</f>
        <v>0</v>
      </c>
      <c r="F105" s="94">
        <f>+'ANEXO No. 01 (1)'!N107</f>
        <v>0</v>
      </c>
      <c r="G105" s="94" t="e">
        <f>+'ANEXO No. 01 (1)'!#REF!</f>
        <v>#REF!</v>
      </c>
    </row>
    <row r="106" spans="1:7">
      <c r="A106" s="96" t="s">
        <v>1654</v>
      </c>
      <c r="B106" s="96" t="s">
        <v>6</v>
      </c>
      <c r="C106" s="96" t="s">
        <v>2104</v>
      </c>
      <c r="D106" s="94">
        <f>+'ANEXO No. 01 (1)'!K108</f>
        <v>0</v>
      </c>
      <c r="E106" s="94">
        <f>+'ANEXO No. 01 (1)'!M108</f>
        <v>0</v>
      </c>
      <c r="F106" s="94">
        <f>+'ANEXO No. 01 (1)'!N108</f>
        <v>0</v>
      </c>
      <c r="G106" s="94" t="e">
        <f>+'ANEXO No. 01 (1)'!#REF!</f>
        <v>#REF!</v>
      </c>
    </row>
    <row r="107" spans="1:7">
      <c r="A107" s="96" t="s">
        <v>1656</v>
      </c>
      <c r="B107" s="96" t="s">
        <v>6</v>
      </c>
      <c r="C107" s="96" t="s">
        <v>2104</v>
      </c>
      <c r="D107" s="94">
        <f>+'ANEXO No. 01 (1)'!K109</f>
        <v>504545.45454545453</v>
      </c>
      <c r="E107" s="94">
        <f>+'ANEXO No. 01 (1)'!M109</f>
        <v>3641000</v>
      </c>
      <c r="F107" s="94">
        <f>+'ANEXO No. 01 (1)'!N109</f>
        <v>0</v>
      </c>
      <c r="G107" s="94" t="e">
        <f>+'ANEXO No. 01 (1)'!#REF!</f>
        <v>#REF!</v>
      </c>
    </row>
    <row r="108" spans="1:7">
      <c r="A108" s="96" t="s">
        <v>1657</v>
      </c>
      <c r="B108" s="96" t="s">
        <v>6</v>
      </c>
      <c r="C108" s="96" t="s">
        <v>2104</v>
      </c>
      <c r="D108" s="94">
        <f>+'ANEXO No. 01 (1)'!K110</f>
        <v>0</v>
      </c>
      <c r="E108" s="94">
        <f>+'ANEXO No. 01 (1)'!M110</f>
        <v>0</v>
      </c>
      <c r="F108" s="94">
        <f>+'ANEXO No. 01 (1)'!N110</f>
        <v>0</v>
      </c>
      <c r="G108" s="94" t="e">
        <f>+'ANEXO No. 01 (1)'!#REF!</f>
        <v>#REF!</v>
      </c>
    </row>
    <row r="109" spans="1:7">
      <c r="A109" s="96" t="s">
        <v>1658</v>
      </c>
      <c r="B109" s="96" t="s">
        <v>6</v>
      </c>
      <c r="C109" s="96" t="s">
        <v>2104</v>
      </c>
      <c r="D109" s="94">
        <f>+'ANEXO No. 01 (1)'!K111</f>
        <v>0</v>
      </c>
      <c r="E109" s="94">
        <f>+'ANEXO No. 01 (1)'!M111</f>
        <v>0</v>
      </c>
      <c r="F109" s="94">
        <f>+'ANEXO No. 01 (1)'!N111</f>
        <v>0</v>
      </c>
      <c r="G109" s="94" t="e">
        <f>+'ANEXO No. 01 (1)'!#REF!</f>
        <v>#REF!</v>
      </c>
    </row>
    <row r="110" spans="1:7">
      <c r="A110" s="96" t="s">
        <v>1659</v>
      </c>
      <c r="B110" s="96" t="s">
        <v>6</v>
      </c>
      <c r="C110" s="96" t="s">
        <v>2104</v>
      </c>
      <c r="D110" s="94">
        <f>+'ANEXO No. 01 (1)'!K112</f>
        <v>504545.45454545453</v>
      </c>
      <c r="E110" s="94">
        <f>+'ANEXO No. 01 (1)'!M112</f>
        <v>3641000</v>
      </c>
      <c r="F110" s="94">
        <f>+'ANEXO No. 01 (1)'!N112</f>
        <v>0</v>
      </c>
      <c r="G110" s="94" t="e">
        <f>+'ANEXO No. 01 (1)'!#REF!</f>
        <v>#REF!</v>
      </c>
    </row>
    <row r="111" spans="1:7">
      <c r="A111" s="96" t="s">
        <v>1661</v>
      </c>
      <c r="B111" s="96" t="s">
        <v>6</v>
      </c>
      <c r="C111" s="96" t="s">
        <v>2104</v>
      </c>
      <c r="D111" s="94">
        <f>+'ANEXO No. 01 (1)'!K113</f>
        <v>1020000</v>
      </c>
      <c r="E111" s="94">
        <f>+'ANEXO No. 01 (1)'!M113</f>
        <v>7354000</v>
      </c>
      <c r="F111" s="94">
        <f>+'ANEXO No. 01 (1)'!N113</f>
        <v>0</v>
      </c>
      <c r="G111" s="94" t="e">
        <f>+'ANEXO No. 01 (1)'!#REF!</f>
        <v>#REF!</v>
      </c>
    </row>
    <row r="112" spans="1:7">
      <c r="A112" s="96" t="s">
        <v>1665</v>
      </c>
      <c r="B112" s="96" t="s">
        <v>6</v>
      </c>
      <c r="C112" s="96" t="s">
        <v>2104</v>
      </c>
      <c r="D112" s="94">
        <f>+'ANEXO No. 01 (1)'!K114</f>
        <v>504545.45454545453</v>
      </c>
      <c r="E112" s="94">
        <f>+'ANEXO No. 01 (1)'!M114</f>
        <v>3641000</v>
      </c>
      <c r="F112" s="94">
        <f>+'ANEXO No. 01 (1)'!N114</f>
        <v>0</v>
      </c>
      <c r="G112" s="94" t="e">
        <f>+'ANEXO No. 01 (1)'!#REF!</f>
        <v>#REF!</v>
      </c>
    </row>
    <row r="113" spans="1:7">
      <c r="A113" s="96" t="s">
        <v>1666</v>
      </c>
      <c r="B113" s="96" t="s">
        <v>6</v>
      </c>
      <c r="C113" s="96" t="s">
        <v>2104</v>
      </c>
      <c r="D113" s="94">
        <f>+'ANEXO No. 01 (1)'!K115</f>
        <v>1224545.4545454546</v>
      </c>
      <c r="E113" s="94">
        <f>+'ANEXO No. 01 (1)'!M115</f>
        <v>8832000</v>
      </c>
      <c r="F113" s="94">
        <f>+'ANEXO No. 01 (1)'!N115</f>
        <v>0</v>
      </c>
      <c r="G113" s="94" t="e">
        <f>+'ANEXO No. 01 (1)'!#REF!</f>
        <v>#REF!</v>
      </c>
    </row>
    <row r="114" spans="1:7">
      <c r="A114" s="96" t="s">
        <v>159</v>
      </c>
      <c r="B114" s="96" t="s">
        <v>6</v>
      </c>
      <c r="C114" s="96" t="s">
        <v>2104</v>
      </c>
      <c r="D114" s="94">
        <f>+'ANEXO No. 01 (1)'!K116</f>
        <v>2159090.9090909092</v>
      </c>
      <c r="E114" s="94">
        <f>+'ANEXO No. 01 (1)'!M116</f>
        <v>15566000</v>
      </c>
      <c r="F114" s="94">
        <f>+'ANEXO No. 01 (1)'!N116</f>
        <v>0</v>
      </c>
      <c r="G114" s="94" t="e">
        <f>+'ANEXO No. 01 (1)'!#REF!</f>
        <v>#REF!</v>
      </c>
    </row>
    <row r="115" spans="1:7">
      <c r="A115" s="96" t="s">
        <v>161</v>
      </c>
      <c r="B115" s="96" t="s">
        <v>6</v>
      </c>
      <c r="C115" s="96" t="s">
        <v>2104</v>
      </c>
      <c r="D115" s="94">
        <f>+'ANEXO No. 01 (1)'!K117</f>
        <v>0</v>
      </c>
      <c r="E115" s="94">
        <f>+'ANEXO No. 01 (1)'!M117</f>
        <v>0</v>
      </c>
      <c r="F115" s="94">
        <f>+'ANEXO No. 01 (1)'!N117</f>
        <v>0</v>
      </c>
      <c r="G115" s="94" t="e">
        <f>+'ANEXO No. 01 (1)'!#REF!</f>
        <v>#REF!</v>
      </c>
    </row>
    <row r="116" spans="1:7">
      <c r="A116" s="96" t="s">
        <v>163</v>
      </c>
      <c r="B116" s="96" t="s">
        <v>6</v>
      </c>
      <c r="C116" s="96" t="s">
        <v>2104</v>
      </c>
      <c r="D116" s="94">
        <f>+'ANEXO No. 01 (1)'!K118</f>
        <v>504545.45454545453</v>
      </c>
      <c r="E116" s="94">
        <f>+'ANEXO No. 01 (1)'!M118</f>
        <v>3641000</v>
      </c>
      <c r="F116" s="94">
        <f>+'ANEXO No. 01 (1)'!N118</f>
        <v>0</v>
      </c>
      <c r="G116" s="94" t="e">
        <f>+'ANEXO No. 01 (1)'!#REF!</f>
        <v>#REF!</v>
      </c>
    </row>
    <row r="117" spans="1:7">
      <c r="A117" s="96" t="s">
        <v>165</v>
      </c>
      <c r="B117" s="96" t="s">
        <v>6</v>
      </c>
      <c r="C117" s="96" t="s">
        <v>2104</v>
      </c>
      <c r="D117" s="94">
        <f>+'ANEXO No. 01 (1)'!K119</f>
        <v>0</v>
      </c>
      <c r="E117" s="94">
        <f>+'ANEXO No. 01 (1)'!M119</f>
        <v>0</v>
      </c>
      <c r="F117" s="94">
        <f>+'ANEXO No. 01 (1)'!N119</f>
        <v>0</v>
      </c>
      <c r="G117" s="94" t="e">
        <f>+'ANEXO No. 01 (1)'!#REF!</f>
        <v>#REF!</v>
      </c>
    </row>
    <row r="118" spans="1:7">
      <c r="A118" s="96" t="s">
        <v>167</v>
      </c>
      <c r="B118" s="96" t="s">
        <v>6</v>
      </c>
      <c r="C118" s="96" t="s">
        <v>2104</v>
      </c>
      <c r="D118" s="94">
        <f>+'ANEXO No. 01 (1)'!K120</f>
        <v>504545.45454545453</v>
      </c>
      <c r="E118" s="94">
        <f>+'ANEXO No. 01 (1)'!M120</f>
        <v>3641000</v>
      </c>
      <c r="F118" s="94">
        <f>+'ANEXO No. 01 (1)'!N120</f>
        <v>0</v>
      </c>
      <c r="G118" s="94" t="e">
        <f>+'ANEXO No. 01 (1)'!#REF!</f>
        <v>#REF!</v>
      </c>
    </row>
    <row r="119" spans="1:7">
      <c r="A119" s="96" t="s">
        <v>830</v>
      </c>
      <c r="B119" s="96" t="s">
        <v>6</v>
      </c>
      <c r="C119" s="96" t="s">
        <v>2104</v>
      </c>
      <c r="D119" s="94">
        <f>+'ANEXO No. 01 (1)'!K121</f>
        <v>0</v>
      </c>
      <c r="E119" s="94">
        <f>+'ANEXO No. 01 (1)'!M121</f>
        <v>0</v>
      </c>
      <c r="F119" s="94">
        <f>+'ANEXO No. 01 (1)'!N121</f>
        <v>0</v>
      </c>
      <c r="G119" s="94" t="e">
        <f>+'ANEXO No. 01 (1)'!#REF!</f>
        <v>#REF!</v>
      </c>
    </row>
    <row r="120" spans="1:7">
      <c r="A120" s="96" t="s">
        <v>832</v>
      </c>
      <c r="B120" s="96" t="s">
        <v>6</v>
      </c>
      <c r="C120" s="96" t="s">
        <v>2104</v>
      </c>
      <c r="D120" s="94">
        <f>+'ANEXO No. 01 (1)'!K122</f>
        <v>504545.45454545453</v>
      </c>
      <c r="E120" s="94">
        <f>+'ANEXO No. 01 (1)'!M122</f>
        <v>3641000</v>
      </c>
      <c r="F120" s="94">
        <f>+'ANEXO No. 01 (1)'!N122</f>
        <v>0</v>
      </c>
      <c r="G120" s="94" t="e">
        <f>+'ANEXO No. 01 (1)'!#REF!</f>
        <v>#REF!</v>
      </c>
    </row>
    <row r="121" spans="1:7">
      <c r="A121" s="96" t="s">
        <v>722</v>
      </c>
      <c r="B121" s="96" t="s">
        <v>6</v>
      </c>
      <c r="C121" s="96" t="s">
        <v>2104</v>
      </c>
      <c r="D121" s="94">
        <f>+'ANEXO No. 01 (1)'!K123</f>
        <v>504545.45454545453</v>
      </c>
      <c r="E121" s="94">
        <f>+'ANEXO No. 01 (1)'!M123</f>
        <v>3641000</v>
      </c>
      <c r="F121" s="94">
        <f>+'ANEXO No. 01 (1)'!N123</f>
        <v>0</v>
      </c>
      <c r="G121" s="94" t="e">
        <f>+'ANEXO No. 01 (1)'!#REF!</f>
        <v>#REF!</v>
      </c>
    </row>
    <row r="122" spans="1:7">
      <c r="A122" s="96" t="s">
        <v>724</v>
      </c>
      <c r="B122" s="96" t="s">
        <v>6</v>
      </c>
      <c r="C122" s="96" t="s">
        <v>2104</v>
      </c>
      <c r="D122" s="94">
        <f>+'ANEXO No. 01 (1)'!K124</f>
        <v>504545.45454545453</v>
      </c>
      <c r="E122" s="94">
        <f>+'ANEXO No. 01 (1)'!M124</f>
        <v>3641000</v>
      </c>
      <c r="F122" s="94">
        <f>+'ANEXO No. 01 (1)'!N124</f>
        <v>0</v>
      </c>
      <c r="G122" s="94" t="e">
        <f>+'ANEXO No. 01 (1)'!#REF!</f>
        <v>#REF!</v>
      </c>
    </row>
    <row r="123" spans="1:7">
      <c r="A123" s="96" t="s">
        <v>1229</v>
      </c>
      <c r="B123" s="96" t="s">
        <v>16</v>
      </c>
      <c r="C123" s="96" t="s">
        <v>1477</v>
      </c>
      <c r="D123" s="94">
        <f>+'ANEXO No. 01 (1)'!K125</f>
        <v>9045454.5454545449</v>
      </c>
      <c r="E123" s="94">
        <f>+'ANEXO No. 01 (1)'!M125</f>
        <v>65214000</v>
      </c>
      <c r="F123" s="94">
        <f>+'ANEXO No. 01 (1)'!N125</f>
        <v>0</v>
      </c>
      <c r="G123" s="94" t="e">
        <f>+'ANEXO No. 01 (1)'!#REF!</f>
        <v>#REF!</v>
      </c>
    </row>
    <row r="124" spans="1:7">
      <c r="A124" s="96" t="s">
        <v>1675</v>
      </c>
      <c r="B124" s="96" t="s">
        <v>16</v>
      </c>
      <c r="C124" s="96" t="s">
        <v>2105</v>
      </c>
      <c r="D124" s="94">
        <f>+'ANEXO No. 01 (1)'!K126</f>
        <v>1331818.1818181819</v>
      </c>
      <c r="E124" s="94">
        <f>+'ANEXO No. 01 (1)'!M126</f>
        <v>9604000</v>
      </c>
      <c r="F124" s="94">
        <f>+'ANEXO No. 01 (1)'!N126</f>
        <v>0</v>
      </c>
      <c r="G124" s="94" t="e">
        <f>+'ANEXO No. 01 (1)'!#REF!</f>
        <v>#REF!</v>
      </c>
    </row>
    <row r="125" spans="1:7">
      <c r="A125" s="96" t="s">
        <v>1276</v>
      </c>
      <c r="B125" s="96" t="s">
        <v>220</v>
      </c>
      <c r="C125" s="96" t="s">
        <v>2105</v>
      </c>
      <c r="D125" s="94">
        <f>+'ANEXO No. 01 (1)'!K127</f>
        <v>1439090.9090909092</v>
      </c>
      <c r="E125" s="94">
        <f>+'ANEXO No. 01 (1)'!M127</f>
        <v>10375000</v>
      </c>
      <c r="F125" s="94">
        <f>+'ANEXO No. 01 (1)'!N127</f>
        <v>0</v>
      </c>
      <c r="G125" s="94" t="e">
        <f>+'ANEXO No. 01 (1)'!#REF!</f>
        <v>#REF!</v>
      </c>
    </row>
    <row r="126" spans="1:7">
      <c r="A126" s="96" t="s">
        <v>1277</v>
      </c>
      <c r="B126" s="96" t="s">
        <v>16</v>
      </c>
      <c r="C126" s="96" t="s">
        <v>2105</v>
      </c>
      <c r="D126" s="94">
        <f>+'ANEXO No. 01 (1)'!K128</f>
        <v>1331818.1818181819</v>
      </c>
      <c r="E126" s="94">
        <f>+'ANEXO No. 01 (1)'!M128</f>
        <v>9604000</v>
      </c>
      <c r="F126" s="94">
        <f>+'ANEXO No. 01 (1)'!N128</f>
        <v>0</v>
      </c>
      <c r="G126" s="94" t="e">
        <f>+'ANEXO No. 01 (1)'!#REF!</f>
        <v>#REF!</v>
      </c>
    </row>
    <row r="127" spans="1:7">
      <c r="A127" s="96" t="s">
        <v>268</v>
      </c>
      <c r="B127" s="96" t="s">
        <v>16</v>
      </c>
      <c r="C127" s="96" t="s">
        <v>2107</v>
      </c>
      <c r="D127" s="94">
        <f>+'ANEXO No. 01 (1)'!K129</f>
        <v>2771818.1818181816</v>
      </c>
      <c r="E127" s="94">
        <f>+'ANEXO No. 01 (1)'!M129</f>
        <v>19986000</v>
      </c>
      <c r="F127" s="94">
        <f>+'ANEXO No. 01 (1)'!N129</f>
        <v>0</v>
      </c>
      <c r="G127" s="94" t="e">
        <f>+'ANEXO No. 01 (1)'!#REF!</f>
        <v>#REF!</v>
      </c>
    </row>
    <row r="128" spans="1:7">
      <c r="A128" s="96" t="s">
        <v>379</v>
      </c>
      <c r="B128" s="96" t="s">
        <v>16</v>
      </c>
      <c r="C128" s="96" t="s">
        <v>2106</v>
      </c>
      <c r="D128" s="94">
        <f>+'ANEXO No. 01 (1)'!K130</f>
        <v>783636.36363636365</v>
      </c>
      <c r="E128" s="94">
        <f>+'ANEXO No. 01 (1)'!M130</f>
        <v>5653000</v>
      </c>
      <c r="F128" s="94">
        <f>+'ANEXO No. 01 (1)'!N130</f>
        <v>0</v>
      </c>
      <c r="G128" s="94" t="e">
        <f>+'ANEXO No. 01 (1)'!#REF!</f>
        <v>#REF!</v>
      </c>
    </row>
    <row r="129" spans="1:7">
      <c r="A129" s="96" t="s">
        <v>1683</v>
      </c>
      <c r="B129" s="96" t="s">
        <v>16</v>
      </c>
      <c r="C129" s="96" t="s">
        <v>2106</v>
      </c>
      <c r="D129" s="94">
        <f>+'ANEXO No. 01 (1)'!K131</f>
        <v>923636.36363636365</v>
      </c>
      <c r="E129" s="94">
        <f>+'ANEXO No. 01 (1)'!M131</f>
        <v>6662000</v>
      </c>
      <c r="F129" s="94">
        <f>+'ANEXO No. 01 (1)'!N131</f>
        <v>0</v>
      </c>
      <c r="G129" s="94" t="e">
        <f>+'ANEXO No. 01 (1)'!#REF!</f>
        <v>#REF!</v>
      </c>
    </row>
    <row r="130" spans="1:7">
      <c r="A130" s="96" t="s">
        <v>553</v>
      </c>
      <c r="B130" s="96" t="s">
        <v>16</v>
      </c>
      <c r="C130" s="96" t="s">
        <v>2106</v>
      </c>
      <c r="D130" s="94">
        <f>+'ANEXO No. 01 (1)'!K132</f>
        <v>504545.45454545453</v>
      </c>
      <c r="E130" s="94">
        <f>+'ANEXO No. 01 (1)'!M132</f>
        <v>3641000</v>
      </c>
      <c r="F130" s="94">
        <f>+'ANEXO No. 01 (1)'!N132</f>
        <v>0</v>
      </c>
      <c r="G130" s="94" t="e">
        <f>+'ANEXO No. 01 (1)'!#REF!</f>
        <v>#REF!</v>
      </c>
    </row>
    <row r="131" spans="1:7">
      <c r="A131" s="96" t="s">
        <v>564</v>
      </c>
      <c r="B131" s="96" t="s">
        <v>16</v>
      </c>
      <c r="C131" s="96" t="s">
        <v>2106</v>
      </c>
      <c r="D131" s="94">
        <f>+'ANEXO No. 01 (1)'!K133</f>
        <v>1052727.2727272727</v>
      </c>
      <c r="E131" s="94">
        <f>+'ANEXO No. 01 (1)'!M133</f>
        <v>7592000</v>
      </c>
      <c r="F131" s="94">
        <f>+'ANEXO No. 01 (1)'!N133</f>
        <v>0</v>
      </c>
      <c r="G131" s="94" t="e">
        <f>+'ANEXO No. 01 (1)'!#REF!</f>
        <v>#REF!</v>
      </c>
    </row>
    <row r="132" spans="1:7">
      <c r="A132" s="96" t="s">
        <v>572</v>
      </c>
      <c r="B132" s="96" t="s">
        <v>220</v>
      </c>
      <c r="C132" s="96" t="s">
        <v>2106</v>
      </c>
      <c r="D132" s="94">
        <f>+'ANEXO No. 01 (1)'!K134</f>
        <v>709090.90909090906</v>
      </c>
      <c r="E132" s="94">
        <f>+'ANEXO No. 01 (1)'!M134</f>
        <v>5112000</v>
      </c>
      <c r="F132" s="94">
        <f>+'ANEXO No. 01 (1)'!N134</f>
        <v>0</v>
      </c>
      <c r="G132" s="94" t="e">
        <f>+'ANEXO No. 01 (1)'!#REF!</f>
        <v>#REF!</v>
      </c>
    </row>
    <row r="133" spans="1:7">
      <c r="A133" s="96" t="s">
        <v>639</v>
      </c>
      <c r="B133" s="96" t="s">
        <v>16</v>
      </c>
      <c r="C133" s="96" t="s">
        <v>2106</v>
      </c>
      <c r="D133" s="94">
        <f>+'ANEXO No. 01 (1)'!K135</f>
        <v>955454.54545454541</v>
      </c>
      <c r="E133" s="94">
        <f>+'ANEXO No. 01 (1)'!M135</f>
        <v>6886000</v>
      </c>
      <c r="F133" s="94">
        <f>+'ANEXO No. 01 (1)'!N135</f>
        <v>0</v>
      </c>
      <c r="G133" s="94" t="e">
        <f>+'ANEXO No. 01 (1)'!#REF!</f>
        <v>#REF!</v>
      </c>
    </row>
    <row r="134" spans="1:7">
      <c r="A134" s="96" t="s">
        <v>683</v>
      </c>
      <c r="B134" s="96" t="s">
        <v>16</v>
      </c>
      <c r="C134" s="96" t="s">
        <v>2106</v>
      </c>
      <c r="D134" s="94">
        <f>+'ANEXO No. 01 (1)'!K136</f>
        <v>687272.72727272729</v>
      </c>
      <c r="E134" s="94">
        <f>+'ANEXO No. 01 (1)'!M136</f>
        <v>4953000</v>
      </c>
      <c r="F134" s="94">
        <f>+'ANEXO No. 01 (1)'!N136</f>
        <v>0</v>
      </c>
      <c r="G134" s="94" t="e">
        <f>+'ANEXO No. 01 (1)'!#REF!</f>
        <v>#REF!</v>
      </c>
    </row>
    <row r="135" spans="1:7">
      <c r="A135" s="96" t="s">
        <v>1230</v>
      </c>
      <c r="B135" s="96" t="s">
        <v>17</v>
      </c>
      <c r="C135" s="96" t="s">
        <v>1477</v>
      </c>
      <c r="D135" s="94">
        <f>+'ANEXO No. 01 (1)'!K137</f>
        <v>12956363.636363637</v>
      </c>
      <c r="E135" s="94">
        <f>+'ANEXO No. 01 (1)'!M137</f>
        <v>93413000</v>
      </c>
      <c r="F135" s="94">
        <f>+'ANEXO No. 01 (1)'!N137</f>
        <v>0</v>
      </c>
      <c r="G135" s="94" t="e">
        <f>+'ANEXO No. 01 (1)'!#REF!</f>
        <v>#REF!</v>
      </c>
    </row>
    <row r="136" spans="1:7">
      <c r="A136" s="96" t="s">
        <v>341</v>
      </c>
      <c r="B136" s="96" t="s">
        <v>17</v>
      </c>
      <c r="C136" s="96" t="s">
        <v>2107</v>
      </c>
      <c r="D136" s="94">
        <f>+'ANEXO No. 01 (1)'!K138</f>
        <v>1331818.1818181819</v>
      </c>
      <c r="E136" s="94">
        <f>+'ANEXO No. 01 (1)'!M138</f>
        <v>9604000</v>
      </c>
      <c r="F136" s="94">
        <f>+'ANEXO No. 01 (1)'!N138</f>
        <v>0</v>
      </c>
      <c r="G136" s="94" t="e">
        <f>+'ANEXO No. 01 (1)'!#REF!</f>
        <v>#REF!</v>
      </c>
    </row>
    <row r="137" spans="1:7">
      <c r="A137" s="96" t="s">
        <v>2306</v>
      </c>
      <c r="B137" s="96" t="s">
        <v>17</v>
      </c>
      <c r="C137" s="96" t="s">
        <v>2106</v>
      </c>
      <c r="D137" s="94">
        <f>+'ANEXO No. 01 (1)'!K139</f>
        <v>504545.45454545453</v>
      </c>
      <c r="E137" s="94">
        <f>+'ANEXO No. 01 (1)'!M139</f>
        <v>3641000</v>
      </c>
      <c r="F137" s="94">
        <f>+'ANEXO No. 01 (1)'!N139</f>
        <v>0</v>
      </c>
      <c r="G137" s="94" t="e">
        <f>+'ANEXO No. 01 (1)'!#REF!</f>
        <v>#REF!</v>
      </c>
    </row>
    <row r="138" spans="1:7">
      <c r="A138" s="96" t="s">
        <v>2307</v>
      </c>
      <c r="B138" s="96" t="s">
        <v>17</v>
      </c>
      <c r="C138" s="96" t="s">
        <v>2106</v>
      </c>
      <c r="D138" s="94">
        <f>+'ANEXO No. 01 (1)'!K140</f>
        <v>0</v>
      </c>
      <c r="E138" s="94">
        <f>+'ANEXO No. 01 (1)'!M140</f>
        <v>0</v>
      </c>
      <c r="F138" s="94">
        <f>+'ANEXO No. 01 (1)'!N140</f>
        <v>0</v>
      </c>
      <c r="G138" s="94" t="e">
        <f>+'ANEXO No. 01 (1)'!#REF!</f>
        <v>#REF!</v>
      </c>
    </row>
    <row r="139" spans="1:7">
      <c r="A139" s="96" t="s">
        <v>442</v>
      </c>
      <c r="B139" s="96" t="s">
        <v>17</v>
      </c>
      <c r="C139" s="96" t="s">
        <v>2106</v>
      </c>
      <c r="D139" s="94">
        <f>+'ANEXO No. 01 (1)'!K141</f>
        <v>1697272.7272727273</v>
      </c>
      <c r="E139" s="94">
        <f>+'ANEXO No. 01 (1)'!M141</f>
        <v>12235000</v>
      </c>
      <c r="F139" s="94">
        <f>+'ANEXO No. 01 (1)'!N141</f>
        <v>0</v>
      </c>
      <c r="G139" s="94" t="e">
        <f>+'ANEXO No. 01 (1)'!#REF!</f>
        <v>#REF!</v>
      </c>
    </row>
    <row r="140" spans="1:7">
      <c r="A140" s="96" t="s">
        <v>1278</v>
      </c>
      <c r="B140" s="96" t="s">
        <v>17</v>
      </c>
      <c r="C140" s="96" t="s">
        <v>2106</v>
      </c>
      <c r="D140" s="94">
        <f>+'ANEXO No. 01 (1)'!K142</f>
        <v>805454.54545454541</v>
      </c>
      <c r="E140" s="94">
        <f>+'ANEXO No. 01 (1)'!M142</f>
        <v>5804000</v>
      </c>
      <c r="F140" s="94">
        <f>+'ANEXO No. 01 (1)'!N142</f>
        <v>0</v>
      </c>
      <c r="G140" s="94" t="e">
        <f>+'ANEXO No. 01 (1)'!#REF!</f>
        <v>#REF!</v>
      </c>
    </row>
    <row r="141" spans="1:7">
      <c r="A141" s="96" t="s">
        <v>1279</v>
      </c>
      <c r="B141" s="96" t="s">
        <v>17</v>
      </c>
      <c r="C141" s="96" t="s">
        <v>2106</v>
      </c>
      <c r="D141" s="94">
        <f>+'ANEXO No. 01 (1)'!K143</f>
        <v>504545.45454545453</v>
      </c>
      <c r="E141" s="94">
        <f>+'ANEXO No. 01 (1)'!M143</f>
        <v>3641000</v>
      </c>
      <c r="F141" s="94">
        <f>+'ANEXO No. 01 (1)'!N143</f>
        <v>0</v>
      </c>
      <c r="G141" s="94" t="e">
        <f>+'ANEXO No. 01 (1)'!#REF!</f>
        <v>#REF!</v>
      </c>
    </row>
    <row r="142" spans="1:7">
      <c r="A142" s="96" t="s">
        <v>1280</v>
      </c>
      <c r="B142" s="96" t="s">
        <v>17</v>
      </c>
      <c r="C142" s="96" t="s">
        <v>2106</v>
      </c>
      <c r="D142" s="94">
        <f>+'ANEXO No. 01 (1)'!K144</f>
        <v>504545.45454545453</v>
      </c>
      <c r="E142" s="94">
        <f>+'ANEXO No. 01 (1)'!M144</f>
        <v>3641000</v>
      </c>
      <c r="F142" s="94">
        <f>+'ANEXO No. 01 (1)'!N144</f>
        <v>0</v>
      </c>
      <c r="G142" s="94" t="e">
        <f>+'ANEXO No. 01 (1)'!#REF!</f>
        <v>#REF!</v>
      </c>
    </row>
    <row r="143" spans="1:7">
      <c r="A143" s="96" t="s">
        <v>463</v>
      </c>
      <c r="B143" s="96" t="s">
        <v>17</v>
      </c>
      <c r="C143" s="96" t="s">
        <v>2106</v>
      </c>
      <c r="D143" s="94">
        <f>+'ANEXO No. 01 (1)'!K145</f>
        <v>805454.54545454541</v>
      </c>
      <c r="E143" s="94">
        <f>+'ANEXO No. 01 (1)'!M145</f>
        <v>5804000</v>
      </c>
      <c r="F143" s="94">
        <f>+'ANEXO No. 01 (1)'!N145</f>
        <v>0</v>
      </c>
      <c r="G143" s="94" t="e">
        <f>+'ANEXO No. 01 (1)'!#REF!</f>
        <v>#REF!</v>
      </c>
    </row>
    <row r="144" spans="1:7">
      <c r="A144" s="96" t="s">
        <v>864</v>
      </c>
      <c r="B144" s="96" t="s">
        <v>17</v>
      </c>
      <c r="C144" s="96" t="s">
        <v>2106</v>
      </c>
      <c r="D144" s="94">
        <f>+'ANEXO No. 01 (1)'!K146</f>
        <v>504545.45454545453</v>
      </c>
      <c r="E144" s="94">
        <f>+'ANEXO No. 01 (1)'!M146</f>
        <v>3641000</v>
      </c>
      <c r="F144" s="94">
        <f>+'ANEXO No. 01 (1)'!N146</f>
        <v>0</v>
      </c>
      <c r="G144" s="94" t="e">
        <f>+'ANEXO No. 01 (1)'!#REF!</f>
        <v>#REF!</v>
      </c>
    </row>
    <row r="145" spans="1:7">
      <c r="A145" s="96" t="s">
        <v>586</v>
      </c>
      <c r="B145" s="96" t="s">
        <v>17</v>
      </c>
      <c r="C145" s="96" t="s">
        <v>2106</v>
      </c>
      <c r="D145" s="94">
        <f>+'ANEXO No. 01 (1)'!K147</f>
        <v>601818.18181818177</v>
      </c>
      <c r="E145" s="94">
        <f>+'ANEXO No. 01 (1)'!M147</f>
        <v>4340000</v>
      </c>
      <c r="F145" s="94">
        <f>+'ANEXO No. 01 (1)'!N147</f>
        <v>0</v>
      </c>
      <c r="G145" s="94" t="e">
        <f>+'ANEXO No. 01 (1)'!#REF!</f>
        <v>#REF!</v>
      </c>
    </row>
    <row r="146" spans="1:7">
      <c r="A146" s="96" t="s">
        <v>611</v>
      </c>
      <c r="B146" s="96" t="s">
        <v>17</v>
      </c>
      <c r="C146" s="96" t="s">
        <v>2106</v>
      </c>
      <c r="D146" s="94">
        <f>+'ANEXO No. 01 (1)'!K148</f>
        <v>676363.63636363635</v>
      </c>
      <c r="E146" s="94">
        <f>+'ANEXO No. 01 (1)'!M148</f>
        <v>4874000</v>
      </c>
      <c r="F146" s="94">
        <f>+'ANEXO No. 01 (1)'!N148</f>
        <v>0</v>
      </c>
      <c r="G146" s="94" t="e">
        <f>+'ANEXO No. 01 (1)'!#REF!</f>
        <v>#REF!</v>
      </c>
    </row>
    <row r="147" spans="1:7">
      <c r="A147" s="96" t="s">
        <v>672</v>
      </c>
      <c r="B147" s="96" t="s">
        <v>17</v>
      </c>
      <c r="C147" s="96" t="s">
        <v>2106</v>
      </c>
      <c r="D147" s="94">
        <f>+'ANEXO No. 01 (1)'!K149</f>
        <v>783636.36363636365</v>
      </c>
      <c r="E147" s="94">
        <f>+'ANEXO No. 01 (1)'!M149</f>
        <v>5653000</v>
      </c>
      <c r="F147" s="94">
        <f>+'ANEXO No. 01 (1)'!N149</f>
        <v>0</v>
      </c>
      <c r="G147" s="94" t="e">
        <f>+'ANEXO No. 01 (1)'!#REF!</f>
        <v>#REF!</v>
      </c>
    </row>
    <row r="148" spans="1:7">
      <c r="A148" s="96" t="s">
        <v>1231</v>
      </c>
      <c r="B148" s="96" t="s">
        <v>20</v>
      </c>
      <c r="C148" s="96" t="s">
        <v>1477</v>
      </c>
      <c r="D148" s="94">
        <f>+'ANEXO No. 01 (1)'!K150</f>
        <v>6682727.2727272725</v>
      </c>
      <c r="E148" s="94">
        <f>+'ANEXO No. 01 (1)'!M150</f>
        <v>48184000</v>
      </c>
      <c r="F148" s="94">
        <f>+'ANEXO No. 01 (1)'!N150</f>
        <v>0</v>
      </c>
      <c r="G148" s="94" t="e">
        <f>+'ANEXO No. 01 (1)'!#REF!</f>
        <v>#REF!</v>
      </c>
    </row>
    <row r="149" spans="1:7">
      <c r="A149" s="96" t="s">
        <v>805</v>
      </c>
      <c r="B149" s="96" t="s">
        <v>20</v>
      </c>
      <c r="C149" s="96" t="s">
        <v>2105</v>
      </c>
      <c r="D149" s="94">
        <f>+'ANEXO No. 01 (1)'!K151</f>
        <v>504545.45454545453</v>
      </c>
      <c r="E149" s="94">
        <f>+'ANEXO No. 01 (1)'!M151</f>
        <v>3641000</v>
      </c>
      <c r="F149" s="94">
        <f>+'ANEXO No. 01 (1)'!N151</f>
        <v>0</v>
      </c>
      <c r="G149" s="94" t="e">
        <f>+'ANEXO No. 01 (1)'!#REF!</f>
        <v>#REF!</v>
      </c>
    </row>
    <row r="150" spans="1:7">
      <c r="A150" s="96" t="s">
        <v>304</v>
      </c>
      <c r="B150" s="96" t="s">
        <v>20</v>
      </c>
      <c r="C150" s="96" t="s">
        <v>2107</v>
      </c>
      <c r="D150" s="94">
        <f>+'ANEXO No. 01 (1)'!K152</f>
        <v>1224545.4545454546</v>
      </c>
      <c r="E150" s="94">
        <f>+'ANEXO No. 01 (1)'!M152</f>
        <v>8832000</v>
      </c>
      <c r="F150" s="94">
        <f>+'ANEXO No. 01 (1)'!N152</f>
        <v>0</v>
      </c>
      <c r="G150" s="94" t="e">
        <f>+'ANEXO No. 01 (1)'!#REF!</f>
        <v>#REF!</v>
      </c>
    </row>
    <row r="151" spans="1:7">
      <c r="A151" s="96" t="s">
        <v>373</v>
      </c>
      <c r="B151" s="96" t="s">
        <v>20</v>
      </c>
      <c r="C151" s="96" t="s">
        <v>2106</v>
      </c>
      <c r="D151" s="94">
        <f>+'ANEXO No. 01 (1)'!K153</f>
        <v>890909.09090909094</v>
      </c>
      <c r="E151" s="94">
        <f>+'ANEXO No. 01 (1)'!M153</f>
        <v>6424000</v>
      </c>
      <c r="F151" s="94">
        <f>+'ANEXO No. 01 (1)'!N153</f>
        <v>0</v>
      </c>
      <c r="G151" s="94" t="e">
        <f>+'ANEXO No. 01 (1)'!#REF!</f>
        <v>#REF!</v>
      </c>
    </row>
    <row r="152" spans="1:7">
      <c r="A152" s="96" t="s">
        <v>436</v>
      </c>
      <c r="B152" s="96" t="s">
        <v>437</v>
      </c>
      <c r="C152" s="96" t="s">
        <v>2106</v>
      </c>
      <c r="D152" s="94">
        <f>+'ANEXO No. 01 (1)'!K154</f>
        <v>504545.45454545453</v>
      </c>
      <c r="E152" s="94">
        <f>+'ANEXO No. 01 (1)'!M154</f>
        <v>3641000</v>
      </c>
      <c r="F152" s="94">
        <f>+'ANEXO No. 01 (1)'!N154</f>
        <v>0</v>
      </c>
      <c r="G152" s="94" t="e">
        <f>+'ANEXO No. 01 (1)'!#REF!</f>
        <v>#REF!</v>
      </c>
    </row>
    <row r="153" spans="1:7">
      <c r="A153" s="96" t="s">
        <v>459</v>
      </c>
      <c r="B153" s="96" t="s">
        <v>20</v>
      </c>
      <c r="C153" s="96" t="s">
        <v>2106</v>
      </c>
      <c r="D153" s="94">
        <f>+'ANEXO No. 01 (1)'!K155</f>
        <v>805454.54545454541</v>
      </c>
      <c r="E153" s="94">
        <f>+'ANEXO No. 01 (1)'!M155</f>
        <v>5804000</v>
      </c>
      <c r="F153" s="94">
        <f>+'ANEXO No. 01 (1)'!N155</f>
        <v>0</v>
      </c>
      <c r="G153" s="94" t="e">
        <f>+'ANEXO No. 01 (1)'!#REF!</f>
        <v>#REF!</v>
      </c>
    </row>
    <row r="154" spans="1:7">
      <c r="A154" s="96" t="s">
        <v>519</v>
      </c>
      <c r="B154" s="96" t="s">
        <v>20</v>
      </c>
      <c r="C154" s="96" t="s">
        <v>2106</v>
      </c>
      <c r="D154" s="94">
        <f>+'ANEXO No. 01 (1)'!K156</f>
        <v>761818.18181818177</v>
      </c>
      <c r="E154" s="94">
        <f>+'ANEXO No. 01 (1)'!M156</f>
        <v>5494000</v>
      </c>
      <c r="F154" s="94">
        <f>+'ANEXO No. 01 (1)'!N156</f>
        <v>0</v>
      </c>
      <c r="G154" s="94" t="e">
        <f>+'ANEXO No. 01 (1)'!#REF!</f>
        <v>#REF!</v>
      </c>
    </row>
    <row r="155" spans="1:7">
      <c r="A155" s="96" t="s">
        <v>621</v>
      </c>
      <c r="B155" s="96" t="s">
        <v>20</v>
      </c>
      <c r="C155" s="96" t="s">
        <v>2106</v>
      </c>
      <c r="D155" s="94">
        <f>+'ANEXO No. 01 (1)'!K157</f>
        <v>1062727.2727272727</v>
      </c>
      <c r="E155" s="94">
        <f>+'ANEXO No. 01 (1)'!M157</f>
        <v>7664000</v>
      </c>
      <c r="F155" s="94">
        <f>+'ANEXO No. 01 (1)'!N157</f>
        <v>0</v>
      </c>
      <c r="G155" s="94" t="e">
        <f>+'ANEXO No. 01 (1)'!#REF!</f>
        <v>#REF!</v>
      </c>
    </row>
    <row r="156" spans="1:7">
      <c r="A156" s="96" t="s">
        <v>701</v>
      </c>
      <c r="B156" s="96" t="s">
        <v>20</v>
      </c>
      <c r="C156" s="96" t="s">
        <v>2106</v>
      </c>
      <c r="D156" s="94">
        <f>+'ANEXO No. 01 (1)'!K158</f>
        <v>536363.63636363635</v>
      </c>
      <c r="E156" s="94">
        <f>+'ANEXO No. 01 (1)'!M158</f>
        <v>3865000</v>
      </c>
      <c r="F156" s="94">
        <f>+'ANEXO No. 01 (1)'!N158</f>
        <v>0</v>
      </c>
      <c r="G156" s="94" t="e">
        <f>+'ANEXO No. 01 (1)'!#REF!</f>
        <v>#REF!</v>
      </c>
    </row>
    <row r="157" spans="1:7">
      <c r="A157" s="96" t="s">
        <v>1232</v>
      </c>
      <c r="B157" s="96" t="s">
        <v>22</v>
      </c>
      <c r="C157" s="96" t="s">
        <v>1477</v>
      </c>
      <c r="D157" s="94">
        <f>+'ANEXO No. 01 (1)'!K159</f>
        <v>11935454.545454545</v>
      </c>
      <c r="E157" s="94">
        <f>+'ANEXO No. 01 (1)'!M159</f>
        <v>86051000</v>
      </c>
      <c r="F157" s="94">
        <f>+'ANEXO No. 01 (1)'!N159</f>
        <v>0</v>
      </c>
      <c r="G157" s="94" t="e">
        <f>+'ANEXO No. 01 (1)'!#REF!</f>
        <v>#REF!</v>
      </c>
    </row>
    <row r="158" spans="1:7">
      <c r="A158" s="96" t="s">
        <v>286</v>
      </c>
      <c r="B158" s="96" t="s">
        <v>22</v>
      </c>
      <c r="C158" s="96" t="s">
        <v>2107</v>
      </c>
      <c r="D158" s="94">
        <f>+'ANEXO No. 01 (1)'!K160</f>
        <v>2159090.9090909092</v>
      </c>
      <c r="E158" s="94">
        <f>+'ANEXO No. 01 (1)'!M160</f>
        <v>15566000</v>
      </c>
      <c r="F158" s="94">
        <f>+'ANEXO No. 01 (1)'!N160</f>
        <v>0</v>
      </c>
      <c r="G158" s="94" t="e">
        <f>+'ANEXO No. 01 (1)'!#REF!</f>
        <v>#REF!</v>
      </c>
    </row>
    <row r="159" spans="1:7">
      <c r="A159" s="96" t="s">
        <v>457</v>
      </c>
      <c r="B159" s="96" t="s">
        <v>22</v>
      </c>
      <c r="C159" s="96" t="s">
        <v>2106</v>
      </c>
      <c r="D159" s="94">
        <f>+'ANEXO No. 01 (1)'!K161</f>
        <v>1020000</v>
      </c>
      <c r="E159" s="94">
        <f>+'ANEXO No. 01 (1)'!M161</f>
        <v>7354000</v>
      </c>
      <c r="F159" s="94">
        <f>+'ANEXO No. 01 (1)'!N161</f>
        <v>0</v>
      </c>
      <c r="G159" s="94" t="e">
        <f>+'ANEXO No. 01 (1)'!#REF!</f>
        <v>#REF!</v>
      </c>
    </row>
    <row r="160" spans="1:7">
      <c r="A160" s="96" t="s">
        <v>1233</v>
      </c>
      <c r="B160" s="96" t="s">
        <v>23</v>
      </c>
      <c r="C160" s="96" t="s">
        <v>1477</v>
      </c>
      <c r="D160" s="94">
        <f>+'ANEXO No. 01 (1)'!K162</f>
        <v>3437272.7272727271</v>
      </c>
      <c r="E160" s="94">
        <f>+'ANEXO No. 01 (1)'!M162</f>
        <v>24781000</v>
      </c>
      <c r="F160" s="94">
        <f>+'ANEXO No. 01 (1)'!N162</f>
        <v>0</v>
      </c>
      <c r="G160" s="94" t="e">
        <f>+'ANEXO No. 01 (1)'!#REF!</f>
        <v>#REF!</v>
      </c>
    </row>
    <row r="161" spans="1:7">
      <c r="A161" s="96" t="s">
        <v>346</v>
      </c>
      <c r="B161" s="96" t="s">
        <v>23</v>
      </c>
      <c r="C161" s="96" t="s">
        <v>2107</v>
      </c>
      <c r="D161" s="94">
        <f>+'ANEXO No. 01 (1)'!K163</f>
        <v>1224545.4545454546</v>
      </c>
      <c r="E161" s="94">
        <f>+'ANEXO No. 01 (1)'!M163</f>
        <v>8832000</v>
      </c>
      <c r="F161" s="94">
        <f>+'ANEXO No. 01 (1)'!N163</f>
        <v>0</v>
      </c>
      <c r="G161" s="94" t="e">
        <f>+'ANEXO No. 01 (1)'!#REF!</f>
        <v>#REF!</v>
      </c>
    </row>
    <row r="162" spans="1:7">
      <c r="A162" s="96" t="s">
        <v>363</v>
      </c>
      <c r="B162" s="96" t="s">
        <v>23</v>
      </c>
      <c r="C162" s="96" t="s">
        <v>2106</v>
      </c>
      <c r="D162" s="94">
        <f>+'ANEXO No. 01 (1)'!K164</f>
        <v>665454.54545454541</v>
      </c>
      <c r="E162" s="94">
        <f>+'ANEXO No. 01 (1)'!M164</f>
        <v>4795000</v>
      </c>
      <c r="F162" s="94">
        <f>+'ANEXO No. 01 (1)'!N164</f>
        <v>0</v>
      </c>
      <c r="G162" s="94" t="e">
        <f>+'ANEXO No. 01 (1)'!#REF!</f>
        <v>#REF!</v>
      </c>
    </row>
    <row r="163" spans="1:7">
      <c r="A163" s="96" t="s">
        <v>350</v>
      </c>
      <c r="B163" s="96" t="s">
        <v>23</v>
      </c>
      <c r="C163" s="96" t="s">
        <v>2106</v>
      </c>
      <c r="D163" s="94">
        <f>+'ANEXO No. 01 (1)'!K165</f>
        <v>1094545.4545454546</v>
      </c>
      <c r="E163" s="94">
        <f>+'ANEXO No. 01 (1)'!M165</f>
        <v>7895000</v>
      </c>
      <c r="F163" s="94">
        <f>+'ANEXO No. 01 (1)'!N165</f>
        <v>0</v>
      </c>
      <c r="G163" s="94" t="e">
        <f>+'ANEXO No. 01 (1)'!#REF!</f>
        <v>#REF!</v>
      </c>
    </row>
    <row r="164" spans="1:7">
      <c r="A164" s="96" t="s">
        <v>1234</v>
      </c>
      <c r="B164" s="96" t="s">
        <v>27</v>
      </c>
      <c r="C164" s="96" t="s">
        <v>1477</v>
      </c>
      <c r="D164" s="94">
        <f>+'ANEXO No. 01 (1)'!K166</f>
        <v>9561818.1818181816</v>
      </c>
      <c r="E164" s="94">
        <f>+'ANEXO No. 01 (1)'!M166</f>
        <v>68942000</v>
      </c>
      <c r="F164" s="94">
        <f>+'ANEXO No. 01 (1)'!N166</f>
        <v>0</v>
      </c>
      <c r="G164" s="94" t="e">
        <f>+'ANEXO No. 01 (1)'!#REF!</f>
        <v>#REF!</v>
      </c>
    </row>
    <row r="165" spans="1:7">
      <c r="A165" s="96" t="s">
        <v>319</v>
      </c>
      <c r="B165" s="96" t="s">
        <v>27</v>
      </c>
      <c r="C165" s="96" t="s">
        <v>2107</v>
      </c>
      <c r="D165" s="94">
        <f>+'ANEXO No. 01 (1)'!K167</f>
        <v>2051818.1818181819</v>
      </c>
      <c r="E165" s="94">
        <f>+'ANEXO No. 01 (1)'!M167</f>
        <v>14795000</v>
      </c>
      <c r="F165" s="94">
        <f>+'ANEXO No. 01 (1)'!N167</f>
        <v>0</v>
      </c>
      <c r="G165" s="94" t="e">
        <f>+'ANEXO No. 01 (1)'!#REF!</f>
        <v>#REF!</v>
      </c>
    </row>
    <row r="166" spans="1:7">
      <c r="A166" s="96" t="s">
        <v>614</v>
      </c>
      <c r="B166" s="96" t="s">
        <v>27</v>
      </c>
      <c r="C166" s="96" t="s">
        <v>2106</v>
      </c>
      <c r="D166" s="94">
        <f>+'ANEXO No. 01 (1)'!K168</f>
        <v>773636.36363636365</v>
      </c>
      <c r="E166" s="94">
        <f>+'ANEXO No. 01 (1)'!M168</f>
        <v>5581000</v>
      </c>
      <c r="F166" s="94">
        <f>+'ANEXO No. 01 (1)'!N168</f>
        <v>0</v>
      </c>
      <c r="G166" s="94" t="e">
        <f>+'ANEXO No. 01 (1)'!#REF!</f>
        <v>#REF!</v>
      </c>
    </row>
    <row r="167" spans="1:7">
      <c r="A167" s="96" t="s">
        <v>654</v>
      </c>
      <c r="B167" s="96" t="s">
        <v>27</v>
      </c>
      <c r="C167" s="96" t="s">
        <v>2106</v>
      </c>
      <c r="D167" s="94">
        <f>+'ANEXO No. 01 (1)'!K169</f>
        <v>719090.90909090906</v>
      </c>
      <c r="E167" s="94">
        <f>+'ANEXO No. 01 (1)'!M169</f>
        <v>5184000</v>
      </c>
      <c r="F167" s="94">
        <f>+'ANEXO No. 01 (1)'!N169</f>
        <v>0</v>
      </c>
      <c r="G167" s="94" t="e">
        <f>+'ANEXO No. 01 (1)'!#REF!</f>
        <v>#REF!</v>
      </c>
    </row>
    <row r="168" spans="1:7">
      <c r="A168" s="96" t="s">
        <v>1235</v>
      </c>
      <c r="B168" s="96" t="s">
        <v>29</v>
      </c>
      <c r="C168" s="96" t="s">
        <v>1477</v>
      </c>
      <c r="D168" s="94">
        <f>+'ANEXO No. 01 (1)'!K170</f>
        <v>9464545.4545454551</v>
      </c>
      <c r="E168" s="94">
        <f>+'ANEXO No. 01 (1)'!M170</f>
        <v>68243000</v>
      </c>
      <c r="F168" s="94">
        <f>+'ANEXO No. 01 (1)'!N170</f>
        <v>0</v>
      </c>
      <c r="G168" s="94" t="e">
        <f>+'ANEXO No. 01 (1)'!#REF!</f>
        <v>#REF!</v>
      </c>
    </row>
    <row r="169" spans="1:7">
      <c r="A169" s="96" t="s">
        <v>1281</v>
      </c>
      <c r="B169" s="96" t="s">
        <v>29</v>
      </c>
      <c r="C169" s="96" t="s">
        <v>2105</v>
      </c>
      <c r="D169" s="94">
        <f>+'ANEXO No. 01 (1)'!K171</f>
        <v>643636.36363636365</v>
      </c>
      <c r="E169" s="94">
        <f>+'ANEXO No. 01 (1)'!M171</f>
        <v>4643000</v>
      </c>
      <c r="F169" s="94">
        <f>+'ANEXO No. 01 (1)'!N171</f>
        <v>0</v>
      </c>
      <c r="G169" s="94" t="e">
        <f>+'ANEXO No. 01 (1)'!#REF!</f>
        <v>#REF!</v>
      </c>
    </row>
    <row r="170" spans="1:7">
      <c r="A170" s="96" t="s">
        <v>1282</v>
      </c>
      <c r="B170" s="96" t="s">
        <v>29</v>
      </c>
      <c r="C170" s="96" t="s">
        <v>2105</v>
      </c>
      <c r="D170" s="94">
        <f>+'ANEXO No. 01 (1)'!K172</f>
        <v>676363.63636363635</v>
      </c>
      <c r="E170" s="94">
        <f>+'ANEXO No. 01 (1)'!M172</f>
        <v>4874000</v>
      </c>
      <c r="F170" s="94">
        <f>+'ANEXO No. 01 (1)'!N172</f>
        <v>0</v>
      </c>
      <c r="G170" s="94" t="e">
        <f>+'ANEXO No. 01 (1)'!#REF!</f>
        <v>#REF!</v>
      </c>
    </row>
    <row r="171" spans="1:7">
      <c r="A171" s="96" t="s">
        <v>342</v>
      </c>
      <c r="B171" s="96" t="s">
        <v>29</v>
      </c>
      <c r="C171" s="96" t="s">
        <v>2107</v>
      </c>
      <c r="D171" s="94">
        <f>+'ANEXO No. 01 (1)'!K173</f>
        <v>3286363.6363636362</v>
      </c>
      <c r="E171" s="94">
        <f>+'ANEXO No. 01 (1)'!M173</f>
        <v>23692000</v>
      </c>
      <c r="F171" s="94">
        <f>+'ANEXO No. 01 (1)'!N173</f>
        <v>0</v>
      </c>
      <c r="G171" s="94" t="e">
        <f>+'ANEXO No. 01 (1)'!#REF!</f>
        <v>#REF!</v>
      </c>
    </row>
    <row r="172" spans="1:7">
      <c r="A172" s="96" t="s">
        <v>361</v>
      </c>
      <c r="B172" s="96" t="s">
        <v>29</v>
      </c>
      <c r="C172" s="96" t="s">
        <v>2106</v>
      </c>
      <c r="D172" s="94">
        <f>+'ANEXO No. 01 (1)'!K174</f>
        <v>815454.54545454541</v>
      </c>
      <c r="E172" s="94">
        <f>+'ANEXO No. 01 (1)'!M174</f>
        <v>5876000</v>
      </c>
      <c r="F172" s="94">
        <f>+'ANEXO No. 01 (1)'!N174</f>
        <v>0</v>
      </c>
      <c r="G172" s="94" t="e">
        <f>+'ANEXO No. 01 (1)'!#REF!</f>
        <v>#REF!</v>
      </c>
    </row>
    <row r="173" spans="1:7">
      <c r="A173" s="96" t="s">
        <v>367</v>
      </c>
      <c r="B173" s="96" t="s">
        <v>29</v>
      </c>
      <c r="C173" s="96" t="s">
        <v>2106</v>
      </c>
      <c r="D173" s="94">
        <f>+'ANEXO No. 01 (1)'!K175</f>
        <v>1020000</v>
      </c>
      <c r="E173" s="94">
        <f>+'ANEXO No. 01 (1)'!M175</f>
        <v>7354000</v>
      </c>
      <c r="F173" s="94">
        <f>+'ANEXO No. 01 (1)'!N175</f>
        <v>0</v>
      </c>
      <c r="G173" s="94" t="e">
        <f>+'ANEXO No. 01 (1)'!#REF!</f>
        <v>#REF!</v>
      </c>
    </row>
    <row r="174" spans="1:7">
      <c r="A174" s="96" t="s">
        <v>395</v>
      </c>
      <c r="B174" s="96" t="s">
        <v>29</v>
      </c>
      <c r="C174" s="96" t="s">
        <v>2106</v>
      </c>
      <c r="D174" s="94">
        <f>+'ANEXO No. 01 (1)'!K176</f>
        <v>719090.90909090906</v>
      </c>
      <c r="E174" s="94">
        <f>+'ANEXO No. 01 (1)'!M176</f>
        <v>5184000</v>
      </c>
      <c r="F174" s="94">
        <f>+'ANEXO No. 01 (1)'!N176</f>
        <v>0</v>
      </c>
      <c r="G174" s="94" t="e">
        <f>+'ANEXO No. 01 (1)'!#REF!</f>
        <v>#REF!</v>
      </c>
    </row>
    <row r="175" spans="1:7">
      <c r="A175" s="96" t="s">
        <v>456</v>
      </c>
      <c r="B175" s="96" t="s">
        <v>29</v>
      </c>
      <c r="C175" s="96" t="s">
        <v>2106</v>
      </c>
      <c r="D175" s="94">
        <f>+'ANEXO No. 01 (1)'!K177</f>
        <v>504545.45454545453</v>
      </c>
      <c r="E175" s="94">
        <f>+'ANEXO No. 01 (1)'!M177</f>
        <v>3641000</v>
      </c>
      <c r="F175" s="94">
        <f>+'ANEXO No. 01 (1)'!N177</f>
        <v>0</v>
      </c>
      <c r="G175" s="94" t="e">
        <f>+'ANEXO No. 01 (1)'!#REF!</f>
        <v>#REF!</v>
      </c>
    </row>
    <row r="176" spans="1:7">
      <c r="A176" s="96" t="s">
        <v>523</v>
      </c>
      <c r="B176" s="96" t="s">
        <v>29</v>
      </c>
      <c r="C176" s="96" t="s">
        <v>2106</v>
      </c>
      <c r="D176" s="94">
        <f>+'ANEXO No. 01 (1)'!K178</f>
        <v>665454.54545454541</v>
      </c>
      <c r="E176" s="94">
        <f>+'ANEXO No. 01 (1)'!M178</f>
        <v>4795000</v>
      </c>
      <c r="F176" s="94">
        <f>+'ANEXO No. 01 (1)'!N178</f>
        <v>0</v>
      </c>
      <c r="G176" s="94" t="e">
        <f>+'ANEXO No. 01 (1)'!#REF!</f>
        <v>#REF!</v>
      </c>
    </row>
    <row r="177" spans="1:7">
      <c r="A177" s="96" t="s">
        <v>1236</v>
      </c>
      <c r="B177" s="96" t="s">
        <v>30</v>
      </c>
      <c r="C177" s="96" t="s">
        <v>1477</v>
      </c>
      <c r="D177" s="94">
        <f>+'ANEXO No. 01 (1)'!K179</f>
        <v>7820909.0909090908</v>
      </c>
      <c r="E177" s="94">
        <f>+'ANEXO No. 01 (1)'!M179</f>
        <v>56389000</v>
      </c>
      <c r="F177" s="94">
        <f>+'ANEXO No. 01 (1)'!N179</f>
        <v>0</v>
      </c>
      <c r="G177" s="94" t="e">
        <f>+'ANEXO No. 01 (1)'!#REF!</f>
        <v>#REF!</v>
      </c>
    </row>
    <row r="178" spans="1:7">
      <c r="A178" s="96" t="s">
        <v>325</v>
      </c>
      <c r="B178" s="96" t="s">
        <v>30</v>
      </c>
      <c r="C178" s="96" t="s">
        <v>2107</v>
      </c>
      <c r="D178" s="94">
        <f>+'ANEXO No. 01 (1)'!K180</f>
        <v>1128181.8181818181</v>
      </c>
      <c r="E178" s="94">
        <f>+'ANEXO No. 01 (1)'!M180</f>
        <v>8133000</v>
      </c>
      <c r="F178" s="94">
        <f>+'ANEXO No. 01 (1)'!N180</f>
        <v>0</v>
      </c>
      <c r="G178" s="94" t="e">
        <f>+'ANEXO No. 01 (1)'!#REF!</f>
        <v>#REF!</v>
      </c>
    </row>
    <row r="179" spans="1:7">
      <c r="A179" s="96" t="s">
        <v>1237</v>
      </c>
      <c r="B179" s="96" t="s">
        <v>31</v>
      </c>
      <c r="C179" s="96" t="s">
        <v>1477</v>
      </c>
      <c r="D179" s="94">
        <f>+'ANEXO No. 01 (1)'!K181</f>
        <v>6477272.7272727275</v>
      </c>
      <c r="E179" s="94">
        <f>+'ANEXO No. 01 (1)'!M181</f>
        <v>46699000</v>
      </c>
      <c r="F179" s="94">
        <f>+'ANEXO No. 01 (1)'!N181</f>
        <v>0</v>
      </c>
      <c r="G179" s="94" t="e">
        <f>+'ANEXO No. 01 (1)'!#REF!</f>
        <v>#REF!</v>
      </c>
    </row>
    <row r="180" spans="1:7">
      <c r="A180" s="96" t="s">
        <v>188</v>
      </c>
      <c r="B180" s="96" t="s">
        <v>31</v>
      </c>
      <c r="C180" s="96" t="s">
        <v>2105</v>
      </c>
      <c r="D180" s="94">
        <f>+'ANEXO No. 01 (1)'!K182</f>
        <v>1224545.4545454546</v>
      </c>
      <c r="E180" s="94">
        <f>+'ANEXO No. 01 (1)'!M182</f>
        <v>8832000</v>
      </c>
      <c r="F180" s="94">
        <f>+'ANEXO No. 01 (1)'!N182</f>
        <v>0</v>
      </c>
      <c r="G180" s="94" t="e">
        <f>+'ANEXO No. 01 (1)'!#REF!</f>
        <v>#REF!</v>
      </c>
    </row>
    <row r="181" spans="1:7">
      <c r="A181" s="96" t="s">
        <v>311</v>
      </c>
      <c r="B181" s="96" t="s">
        <v>31</v>
      </c>
      <c r="C181" s="96" t="s">
        <v>2107</v>
      </c>
      <c r="D181" s="94">
        <f>+'ANEXO No. 01 (1)'!K183</f>
        <v>1642727.2727272727</v>
      </c>
      <c r="E181" s="94">
        <f>+'ANEXO No. 01 (1)'!M183</f>
        <v>11846000</v>
      </c>
      <c r="F181" s="94">
        <f>+'ANEXO No. 01 (1)'!N183</f>
        <v>0</v>
      </c>
      <c r="G181" s="94" t="e">
        <f>+'ANEXO No. 01 (1)'!#REF!</f>
        <v>#REF!</v>
      </c>
    </row>
    <row r="182" spans="1:7">
      <c r="A182" s="96" t="s">
        <v>383</v>
      </c>
      <c r="B182" s="96" t="s">
        <v>31</v>
      </c>
      <c r="C182" s="96" t="s">
        <v>2106</v>
      </c>
      <c r="D182" s="94">
        <f>+'ANEXO No. 01 (1)'!K184</f>
        <v>504545.45454545453</v>
      </c>
      <c r="E182" s="94">
        <f>+'ANEXO No. 01 (1)'!M184</f>
        <v>3641000</v>
      </c>
      <c r="F182" s="94">
        <f>+'ANEXO No. 01 (1)'!N184</f>
        <v>0</v>
      </c>
      <c r="G182" s="94" t="e">
        <f>+'ANEXO No. 01 (1)'!#REF!</f>
        <v>#REF!</v>
      </c>
    </row>
    <row r="183" spans="1:7">
      <c r="A183" s="96" t="s">
        <v>425</v>
      </c>
      <c r="B183" s="96" t="s">
        <v>31</v>
      </c>
      <c r="C183" s="96" t="s">
        <v>2106</v>
      </c>
      <c r="D183" s="94">
        <f>+'ANEXO No. 01 (1)'!K185</f>
        <v>504545.45454545453</v>
      </c>
      <c r="E183" s="94">
        <f>+'ANEXO No. 01 (1)'!M185</f>
        <v>3641000</v>
      </c>
      <c r="F183" s="94">
        <f>+'ANEXO No. 01 (1)'!N185</f>
        <v>0</v>
      </c>
      <c r="G183" s="94" t="e">
        <f>+'ANEXO No. 01 (1)'!#REF!</f>
        <v>#REF!</v>
      </c>
    </row>
    <row r="184" spans="1:7">
      <c r="A184" s="96" t="s">
        <v>439</v>
      </c>
      <c r="B184" s="96" t="s">
        <v>31</v>
      </c>
      <c r="C184" s="96" t="s">
        <v>2106</v>
      </c>
      <c r="D184" s="94">
        <f>+'ANEXO No. 01 (1)'!K186</f>
        <v>761818.18181818177</v>
      </c>
      <c r="E184" s="94">
        <f>+'ANEXO No. 01 (1)'!M186</f>
        <v>5494000</v>
      </c>
      <c r="F184" s="94">
        <f>+'ANEXO No. 01 (1)'!N186</f>
        <v>0</v>
      </c>
      <c r="G184" s="94" t="e">
        <f>+'ANEXO No. 01 (1)'!#REF!</f>
        <v>#REF!</v>
      </c>
    </row>
    <row r="185" spans="1:7">
      <c r="A185" s="96" t="s">
        <v>445</v>
      </c>
      <c r="B185" s="96" t="s">
        <v>31</v>
      </c>
      <c r="C185" s="96" t="s">
        <v>2106</v>
      </c>
      <c r="D185" s="94">
        <f>+'ANEXO No. 01 (1)'!K187</f>
        <v>676363.63636363635</v>
      </c>
      <c r="E185" s="94">
        <f>+'ANEXO No. 01 (1)'!M187</f>
        <v>4874000</v>
      </c>
      <c r="F185" s="94">
        <f>+'ANEXO No. 01 (1)'!N187</f>
        <v>0</v>
      </c>
      <c r="G185" s="94" t="e">
        <f>+'ANEXO No. 01 (1)'!#REF!</f>
        <v>#REF!</v>
      </c>
    </row>
    <row r="186" spans="1:7">
      <c r="A186" s="96" t="s">
        <v>542</v>
      </c>
      <c r="B186" s="96" t="s">
        <v>31</v>
      </c>
      <c r="C186" s="96" t="s">
        <v>2106</v>
      </c>
      <c r="D186" s="94">
        <f>+'ANEXO No. 01 (1)'!K188</f>
        <v>783636.36363636365</v>
      </c>
      <c r="E186" s="94">
        <f>+'ANEXO No. 01 (1)'!M188</f>
        <v>5653000</v>
      </c>
      <c r="F186" s="94">
        <f>+'ANEXO No. 01 (1)'!N188</f>
        <v>0</v>
      </c>
      <c r="G186" s="94" t="e">
        <f>+'ANEXO No. 01 (1)'!#REF!</f>
        <v>#REF!</v>
      </c>
    </row>
    <row r="187" spans="1:7">
      <c r="A187" s="96" t="s">
        <v>574</v>
      </c>
      <c r="B187" s="96" t="s">
        <v>31</v>
      </c>
      <c r="C187" s="96" t="s">
        <v>2106</v>
      </c>
      <c r="D187" s="94">
        <f>+'ANEXO No. 01 (1)'!K189</f>
        <v>568181.81818181823</v>
      </c>
      <c r="E187" s="94">
        <f>+'ANEXO No. 01 (1)'!M189</f>
        <v>4095000</v>
      </c>
      <c r="F187" s="94">
        <f>+'ANEXO No. 01 (1)'!N189</f>
        <v>0</v>
      </c>
      <c r="G187" s="94" t="e">
        <f>+'ANEXO No. 01 (1)'!#REF!</f>
        <v>#REF!</v>
      </c>
    </row>
    <row r="188" spans="1:7">
      <c r="A188" s="96" t="s">
        <v>599</v>
      </c>
      <c r="B188" s="96" t="s">
        <v>31</v>
      </c>
      <c r="C188" s="96" t="s">
        <v>2106</v>
      </c>
      <c r="D188" s="94">
        <f>+'ANEXO No. 01 (1)'!K190</f>
        <v>923636.36363636365</v>
      </c>
      <c r="E188" s="94">
        <f>+'ANEXO No. 01 (1)'!M190</f>
        <v>6662000</v>
      </c>
      <c r="F188" s="94">
        <f>+'ANEXO No. 01 (1)'!N190</f>
        <v>0</v>
      </c>
      <c r="G188" s="94" t="e">
        <f>+'ANEXO No. 01 (1)'!#REF!</f>
        <v>#REF!</v>
      </c>
    </row>
    <row r="189" spans="1:7">
      <c r="A189" s="96" t="s">
        <v>630</v>
      </c>
      <c r="B189" s="96" t="s">
        <v>31</v>
      </c>
      <c r="C189" s="96" t="s">
        <v>2106</v>
      </c>
      <c r="D189" s="94">
        <f>+'ANEXO No. 01 (1)'!K191</f>
        <v>504545.45454545453</v>
      </c>
      <c r="E189" s="94">
        <f>+'ANEXO No. 01 (1)'!M191</f>
        <v>3641000</v>
      </c>
      <c r="F189" s="94">
        <f>+'ANEXO No. 01 (1)'!N191</f>
        <v>0</v>
      </c>
      <c r="G189" s="94" t="e">
        <f>+'ANEXO No. 01 (1)'!#REF!</f>
        <v>#REF!</v>
      </c>
    </row>
    <row r="190" spans="1:7">
      <c r="A190" s="96" t="s">
        <v>677</v>
      </c>
      <c r="B190" s="96" t="s">
        <v>31</v>
      </c>
      <c r="C190" s="96" t="s">
        <v>2106</v>
      </c>
      <c r="D190" s="94">
        <f>+'ANEXO No. 01 (1)'!K192</f>
        <v>665454.54545454541</v>
      </c>
      <c r="E190" s="94">
        <f>+'ANEXO No. 01 (1)'!M192</f>
        <v>4795000</v>
      </c>
      <c r="F190" s="94">
        <f>+'ANEXO No. 01 (1)'!N192</f>
        <v>0</v>
      </c>
      <c r="G190" s="94" t="e">
        <f>+'ANEXO No. 01 (1)'!#REF!</f>
        <v>#REF!</v>
      </c>
    </row>
    <row r="191" spans="1:7">
      <c r="A191" s="96" t="s">
        <v>1238</v>
      </c>
      <c r="B191" s="96" t="s">
        <v>290</v>
      </c>
      <c r="C191" s="96" t="s">
        <v>1477</v>
      </c>
      <c r="D191" s="94">
        <f>+'ANEXO No. 01 (1)'!K193</f>
        <v>20574545.454545453</v>
      </c>
      <c r="E191" s="94">
        <f>+'ANEXO No. 01 (1)'!M193</f>
        <v>148346000</v>
      </c>
      <c r="F191" s="94">
        <f>+'ANEXO No. 01 (1)'!N193</f>
        <v>0</v>
      </c>
      <c r="G191" s="94" t="e">
        <f>+'ANEXO No. 01 (1)'!#REF!</f>
        <v>#REF!</v>
      </c>
    </row>
    <row r="192" spans="1:7">
      <c r="A192" s="96" t="s">
        <v>730</v>
      </c>
      <c r="B192" s="96" t="s">
        <v>290</v>
      </c>
      <c r="C192" s="96" t="s">
        <v>2105</v>
      </c>
      <c r="D192" s="94">
        <f>+'ANEXO No. 01 (1)'!K194</f>
        <v>1439090.9090909092</v>
      </c>
      <c r="E192" s="94">
        <f>+'ANEXO No. 01 (1)'!M194</f>
        <v>10375000</v>
      </c>
      <c r="F192" s="94">
        <f>+'ANEXO No. 01 (1)'!N194</f>
        <v>0</v>
      </c>
      <c r="G192" s="94" t="e">
        <f>+'ANEXO No. 01 (1)'!#REF!</f>
        <v>#REF!</v>
      </c>
    </row>
    <row r="193" spans="1:7">
      <c r="A193" s="96" t="s">
        <v>289</v>
      </c>
      <c r="B193" s="96" t="s">
        <v>290</v>
      </c>
      <c r="C193" s="96" t="s">
        <v>2107</v>
      </c>
      <c r="D193" s="94">
        <f>+'ANEXO No. 01 (1)'!K195</f>
        <v>3082727.2727272729</v>
      </c>
      <c r="E193" s="94">
        <f>+'ANEXO No. 01 (1)'!M195</f>
        <v>22228000</v>
      </c>
      <c r="F193" s="94">
        <f>+'ANEXO No. 01 (1)'!N195</f>
        <v>0</v>
      </c>
      <c r="G193" s="94" t="e">
        <f>+'ANEXO No. 01 (1)'!#REF!</f>
        <v>#REF!</v>
      </c>
    </row>
    <row r="194" spans="1:7">
      <c r="A194" s="96" t="s">
        <v>334</v>
      </c>
      <c r="B194" s="96" t="s">
        <v>290</v>
      </c>
      <c r="C194" s="96" t="s">
        <v>2107</v>
      </c>
      <c r="D194" s="94">
        <f>+'ANEXO No. 01 (1)'!K196</f>
        <v>6477272.7272727275</v>
      </c>
      <c r="E194" s="94">
        <f>+'ANEXO No. 01 (1)'!M196</f>
        <v>46699000</v>
      </c>
      <c r="F194" s="94">
        <f>+'ANEXO No. 01 (1)'!N196</f>
        <v>0</v>
      </c>
      <c r="G194" s="94" t="e">
        <f>+'ANEXO No. 01 (1)'!#REF!</f>
        <v>#REF!</v>
      </c>
    </row>
    <row r="195" spans="1:7">
      <c r="A195" s="96" t="s">
        <v>399</v>
      </c>
      <c r="B195" s="96" t="s">
        <v>290</v>
      </c>
      <c r="C195" s="96" t="s">
        <v>2106</v>
      </c>
      <c r="D195" s="94">
        <f>+'ANEXO No. 01 (1)'!K197</f>
        <v>1535454.5454545454</v>
      </c>
      <c r="E195" s="94">
        <f>+'ANEXO No. 01 (1)'!M197</f>
        <v>11067000</v>
      </c>
      <c r="F195" s="94">
        <f>+'ANEXO No. 01 (1)'!N197</f>
        <v>0</v>
      </c>
      <c r="G195" s="94" t="e">
        <f>+'ANEXO No. 01 (1)'!#REF!</f>
        <v>#REF!</v>
      </c>
    </row>
    <row r="196" spans="1:7">
      <c r="A196" s="96" t="s">
        <v>429</v>
      </c>
      <c r="B196" s="96" t="s">
        <v>290</v>
      </c>
      <c r="C196" s="96" t="s">
        <v>2106</v>
      </c>
      <c r="D196" s="94">
        <f>+'ANEXO No. 01 (1)'!K198</f>
        <v>1535454.5454545454</v>
      </c>
      <c r="E196" s="94">
        <f>+'ANEXO No. 01 (1)'!M198</f>
        <v>11067000</v>
      </c>
      <c r="F196" s="94">
        <f>+'ANEXO No. 01 (1)'!N198</f>
        <v>0</v>
      </c>
      <c r="G196" s="94" t="e">
        <f>+'ANEXO No. 01 (1)'!#REF!</f>
        <v>#REF!</v>
      </c>
    </row>
    <row r="197" spans="1:7">
      <c r="A197" s="96" t="s">
        <v>454</v>
      </c>
      <c r="B197" s="96" t="s">
        <v>290</v>
      </c>
      <c r="C197" s="96" t="s">
        <v>2106</v>
      </c>
      <c r="D197" s="94">
        <f>+'ANEXO No. 01 (1)'!K199</f>
        <v>1697272.7272727273</v>
      </c>
      <c r="E197" s="94">
        <f>+'ANEXO No. 01 (1)'!M199</f>
        <v>12235000</v>
      </c>
      <c r="F197" s="94">
        <f>+'ANEXO No. 01 (1)'!N199</f>
        <v>0</v>
      </c>
      <c r="G197" s="94" t="e">
        <f>+'ANEXO No. 01 (1)'!#REF!</f>
        <v>#REF!</v>
      </c>
    </row>
    <row r="198" spans="1:7">
      <c r="A198" s="96" t="s">
        <v>478</v>
      </c>
      <c r="B198" s="96" t="s">
        <v>290</v>
      </c>
      <c r="C198" s="96" t="s">
        <v>2106</v>
      </c>
      <c r="D198" s="94">
        <f>+'ANEXO No. 01 (1)'!K200</f>
        <v>2051818.1818181819</v>
      </c>
      <c r="E198" s="94">
        <f>+'ANEXO No. 01 (1)'!M200</f>
        <v>14795000</v>
      </c>
      <c r="F198" s="94">
        <f>+'ANEXO No. 01 (1)'!N200</f>
        <v>0</v>
      </c>
      <c r="G198" s="94" t="e">
        <f>+'ANEXO No. 01 (1)'!#REF!</f>
        <v>#REF!</v>
      </c>
    </row>
    <row r="199" spans="1:7">
      <c r="A199" s="96" t="s">
        <v>489</v>
      </c>
      <c r="B199" s="96" t="s">
        <v>290</v>
      </c>
      <c r="C199" s="96" t="s">
        <v>2106</v>
      </c>
      <c r="D199" s="94">
        <f>+'ANEXO No. 01 (1)'!K201</f>
        <v>1535454.5454545454</v>
      </c>
      <c r="E199" s="94">
        <f>+'ANEXO No. 01 (1)'!M201</f>
        <v>11067000</v>
      </c>
      <c r="F199" s="94">
        <f>+'ANEXO No. 01 (1)'!N201</f>
        <v>0</v>
      </c>
      <c r="G199" s="94" t="e">
        <f>+'ANEXO No. 01 (1)'!#REF!</f>
        <v>#REF!</v>
      </c>
    </row>
    <row r="200" spans="1:7">
      <c r="A200" s="96" t="s">
        <v>491</v>
      </c>
      <c r="B200" s="96" t="s">
        <v>290</v>
      </c>
      <c r="C200" s="96" t="s">
        <v>2106</v>
      </c>
      <c r="D200" s="94">
        <f>+'ANEXO No. 01 (1)'!K202</f>
        <v>1535454.5454545454</v>
      </c>
      <c r="E200" s="94">
        <f>+'ANEXO No. 01 (1)'!M202</f>
        <v>11067000</v>
      </c>
      <c r="F200" s="94">
        <f>+'ANEXO No. 01 (1)'!N202</f>
        <v>0</v>
      </c>
      <c r="G200" s="94" t="e">
        <f>+'ANEXO No. 01 (1)'!#REF!</f>
        <v>#REF!</v>
      </c>
    </row>
    <row r="201" spans="1:7">
      <c r="A201" s="96" t="s">
        <v>865</v>
      </c>
      <c r="B201" s="96" t="s">
        <v>290</v>
      </c>
      <c r="C201" s="96" t="s">
        <v>2106</v>
      </c>
      <c r="D201" s="94">
        <f>+'ANEXO No. 01 (1)'!K203</f>
        <v>1315000</v>
      </c>
      <c r="E201" s="94">
        <f>+'ANEXO No. 01 (1)'!M203</f>
        <v>9481000</v>
      </c>
      <c r="F201" s="94">
        <f>+'ANEXO No. 01 (1)'!N203</f>
        <v>0</v>
      </c>
      <c r="G201" s="94" t="e">
        <f>+'ANEXO No. 01 (1)'!#REF!</f>
        <v>#REF!</v>
      </c>
    </row>
    <row r="202" spans="1:7">
      <c r="A202" s="96" t="s">
        <v>1283</v>
      </c>
      <c r="B202" s="96" t="s">
        <v>290</v>
      </c>
      <c r="C202" s="96" t="s">
        <v>2106</v>
      </c>
      <c r="D202" s="94">
        <f>+'ANEXO No. 01 (1)'!K204</f>
        <v>504545.45454545453</v>
      </c>
      <c r="E202" s="94">
        <f>+'ANEXO No. 01 (1)'!M204</f>
        <v>3641000</v>
      </c>
      <c r="F202" s="94">
        <f>+'ANEXO No. 01 (1)'!N204</f>
        <v>0</v>
      </c>
      <c r="G202" s="94" t="e">
        <f>+'ANEXO No. 01 (1)'!#REF!</f>
        <v>#REF!</v>
      </c>
    </row>
    <row r="203" spans="1:7">
      <c r="A203" s="96" t="s">
        <v>1200</v>
      </c>
      <c r="B203" s="96" t="s">
        <v>290</v>
      </c>
      <c r="C203" s="96" t="s">
        <v>2106</v>
      </c>
      <c r="D203" s="94">
        <f>+'ANEXO No. 01 (1)'!K205</f>
        <v>1642727.2727272727</v>
      </c>
      <c r="E203" s="94">
        <f>+'ANEXO No. 01 (1)'!M205</f>
        <v>11846000</v>
      </c>
      <c r="F203" s="94">
        <f>+'ANEXO No. 01 (1)'!N205</f>
        <v>0</v>
      </c>
      <c r="G203" s="94" t="e">
        <f>+'ANEXO No. 01 (1)'!#REF!</f>
        <v>#REF!</v>
      </c>
    </row>
    <row r="204" spans="1:7">
      <c r="A204" s="96" t="s">
        <v>549</v>
      </c>
      <c r="B204" s="96" t="s">
        <v>290</v>
      </c>
      <c r="C204" s="96" t="s">
        <v>2106</v>
      </c>
      <c r="D204" s="94">
        <f>+'ANEXO No. 01 (1)'!K206</f>
        <v>2255454.5454545454</v>
      </c>
      <c r="E204" s="94">
        <f>+'ANEXO No. 01 (1)'!M206</f>
        <v>16259000</v>
      </c>
      <c r="F204" s="94">
        <f>+'ANEXO No. 01 (1)'!N206</f>
        <v>0</v>
      </c>
      <c r="G204" s="94" t="e">
        <f>+'ANEXO No. 01 (1)'!#REF!</f>
        <v>#REF!</v>
      </c>
    </row>
    <row r="205" spans="1:7">
      <c r="A205" s="96" t="s">
        <v>577</v>
      </c>
      <c r="B205" s="96" t="s">
        <v>290</v>
      </c>
      <c r="C205" s="96" t="s">
        <v>2106</v>
      </c>
      <c r="D205" s="94">
        <f>+'ANEXO No. 01 (1)'!K207</f>
        <v>1535454.5454545454</v>
      </c>
      <c r="E205" s="94">
        <f>+'ANEXO No. 01 (1)'!M207</f>
        <v>11067000</v>
      </c>
      <c r="F205" s="94">
        <f>+'ANEXO No. 01 (1)'!N207</f>
        <v>0</v>
      </c>
      <c r="G205" s="94" t="e">
        <f>+'ANEXO No. 01 (1)'!#REF!</f>
        <v>#REF!</v>
      </c>
    </row>
    <row r="206" spans="1:7">
      <c r="A206" s="96" t="s">
        <v>866</v>
      </c>
      <c r="B206" s="96" t="s">
        <v>290</v>
      </c>
      <c r="C206" s="96" t="s">
        <v>2106</v>
      </c>
      <c r="D206" s="94">
        <f>+'ANEXO No. 01 (1)'!K208</f>
        <v>1535454.5454545454</v>
      </c>
      <c r="E206" s="94">
        <f>+'ANEXO No. 01 (1)'!M208</f>
        <v>11067000</v>
      </c>
      <c r="F206" s="94">
        <f>+'ANEXO No. 01 (1)'!N208</f>
        <v>0</v>
      </c>
      <c r="G206" s="94" t="e">
        <f>+'ANEXO No. 01 (1)'!#REF!</f>
        <v>#REF!</v>
      </c>
    </row>
    <row r="207" spans="1:7">
      <c r="A207" s="96" t="s">
        <v>666</v>
      </c>
      <c r="B207" s="96" t="s">
        <v>290</v>
      </c>
      <c r="C207" s="96" t="s">
        <v>2106</v>
      </c>
      <c r="D207" s="94">
        <f>+'ANEXO No. 01 (1)'!K209</f>
        <v>1224545.4545454546</v>
      </c>
      <c r="E207" s="94">
        <f>+'ANEXO No. 01 (1)'!M209</f>
        <v>8832000</v>
      </c>
      <c r="F207" s="94">
        <f>+'ANEXO No. 01 (1)'!N209</f>
        <v>0</v>
      </c>
      <c r="G207" s="94" t="e">
        <f>+'ANEXO No. 01 (1)'!#REF!</f>
        <v>#REF!</v>
      </c>
    </row>
    <row r="208" spans="1:7">
      <c r="A208" s="96" t="s">
        <v>678</v>
      </c>
      <c r="B208" s="96" t="s">
        <v>290</v>
      </c>
      <c r="C208" s="96" t="s">
        <v>2106</v>
      </c>
      <c r="D208" s="94">
        <f>+'ANEXO No. 01 (1)'!K210</f>
        <v>1020000</v>
      </c>
      <c r="E208" s="94">
        <f>+'ANEXO No. 01 (1)'!M210</f>
        <v>7354000</v>
      </c>
      <c r="F208" s="94">
        <f>+'ANEXO No. 01 (1)'!N210</f>
        <v>0</v>
      </c>
      <c r="G208" s="94" t="e">
        <f>+'ANEXO No. 01 (1)'!#REF!</f>
        <v>#REF!</v>
      </c>
    </row>
    <row r="209" spans="1:7">
      <c r="A209" s="96" t="s">
        <v>690</v>
      </c>
      <c r="B209" s="96" t="s">
        <v>290</v>
      </c>
      <c r="C209" s="96" t="s">
        <v>2106</v>
      </c>
      <c r="D209" s="94">
        <f>+'ANEXO No. 01 (1)'!K211</f>
        <v>815454.54545454541</v>
      </c>
      <c r="E209" s="94">
        <f>+'ANEXO No. 01 (1)'!M211</f>
        <v>5876000</v>
      </c>
      <c r="F209" s="94">
        <f>+'ANEXO No. 01 (1)'!N211</f>
        <v>0</v>
      </c>
      <c r="G209" s="94" t="e">
        <f>+'ANEXO No. 01 (1)'!#REF!</f>
        <v>#REF!</v>
      </c>
    </row>
    <row r="210" spans="1:7">
      <c r="A210" s="96" t="s">
        <v>703</v>
      </c>
      <c r="B210" s="96" t="s">
        <v>290</v>
      </c>
      <c r="C210" s="96" t="s">
        <v>2106</v>
      </c>
      <c r="D210" s="94">
        <f>+'ANEXO No. 01 (1)'!K212</f>
        <v>1128181.8181818181</v>
      </c>
      <c r="E210" s="94">
        <f>+'ANEXO No. 01 (1)'!M212</f>
        <v>8133000</v>
      </c>
      <c r="F210" s="94">
        <f>+'ANEXO No. 01 (1)'!N212</f>
        <v>0</v>
      </c>
      <c r="G210" s="94" t="e">
        <f>+'ANEXO No. 01 (1)'!#REF!</f>
        <v>#REF!</v>
      </c>
    </row>
    <row r="211" spans="1:7">
      <c r="A211" s="96" t="s">
        <v>715</v>
      </c>
      <c r="B211" s="96" t="s">
        <v>290</v>
      </c>
      <c r="C211" s="96" t="s">
        <v>2106</v>
      </c>
      <c r="D211" s="94">
        <f>+'ANEXO No. 01 (1)'!K213</f>
        <v>2051818.1818181819</v>
      </c>
      <c r="E211" s="94">
        <f>+'ANEXO No. 01 (1)'!M213</f>
        <v>14795000</v>
      </c>
      <c r="F211" s="94">
        <f>+'ANEXO No. 01 (1)'!N213</f>
        <v>0</v>
      </c>
      <c r="G211" s="94" t="e">
        <f>+'ANEXO No. 01 (1)'!#REF!</f>
        <v>#REF!</v>
      </c>
    </row>
    <row r="212" spans="1:7">
      <c r="A212" s="96" t="s">
        <v>1816</v>
      </c>
      <c r="B212" s="96" t="s">
        <v>1284</v>
      </c>
      <c r="C212" s="96" t="s">
        <v>2305</v>
      </c>
      <c r="D212" s="94">
        <f>+'ANEXO No. 01 (1)'!K214</f>
        <v>1128181.8181818181</v>
      </c>
      <c r="E212" s="94">
        <f>+'ANEXO No. 01 (1)'!M214</f>
        <v>8133000</v>
      </c>
      <c r="F212" s="94">
        <f>+'ANEXO No. 01 (1)'!N214</f>
        <v>0</v>
      </c>
      <c r="G212" s="94" t="e">
        <f>+'ANEXO No. 01 (1)'!#REF!</f>
        <v>#REF!</v>
      </c>
    </row>
    <row r="213" spans="1:7">
      <c r="A213" s="96" t="s">
        <v>1820</v>
      </c>
      <c r="B213" s="96" t="s">
        <v>1284</v>
      </c>
      <c r="C213" s="96" t="s">
        <v>2305</v>
      </c>
      <c r="D213" s="94">
        <f>+'ANEXO No. 01 (1)'!K215</f>
        <v>1439090.9090909092</v>
      </c>
      <c r="E213" s="94">
        <f>+'ANEXO No. 01 (1)'!M215</f>
        <v>10375000</v>
      </c>
      <c r="F213" s="94">
        <f>+'ANEXO No. 01 (1)'!N215</f>
        <v>0</v>
      </c>
      <c r="G213" s="94" t="e">
        <f>+'ANEXO No. 01 (1)'!#REF!</f>
        <v>#REF!</v>
      </c>
    </row>
    <row r="214" spans="1:7">
      <c r="A214" s="96" t="s">
        <v>1824</v>
      </c>
      <c r="B214" s="96" t="s">
        <v>1284</v>
      </c>
      <c r="C214" s="96" t="s">
        <v>2305</v>
      </c>
      <c r="D214" s="94">
        <f>+'ANEXO No. 01 (1)'!K216</f>
        <v>1224545.4545454546</v>
      </c>
      <c r="E214" s="94">
        <f>+'ANEXO No. 01 (1)'!M216</f>
        <v>8832000</v>
      </c>
      <c r="F214" s="94">
        <f>+'ANEXO No. 01 (1)'!N216</f>
        <v>0</v>
      </c>
      <c r="G214" s="94" t="e">
        <f>+'ANEXO No. 01 (1)'!#REF!</f>
        <v>#REF!</v>
      </c>
    </row>
    <row r="215" spans="1:7">
      <c r="A215" s="96" t="s">
        <v>1826</v>
      </c>
      <c r="B215" s="96" t="s">
        <v>1284</v>
      </c>
      <c r="C215" s="96" t="s">
        <v>2305</v>
      </c>
      <c r="D215" s="94">
        <f>+'ANEXO No. 01 (1)'!K217</f>
        <v>761818.18181818177</v>
      </c>
      <c r="E215" s="94">
        <f>+'ANEXO No. 01 (1)'!M217</f>
        <v>5494000</v>
      </c>
      <c r="F215" s="94">
        <f>+'ANEXO No. 01 (1)'!N217</f>
        <v>0</v>
      </c>
      <c r="G215" s="94" t="e">
        <f>+'ANEXO No. 01 (1)'!#REF!</f>
        <v>#REF!</v>
      </c>
    </row>
    <row r="216" spans="1:7">
      <c r="A216" s="96" t="s">
        <v>1829</v>
      </c>
      <c r="B216" s="96" t="s">
        <v>1284</v>
      </c>
      <c r="C216" s="96" t="s">
        <v>2305</v>
      </c>
      <c r="D216" s="94">
        <f>+'ANEXO No. 01 (1)'!K218</f>
        <v>1331818.1818181819</v>
      </c>
      <c r="E216" s="94">
        <f>+'ANEXO No. 01 (1)'!M218</f>
        <v>9604000</v>
      </c>
      <c r="F216" s="94">
        <f>+'ANEXO No. 01 (1)'!N218</f>
        <v>0</v>
      </c>
      <c r="G216" s="94" t="e">
        <f>+'ANEXO No. 01 (1)'!#REF!</f>
        <v>#REF!</v>
      </c>
    </row>
    <row r="217" spans="1:7">
      <c r="A217" s="96" t="s">
        <v>1831</v>
      </c>
      <c r="B217" s="96" t="s">
        <v>1284</v>
      </c>
      <c r="C217" s="96" t="s">
        <v>2305</v>
      </c>
      <c r="D217" s="94">
        <f>+'ANEXO No. 01 (1)'!K219</f>
        <v>1224545.4545454546</v>
      </c>
      <c r="E217" s="94">
        <f>+'ANEXO No. 01 (1)'!M219</f>
        <v>8832000</v>
      </c>
      <c r="F217" s="94">
        <f>+'ANEXO No. 01 (1)'!N219</f>
        <v>0</v>
      </c>
      <c r="G217" s="94" t="e">
        <f>+'ANEXO No. 01 (1)'!#REF!</f>
        <v>#REF!</v>
      </c>
    </row>
    <row r="218" spans="1:7">
      <c r="A218" s="96" t="s">
        <v>1833</v>
      </c>
      <c r="B218" s="96" t="s">
        <v>1284</v>
      </c>
      <c r="C218" s="96" t="s">
        <v>2305</v>
      </c>
      <c r="D218" s="94">
        <f>+'ANEXO No. 01 (1)'!K220</f>
        <v>1331818.1818181819</v>
      </c>
      <c r="E218" s="94">
        <f>+'ANEXO No. 01 (1)'!M220</f>
        <v>9604000</v>
      </c>
      <c r="F218" s="94">
        <f>+'ANEXO No. 01 (1)'!N220</f>
        <v>0</v>
      </c>
      <c r="G218" s="94" t="e">
        <f>+'ANEXO No. 01 (1)'!#REF!</f>
        <v>#REF!</v>
      </c>
    </row>
    <row r="219" spans="1:7">
      <c r="A219" s="96" t="s">
        <v>1835</v>
      </c>
      <c r="B219" s="96" t="s">
        <v>1284</v>
      </c>
      <c r="C219" s="96" t="s">
        <v>2305</v>
      </c>
      <c r="D219" s="94">
        <f>+'ANEXO No. 01 (1)'!K221</f>
        <v>1439090.9090909092</v>
      </c>
      <c r="E219" s="94">
        <f>+'ANEXO No. 01 (1)'!M221</f>
        <v>10375000</v>
      </c>
      <c r="F219" s="94">
        <f>+'ANEXO No. 01 (1)'!N221</f>
        <v>0</v>
      </c>
      <c r="G219" s="94" t="e">
        <f>+'ANEXO No. 01 (1)'!#REF!</f>
        <v>#REF!</v>
      </c>
    </row>
    <row r="220" spans="1:7">
      <c r="A220" s="96" t="s">
        <v>1285</v>
      </c>
      <c r="B220" s="96" t="s">
        <v>1284</v>
      </c>
      <c r="C220" s="96" t="s">
        <v>2305</v>
      </c>
      <c r="D220" s="94">
        <f>+'ANEXO No. 01 (1)'!K222</f>
        <v>1439090.9090909092</v>
      </c>
      <c r="E220" s="94">
        <f>+'ANEXO No. 01 (1)'!M222</f>
        <v>10375000</v>
      </c>
      <c r="F220" s="94">
        <f>+'ANEXO No. 01 (1)'!N222</f>
        <v>0</v>
      </c>
      <c r="G220" s="94" t="e">
        <f>+'ANEXO No. 01 (1)'!#REF!</f>
        <v>#REF!</v>
      </c>
    </row>
    <row r="221" spans="1:7">
      <c r="A221" s="96" t="s">
        <v>1286</v>
      </c>
      <c r="B221" s="96" t="s">
        <v>1284</v>
      </c>
      <c r="C221" s="96" t="s">
        <v>2305</v>
      </c>
      <c r="D221" s="94">
        <f>+'ANEXO No. 01 (1)'!K223</f>
        <v>944545.45454545459</v>
      </c>
      <c r="E221" s="94">
        <f>+'ANEXO No. 01 (1)'!M223</f>
        <v>6813000</v>
      </c>
      <c r="F221" s="94">
        <f>+'ANEXO No. 01 (1)'!N223</f>
        <v>0</v>
      </c>
      <c r="G221" s="94" t="e">
        <f>+'ANEXO No. 01 (1)'!#REF!</f>
        <v>#REF!</v>
      </c>
    </row>
    <row r="222" spans="1:7">
      <c r="A222" s="96" t="s">
        <v>800</v>
      </c>
      <c r="B222" s="96" t="s">
        <v>1284</v>
      </c>
      <c r="C222" s="96" t="s">
        <v>2305</v>
      </c>
      <c r="D222" s="94">
        <f>+'ANEXO No. 01 (1)'!K224</f>
        <v>1331818.1818181819</v>
      </c>
      <c r="E222" s="94">
        <f>+'ANEXO No. 01 (1)'!M224</f>
        <v>9604000</v>
      </c>
      <c r="F222" s="94">
        <f>+'ANEXO No. 01 (1)'!N224</f>
        <v>0</v>
      </c>
      <c r="G222" s="94" t="e">
        <f>+'ANEXO No. 01 (1)'!#REF!</f>
        <v>#REF!</v>
      </c>
    </row>
    <row r="223" spans="1:7">
      <c r="A223" s="96" t="s">
        <v>802</v>
      </c>
      <c r="B223" s="96" t="s">
        <v>1284</v>
      </c>
      <c r="C223" s="96" t="s">
        <v>2305</v>
      </c>
      <c r="D223" s="94">
        <f>+'ANEXO No. 01 (1)'!K225</f>
        <v>1128181.8181818181</v>
      </c>
      <c r="E223" s="94">
        <f>+'ANEXO No. 01 (1)'!M225</f>
        <v>8133000</v>
      </c>
      <c r="F223" s="94">
        <f>+'ANEXO No. 01 (1)'!N225</f>
        <v>0</v>
      </c>
      <c r="G223" s="94" t="e">
        <f>+'ANEXO No. 01 (1)'!#REF!</f>
        <v>#REF!</v>
      </c>
    </row>
    <row r="224" spans="1:7">
      <c r="A224" s="96" t="s">
        <v>217</v>
      </c>
      <c r="B224" s="96" t="s">
        <v>1284</v>
      </c>
      <c r="C224" s="96" t="s">
        <v>2305</v>
      </c>
      <c r="D224" s="94">
        <f>+'ANEXO No. 01 (1)'!K226</f>
        <v>1020000</v>
      </c>
      <c r="E224" s="94">
        <f>+'ANEXO No. 01 (1)'!M226</f>
        <v>7354000</v>
      </c>
      <c r="F224" s="94">
        <f>+'ANEXO No. 01 (1)'!N226</f>
        <v>0</v>
      </c>
      <c r="G224" s="94" t="e">
        <f>+'ANEXO No. 01 (1)'!#REF!</f>
        <v>#REF!</v>
      </c>
    </row>
    <row r="225" spans="1:7">
      <c r="A225" s="96" t="s">
        <v>218</v>
      </c>
      <c r="B225" s="96" t="s">
        <v>1284</v>
      </c>
      <c r="C225" s="96" t="s">
        <v>2305</v>
      </c>
      <c r="D225" s="94">
        <f>+'ANEXO No. 01 (1)'!K227</f>
        <v>1128181.8181818181</v>
      </c>
      <c r="E225" s="94">
        <f>+'ANEXO No. 01 (1)'!M227</f>
        <v>8133000</v>
      </c>
      <c r="F225" s="94">
        <f>+'ANEXO No. 01 (1)'!N227</f>
        <v>0</v>
      </c>
      <c r="G225" s="94" t="e">
        <f>+'ANEXO No. 01 (1)'!#REF!</f>
        <v>#REF!</v>
      </c>
    </row>
    <row r="226" spans="1:7">
      <c r="A226" s="96" t="s">
        <v>224</v>
      </c>
      <c r="B226" s="96" t="s">
        <v>1284</v>
      </c>
      <c r="C226" s="96" t="s">
        <v>2305</v>
      </c>
      <c r="D226" s="94">
        <f>+'ANEXO No. 01 (1)'!K228</f>
        <v>1331818.1818181819</v>
      </c>
      <c r="E226" s="94">
        <f>+'ANEXO No. 01 (1)'!M228</f>
        <v>9604000</v>
      </c>
      <c r="F226" s="94">
        <f>+'ANEXO No. 01 (1)'!N228</f>
        <v>0</v>
      </c>
      <c r="G226" s="94" t="e">
        <f>+'ANEXO No. 01 (1)'!#REF!</f>
        <v>#REF!</v>
      </c>
    </row>
    <row r="227" spans="1:7">
      <c r="A227" s="96" t="s">
        <v>225</v>
      </c>
      <c r="B227" s="96" t="s">
        <v>1284</v>
      </c>
      <c r="C227" s="96" t="s">
        <v>2305</v>
      </c>
      <c r="D227" s="94">
        <f>+'ANEXO No. 01 (1)'!K229</f>
        <v>1331818.1818181819</v>
      </c>
      <c r="E227" s="94">
        <f>+'ANEXO No. 01 (1)'!M229</f>
        <v>9604000</v>
      </c>
      <c r="F227" s="94">
        <f>+'ANEXO No. 01 (1)'!N229</f>
        <v>0</v>
      </c>
      <c r="G227" s="94" t="e">
        <f>+'ANEXO No. 01 (1)'!#REF!</f>
        <v>#REF!</v>
      </c>
    </row>
    <row r="228" spans="1:7">
      <c r="A228" s="96" t="s">
        <v>228</v>
      </c>
      <c r="B228" s="96" t="s">
        <v>1284</v>
      </c>
      <c r="C228" s="96" t="s">
        <v>2305</v>
      </c>
      <c r="D228" s="94">
        <f>+'ANEXO No. 01 (1)'!K230</f>
        <v>1128181.8181818181</v>
      </c>
      <c r="E228" s="94">
        <f>+'ANEXO No. 01 (1)'!M230</f>
        <v>8133000</v>
      </c>
      <c r="F228" s="94">
        <f>+'ANEXO No. 01 (1)'!N230</f>
        <v>0</v>
      </c>
      <c r="G228" s="94" t="e">
        <f>+'ANEXO No. 01 (1)'!#REF!</f>
        <v>#REF!</v>
      </c>
    </row>
    <row r="229" spans="1:7">
      <c r="A229" s="96" t="s">
        <v>233</v>
      </c>
      <c r="B229" s="96" t="s">
        <v>1284</v>
      </c>
      <c r="C229" s="96" t="s">
        <v>2305</v>
      </c>
      <c r="D229" s="94">
        <f>+'ANEXO No. 01 (1)'!K231</f>
        <v>1020000</v>
      </c>
      <c r="E229" s="94">
        <f>+'ANEXO No. 01 (1)'!M231</f>
        <v>7354000</v>
      </c>
      <c r="F229" s="94">
        <f>+'ANEXO No. 01 (1)'!N231</f>
        <v>0</v>
      </c>
      <c r="G229" s="94" t="e">
        <f>+'ANEXO No. 01 (1)'!#REF!</f>
        <v>#REF!</v>
      </c>
    </row>
    <row r="230" spans="1:7">
      <c r="A230" s="96" t="s">
        <v>801</v>
      </c>
      <c r="B230" s="96" t="s">
        <v>1284</v>
      </c>
      <c r="C230" s="96" t="s">
        <v>2305</v>
      </c>
      <c r="D230" s="94">
        <f>+'ANEXO No. 01 (1)'!K232</f>
        <v>1128181.8181818181</v>
      </c>
      <c r="E230" s="94">
        <f>+'ANEXO No. 01 (1)'!M232</f>
        <v>8133000</v>
      </c>
      <c r="F230" s="94">
        <f>+'ANEXO No. 01 (1)'!N232</f>
        <v>0</v>
      </c>
      <c r="G230" s="94" t="e">
        <f>+'ANEXO No. 01 (1)'!#REF!</f>
        <v>#REF!</v>
      </c>
    </row>
    <row r="231" spans="1:7">
      <c r="A231" s="96" t="s">
        <v>241</v>
      </c>
      <c r="B231" s="96" t="s">
        <v>1284</v>
      </c>
      <c r="C231" s="96" t="s">
        <v>2305</v>
      </c>
      <c r="D231" s="94">
        <f>+'ANEXO No. 01 (1)'!K233</f>
        <v>1224545.4545454546</v>
      </c>
      <c r="E231" s="94">
        <f>+'ANEXO No. 01 (1)'!M233</f>
        <v>8832000</v>
      </c>
      <c r="F231" s="94">
        <f>+'ANEXO No. 01 (1)'!N233</f>
        <v>0</v>
      </c>
      <c r="G231" s="94" t="e">
        <f>+'ANEXO No. 01 (1)'!#REF!</f>
        <v>#REF!</v>
      </c>
    </row>
    <row r="232" spans="1:7">
      <c r="A232" s="96" t="s">
        <v>244</v>
      </c>
      <c r="B232" s="96" t="s">
        <v>1284</v>
      </c>
      <c r="C232" s="96" t="s">
        <v>2305</v>
      </c>
      <c r="D232" s="94">
        <f>+'ANEXO No. 01 (1)'!K234</f>
        <v>1224545.4545454546</v>
      </c>
      <c r="E232" s="94">
        <f>+'ANEXO No. 01 (1)'!M234</f>
        <v>8832000</v>
      </c>
      <c r="F232" s="94">
        <f>+'ANEXO No. 01 (1)'!N234</f>
        <v>0</v>
      </c>
      <c r="G232" s="94" t="e">
        <f>+'ANEXO No. 01 (1)'!#REF!</f>
        <v>#REF!</v>
      </c>
    </row>
    <row r="233" spans="1:7">
      <c r="A233" s="96" t="s">
        <v>245</v>
      </c>
      <c r="B233" s="96" t="s">
        <v>1284</v>
      </c>
      <c r="C233" s="96" t="s">
        <v>2305</v>
      </c>
      <c r="D233" s="94">
        <f>+'ANEXO No. 01 (1)'!K235</f>
        <v>1642727.2727272727</v>
      </c>
      <c r="E233" s="94">
        <f>+'ANEXO No. 01 (1)'!M235</f>
        <v>11846000</v>
      </c>
      <c r="F233" s="94">
        <f>+'ANEXO No. 01 (1)'!N235</f>
        <v>0</v>
      </c>
      <c r="G233" s="94" t="e">
        <f>+'ANEXO No. 01 (1)'!#REF!</f>
        <v>#REF!</v>
      </c>
    </row>
    <row r="234" spans="1:7">
      <c r="A234" s="96" t="s">
        <v>246</v>
      </c>
      <c r="B234" s="96" t="s">
        <v>1284</v>
      </c>
      <c r="C234" s="96" t="s">
        <v>2305</v>
      </c>
      <c r="D234" s="94">
        <f>+'ANEXO No. 01 (1)'!K236</f>
        <v>1009090.9090909091</v>
      </c>
      <c r="E234" s="94">
        <f>+'ANEXO No. 01 (1)'!M236</f>
        <v>7275000</v>
      </c>
      <c r="F234" s="94">
        <f>+'ANEXO No. 01 (1)'!N236</f>
        <v>0</v>
      </c>
      <c r="G234" s="94" t="e">
        <f>+'ANEXO No. 01 (1)'!#REF!</f>
        <v>#REF!</v>
      </c>
    </row>
    <row r="235" spans="1:7">
      <c r="A235" s="96" t="s">
        <v>1287</v>
      </c>
      <c r="B235" s="96" t="s">
        <v>1284</v>
      </c>
      <c r="C235" s="96" t="s">
        <v>2305</v>
      </c>
      <c r="D235" s="94">
        <f>+'ANEXO No. 01 (1)'!K237</f>
        <v>30000000</v>
      </c>
      <c r="E235" s="94">
        <f>+'ANEXO No. 01 (1)'!M237</f>
        <v>216300000</v>
      </c>
      <c r="F235" s="94">
        <f>+'ANEXO No. 01 (1)'!N237</f>
        <v>0</v>
      </c>
      <c r="G235" s="94" t="e">
        <f>+'ANEXO No. 01 (1)'!#REF!</f>
        <v>#REF!</v>
      </c>
    </row>
    <row r="236" spans="1:7">
      <c r="A236" s="96" t="s">
        <v>1239</v>
      </c>
      <c r="B236" s="96" t="s">
        <v>41</v>
      </c>
      <c r="C236" s="96" t="s">
        <v>1477</v>
      </c>
      <c r="D236" s="94">
        <f>+'ANEXO No. 01 (1)'!K238</f>
        <v>2750000</v>
      </c>
      <c r="E236" s="94">
        <f>+'ANEXO No. 01 (1)'!M238</f>
        <v>19828000</v>
      </c>
      <c r="F236" s="94">
        <f>+'ANEXO No. 01 (1)'!N238</f>
        <v>0</v>
      </c>
      <c r="G236" s="94" t="e">
        <f>+'ANEXO No. 01 (1)'!#REF!</f>
        <v>#REF!</v>
      </c>
    </row>
    <row r="237" spans="1:7">
      <c r="A237" s="96" t="s">
        <v>297</v>
      </c>
      <c r="B237" s="96" t="s">
        <v>41</v>
      </c>
      <c r="C237" s="96" t="s">
        <v>2107</v>
      </c>
      <c r="D237" s="94">
        <f>+'ANEXO No. 01 (1)'!K239</f>
        <v>1062727.2727272727</v>
      </c>
      <c r="E237" s="94">
        <f>+'ANEXO No. 01 (1)'!M239</f>
        <v>7664000</v>
      </c>
      <c r="F237" s="94">
        <f>+'ANEXO No. 01 (1)'!N239</f>
        <v>0</v>
      </c>
      <c r="G237" s="94" t="e">
        <f>+'ANEXO No. 01 (1)'!#REF!</f>
        <v>#REF!</v>
      </c>
    </row>
    <row r="238" spans="1:7">
      <c r="A238" s="96" t="s">
        <v>736</v>
      </c>
      <c r="B238" s="96" t="s">
        <v>41</v>
      </c>
      <c r="C238" s="96" t="s">
        <v>2106</v>
      </c>
      <c r="D238" s="94">
        <f>+'ANEXO No. 01 (1)'!K240</f>
        <v>536363.63636363635</v>
      </c>
      <c r="E238" s="94">
        <f>+'ANEXO No. 01 (1)'!M240</f>
        <v>3865000</v>
      </c>
      <c r="F238" s="94">
        <f>+'ANEXO No. 01 (1)'!N240</f>
        <v>0</v>
      </c>
      <c r="G238" s="94" t="e">
        <f>+'ANEXO No. 01 (1)'!#REF!</f>
        <v>#REF!</v>
      </c>
    </row>
    <row r="239" spans="1:7">
      <c r="A239" s="96" t="s">
        <v>1240</v>
      </c>
      <c r="B239" s="96" t="s">
        <v>42</v>
      </c>
      <c r="C239" s="96" t="s">
        <v>1477</v>
      </c>
      <c r="D239" s="94">
        <f>+'ANEXO No. 01 (1)'!K241</f>
        <v>5597272.7272727275</v>
      </c>
      <c r="E239" s="94">
        <f>+'ANEXO No. 01 (1)'!M241</f>
        <v>40354000</v>
      </c>
      <c r="F239" s="94">
        <f>+'ANEXO No. 01 (1)'!N241</f>
        <v>0</v>
      </c>
      <c r="G239" s="94" t="e">
        <f>+'ANEXO No. 01 (1)'!#REF!</f>
        <v>#REF!</v>
      </c>
    </row>
    <row r="240" spans="1:7">
      <c r="A240" s="96" t="s">
        <v>332</v>
      </c>
      <c r="B240" s="96" t="s">
        <v>42</v>
      </c>
      <c r="C240" s="96" t="s">
        <v>2107</v>
      </c>
      <c r="D240" s="94">
        <f>+'ANEXO No. 01 (1)'!K242</f>
        <v>1880000</v>
      </c>
      <c r="E240" s="94">
        <f>+'ANEXO No. 01 (1)'!M242</f>
        <v>13555000</v>
      </c>
      <c r="F240" s="94">
        <f>+'ANEXO No. 01 (1)'!N242</f>
        <v>0</v>
      </c>
      <c r="G240" s="94" t="e">
        <f>+'ANEXO No. 01 (1)'!#REF!</f>
        <v>#REF!</v>
      </c>
    </row>
    <row r="241" spans="1:7">
      <c r="A241" s="96" t="s">
        <v>1241</v>
      </c>
      <c r="B241" s="96" t="s">
        <v>38</v>
      </c>
      <c r="C241" s="96" t="s">
        <v>1477</v>
      </c>
      <c r="D241" s="94">
        <f>+'ANEXO No. 01 (1)'!K243</f>
        <v>9260909.0909090918</v>
      </c>
      <c r="E241" s="94">
        <f>+'ANEXO No. 01 (1)'!M243</f>
        <v>66772000</v>
      </c>
      <c r="F241" s="94">
        <f>+'ANEXO No. 01 (1)'!N243</f>
        <v>0</v>
      </c>
      <c r="G241" s="94" t="e">
        <f>+'ANEXO No. 01 (1)'!#REF!</f>
        <v>#REF!</v>
      </c>
    </row>
    <row r="242" spans="1:7">
      <c r="A242" s="96" t="s">
        <v>280</v>
      </c>
      <c r="B242" s="96" t="s">
        <v>38</v>
      </c>
      <c r="C242" s="96" t="s">
        <v>2107</v>
      </c>
      <c r="D242" s="94">
        <f>+'ANEXO No. 01 (1)'!K244</f>
        <v>3082727.2727272729</v>
      </c>
      <c r="E242" s="94">
        <f>+'ANEXO No. 01 (1)'!M244</f>
        <v>22228000</v>
      </c>
      <c r="F242" s="94">
        <f>+'ANEXO No. 01 (1)'!N244</f>
        <v>0</v>
      </c>
      <c r="G242" s="94" t="e">
        <f>+'ANEXO No. 01 (1)'!#REF!</f>
        <v>#REF!</v>
      </c>
    </row>
    <row r="243" spans="1:7">
      <c r="A243" s="96" t="s">
        <v>409</v>
      </c>
      <c r="B243" s="96" t="s">
        <v>38</v>
      </c>
      <c r="C243" s="96" t="s">
        <v>2106</v>
      </c>
      <c r="D243" s="94">
        <f>+'ANEXO No. 01 (1)'!K245</f>
        <v>1535454.5454545454</v>
      </c>
      <c r="E243" s="94">
        <f>+'ANEXO No. 01 (1)'!M245</f>
        <v>11067000</v>
      </c>
      <c r="F243" s="94">
        <f>+'ANEXO No. 01 (1)'!N245</f>
        <v>0</v>
      </c>
      <c r="G243" s="94" t="e">
        <f>+'ANEXO No. 01 (1)'!#REF!</f>
        <v>#REF!</v>
      </c>
    </row>
    <row r="244" spans="1:7">
      <c r="A244" s="96" t="s">
        <v>495</v>
      </c>
      <c r="B244" s="96" t="s">
        <v>38</v>
      </c>
      <c r="C244" s="96" t="s">
        <v>2106</v>
      </c>
      <c r="D244" s="94">
        <f>+'ANEXO No. 01 (1)'!K246</f>
        <v>1535454.5454545454</v>
      </c>
      <c r="E244" s="94">
        <f>+'ANEXO No. 01 (1)'!M246</f>
        <v>11067000</v>
      </c>
      <c r="F244" s="94">
        <f>+'ANEXO No. 01 (1)'!N246</f>
        <v>0</v>
      </c>
      <c r="G244" s="94" t="e">
        <f>+'ANEXO No. 01 (1)'!#REF!</f>
        <v>#REF!</v>
      </c>
    </row>
    <row r="245" spans="1:7">
      <c r="A245" s="96" t="s">
        <v>526</v>
      </c>
      <c r="B245" s="96" t="s">
        <v>38</v>
      </c>
      <c r="C245" s="96" t="s">
        <v>2106</v>
      </c>
      <c r="D245" s="94">
        <f>+'ANEXO No. 01 (1)'!K247</f>
        <v>1535454.5454545454</v>
      </c>
      <c r="E245" s="94">
        <f>+'ANEXO No. 01 (1)'!M247</f>
        <v>11067000</v>
      </c>
      <c r="F245" s="94">
        <f>+'ANEXO No. 01 (1)'!N247</f>
        <v>0</v>
      </c>
      <c r="G245" s="94" t="e">
        <f>+'ANEXO No. 01 (1)'!#REF!</f>
        <v>#REF!</v>
      </c>
    </row>
    <row r="246" spans="1:7">
      <c r="A246" s="96" t="s">
        <v>593</v>
      </c>
      <c r="B246" s="96" t="s">
        <v>38</v>
      </c>
      <c r="C246" s="96" t="s">
        <v>2106</v>
      </c>
      <c r="D246" s="94">
        <f>+'ANEXO No. 01 (1)'!K248</f>
        <v>2190909.0909090908</v>
      </c>
      <c r="E246" s="94">
        <f>+'ANEXO No. 01 (1)'!M248</f>
        <v>15797000</v>
      </c>
      <c r="F246" s="94">
        <f>+'ANEXO No. 01 (1)'!N248</f>
        <v>0</v>
      </c>
      <c r="G246" s="94" t="e">
        <f>+'ANEXO No. 01 (1)'!#REF!</f>
        <v>#REF!</v>
      </c>
    </row>
    <row r="247" spans="1:7">
      <c r="A247" s="96" t="s">
        <v>1242</v>
      </c>
      <c r="B247" s="96" t="s">
        <v>46</v>
      </c>
      <c r="C247" s="96" t="s">
        <v>1477</v>
      </c>
      <c r="D247" s="94">
        <f>+'ANEXO No. 01 (1)'!K249</f>
        <v>4297272.7272727275</v>
      </c>
      <c r="E247" s="94">
        <f>+'ANEXO No. 01 (1)'!M249</f>
        <v>30981000</v>
      </c>
      <c r="F247" s="94">
        <f>+'ANEXO No. 01 (1)'!N249</f>
        <v>0</v>
      </c>
      <c r="G247" s="94" t="e">
        <f>+'ANEXO No. 01 (1)'!#REF!</f>
        <v>#REF!</v>
      </c>
    </row>
    <row r="248" spans="1:7">
      <c r="A248" s="96" t="s">
        <v>328</v>
      </c>
      <c r="B248" s="96" t="s">
        <v>46</v>
      </c>
      <c r="C248" s="96" t="s">
        <v>2107</v>
      </c>
      <c r="D248" s="94">
        <f>+'ANEXO No. 01 (1)'!K250</f>
        <v>1471818.1818181819</v>
      </c>
      <c r="E248" s="94">
        <f>+'ANEXO No. 01 (1)'!M250</f>
        <v>10613000</v>
      </c>
      <c r="F248" s="94">
        <f>+'ANEXO No. 01 (1)'!N250</f>
        <v>0</v>
      </c>
      <c r="G248" s="94" t="e">
        <f>+'ANEXO No. 01 (1)'!#REF!</f>
        <v>#REF!</v>
      </c>
    </row>
    <row r="249" spans="1:7">
      <c r="A249" s="96" t="s">
        <v>482</v>
      </c>
      <c r="B249" s="96" t="s">
        <v>46</v>
      </c>
      <c r="C249" s="96" t="s">
        <v>2106</v>
      </c>
      <c r="D249" s="94">
        <f>+'ANEXO No. 01 (1)'!K251</f>
        <v>719090.90909090906</v>
      </c>
      <c r="E249" s="94">
        <f>+'ANEXO No. 01 (1)'!M251</f>
        <v>5184000</v>
      </c>
      <c r="F249" s="94">
        <f>+'ANEXO No. 01 (1)'!N251</f>
        <v>0</v>
      </c>
      <c r="G249" s="94" t="e">
        <f>+'ANEXO No. 01 (1)'!#REF!</f>
        <v>#REF!</v>
      </c>
    </row>
    <row r="250" spans="1:7">
      <c r="A250" s="96" t="s">
        <v>556</v>
      </c>
      <c r="B250" s="96" t="s">
        <v>46</v>
      </c>
      <c r="C250" s="96" t="s">
        <v>2106</v>
      </c>
      <c r="D250" s="94">
        <f>+'ANEXO No. 01 (1)'!K252</f>
        <v>504545.45454545453</v>
      </c>
      <c r="E250" s="94">
        <f>+'ANEXO No. 01 (1)'!M252</f>
        <v>3641000</v>
      </c>
      <c r="F250" s="94">
        <f>+'ANEXO No. 01 (1)'!N252</f>
        <v>0</v>
      </c>
      <c r="G250" s="94" t="e">
        <f>+'ANEXO No. 01 (1)'!#REF!</f>
        <v>#REF!</v>
      </c>
    </row>
    <row r="251" spans="1:7">
      <c r="A251" s="96" t="s">
        <v>561</v>
      </c>
      <c r="B251" s="96" t="s">
        <v>46</v>
      </c>
      <c r="C251" s="96" t="s">
        <v>2106</v>
      </c>
      <c r="D251" s="94">
        <f>+'ANEXO No. 01 (1)'!K253</f>
        <v>1492727.2727272727</v>
      </c>
      <c r="E251" s="94">
        <f>+'ANEXO No. 01 (1)'!M253</f>
        <v>10765000</v>
      </c>
      <c r="F251" s="94">
        <f>+'ANEXO No. 01 (1)'!N253</f>
        <v>0</v>
      </c>
      <c r="G251" s="94" t="e">
        <f>+'ANEXO No. 01 (1)'!#REF!</f>
        <v>#REF!</v>
      </c>
    </row>
    <row r="252" spans="1:7">
      <c r="A252" s="96" t="s">
        <v>635</v>
      </c>
      <c r="B252" s="96" t="s">
        <v>636</v>
      </c>
      <c r="C252" s="96" t="s">
        <v>2106</v>
      </c>
      <c r="D252" s="94">
        <f>+'ANEXO No. 01 (1)'!K254</f>
        <v>912727.27272727271</v>
      </c>
      <c r="E252" s="94">
        <f>+'ANEXO No. 01 (1)'!M254</f>
        <v>6583000</v>
      </c>
      <c r="F252" s="94">
        <f>+'ANEXO No. 01 (1)'!N254</f>
        <v>0</v>
      </c>
      <c r="G252" s="94" t="e">
        <f>+'ANEXO No. 01 (1)'!#REF!</f>
        <v>#REF!</v>
      </c>
    </row>
    <row r="253" spans="1:7">
      <c r="A253" s="96" t="s">
        <v>693</v>
      </c>
      <c r="B253" s="96" t="s">
        <v>46</v>
      </c>
      <c r="C253" s="96" t="s">
        <v>2106</v>
      </c>
      <c r="D253" s="94">
        <f>+'ANEXO No. 01 (1)'!K255</f>
        <v>611818.18181818177</v>
      </c>
      <c r="E253" s="94">
        <f>+'ANEXO No. 01 (1)'!M255</f>
        <v>4413000</v>
      </c>
      <c r="F253" s="94">
        <f>+'ANEXO No. 01 (1)'!N255</f>
        <v>0</v>
      </c>
      <c r="G253" s="94" t="e">
        <f>+'ANEXO No. 01 (1)'!#REF!</f>
        <v>#REF!</v>
      </c>
    </row>
    <row r="254" spans="1:7">
      <c r="A254" s="96" t="s">
        <v>1243</v>
      </c>
      <c r="B254" s="96" t="s">
        <v>49</v>
      </c>
      <c r="C254" s="96" t="s">
        <v>1477</v>
      </c>
      <c r="D254" s="94">
        <f>+'ANEXO No. 01 (1)'!K256</f>
        <v>5135454.5454545459</v>
      </c>
      <c r="E254" s="94">
        <f>+'ANEXO No. 01 (1)'!M256</f>
        <v>37023000</v>
      </c>
      <c r="F254" s="94">
        <f>+'ANEXO No. 01 (1)'!N256</f>
        <v>0</v>
      </c>
      <c r="G254" s="94" t="e">
        <f>+'ANEXO No. 01 (1)'!#REF!</f>
        <v>#REF!</v>
      </c>
    </row>
    <row r="255" spans="1:7">
      <c r="A255" s="96" t="s">
        <v>276</v>
      </c>
      <c r="B255" s="96" t="s">
        <v>49</v>
      </c>
      <c r="C255" s="96" t="s">
        <v>2107</v>
      </c>
      <c r="D255" s="94">
        <f>+'ANEXO No. 01 (1)'!K257</f>
        <v>1535454.5454545454</v>
      </c>
      <c r="E255" s="94">
        <f>+'ANEXO No. 01 (1)'!M257</f>
        <v>11067000</v>
      </c>
      <c r="F255" s="94">
        <f>+'ANEXO No. 01 (1)'!N257</f>
        <v>0</v>
      </c>
      <c r="G255" s="94" t="e">
        <f>+'ANEXO No. 01 (1)'!#REF!</f>
        <v>#REF!</v>
      </c>
    </row>
    <row r="256" spans="1:7">
      <c r="A256" s="96" t="s">
        <v>1881</v>
      </c>
      <c r="B256" s="96" t="s">
        <v>49</v>
      </c>
      <c r="C256" s="96" t="s">
        <v>2107</v>
      </c>
      <c r="D256" s="94">
        <f>+'ANEXO No. 01 (1)'!K258</f>
        <v>1642727.2727272727</v>
      </c>
      <c r="E256" s="94">
        <f>+'ANEXO No. 01 (1)'!M258</f>
        <v>11846000</v>
      </c>
      <c r="F256" s="94">
        <f>+'ANEXO No. 01 (1)'!N258</f>
        <v>0</v>
      </c>
      <c r="G256" s="94" t="e">
        <f>+'ANEXO No. 01 (1)'!#REF!</f>
        <v>#REF!</v>
      </c>
    </row>
    <row r="257" spans="1:7">
      <c r="A257" s="96" t="s">
        <v>859</v>
      </c>
      <c r="B257" s="96" t="s">
        <v>49</v>
      </c>
      <c r="C257" s="96" t="s">
        <v>2106</v>
      </c>
      <c r="D257" s="94">
        <f>+'ANEXO No. 01 (1)'!K259</f>
        <v>536363.63636363635</v>
      </c>
      <c r="E257" s="94">
        <f>+'ANEXO No. 01 (1)'!M259</f>
        <v>3865000</v>
      </c>
      <c r="F257" s="94">
        <f>+'ANEXO No. 01 (1)'!N259</f>
        <v>0</v>
      </c>
      <c r="G257" s="94" t="e">
        <f>+'ANEXO No. 01 (1)'!#REF!</f>
        <v>#REF!</v>
      </c>
    </row>
    <row r="258" spans="1:7">
      <c r="A258" s="96" t="s">
        <v>469</v>
      </c>
      <c r="B258" s="96" t="s">
        <v>49</v>
      </c>
      <c r="C258" s="96" t="s">
        <v>2106</v>
      </c>
      <c r="D258" s="94">
        <f>+'ANEXO No. 01 (1)'!K260</f>
        <v>504545.45454545453</v>
      </c>
      <c r="E258" s="94">
        <f>+'ANEXO No. 01 (1)'!M260</f>
        <v>3641000</v>
      </c>
      <c r="F258" s="94">
        <f>+'ANEXO No. 01 (1)'!N260</f>
        <v>0</v>
      </c>
      <c r="G258" s="94" t="e">
        <f>+'ANEXO No. 01 (1)'!#REF!</f>
        <v>#REF!</v>
      </c>
    </row>
    <row r="259" spans="1:7">
      <c r="A259" s="96" t="s">
        <v>487</v>
      </c>
      <c r="B259" s="96" t="s">
        <v>49</v>
      </c>
      <c r="C259" s="96" t="s">
        <v>2106</v>
      </c>
      <c r="D259" s="94">
        <f>+'ANEXO No. 01 (1)'!K261</f>
        <v>526363.63636363635</v>
      </c>
      <c r="E259" s="94">
        <f>+'ANEXO No. 01 (1)'!M261</f>
        <v>3792000</v>
      </c>
      <c r="F259" s="94">
        <f>+'ANEXO No. 01 (1)'!N261</f>
        <v>0</v>
      </c>
      <c r="G259" s="94" t="e">
        <f>+'ANEXO No. 01 (1)'!#REF!</f>
        <v>#REF!</v>
      </c>
    </row>
    <row r="260" spans="1:7">
      <c r="A260" s="96" t="s">
        <v>596</v>
      </c>
      <c r="B260" s="96" t="s">
        <v>49</v>
      </c>
      <c r="C260" s="96" t="s">
        <v>2106</v>
      </c>
      <c r="D260" s="94">
        <f>+'ANEXO No. 01 (1)'!K262</f>
        <v>504545.45454545453</v>
      </c>
      <c r="E260" s="94">
        <f>+'ANEXO No. 01 (1)'!M262</f>
        <v>3641000</v>
      </c>
      <c r="F260" s="94">
        <f>+'ANEXO No. 01 (1)'!N262</f>
        <v>0</v>
      </c>
      <c r="G260" s="94" t="e">
        <f>+'ANEXO No. 01 (1)'!#REF!</f>
        <v>#REF!</v>
      </c>
    </row>
    <row r="261" spans="1:7">
      <c r="A261" s="96" t="s">
        <v>602</v>
      </c>
      <c r="B261" s="96" t="s">
        <v>49</v>
      </c>
      <c r="C261" s="96" t="s">
        <v>2106</v>
      </c>
      <c r="D261" s="94">
        <f>+'ANEXO No. 01 (1)'!K263</f>
        <v>504545.45454545453</v>
      </c>
      <c r="E261" s="94">
        <f>+'ANEXO No. 01 (1)'!M263</f>
        <v>3641000</v>
      </c>
      <c r="F261" s="94">
        <f>+'ANEXO No. 01 (1)'!N263</f>
        <v>0</v>
      </c>
      <c r="G261" s="94" t="e">
        <f>+'ANEXO No. 01 (1)'!#REF!</f>
        <v>#REF!</v>
      </c>
    </row>
    <row r="262" spans="1:7">
      <c r="A262" s="96" t="s">
        <v>1890</v>
      </c>
      <c r="B262" s="96" t="s">
        <v>52</v>
      </c>
      <c r="C262" s="96" t="s">
        <v>1477</v>
      </c>
      <c r="D262" s="94">
        <f>+'ANEXO No. 01 (1)'!K264</f>
        <v>9561818.1818181816</v>
      </c>
      <c r="E262" s="94">
        <f>+'ANEXO No. 01 (1)'!M264</f>
        <v>68942000</v>
      </c>
      <c r="F262" s="94">
        <f>+'ANEXO No. 01 (1)'!N264</f>
        <v>0</v>
      </c>
      <c r="G262" s="94" t="e">
        <f>+'ANEXO No. 01 (1)'!#REF!</f>
        <v>#REF!</v>
      </c>
    </row>
    <row r="263" spans="1:7">
      <c r="A263" s="96" t="s">
        <v>1893</v>
      </c>
      <c r="B263" s="96" t="s">
        <v>52</v>
      </c>
      <c r="C263" s="96" t="s">
        <v>2105</v>
      </c>
      <c r="D263" s="94">
        <f>+'ANEXO No. 01 (1)'!K265</f>
        <v>1642727.2727272727</v>
      </c>
      <c r="E263" s="94">
        <f>+'ANEXO No. 01 (1)'!M265</f>
        <v>11846000</v>
      </c>
      <c r="F263" s="94">
        <f>+'ANEXO No. 01 (1)'!N265</f>
        <v>0</v>
      </c>
      <c r="G263" s="94" t="e">
        <f>+'ANEXO No. 01 (1)'!#REF!</f>
        <v>#REF!</v>
      </c>
    </row>
    <row r="264" spans="1:7">
      <c r="A264" s="96" t="s">
        <v>343</v>
      </c>
      <c r="B264" s="96" t="s">
        <v>52</v>
      </c>
      <c r="C264" s="96" t="s">
        <v>2107</v>
      </c>
      <c r="D264" s="94">
        <f>+'ANEXO No. 01 (1)'!K266</f>
        <v>2260000</v>
      </c>
      <c r="E264" s="94">
        <f>+'ANEXO No. 01 (1)'!M266</f>
        <v>16295000</v>
      </c>
      <c r="F264" s="94">
        <f>+'ANEXO No. 01 (1)'!N266</f>
        <v>0</v>
      </c>
      <c r="G264" s="94" t="e">
        <f>+'ANEXO No. 01 (1)'!#REF!</f>
        <v>#REF!</v>
      </c>
    </row>
    <row r="265" spans="1:7">
      <c r="A265" s="96" t="s">
        <v>358</v>
      </c>
      <c r="B265" s="96" t="s">
        <v>359</v>
      </c>
      <c r="C265" s="96" t="s">
        <v>2106</v>
      </c>
      <c r="D265" s="94">
        <f>+'ANEXO No. 01 (1)'!K267</f>
        <v>1535454.5454545454</v>
      </c>
      <c r="E265" s="94">
        <f>+'ANEXO No. 01 (1)'!M267</f>
        <v>11067000</v>
      </c>
      <c r="F265" s="94">
        <f>+'ANEXO No. 01 (1)'!N267</f>
        <v>0</v>
      </c>
      <c r="G265" s="94" t="e">
        <f>+'ANEXO No. 01 (1)'!#REF!</f>
        <v>#REF!</v>
      </c>
    </row>
    <row r="266" spans="1:7">
      <c r="A266" s="96" t="s">
        <v>501</v>
      </c>
      <c r="B266" s="96" t="s">
        <v>52</v>
      </c>
      <c r="C266" s="96" t="s">
        <v>2106</v>
      </c>
      <c r="D266" s="94">
        <f>+'ANEXO No. 01 (1)'!K268</f>
        <v>1052727.2727272727</v>
      </c>
      <c r="E266" s="94">
        <f>+'ANEXO No. 01 (1)'!M268</f>
        <v>7592000</v>
      </c>
      <c r="F266" s="94">
        <f>+'ANEXO No. 01 (1)'!N268</f>
        <v>0</v>
      </c>
      <c r="G266" s="94" t="e">
        <f>+'ANEXO No. 01 (1)'!#REF!</f>
        <v>#REF!</v>
      </c>
    </row>
    <row r="267" spans="1:7">
      <c r="A267" s="96" t="s">
        <v>1244</v>
      </c>
      <c r="B267" s="96" t="s">
        <v>55</v>
      </c>
      <c r="C267" s="96" t="s">
        <v>1477</v>
      </c>
      <c r="D267" s="94">
        <f>+'ANEXO No. 01 (1)'!K269</f>
        <v>10270909.090909092</v>
      </c>
      <c r="E267" s="94">
        <f>+'ANEXO No. 01 (1)'!M269</f>
        <v>74054000</v>
      </c>
      <c r="F267" s="94">
        <f>+'ANEXO No. 01 (1)'!N269</f>
        <v>0</v>
      </c>
      <c r="G267" s="94" t="e">
        <f>+'ANEXO No. 01 (1)'!#REF!</f>
        <v>#REF!</v>
      </c>
    </row>
    <row r="268" spans="1:7">
      <c r="A268" s="96" t="s">
        <v>232</v>
      </c>
      <c r="B268" s="96" t="s">
        <v>55</v>
      </c>
      <c r="C268" s="96" t="s">
        <v>2105</v>
      </c>
      <c r="D268" s="94">
        <f>+'ANEXO No. 01 (1)'!K270</f>
        <v>1481818.1818181819</v>
      </c>
      <c r="E268" s="94">
        <f>+'ANEXO No. 01 (1)'!M270</f>
        <v>10685000</v>
      </c>
      <c r="F268" s="94">
        <f>+'ANEXO No. 01 (1)'!N270</f>
        <v>0</v>
      </c>
      <c r="G268" s="94" t="e">
        <f>+'ANEXO No. 01 (1)'!#REF!</f>
        <v>#REF!</v>
      </c>
    </row>
    <row r="269" spans="1:7">
      <c r="A269" s="96" t="s">
        <v>314</v>
      </c>
      <c r="B269" s="96" t="s">
        <v>55</v>
      </c>
      <c r="C269" s="96" t="s">
        <v>2107</v>
      </c>
      <c r="D269" s="94">
        <f>+'ANEXO No. 01 (1)'!K271</f>
        <v>1589090.9090909092</v>
      </c>
      <c r="E269" s="94">
        <f>+'ANEXO No. 01 (1)'!M271</f>
        <v>11457000</v>
      </c>
      <c r="F269" s="94">
        <f>+'ANEXO No. 01 (1)'!N271</f>
        <v>0</v>
      </c>
      <c r="G269" s="94" t="e">
        <f>+'ANEXO No. 01 (1)'!#REF!</f>
        <v>#REF!</v>
      </c>
    </row>
    <row r="270" spans="1:7">
      <c r="A270" s="96" t="s">
        <v>509</v>
      </c>
      <c r="B270" s="96" t="s">
        <v>55</v>
      </c>
      <c r="C270" s="96" t="s">
        <v>2106</v>
      </c>
      <c r="D270" s="94">
        <f>+'ANEXO No. 01 (1)'!K272</f>
        <v>783636.36363636365</v>
      </c>
      <c r="E270" s="94">
        <f>+'ANEXO No. 01 (1)'!M272</f>
        <v>5653000</v>
      </c>
      <c r="F270" s="94">
        <f>+'ANEXO No. 01 (1)'!N272</f>
        <v>0</v>
      </c>
      <c r="G270" s="94" t="e">
        <f>+'ANEXO No. 01 (1)'!#REF!</f>
        <v>#REF!</v>
      </c>
    </row>
    <row r="271" spans="1:7">
      <c r="A271" s="96" t="s">
        <v>1288</v>
      </c>
      <c r="B271" s="96" t="s">
        <v>55</v>
      </c>
      <c r="C271" s="96" t="s">
        <v>2106</v>
      </c>
      <c r="D271" s="94">
        <f>+'ANEXO No. 01 (1)'!K273</f>
        <v>709090.90909090906</v>
      </c>
      <c r="E271" s="94">
        <f>+'ANEXO No. 01 (1)'!M273</f>
        <v>5112000</v>
      </c>
      <c r="F271" s="94">
        <f>+'ANEXO No. 01 (1)'!N273</f>
        <v>0</v>
      </c>
      <c r="G271" s="94" t="e">
        <f>+'ANEXO No. 01 (1)'!#REF!</f>
        <v>#REF!</v>
      </c>
    </row>
    <row r="272" spans="1:7">
      <c r="A272" s="96" t="s">
        <v>679</v>
      </c>
      <c r="B272" s="96" t="s">
        <v>55</v>
      </c>
      <c r="C272" s="96" t="s">
        <v>2106</v>
      </c>
      <c r="D272" s="94">
        <f>+'ANEXO No. 01 (1)'!K274</f>
        <v>1535454.5454545454</v>
      </c>
      <c r="E272" s="94">
        <f>+'ANEXO No. 01 (1)'!M274</f>
        <v>11067000</v>
      </c>
      <c r="F272" s="94">
        <f>+'ANEXO No. 01 (1)'!N274</f>
        <v>0</v>
      </c>
      <c r="G272" s="94" t="e">
        <f>+'ANEXO No. 01 (1)'!#REF!</f>
        <v>#REF!</v>
      </c>
    </row>
    <row r="273" spans="1:7">
      <c r="A273" s="96" t="s">
        <v>680</v>
      </c>
      <c r="B273" s="96" t="s">
        <v>55</v>
      </c>
      <c r="C273" s="96" t="s">
        <v>2106</v>
      </c>
      <c r="D273" s="94">
        <f>+'ANEXO No. 01 (1)'!K275</f>
        <v>633636.36363636365</v>
      </c>
      <c r="E273" s="94">
        <f>+'ANEXO No. 01 (1)'!M275</f>
        <v>4571000</v>
      </c>
      <c r="F273" s="94">
        <f>+'ANEXO No. 01 (1)'!N275</f>
        <v>0</v>
      </c>
      <c r="G273" s="94" t="e">
        <f>+'ANEXO No. 01 (1)'!#REF!</f>
        <v>#REF!</v>
      </c>
    </row>
    <row r="274" spans="1:7">
      <c r="A274" s="96" t="s">
        <v>1245</v>
      </c>
      <c r="B274" s="96" t="s">
        <v>58</v>
      </c>
      <c r="C274" s="96" t="s">
        <v>1477</v>
      </c>
      <c r="D274" s="94">
        <f>+'ANEXO No. 01 (1)'!K276</f>
        <v>10000000</v>
      </c>
      <c r="E274" s="94">
        <f>+'ANEXO No. 01 (1)'!M276</f>
        <v>72100000</v>
      </c>
      <c r="F274" s="94">
        <f>+'ANEXO No. 01 (1)'!N276</f>
        <v>0</v>
      </c>
      <c r="G274" s="94" t="e">
        <f>+'ANEXO No. 01 (1)'!#REF!</f>
        <v>#REF!</v>
      </c>
    </row>
    <row r="275" spans="1:7">
      <c r="A275" s="96" t="s">
        <v>1915</v>
      </c>
      <c r="B275" s="96" t="s">
        <v>58</v>
      </c>
      <c r="C275" s="96" t="s">
        <v>2105</v>
      </c>
      <c r="D275" s="94">
        <f>+'ANEXO No. 01 (1)'!K277</f>
        <v>1140000</v>
      </c>
      <c r="E275" s="94">
        <f>+'ANEXO No. 01 (1)'!M277</f>
        <v>8219000</v>
      </c>
      <c r="F275" s="94">
        <f>+'ANEXO No. 01 (1)'!N277</f>
        <v>0</v>
      </c>
      <c r="G275" s="94" t="e">
        <f>+'ANEXO No. 01 (1)'!#REF!</f>
        <v>#REF!</v>
      </c>
    </row>
    <row r="276" spans="1:7">
      <c r="A276" s="96" t="s">
        <v>277</v>
      </c>
      <c r="B276" s="96" t="s">
        <v>58</v>
      </c>
      <c r="C276" s="96" t="s">
        <v>2107</v>
      </c>
      <c r="D276" s="94">
        <f>+'ANEXO No. 01 (1)'!K278</f>
        <v>2600000</v>
      </c>
      <c r="E276" s="94">
        <f>+'ANEXO No. 01 (1)'!M278</f>
        <v>18746000</v>
      </c>
      <c r="F276" s="94">
        <f>+'ANEXO No. 01 (1)'!N278</f>
        <v>0</v>
      </c>
      <c r="G276" s="94" t="e">
        <f>+'ANEXO No. 01 (1)'!#REF!</f>
        <v>#REF!</v>
      </c>
    </row>
    <row r="277" spans="1:7">
      <c r="A277" s="96" t="s">
        <v>546</v>
      </c>
      <c r="B277" s="96" t="s">
        <v>58</v>
      </c>
      <c r="C277" s="96" t="s">
        <v>2106</v>
      </c>
      <c r="D277" s="94">
        <f>+'ANEXO No. 01 (1)'!K279</f>
        <v>687272.72727272729</v>
      </c>
      <c r="E277" s="94">
        <f>+'ANEXO No. 01 (1)'!M279</f>
        <v>4953000</v>
      </c>
      <c r="F277" s="94">
        <f>+'ANEXO No. 01 (1)'!N279</f>
        <v>0</v>
      </c>
      <c r="G277" s="94" t="e">
        <f>+'ANEXO No. 01 (1)'!#REF!</f>
        <v>#REF!</v>
      </c>
    </row>
    <row r="278" spans="1:7">
      <c r="A278" s="96" t="s">
        <v>580</v>
      </c>
      <c r="B278" s="96" t="s">
        <v>58</v>
      </c>
      <c r="C278" s="96" t="s">
        <v>2106</v>
      </c>
      <c r="D278" s="94">
        <f>+'ANEXO No. 01 (1)'!K280</f>
        <v>849090.90909090906</v>
      </c>
      <c r="E278" s="94">
        <f>+'ANEXO No. 01 (1)'!M280</f>
        <v>6121000</v>
      </c>
      <c r="F278" s="94">
        <f>+'ANEXO No. 01 (1)'!N280</f>
        <v>0</v>
      </c>
      <c r="G278" s="94" t="e">
        <f>+'ANEXO No. 01 (1)'!#REF!</f>
        <v>#REF!</v>
      </c>
    </row>
    <row r="279" spans="1:7">
      <c r="A279" s="96" t="s">
        <v>589</v>
      </c>
      <c r="B279" s="96" t="s">
        <v>58</v>
      </c>
      <c r="C279" s="96" t="s">
        <v>2106</v>
      </c>
      <c r="D279" s="94">
        <f>+'ANEXO No. 01 (1)'!K281</f>
        <v>837272.72727272729</v>
      </c>
      <c r="E279" s="94">
        <f>+'ANEXO No. 01 (1)'!M281</f>
        <v>6035000</v>
      </c>
      <c r="F279" s="94">
        <f>+'ANEXO No. 01 (1)'!N281</f>
        <v>0</v>
      </c>
      <c r="G279" s="94" t="e">
        <f>+'ANEXO No. 01 (1)'!#REF!</f>
        <v>#REF!</v>
      </c>
    </row>
    <row r="280" spans="1:7">
      <c r="A280" s="96" t="s">
        <v>700</v>
      </c>
      <c r="B280" s="96" t="s">
        <v>58</v>
      </c>
      <c r="C280" s="96" t="s">
        <v>2106</v>
      </c>
      <c r="D280" s="94">
        <f>+'ANEXO No. 01 (1)'!K282</f>
        <v>709090.90909090906</v>
      </c>
      <c r="E280" s="94">
        <f>+'ANEXO No. 01 (1)'!M282</f>
        <v>5112000</v>
      </c>
      <c r="F280" s="94">
        <f>+'ANEXO No. 01 (1)'!N282</f>
        <v>0</v>
      </c>
      <c r="G280" s="94" t="e">
        <f>+'ANEXO No. 01 (1)'!#REF!</f>
        <v>#REF!</v>
      </c>
    </row>
    <row r="281" spans="1:7">
      <c r="A281" s="96" t="s">
        <v>1246</v>
      </c>
      <c r="B281" s="96" t="s">
        <v>59</v>
      </c>
      <c r="C281" s="96" t="s">
        <v>1477</v>
      </c>
      <c r="D281" s="94">
        <f>+'ANEXO No. 01 (1)'!K283</f>
        <v>4458181.8181818184</v>
      </c>
      <c r="E281" s="94">
        <f>+'ANEXO No. 01 (1)'!M283</f>
        <v>32142000</v>
      </c>
      <c r="F281" s="94">
        <f>+'ANEXO No. 01 (1)'!N283</f>
        <v>0</v>
      </c>
      <c r="G281" s="94" t="e">
        <f>+'ANEXO No. 01 (1)'!#REF!</f>
        <v>#REF!</v>
      </c>
    </row>
    <row r="282" spans="1:7">
      <c r="A282" s="96" t="s">
        <v>310</v>
      </c>
      <c r="B282" s="96" t="s">
        <v>59</v>
      </c>
      <c r="C282" s="96" t="s">
        <v>2107</v>
      </c>
      <c r="D282" s="94">
        <f>+'ANEXO No. 01 (1)'!K284</f>
        <v>1256363.6363636365</v>
      </c>
      <c r="E282" s="94">
        <f>+'ANEXO No. 01 (1)'!M284</f>
        <v>9056000</v>
      </c>
      <c r="F282" s="94">
        <f>+'ANEXO No. 01 (1)'!N284</f>
        <v>0</v>
      </c>
      <c r="G282" s="94" t="e">
        <f>+'ANEXO No. 01 (1)'!#REF!</f>
        <v>#REF!</v>
      </c>
    </row>
    <row r="283" spans="1:7">
      <c r="A283" s="96" t="s">
        <v>582</v>
      </c>
      <c r="B283" s="96" t="s">
        <v>59</v>
      </c>
      <c r="C283" s="96" t="s">
        <v>2106</v>
      </c>
      <c r="D283" s="94">
        <f>+'ANEXO No. 01 (1)'!K285</f>
        <v>504545.45454545453</v>
      </c>
      <c r="E283" s="94">
        <f>+'ANEXO No. 01 (1)'!M285</f>
        <v>3641000</v>
      </c>
      <c r="F283" s="94">
        <f>+'ANEXO No. 01 (1)'!N285</f>
        <v>0</v>
      </c>
      <c r="G283" s="94" t="e">
        <f>+'ANEXO No. 01 (1)'!#REF!</f>
        <v>#REF!</v>
      </c>
    </row>
    <row r="284" spans="1:7">
      <c r="A284" s="96" t="s">
        <v>606</v>
      </c>
      <c r="B284" s="96" t="s">
        <v>59</v>
      </c>
      <c r="C284" s="96" t="s">
        <v>2106</v>
      </c>
      <c r="D284" s="94">
        <f>+'ANEXO No. 01 (1)'!K286</f>
        <v>590000</v>
      </c>
      <c r="E284" s="94">
        <f>+'ANEXO No. 01 (1)'!M286</f>
        <v>4254000</v>
      </c>
      <c r="F284" s="94">
        <f>+'ANEXO No. 01 (1)'!N286</f>
        <v>0</v>
      </c>
      <c r="G284" s="94" t="e">
        <f>+'ANEXO No. 01 (1)'!#REF!</f>
        <v>#REF!</v>
      </c>
    </row>
    <row r="285" spans="1:7">
      <c r="A285" s="96" t="s">
        <v>1247</v>
      </c>
      <c r="B285" s="96" t="s">
        <v>62</v>
      </c>
      <c r="C285" s="96" t="s">
        <v>1477</v>
      </c>
      <c r="D285" s="94">
        <f>+'ANEXO No. 01 (1)'!K287</f>
        <v>4694545.4545454541</v>
      </c>
      <c r="E285" s="94">
        <f>+'ANEXO No. 01 (1)'!M287</f>
        <v>33851000</v>
      </c>
      <c r="F285" s="94">
        <f>+'ANEXO No. 01 (1)'!N287</f>
        <v>0</v>
      </c>
      <c r="G285" s="94" t="e">
        <f>+'ANEXO No. 01 (1)'!#REF!</f>
        <v>#REF!</v>
      </c>
    </row>
    <row r="286" spans="1:7">
      <c r="A286" s="96" t="s">
        <v>251</v>
      </c>
      <c r="B286" s="96" t="s">
        <v>62</v>
      </c>
      <c r="C286" s="96" t="s">
        <v>2107</v>
      </c>
      <c r="D286" s="94">
        <f>+'ANEXO No. 01 (1)'!K288</f>
        <v>2148181.8181818184</v>
      </c>
      <c r="E286" s="94">
        <f>+'ANEXO No. 01 (1)'!M288</f>
        <v>15487000</v>
      </c>
      <c r="F286" s="94">
        <f>+'ANEXO No. 01 (1)'!N288</f>
        <v>0</v>
      </c>
      <c r="G286" s="94" t="e">
        <f>+'ANEXO No. 01 (1)'!#REF!</f>
        <v>#REF!</v>
      </c>
    </row>
    <row r="287" spans="1:7">
      <c r="A287" s="96" t="s">
        <v>402</v>
      </c>
      <c r="B287" s="96" t="s">
        <v>62</v>
      </c>
      <c r="C287" s="96" t="s">
        <v>2106</v>
      </c>
      <c r="D287" s="94">
        <f>+'ANEXO No. 01 (1)'!K289</f>
        <v>1128181.8181818181</v>
      </c>
      <c r="E287" s="94">
        <f>+'ANEXO No. 01 (1)'!M289</f>
        <v>8133000</v>
      </c>
      <c r="F287" s="94">
        <f>+'ANEXO No. 01 (1)'!N289</f>
        <v>0</v>
      </c>
      <c r="G287" s="94" t="e">
        <f>+'ANEXO No. 01 (1)'!#REF!</f>
        <v>#REF!</v>
      </c>
    </row>
    <row r="288" spans="1:7">
      <c r="A288" s="96" t="s">
        <v>354</v>
      </c>
      <c r="B288" s="96" t="s">
        <v>62</v>
      </c>
      <c r="C288" s="96" t="s">
        <v>2106</v>
      </c>
      <c r="D288" s="94">
        <f>+'ANEXO No. 01 (1)'!K290</f>
        <v>955454.54545454541</v>
      </c>
      <c r="E288" s="94">
        <f>+'ANEXO No. 01 (1)'!M290</f>
        <v>6886000</v>
      </c>
      <c r="F288" s="94">
        <f>+'ANEXO No. 01 (1)'!N290</f>
        <v>0</v>
      </c>
      <c r="G288" s="94" t="e">
        <f>+'ANEXO No. 01 (1)'!#REF!</f>
        <v>#REF!</v>
      </c>
    </row>
    <row r="289" spans="1:7">
      <c r="A289" s="96" t="s">
        <v>528</v>
      </c>
      <c r="B289" s="96" t="s">
        <v>62</v>
      </c>
      <c r="C289" s="96" t="s">
        <v>2106</v>
      </c>
      <c r="D289" s="94">
        <f>+'ANEXO No. 01 (1)'!K291</f>
        <v>643636.36363636365</v>
      </c>
      <c r="E289" s="94">
        <f>+'ANEXO No. 01 (1)'!M291</f>
        <v>4643000</v>
      </c>
      <c r="F289" s="94">
        <f>+'ANEXO No. 01 (1)'!N291</f>
        <v>0</v>
      </c>
      <c r="G289" s="94" t="e">
        <f>+'ANEXO No. 01 (1)'!#REF!</f>
        <v>#REF!</v>
      </c>
    </row>
    <row r="290" spans="1:7">
      <c r="A290" s="96" t="s">
        <v>576</v>
      </c>
      <c r="B290" s="96" t="s">
        <v>62</v>
      </c>
      <c r="C290" s="96" t="s">
        <v>2106</v>
      </c>
      <c r="D290" s="94">
        <f>+'ANEXO No. 01 (1)'!K292</f>
        <v>944545.45454545459</v>
      </c>
      <c r="E290" s="94">
        <f>+'ANEXO No. 01 (1)'!M292</f>
        <v>6813000</v>
      </c>
      <c r="F290" s="94">
        <f>+'ANEXO No. 01 (1)'!N292</f>
        <v>0</v>
      </c>
      <c r="G290" s="94" t="e">
        <f>+'ANEXO No. 01 (1)'!#REF!</f>
        <v>#REF!</v>
      </c>
    </row>
    <row r="291" spans="1:7">
      <c r="A291" s="96" t="s">
        <v>616</v>
      </c>
      <c r="B291" s="96" t="s">
        <v>62</v>
      </c>
      <c r="C291" s="96" t="s">
        <v>2106</v>
      </c>
      <c r="D291" s="94">
        <f>+'ANEXO No. 01 (1)'!K293</f>
        <v>955454.54545454541</v>
      </c>
      <c r="E291" s="94">
        <f>+'ANEXO No. 01 (1)'!M293</f>
        <v>6886000</v>
      </c>
      <c r="F291" s="94">
        <f>+'ANEXO No. 01 (1)'!N293</f>
        <v>0</v>
      </c>
      <c r="G291" s="94" t="e">
        <f>+'ANEXO No. 01 (1)'!#REF!</f>
        <v>#REF!</v>
      </c>
    </row>
    <row r="292" spans="1:7">
      <c r="A292" s="96" t="s">
        <v>806</v>
      </c>
      <c r="B292" s="96" t="s">
        <v>65</v>
      </c>
      <c r="C292" s="96" t="s">
        <v>1477</v>
      </c>
      <c r="D292" s="94">
        <f>+'ANEXO No. 01 (1)'!K294</f>
        <v>7197272.7272727275</v>
      </c>
      <c r="E292" s="94">
        <f>+'ANEXO No. 01 (1)'!M294</f>
        <v>51890000</v>
      </c>
      <c r="F292" s="94">
        <f>+'ANEXO No. 01 (1)'!N294</f>
        <v>0</v>
      </c>
      <c r="G292" s="94" t="e">
        <f>+'ANEXO No. 01 (1)'!#REF!</f>
        <v>#REF!</v>
      </c>
    </row>
    <row r="293" spans="1:7">
      <c r="A293" s="96" t="s">
        <v>193</v>
      </c>
      <c r="B293" s="96" t="s">
        <v>65</v>
      </c>
      <c r="C293" s="96" t="s">
        <v>2105</v>
      </c>
      <c r="D293" s="94">
        <f>+'ANEXO No. 01 (1)'!K295</f>
        <v>977272.72727272729</v>
      </c>
      <c r="E293" s="94">
        <f>+'ANEXO No. 01 (1)'!M295</f>
        <v>7044000</v>
      </c>
      <c r="F293" s="94">
        <f>+'ANEXO No. 01 (1)'!N295</f>
        <v>0</v>
      </c>
      <c r="G293" s="94" t="e">
        <f>+'ANEXO No. 01 (1)'!#REF!</f>
        <v>#REF!</v>
      </c>
    </row>
    <row r="294" spans="1:7">
      <c r="A294" s="96" t="s">
        <v>317</v>
      </c>
      <c r="B294" s="96" t="s">
        <v>65</v>
      </c>
      <c r="C294" s="96" t="s">
        <v>2107</v>
      </c>
      <c r="D294" s="94">
        <f>+'ANEXO No. 01 (1)'!K296</f>
        <v>2040000</v>
      </c>
      <c r="E294" s="94">
        <f>+'ANEXO No. 01 (1)'!M296</f>
        <v>14708000</v>
      </c>
      <c r="F294" s="94">
        <f>+'ANEXO No. 01 (1)'!N296</f>
        <v>0</v>
      </c>
      <c r="G294" s="94" t="e">
        <f>+'ANEXO No. 01 (1)'!#REF!</f>
        <v>#REF!</v>
      </c>
    </row>
    <row r="295" spans="1:7">
      <c r="A295" s="96" t="s">
        <v>461</v>
      </c>
      <c r="B295" s="96" t="s">
        <v>65</v>
      </c>
      <c r="C295" s="96" t="s">
        <v>2106</v>
      </c>
      <c r="D295" s="94">
        <f>+'ANEXO No. 01 (1)'!K297</f>
        <v>1224545.4545454546</v>
      </c>
      <c r="E295" s="94">
        <f>+'ANEXO No. 01 (1)'!M297</f>
        <v>8832000</v>
      </c>
      <c r="F295" s="94">
        <f>+'ANEXO No. 01 (1)'!N297</f>
        <v>0</v>
      </c>
      <c r="G295" s="94" t="e">
        <f>+'ANEXO No. 01 (1)'!#REF!</f>
        <v>#REF!</v>
      </c>
    </row>
    <row r="296" spans="1:7">
      <c r="A296" s="96" t="s">
        <v>532</v>
      </c>
      <c r="B296" s="96" t="s">
        <v>65</v>
      </c>
      <c r="C296" s="96" t="s">
        <v>2106</v>
      </c>
      <c r="D296" s="94">
        <f>+'ANEXO No. 01 (1)'!K298</f>
        <v>633636.36363636365</v>
      </c>
      <c r="E296" s="94">
        <f>+'ANEXO No. 01 (1)'!M298</f>
        <v>4571000</v>
      </c>
      <c r="F296" s="94">
        <f>+'ANEXO No. 01 (1)'!N298</f>
        <v>0</v>
      </c>
      <c r="G296" s="94" t="e">
        <f>+'ANEXO No. 01 (1)'!#REF!</f>
        <v>#REF!</v>
      </c>
    </row>
    <row r="297" spans="1:7">
      <c r="A297" s="96" t="s">
        <v>651</v>
      </c>
      <c r="B297" s="96" t="s">
        <v>65</v>
      </c>
      <c r="C297" s="96" t="s">
        <v>2106</v>
      </c>
      <c r="D297" s="94">
        <f>+'ANEXO No. 01 (1)'!K299</f>
        <v>1128181.8181818181</v>
      </c>
      <c r="E297" s="94">
        <f>+'ANEXO No. 01 (1)'!M299</f>
        <v>8133000</v>
      </c>
      <c r="F297" s="94">
        <f>+'ANEXO No. 01 (1)'!N299</f>
        <v>0</v>
      </c>
      <c r="G297" s="94" t="e">
        <f>+'ANEXO No. 01 (1)'!#REF!</f>
        <v>#REF!</v>
      </c>
    </row>
    <row r="298" spans="1:7">
      <c r="A298" s="96" t="s">
        <v>1248</v>
      </c>
      <c r="B298" s="96" t="s">
        <v>69</v>
      </c>
      <c r="C298" s="96" t="s">
        <v>1477</v>
      </c>
      <c r="D298" s="94">
        <f>+'ANEXO No. 01 (1)'!K300</f>
        <v>2568181.8181818184</v>
      </c>
      <c r="E298" s="94">
        <f>+'ANEXO No. 01 (1)'!M300</f>
        <v>18515000</v>
      </c>
      <c r="F298" s="94">
        <f>+'ANEXO No. 01 (1)'!N300</f>
        <v>0</v>
      </c>
      <c r="G298" s="94" t="e">
        <f>+'ANEXO No. 01 (1)'!#REF!</f>
        <v>#REF!</v>
      </c>
    </row>
    <row r="299" spans="1:7">
      <c r="A299" s="96" t="s">
        <v>331</v>
      </c>
      <c r="B299" s="96" t="s">
        <v>69</v>
      </c>
      <c r="C299" s="96" t="s">
        <v>2107</v>
      </c>
      <c r="D299" s="94">
        <f>+'ANEXO No. 01 (1)'!K301</f>
        <v>1020000</v>
      </c>
      <c r="E299" s="94">
        <f>+'ANEXO No. 01 (1)'!M301</f>
        <v>7354000</v>
      </c>
      <c r="F299" s="94">
        <f>+'ANEXO No. 01 (1)'!N301</f>
        <v>0</v>
      </c>
      <c r="G299" s="94" t="e">
        <f>+'ANEXO No. 01 (1)'!#REF!</f>
        <v>#REF!</v>
      </c>
    </row>
    <row r="300" spans="1:7">
      <c r="A300" s="96" t="s">
        <v>1249</v>
      </c>
      <c r="B300" s="96" t="s">
        <v>70</v>
      </c>
      <c r="C300" s="96" t="s">
        <v>1477</v>
      </c>
      <c r="D300" s="94">
        <f>+'ANEXO No. 01 (1)'!K302</f>
        <v>12956363.636363637</v>
      </c>
      <c r="E300" s="94">
        <f>+'ANEXO No. 01 (1)'!M302</f>
        <v>93413000</v>
      </c>
      <c r="F300" s="94">
        <f>+'ANEXO No. 01 (1)'!N302</f>
        <v>0</v>
      </c>
      <c r="G300" s="94" t="e">
        <f>+'ANEXO No. 01 (1)'!#REF!</f>
        <v>#REF!</v>
      </c>
    </row>
    <row r="301" spans="1:7">
      <c r="A301" s="96" t="s">
        <v>731</v>
      </c>
      <c r="B301" s="96" t="s">
        <v>70</v>
      </c>
      <c r="C301" s="96" t="s">
        <v>2105</v>
      </c>
      <c r="D301" s="94">
        <f>+'ANEXO No. 01 (1)'!K303</f>
        <v>1697272.7272727273</v>
      </c>
      <c r="E301" s="94">
        <f>+'ANEXO No. 01 (1)'!M303</f>
        <v>12235000</v>
      </c>
      <c r="F301" s="94">
        <f>+'ANEXO No. 01 (1)'!N303</f>
        <v>0</v>
      </c>
      <c r="G301" s="94" t="e">
        <f>+'ANEXO No. 01 (1)'!#REF!</f>
        <v>#REF!</v>
      </c>
    </row>
    <row r="302" spans="1:7">
      <c r="A302" s="96" t="s">
        <v>192</v>
      </c>
      <c r="B302" s="96" t="s">
        <v>70</v>
      </c>
      <c r="C302" s="96" t="s">
        <v>2105</v>
      </c>
      <c r="D302" s="94">
        <f>+'ANEXO No. 01 (1)'!K304</f>
        <v>849090.90909090906</v>
      </c>
      <c r="E302" s="94">
        <f>+'ANEXO No. 01 (1)'!M304</f>
        <v>6121000</v>
      </c>
      <c r="F302" s="94">
        <f>+'ANEXO No. 01 (1)'!N304</f>
        <v>0</v>
      </c>
      <c r="G302" s="94" t="e">
        <f>+'ANEXO No. 01 (1)'!#REF!</f>
        <v>#REF!</v>
      </c>
    </row>
    <row r="303" spans="1:7">
      <c r="A303" s="96" t="s">
        <v>196</v>
      </c>
      <c r="B303" s="96" t="s">
        <v>70</v>
      </c>
      <c r="C303" s="96" t="s">
        <v>2105</v>
      </c>
      <c r="D303" s="94">
        <f>+'ANEXO No. 01 (1)'!K305</f>
        <v>1165000</v>
      </c>
      <c r="E303" s="94">
        <f>+'ANEXO No. 01 (1)'!M305</f>
        <v>8400000</v>
      </c>
      <c r="F303" s="94">
        <f>+'ANEXO No. 01 (1)'!N305</f>
        <v>0</v>
      </c>
      <c r="G303" s="94" t="e">
        <f>+'ANEXO No. 01 (1)'!#REF!</f>
        <v>#REF!</v>
      </c>
    </row>
    <row r="304" spans="1:7">
      <c r="A304" s="96" t="s">
        <v>201</v>
      </c>
      <c r="B304" s="96" t="s">
        <v>70</v>
      </c>
      <c r="C304" s="96" t="s">
        <v>2105</v>
      </c>
      <c r="D304" s="94">
        <f>+'ANEXO No. 01 (1)'!K306</f>
        <v>837272.72727272729</v>
      </c>
      <c r="E304" s="94">
        <f>+'ANEXO No. 01 (1)'!M306</f>
        <v>6035000</v>
      </c>
      <c r="F304" s="94">
        <f>+'ANEXO No. 01 (1)'!N306</f>
        <v>0</v>
      </c>
      <c r="G304" s="94" t="e">
        <f>+'ANEXO No. 01 (1)'!#REF!</f>
        <v>#REF!</v>
      </c>
    </row>
    <row r="305" spans="1:7">
      <c r="A305" s="96" t="s">
        <v>253</v>
      </c>
      <c r="B305" s="96" t="s">
        <v>70</v>
      </c>
      <c r="C305" s="96" t="s">
        <v>2107</v>
      </c>
      <c r="D305" s="94">
        <f>+'ANEXO No. 01 (1)'!K307</f>
        <v>2230000</v>
      </c>
      <c r="E305" s="94">
        <f>+'ANEXO No. 01 (1)'!M307</f>
        <v>16078000</v>
      </c>
      <c r="F305" s="94">
        <f>+'ANEXO No. 01 (1)'!N307</f>
        <v>0</v>
      </c>
      <c r="G305" s="94" t="e">
        <f>+'ANEXO No. 01 (1)'!#REF!</f>
        <v>#REF!</v>
      </c>
    </row>
    <row r="306" spans="1:7">
      <c r="A306" s="96" t="s">
        <v>259</v>
      </c>
      <c r="B306" s="96" t="s">
        <v>70</v>
      </c>
      <c r="C306" s="96" t="s">
        <v>2107</v>
      </c>
      <c r="D306" s="94">
        <f>+'ANEXO No. 01 (1)'!K308</f>
        <v>1331818.1818181819</v>
      </c>
      <c r="E306" s="94">
        <f>+'ANEXO No. 01 (1)'!M308</f>
        <v>9604000</v>
      </c>
      <c r="F306" s="94">
        <f>+'ANEXO No. 01 (1)'!N308</f>
        <v>0</v>
      </c>
      <c r="G306" s="94" t="e">
        <f>+'ANEXO No. 01 (1)'!#REF!</f>
        <v>#REF!</v>
      </c>
    </row>
    <row r="307" spans="1:7">
      <c r="A307" s="96" t="s">
        <v>288</v>
      </c>
      <c r="B307" s="96" t="s">
        <v>70</v>
      </c>
      <c r="C307" s="96" t="s">
        <v>2107</v>
      </c>
      <c r="D307" s="94">
        <f>+'ANEXO No. 01 (1)'!K309</f>
        <v>1331818.1818181819</v>
      </c>
      <c r="E307" s="94">
        <f>+'ANEXO No. 01 (1)'!M309</f>
        <v>9604000</v>
      </c>
      <c r="F307" s="94">
        <f>+'ANEXO No. 01 (1)'!N309</f>
        <v>0</v>
      </c>
      <c r="G307" s="94" t="e">
        <f>+'ANEXO No. 01 (1)'!#REF!</f>
        <v>#REF!</v>
      </c>
    </row>
    <row r="308" spans="1:7">
      <c r="A308" s="96" t="s">
        <v>387</v>
      </c>
      <c r="B308" s="96" t="s">
        <v>70</v>
      </c>
      <c r="C308" s="96" t="s">
        <v>2106</v>
      </c>
      <c r="D308" s="94">
        <f>+'ANEXO No. 01 (1)'!K310</f>
        <v>1439090.9090909092</v>
      </c>
      <c r="E308" s="94">
        <f>+'ANEXO No. 01 (1)'!M310</f>
        <v>10375000</v>
      </c>
      <c r="F308" s="94">
        <f>+'ANEXO No. 01 (1)'!N310</f>
        <v>0</v>
      </c>
      <c r="G308" s="94" t="e">
        <f>+'ANEXO No. 01 (1)'!#REF!</f>
        <v>#REF!</v>
      </c>
    </row>
    <row r="309" spans="1:7">
      <c r="A309" s="96" t="s">
        <v>2607</v>
      </c>
      <c r="B309" s="96" t="s">
        <v>70</v>
      </c>
      <c r="C309" s="96" t="s">
        <v>2107</v>
      </c>
      <c r="D309" s="94">
        <f>+'ANEXO No. 01 (1)'!K311</f>
        <v>1998181.8181818181</v>
      </c>
      <c r="E309" s="94">
        <f>+'ANEXO No. 01 (1)'!M311</f>
        <v>14406000</v>
      </c>
      <c r="F309" s="94">
        <f>+'ANEXO No. 01 (1)'!N311</f>
        <v>0</v>
      </c>
      <c r="G309" s="94" t="e">
        <f>+'ANEXO No. 01 (1)'!#REF!</f>
        <v>#REF!</v>
      </c>
    </row>
    <row r="310" spans="1:7">
      <c r="A310" s="96" t="s">
        <v>536</v>
      </c>
      <c r="B310" s="96" t="s">
        <v>70</v>
      </c>
      <c r="C310" s="96" t="s">
        <v>2106</v>
      </c>
      <c r="D310" s="94">
        <f>+'ANEXO No. 01 (1)'!K312</f>
        <v>568181.81818181823</v>
      </c>
      <c r="E310" s="94">
        <f>+'ANEXO No. 01 (1)'!M312</f>
        <v>4095000</v>
      </c>
      <c r="F310" s="94">
        <f>+'ANEXO No. 01 (1)'!N312</f>
        <v>0</v>
      </c>
      <c r="G310" s="94" t="e">
        <f>+'ANEXO No. 01 (1)'!#REF!</f>
        <v>#REF!</v>
      </c>
    </row>
    <row r="311" spans="1:7">
      <c r="A311" s="96" t="s">
        <v>2608</v>
      </c>
      <c r="B311" s="96" t="s">
        <v>70</v>
      </c>
      <c r="C311" s="96" t="s">
        <v>2107</v>
      </c>
      <c r="D311" s="94">
        <f>+'ANEXO No. 01 (1)'!K313</f>
        <v>1998181.8181818181</v>
      </c>
      <c r="E311" s="94">
        <f>+'ANEXO No. 01 (1)'!M313</f>
        <v>14406000</v>
      </c>
      <c r="F311" s="94">
        <f>+'ANEXO No. 01 (1)'!N313</f>
        <v>0</v>
      </c>
      <c r="G311" s="94" t="e">
        <f>+'ANEXO No. 01 (1)'!#REF!</f>
        <v>#REF!</v>
      </c>
    </row>
    <row r="312" spans="1:7">
      <c r="A312" s="96" t="s">
        <v>625</v>
      </c>
      <c r="B312" s="96" t="s">
        <v>70</v>
      </c>
      <c r="C312" s="96" t="s">
        <v>2106</v>
      </c>
      <c r="D312" s="94">
        <f>+'ANEXO No. 01 (1)'!K314</f>
        <v>1009999.5454545449</v>
      </c>
      <c r="E312" s="94">
        <f>+'ANEXO No. 01 (1)'!M314</f>
        <v>7282000</v>
      </c>
      <c r="F312" s="94">
        <f>+'ANEXO No. 01 (1)'!N314</f>
        <v>0</v>
      </c>
      <c r="G312" s="94" t="e">
        <f>+'ANEXO No. 01 (1)'!#REF!</f>
        <v>#REF!</v>
      </c>
    </row>
    <row r="313" spans="1:7">
      <c r="A313" s="96" t="s">
        <v>634</v>
      </c>
      <c r="B313" s="96" t="s">
        <v>70</v>
      </c>
      <c r="C313" s="96" t="s">
        <v>2106</v>
      </c>
      <c r="D313" s="94">
        <f>+'ANEXO No. 01 (1)'!K315</f>
        <v>687272.72727272729</v>
      </c>
      <c r="E313" s="94">
        <f>+'ANEXO No. 01 (1)'!M315</f>
        <v>4953000</v>
      </c>
      <c r="F313" s="94">
        <f>+'ANEXO No. 01 (1)'!N315</f>
        <v>0</v>
      </c>
      <c r="G313" s="94" t="e">
        <f>+'ANEXO No. 01 (1)'!#REF!</f>
        <v>#REF!</v>
      </c>
    </row>
    <row r="314" spans="1:7">
      <c r="A314" s="96" t="s">
        <v>670</v>
      </c>
      <c r="B314" s="96" t="s">
        <v>70</v>
      </c>
      <c r="C314" s="96" t="s">
        <v>2106</v>
      </c>
      <c r="D314" s="94">
        <f>+'ANEXO No. 01 (1)'!K316</f>
        <v>643636.36363636365</v>
      </c>
      <c r="E314" s="94">
        <f>+'ANEXO No. 01 (1)'!M316</f>
        <v>4643000</v>
      </c>
      <c r="F314" s="94">
        <f>+'ANEXO No. 01 (1)'!N316</f>
        <v>0</v>
      </c>
      <c r="G314" s="94" t="e">
        <f>+'ANEXO No. 01 (1)'!#REF!</f>
        <v>#REF!</v>
      </c>
    </row>
    <row r="315" spans="1:7">
      <c r="A315" s="96" t="s">
        <v>1250</v>
      </c>
      <c r="B315" s="96" t="s">
        <v>72</v>
      </c>
      <c r="C315" s="96" t="s">
        <v>1477</v>
      </c>
      <c r="D315" s="94">
        <f>+'ANEXO No. 01 (1)'!K317</f>
        <v>10496363.636363637</v>
      </c>
      <c r="E315" s="94">
        <f>+'ANEXO No. 01 (1)'!M317</f>
        <v>75676000</v>
      </c>
      <c r="F315" s="94">
        <f>+'ANEXO No. 01 (1)'!N317</f>
        <v>0</v>
      </c>
      <c r="G315" s="94" t="e">
        <f>+'ANEXO No. 01 (1)'!#REF!</f>
        <v>#REF!</v>
      </c>
    </row>
    <row r="316" spans="1:7">
      <c r="A316" s="96" t="s">
        <v>333</v>
      </c>
      <c r="B316" s="96" t="s">
        <v>72</v>
      </c>
      <c r="C316" s="96" t="s">
        <v>2107</v>
      </c>
      <c r="D316" s="94">
        <f>+'ANEXO No. 01 (1)'!K318</f>
        <v>1686363.6363636365</v>
      </c>
      <c r="E316" s="94">
        <f>+'ANEXO No. 01 (1)'!M318</f>
        <v>12156000</v>
      </c>
      <c r="F316" s="94">
        <f>+'ANEXO No. 01 (1)'!N318</f>
        <v>0</v>
      </c>
      <c r="G316" s="94" t="e">
        <f>+'ANEXO No. 01 (1)'!#REF!</f>
        <v>#REF!</v>
      </c>
    </row>
    <row r="317" spans="1:7">
      <c r="A317" s="96" t="s">
        <v>450</v>
      </c>
      <c r="B317" s="96" t="s">
        <v>72</v>
      </c>
      <c r="C317" s="96" t="s">
        <v>2106</v>
      </c>
      <c r="D317" s="94">
        <f>+'ANEXO No. 01 (1)'!K319</f>
        <v>783636.36363636365</v>
      </c>
      <c r="E317" s="94">
        <f>+'ANEXO No. 01 (1)'!M319</f>
        <v>5653000</v>
      </c>
      <c r="F317" s="94">
        <f>+'ANEXO No. 01 (1)'!N319</f>
        <v>0</v>
      </c>
      <c r="G317" s="94" t="e">
        <f>+'ANEXO No. 01 (1)'!#REF!</f>
        <v>#REF!</v>
      </c>
    </row>
    <row r="318" spans="1:7">
      <c r="A318" s="96" t="s">
        <v>641</v>
      </c>
      <c r="B318" s="96" t="s">
        <v>72</v>
      </c>
      <c r="C318" s="96" t="s">
        <v>2106</v>
      </c>
      <c r="D318" s="94">
        <f>+'ANEXO No. 01 (1)'!K320</f>
        <v>601818.18181818177</v>
      </c>
      <c r="E318" s="94">
        <f>+'ANEXO No. 01 (1)'!M320</f>
        <v>4340000</v>
      </c>
      <c r="F318" s="94">
        <f>+'ANEXO No. 01 (1)'!N320</f>
        <v>0</v>
      </c>
      <c r="G318" s="94" t="e">
        <f>+'ANEXO No. 01 (1)'!#REF!</f>
        <v>#REF!</v>
      </c>
    </row>
    <row r="319" spans="1:7">
      <c r="A319" s="96" t="s">
        <v>645</v>
      </c>
      <c r="B319" s="96" t="s">
        <v>72</v>
      </c>
      <c r="C319" s="96" t="s">
        <v>2106</v>
      </c>
      <c r="D319" s="94">
        <f>+'ANEXO No. 01 (1)'!K321</f>
        <v>849090.90909090906</v>
      </c>
      <c r="E319" s="94">
        <f>+'ANEXO No. 01 (1)'!M321</f>
        <v>6121000</v>
      </c>
      <c r="F319" s="94">
        <f>+'ANEXO No. 01 (1)'!N321</f>
        <v>0</v>
      </c>
      <c r="G319" s="94" t="e">
        <f>+'ANEXO No. 01 (1)'!#REF!</f>
        <v>#REF!</v>
      </c>
    </row>
    <row r="320" spans="1:7">
      <c r="A320" s="96" t="s">
        <v>796</v>
      </c>
      <c r="B320" s="96" t="s">
        <v>72</v>
      </c>
      <c r="C320" s="96" t="s">
        <v>2106</v>
      </c>
      <c r="D320" s="94">
        <f>+'ANEXO No. 01 (1)'!K322</f>
        <v>966363.63636363635</v>
      </c>
      <c r="E320" s="94">
        <f>+'ANEXO No. 01 (1)'!M322</f>
        <v>6965000</v>
      </c>
      <c r="F320" s="94">
        <f>+'ANEXO No. 01 (1)'!N322</f>
        <v>0</v>
      </c>
      <c r="G320" s="94" t="e">
        <f>+'ANEXO No. 01 (1)'!#REF!</f>
        <v>#REF!</v>
      </c>
    </row>
    <row r="321" spans="1:7">
      <c r="A321" s="96" t="s">
        <v>1251</v>
      </c>
      <c r="B321" s="96" t="s">
        <v>73</v>
      </c>
      <c r="C321" s="96" t="s">
        <v>1477</v>
      </c>
      <c r="D321" s="94">
        <f>+'ANEXO No. 01 (1)'!K323</f>
        <v>8841818.1818181816</v>
      </c>
      <c r="E321" s="94">
        <f>+'ANEXO No. 01 (1)'!M323</f>
        <v>63751000</v>
      </c>
      <c r="F321" s="94">
        <f>+'ANEXO No. 01 (1)'!N323</f>
        <v>0</v>
      </c>
      <c r="G321" s="94" t="e">
        <f>+'ANEXO No. 01 (1)'!#REF!</f>
        <v>#REF!</v>
      </c>
    </row>
    <row r="322" spans="1:7">
      <c r="A322" s="96" t="s">
        <v>294</v>
      </c>
      <c r="B322" s="96" t="s">
        <v>73</v>
      </c>
      <c r="C322" s="96" t="s">
        <v>2107</v>
      </c>
      <c r="D322" s="94">
        <f>+'ANEXO No. 01 (1)'!K324</f>
        <v>4522727.2727272725</v>
      </c>
      <c r="E322" s="94">
        <f>+'ANEXO No. 01 (1)'!M324</f>
        <v>32611000</v>
      </c>
      <c r="F322" s="94">
        <f>+'ANEXO No. 01 (1)'!N324</f>
        <v>0</v>
      </c>
      <c r="G322" s="94" t="e">
        <f>+'ANEXO No. 01 (1)'!#REF!</f>
        <v>#REF!</v>
      </c>
    </row>
    <row r="323" spans="1:7">
      <c r="A323" s="96" t="s">
        <v>428</v>
      </c>
      <c r="B323" s="96" t="s">
        <v>73</v>
      </c>
      <c r="C323" s="96" t="s">
        <v>2106</v>
      </c>
      <c r="D323" s="94">
        <f>+'ANEXO No. 01 (1)'!K325</f>
        <v>815454.54545454541</v>
      </c>
      <c r="E323" s="94">
        <f>+'ANEXO No. 01 (1)'!M325</f>
        <v>5876000</v>
      </c>
      <c r="F323" s="94">
        <f>+'ANEXO No. 01 (1)'!N325</f>
        <v>0</v>
      </c>
      <c r="G323" s="94" t="e">
        <f>+'ANEXO No. 01 (1)'!#REF!</f>
        <v>#REF!</v>
      </c>
    </row>
    <row r="324" spans="1:7">
      <c r="A324" s="96" t="s">
        <v>476</v>
      </c>
      <c r="B324" s="96" t="s">
        <v>73</v>
      </c>
      <c r="C324" s="96" t="s">
        <v>2106</v>
      </c>
      <c r="D324" s="94">
        <f>+'ANEXO No. 01 (1)'!K326</f>
        <v>633636.36363636365</v>
      </c>
      <c r="E324" s="94">
        <f>+'ANEXO No. 01 (1)'!M326</f>
        <v>4571000</v>
      </c>
      <c r="F324" s="94">
        <f>+'ANEXO No. 01 (1)'!N326</f>
        <v>0</v>
      </c>
      <c r="G324" s="94" t="e">
        <f>+'ANEXO No. 01 (1)'!#REF!</f>
        <v>#REF!</v>
      </c>
    </row>
    <row r="325" spans="1:7">
      <c r="A325" s="96" t="s">
        <v>485</v>
      </c>
      <c r="B325" s="96" t="s">
        <v>73</v>
      </c>
      <c r="C325" s="96" t="s">
        <v>2106</v>
      </c>
      <c r="D325" s="94">
        <f>+'ANEXO No. 01 (1)'!K327</f>
        <v>676363.63636363635</v>
      </c>
      <c r="E325" s="94">
        <f>+'ANEXO No. 01 (1)'!M327</f>
        <v>4874000</v>
      </c>
      <c r="F325" s="94">
        <f>+'ANEXO No. 01 (1)'!N327</f>
        <v>0</v>
      </c>
      <c r="G325" s="94" t="e">
        <f>+'ANEXO No. 01 (1)'!#REF!</f>
        <v>#REF!</v>
      </c>
    </row>
    <row r="326" spans="1:7">
      <c r="A326" s="96" t="s">
        <v>504</v>
      </c>
      <c r="B326" s="96" t="s">
        <v>73</v>
      </c>
      <c r="C326" s="96" t="s">
        <v>2106</v>
      </c>
      <c r="D326" s="94">
        <f>+'ANEXO No. 01 (1)'!K328</f>
        <v>504545.45454545453</v>
      </c>
      <c r="E326" s="94">
        <f>+'ANEXO No. 01 (1)'!M328</f>
        <v>3641000</v>
      </c>
      <c r="F326" s="94">
        <f>+'ANEXO No. 01 (1)'!N328</f>
        <v>0</v>
      </c>
      <c r="G326" s="94" t="e">
        <f>+'ANEXO No. 01 (1)'!#REF!</f>
        <v>#REF!</v>
      </c>
    </row>
    <row r="327" spans="1:7">
      <c r="A327" s="96" t="s">
        <v>507</v>
      </c>
      <c r="B327" s="96" t="s">
        <v>73</v>
      </c>
      <c r="C327" s="96" t="s">
        <v>2106</v>
      </c>
      <c r="D327" s="94">
        <f>+'ANEXO No. 01 (1)'!K329</f>
        <v>955454.54545454541</v>
      </c>
      <c r="E327" s="94">
        <f>+'ANEXO No. 01 (1)'!M329</f>
        <v>6886000</v>
      </c>
      <c r="F327" s="94">
        <f>+'ANEXO No. 01 (1)'!N329</f>
        <v>0</v>
      </c>
      <c r="G327" s="94" t="e">
        <f>+'ANEXO No. 01 (1)'!#REF!</f>
        <v>#REF!</v>
      </c>
    </row>
    <row r="328" spans="1:7">
      <c r="A328" s="96" t="s">
        <v>540</v>
      </c>
      <c r="B328" s="96" t="s">
        <v>73</v>
      </c>
      <c r="C328" s="96" t="s">
        <v>2106</v>
      </c>
      <c r="D328" s="94">
        <f>+'ANEXO No. 01 (1)'!K330</f>
        <v>719090.90909090906</v>
      </c>
      <c r="E328" s="94">
        <f>+'ANEXO No. 01 (1)'!M330</f>
        <v>5184000</v>
      </c>
      <c r="F328" s="94">
        <f>+'ANEXO No. 01 (1)'!N330</f>
        <v>0</v>
      </c>
      <c r="G328" s="94" t="e">
        <f>+'ANEXO No. 01 (1)'!#REF!</f>
        <v>#REF!</v>
      </c>
    </row>
    <row r="329" spans="1:7">
      <c r="A329" s="96" t="s">
        <v>570</v>
      </c>
      <c r="B329" s="96" t="s">
        <v>73</v>
      </c>
      <c r="C329" s="96" t="s">
        <v>2106</v>
      </c>
      <c r="D329" s="94">
        <f>+'ANEXO No. 01 (1)'!K331</f>
        <v>815454.54545454541</v>
      </c>
      <c r="E329" s="94">
        <f>+'ANEXO No. 01 (1)'!M331</f>
        <v>5876000</v>
      </c>
      <c r="F329" s="94">
        <f>+'ANEXO No. 01 (1)'!N331</f>
        <v>0</v>
      </c>
      <c r="G329" s="94" t="e">
        <f>+'ANEXO No. 01 (1)'!#REF!</f>
        <v>#REF!</v>
      </c>
    </row>
    <row r="330" spans="1:7">
      <c r="A330" s="96" t="s">
        <v>571</v>
      </c>
      <c r="B330" s="96" t="s">
        <v>73</v>
      </c>
      <c r="C330" s="96" t="s">
        <v>2106</v>
      </c>
      <c r="D330" s="94">
        <f>+'ANEXO No. 01 (1)'!K332</f>
        <v>611818.18181818177</v>
      </c>
      <c r="E330" s="94">
        <f>+'ANEXO No. 01 (1)'!M332</f>
        <v>4413000</v>
      </c>
      <c r="F330" s="94">
        <f>+'ANEXO No. 01 (1)'!N332</f>
        <v>0</v>
      </c>
      <c r="G330" s="94" t="e">
        <f>+'ANEXO No. 01 (1)'!#REF!</f>
        <v>#REF!</v>
      </c>
    </row>
    <row r="331" spans="1:7">
      <c r="A331" s="96" t="s">
        <v>1252</v>
      </c>
      <c r="B331" s="96" t="s">
        <v>36</v>
      </c>
      <c r="C331" s="96" t="s">
        <v>1477</v>
      </c>
      <c r="D331" s="94">
        <f>+'ANEXO No. 01 (1)'!K333</f>
        <v>12752727.272727273</v>
      </c>
      <c r="E331" s="94">
        <f>+'ANEXO No. 01 (1)'!M333</f>
        <v>91949000</v>
      </c>
      <c r="F331" s="94">
        <f>+'ANEXO No. 01 (1)'!N333</f>
        <v>0</v>
      </c>
      <c r="G331" s="94" t="e">
        <f>+'ANEXO No. 01 (1)'!#REF!</f>
        <v>#REF!</v>
      </c>
    </row>
    <row r="332" spans="1:7">
      <c r="A332" s="96" t="s">
        <v>181</v>
      </c>
      <c r="B332" s="96" t="s">
        <v>182</v>
      </c>
      <c r="C332" s="96" t="s">
        <v>2105</v>
      </c>
      <c r="D332" s="94">
        <f>+'ANEXO No. 01 (1)'!K334</f>
        <v>611818.18181818177</v>
      </c>
      <c r="E332" s="94">
        <f>+'ANEXO No. 01 (1)'!M334</f>
        <v>4413000</v>
      </c>
      <c r="F332" s="94">
        <f>+'ANEXO No. 01 (1)'!N334</f>
        <v>0</v>
      </c>
      <c r="G332" s="94" t="e">
        <f>+'ANEXO No. 01 (1)'!#REF!</f>
        <v>#REF!</v>
      </c>
    </row>
    <row r="333" spans="1:7">
      <c r="A333" s="96" t="s">
        <v>1289</v>
      </c>
      <c r="B333" s="96" t="s">
        <v>36</v>
      </c>
      <c r="C333" s="96" t="s">
        <v>2105</v>
      </c>
      <c r="D333" s="94">
        <f>+'ANEXO No. 01 (1)'!K335</f>
        <v>1439090.9090909092</v>
      </c>
      <c r="E333" s="94">
        <f>+'ANEXO No. 01 (1)'!M335</f>
        <v>10375000</v>
      </c>
      <c r="F333" s="94">
        <f>+'ANEXO No. 01 (1)'!N335</f>
        <v>0</v>
      </c>
      <c r="G333" s="94" t="e">
        <f>+'ANEXO No. 01 (1)'!#REF!</f>
        <v>#REF!</v>
      </c>
    </row>
    <row r="334" spans="1:7">
      <c r="A334" s="96" t="s">
        <v>1290</v>
      </c>
      <c r="B334" s="96" t="s">
        <v>36</v>
      </c>
      <c r="C334" s="96" t="s">
        <v>2105</v>
      </c>
      <c r="D334" s="94">
        <f>+'ANEXO No. 01 (1)'!K336</f>
        <v>1439090.9090909092</v>
      </c>
      <c r="E334" s="94">
        <f>+'ANEXO No. 01 (1)'!M336</f>
        <v>10375000</v>
      </c>
      <c r="F334" s="94">
        <f>+'ANEXO No. 01 (1)'!N336</f>
        <v>0</v>
      </c>
      <c r="G334" s="94" t="e">
        <f>+'ANEXO No. 01 (1)'!#REF!</f>
        <v>#REF!</v>
      </c>
    </row>
    <row r="335" spans="1:7">
      <c r="A335" s="96" t="s">
        <v>1291</v>
      </c>
      <c r="B335" s="96" t="s">
        <v>36</v>
      </c>
      <c r="C335" s="96" t="s">
        <v>2105</v>
      </c>
      <c r="D335" s="94">
        <f>+'ANEXO No. 01 (1)'!K337</f>
        <v>504545.45454545453</v>
      </c>
      <c r="E335" s="94">
        <f>+'ANEXO No. 01 (1)'!M337</f>
        <v>3641000</v>
      </c>
      <c r="F335" s="94">
        <f>+'ANEXO No. 01 (1)'!N337</f>
        <v>0</v>
      </c>
      <c r="G335" s="94" t="e">
        <f>+'ANEXO No. 01 (1)'!#REF!</f>
        <v>#REF!</v>
      </c>
    </row>
    <row r="336" spans="1:7">
      <c r="A336" s="96" t="s">
        <v>1292</v>
      </c>
      <c r="B336" s="96" t="s">
        <v>36</v>
      </c>
      <c r="C336" s="96" t="s">
        <v>2105</v>
      </c>
      <c r="D336" s="94">
        <f>+'ANEXO No. 01 (1)'!K338</f>
        <v>1439091</v>
      </c>
      <c r="E336" s="94">
        <f>+'ANEXO No. 01 (1)'!M338</f>
        <v>10375000</v>
      </c>
      <c r="F336" s="94">
        <f>+'ANEXO No. 01 (1)'!N338</f>
        <v>0</v>
      </c>
      <c r="G336" s="94" t="e">
        <f>+'ANEXO No. 01 (1)'!#REF!</f>
        <v>#REF!</v>
      </c>
    </row>
    <row r="337" spans="1:7">
      <c r="A337" s="96" t="s">
        <v>1293</v>
      </c>
      <c r="B337" s="96" t="s">
        <v>36</v>
      </c>
      <c r="C337" s="96" t="s">
        <v>2105</v>
      </c>
      <c r="D337" s="94">
        <f>+'ANEXO No. 01 (1)'!K339</f>
        <v>1200000</v>
      </c>
      <c r="E337" s="94">
        <f>+'ANEXO No. 01 (1)'!M339</f>
        <v>8652000</v>
      </c>
      <c r="F337" s="94">
        <f>+'ANEXO No. 01 (1)'!N339</f>
        <v>0</v>
      </c>
      <c r="G337" s="94" t="e">
        <f>+'ANEXO No. 01 (1)'!#REF!</f>
        <v>#REF!</v>
      </c>
    </row>
    <row r="338" spans="1:7">
      <c r="A338" s="96" t="s">
        <v>1294</v>
      </c>
      <c r="B338" s="96" t="s">
        <v>36</v>
      </c>
      <c r="C338" s="96" t="s">
        <v>2105</v>
      </c>
      <c r="D338" s="94">
        <f>+'ANEXO No. 01 (1)'!K340</f>
        <v>1200000</v>
      </c>
      <c r="E338" s="94">
        <f>+'ANEXO No. 01 (1)'!M340</f>
        <v>8652000</v>
      </c>
      <c r="F338" s="94">
        <f>+'ANEXO No. 01 (1)'!N340</f>
        <v>0</v>
      </c>
      <c r="G338" s="94" t="e">
        <f>+'ANEXO No. 01 (1)'!#REF!</f>
        <v>#REF!</v>
      </c>
    </row>
    <row r="339" spans="1:7">
      <c r="A339" s="96" t="s">
        <v>261</v>
      </c>
      <c r="B339" s="96" t="s">
        <v>36</v>
      </c>
      <c r="C339" s="96" t="s">
        <v>2107</v>
      </c>
      <c r="D339" s="94">
        <f>+'ANEXO No. 01 (1)'!K341</f>
        <v>1700000</v>
      </c>
      <c r="E339" s="94">
        <f>+'ANEXO No. 01 (1)'!M341</f>
        <v>12257000</v>
      </c>
      <c r="F339" s="94">
        <f>+'ANEXO No. 01 (1)'!N341</f>
        <v>0</v>
      </c>
      <c r="G339" s="94" t="e">
        <f>+'ANEXO No. 01 (1)'!#REF!</f>
        <v>#REF!</v>
      </c>
    </row>
    <row r="340" spans="1:7">
      <c r="A340" s="96" t="s">
        <v>265</v>
      </c>
      <c r="B340" s="96" t="s">
        <v>36</v>
      </c>
      <c r="C340" s="96" t="s">
        <v>2107</v>
      </c>
      <c r="D340" s="94">
        <f>+'ANEXO No. 01 (1)'!K342</f>
        <v>1700000</v>
      </c>
      <c r="E340" s="94">
        <f>+'ANEXO No. 01 (1)'!M342</f>
        <v>12257000</v>
      </c>
      <c r="F340" s="94">
        <f>+'ANEXO No. 01 (1)'!N342</f>
        <v>0</v>
      </c>
      <c r="G340" s="94" t="e">
        <f>+'ANEXO No. 01 (1)'!#REF!</f>
        <v>#REF!</v>
      </c>
    </row>
    <row r="341" spans="1:7">
      <c r="A341" s="96" t="s">
        <v>266</v>
      </c>
      <c r="B341" s="96" t="s">
        <v>36</v>
      </c>
      <c r="C341" s="96" t="s">
        <v>2107</v>
      </c>
      <c r="D341" s="94">
        <f>+'ANEXO No. 01 (1)'!K343</f>
        <v>3600000</v>
      </c>
      <c r="E341" s="94">
        <f>+'ANEXO No. 01 (1)'!M343</f>
        <v>25956000</v>
      </c>
      <c r="F341" s="94">
        <f>+'ANEXO No. 01 (1)'!N343</f>
        <v>0</v>
      </c>
      <c r="G341" s="94" t="e">
        <f>+'ANEXO No. 01 (1)'!#REF!</f>
        <v>#REF!</v>
      </c>
    </row>
    <row r="342" spans="1:7">
      <c r="A342" s="96" t="s">
        <v>271</v>
      </c>
      <c r="B342" s="96" t="s">
        <v>36</v>
      </c>
      <c r="C342" s="96" t="s">
        <v>2107</v>
      </c>
      <c r="D342" s="94">
        <f>+'ANEXO No. 01 (1)'!K344</f>
        <v>1700000</v>
      </c>
      <c r="E342" s="94">
        <f>+'ANEXO No. 01 (1)'!M344</f>
        <v>12257000</v>
      </c>
      <c r="F342" s="94">
        <f>+'ANEXO No. 01 (1)'!N344</f>
        <v>0</v>
      </c>
      <c r="G342" s="94" t="e">
        <f>+'ANEXO No. 01 (1)'!#REF!</f>
        <v>#REF!</v>
      </c>
    </row>
    <row r="343" spans="1:7">
      <c r="A343" s="96" t="s">
        <v>312</v>
      </c>
      <c r="B343" s="96" t="s">
        <v>36</v>
      </c>
      <c r="C343" s="96" t="s">
        <v>2107</v>
      </c>
      <c r="D343" s="94">
        <f>+'ANEXO No. 01 (1)'!K345</f>
        <v>1700000</v>
      </c>
      <c r="E343" s="94">
        <f>+'ANEXO No. 01 (1)'!M345</f>
        <v>12257000</v>
      </c>
      <c r="F343" s="94">
        <f>+'ANEXO No. 01 (1)'!N345</f>
        <v>0</v>
      </c>
      <c r="G343" s="94" t="e">
        <f>+'ANEXO No. 01 (1)'!#REF!</f>
        <v>#REF!</v>
      </c>
    </row>
    <row r="344" spans="1:7">
      <c r="A344" s="96" t="s">
        <v>338</v>
      </c>
      <c r="B344" s="96" t="s">
        <v>36</v>
      </c>
      <c r="C344" s="96" t="s">
        <v>2107</v>
      </c>
      <c r="D344" s="94">
        <f>+'ANEXO No. 01 (1)'!K346</f>
        <v>1700000</v>
      </c>
      <c r="E344" s="94">
        <f>+'ANEXO No. 01 (1)'!M346</f>
        <v>12257000</v>
      </c>
      <c r="F344" s="94">
        <f>+'ANEXO No. 01 (1)'!N346</f>
        <v>0</v>
      </c>
      <c r="G344" s="94" t="e">
        <f>+'ANEXO No. 01 (1)'!#REF!</f>
        <v>#REF!</v>
      </c>
    </row>
    <row r="345" spans="1:7">
      <c r="A345" s="96" t="s">
        <v>397</v>
      </c>
      <c r="B345" s="96" t="s">
        <v>36</v>
      </c>
      <c r="C345" s="96" t="s">
        <v>2106</v>
      </c>
      <c r="D345" s="94">
        <f>+'ANEXO No. 01 (1)'!K347</f>
        <v>1140000</v>
      </c>
      <c r="E345" s="94">
        <f>+'ANEXO No. 01 (1)'!M347</f>
        <v>8219000</v>
      </c>
      <c r="F345" s="94">
        <f>+'ANEXO No. 01 (1)'!N347</f>
        <v>0</v>
      </c>
      <c r="G345" s="94" t="e">
        <f>+'ANEXO No. 01 (1)'!#REF!</f>
        <v>#REF!</v>
      </c>
    </row>
    <row r="346" spans="1:7">
      <c r="A346" s="96" t="s">
        <v>412</v>
      </c>
      <c r="B346" s="96" t="s">
        <v>36</v>
      </c>
      <c r="C346" s="96" t="s">
        <v>2106</v>
      </c>
      <c r="D346" s="94">
        <f>+'ANEXO No. 01 (1)'!K348</f>
        <v>815455</v>
      </c>
      <c r="E346" s="94">
        <f>+'ANEXO No. 01 (1)'!M348</f>
        <v>5876000</v>
      </c>
      <c r="F346" s="94">
        <f>+'ANEXO No. 01 (1)'!N348</f>
        <v>0</v>
      </c>
      <c r="G346" s="94" t="e">
        <f>+'ANEXO No. 01 (1)'!#REF!</f>
        <v>#REF!</v>
      </c>
    </row>
    <row r="347" spans="1:7">
      <c r="A347" s="96" t="s">
        <v>473</v>
      </c>
      <c r="B347" s="96" t="s">
        <v>36</v>
      </c>
      <c r="C347" s="96" t="s">
        <v>2106</v>
      </c>
      <c r="D347" s="94">
        <f>+'ANEXO No. 01 (1)'!K349</f>
        <v>815454.54545454541</v>
      </c>
      <c r="E347" s="94">
        <f>+'ANEXO No. 01 (1)'!M349</f>
        <v>5876000</v>
      </c>
      <c r="F347" s="94">
        <f>+'ANEXO No. 01 (1)'!N349</f>
        <v>0</v>
      </c>
      <c r="G347" s="94" t="e">
        <f>+'ANEXO No. 01 (1)'!#REF!</f>
        <v>#REF!</v>
      </c>
    </row>
    <row r="348" spans="1:7">
      <c r="A348" s="96" t="s">
        <v>480</v>
      </c>
      <c r="B348" s="96" t="s">
        <v>36</v>
      </c>
      <c r="C348" s="96" t="s">
        <v>2106</v>
      </c>
      <c r="D348" s="94">
        <f>+'ANEXO No. 01 (1)'!K350</f>
        <v>1200000</v>
      </c>
      <c r="E348" s="94">
        <f>+'ANEXO No. 01 (1)'!M350</f>
        <v>8652000</v>
      </c>
      <c r="F348" s="94">
        <f>+'ANEXO No. 01 (1)'!N350</f>
        <v>0</v>
      </c>
      <c r="G348" s="94" t="e">
        <f>+'ANEXO No. 01 (1)'!#REF!</f>
        <v>#REF!</v>
      </c>
    </row>
    <row r="349" spans="1:7">
      <c r="A349" s="96" t="s">
        <v>512</v>
      </c>
      <c r="B349" s="96" t="s">
        <v>36</v>
      </c>
      <c r="C349" s="96" t="s">
        <v>2106</v>
      </c>
      <c r="D349" s="94">
        <f>+'ANEXO No. 01 (1)'!K351</f>
        <v>1439999.5454545454</v>
      </c>
      <c r="E349" s="94">
        <f>+'ANEXO No. 01 (1)'!M351</f>
        <v>10382000</v>
      </c>
      <c r="F349" s="94">
        <f>+'ANEXO No. 01 (1)'!N351</f>
        <v>0</v>
      </c>
      <c r="G349" s="94" t="e">
        <f>+'ANEXO No. 01 (1)'!#REF!</f>
        <v>#REF!</v>
      </c>
    </row>
    <row r="350" spans="1:7">
      <c r="A350" s="96" t="s">
        <v>530</v>
      </c>
      <c r="B350" s="96" t="s">
        <v>36</v>
      </c>
      <c r="C350" s="96" t="s">
        <v>2106</v>
      </c>
      <c r="D350" s="94">
        <f>+'ANEXO No. 01 (1)'!K352</f>
        <v>1020000</v>
      </c>
      <c r="E350" s="94">
        <f>+'ANEXO No. 01 (1)'!M352</f>
        <v>7354000</v>
      </c>
      <c r="F350" s="94">
        <f>+'ANEXO No. 01 (1)'!N352</f>
        <v>0</v>
      </c>
      <c r="G350" s="94" t="e">
        <f>+'ANEXO No. 01 (1)'!#REF!</f>
        <v>#REF!</v>
      </c>
    </row>
    <row r="351" spans="1:7">
      <c r="A351" s="96" t="s">
        <v>603</v>
      </c>
      <c r="B351" s="96" t="s">
        <v>36</v>
      </c>
      <c r="C351" s="96" t="s">
        <v>2106</v>
      </c>
      <c r="D351" s="94">
        <f>+'ANEXO No. 01 (1)'!K353</f>
        <v>1200000</v>
      </c>
      <c r="E351" s="94">
        <f>+'ANEXO No. 01 (1)'!M353</f>
        <v>8652000</v>
      </c>
      <c r="F351" s="94">
        <f>+'ANEXO No. 01 (1)'!N353</f>
        <v>0</v>
      </c>
      <c r="G351" s="94" t="e">
        <f>+'ANEXO No. 01 (1)'!#REF!</f>
        <v>#REF!</v>
      </c>
    </row>
    <row r="352" spans="1:7">
      <c r="A352" s="96" t="s">
        <v>623</v>
      </c>
      <c r="B352" s="96" t="s">
        <v>36</v>
      </c>
      <c r="C352" s="96" t="s">
        <v>2106</v>
      </c>
      <c r="D352" s="94">
        <f>+'ANEXO No. 01 (1)'!K354</f>
        <v>1191818.1818181819</v>
      </c>
      <c r="E352" s="94">
        <f>+'ANEXO No. 01 (1)'!M354</f>
        <v>8594000</v>
      </c>
      <c r="F352" s="94">
        <f>+'ANEXO No. 01 (1)'!N354</f>
        <v>0</v>
      </c>
      <c r="G352" s="94" t="e">
        <f>+'ANEXO No. 01 (1)'!#REF!</f>
        <v>#REF!</v>
      </c>
    </row>
    <row r="353" spans="1:7">
      <c r="A353" s="96" t="s">
        <v>663</v>
      </c>
      <c r="B353" s="96" t="s">
        <v>36</v>
      </c>
      <c r="C353" s="96" t="s">
        <v>2106</v>
      </c>
      <c r="D353" s="94">
        <f>+'ANEXO No. 01 (1)'!K355</f>
        <v>611818.18181818177</v>
      </c>
      <c r="E353" s="94">
        <f>+'ANEXO No. 01 (1)'!M355</f>
        <v>4413000</v>
      </c>
      <c r="F353" s="94">
        <f>+'ANEXO No. 01 (1)'!N355</f>
        <v>0</v>
      </c>
      <c r="G353" s="94" t="e">
        <f>+'ANEXO No. 01 (1)'!#REF!</f>
        <v>#REF!</v>
      </c>
    </row>
    <row r="354" spans="1:7">
      <c r="A354" s="96" t="s">
        <v>710</v>
      </c>
      <c r="B354" s="96" t="s">
        <v>36</v>
      </c>
      <c r="C354" s="96" t="s">
        <v>2106</v>
      </c>
      <c r="D354" s="94">
        <f>+'ANEXO No. 01 (1)'!K356</f>
        <v>923636.36363636365</v>
      </c>
      <c r="E354" s="94">
        <f>+'ANEXO No. 01 (1)'!M356</f>
        <v>6662000</v>
      </c>
      <c r="F354" s="94">
        <f>+'ANEXO No. 01 (1)'!N356</f>
        <v>0</v>
      </c>
      <c r="G354" s="94" t="e">
        <f>+'ANEXO No. 01 (1)'!#REF!</f>
        <v>#REF!</v>
      </c>
    </row>
    <row r="355" spans="1:7">
      <c r="A355" s="96" t="s">
        <v>712</v>
      </c>
      <c r="B355" s="96" t="s">
        <v>36</v>
      </c>
      <c r="C355" s="96" t="s">
        <v>2106</v>
      </c>
      <c r="D355" s="94">
        <f>+'ANEXO No. 01 (1)'!K357</f>
        <v>504545.45454545453</v>
      </c>
      <c r="E355" s="94">
        <f>+'ANEXO No. 01 (1)'!M357</f>
        <v>3641000</v>
      </c>
      <c r="F355" s="94">
        <f>+'ANEXO No. 01 (1)'!N357</f>
        <v>0</v>
      </c>
      <c r="G355" s="94" t="e">
        <f>+'ANEXO No. 01 (1)'!#REF!</f>
        <v>#REF!</v>
      </c>
    </row>
    <row r="356" spans="1:7">
      <c r="A356" s="96" t="s">
        <v>1253</v>
      </c>
      <c r="B356" s="96" t="s">
        <v>76</v>
      </c>
      <c r="C356" s="96" t="s">
        <v>1477</v>
      </c>
      <c r="D356" s="94">
        <f>+'ANEXO No. 01 (1)'!K358</f>
        <v>3082727.2727272729</v>
      </c>
      <c r="E356" s="94">
        <f>+'ANEXO No. 01 (1)'!M358</f>
        <v>22228000</v>
      </c>
      <c r="F356" s="94">
        <f>+'ANEXO No. 01 (1)'!N358</f>
        <v>0</v>
      </c>
      <c r="G356" s="94" t="e">
        <f>+'ANEXO No. 01 (1)'!#REF!</f>
        <v>#REF!</v>
      </c>
    </row>
    <row r="357" spans="1:7">
      <c r="A357" s="96" t="s">
        <v>308</v>
      </c>
      <c r="B357" s="96" t="s">
        <v>76</v>
      </c>
      <c r="C357" s="96" t="s">
        <v>2107</v>
      </c>
      <c r="D357" s="94">
        <f>+'ANEXO No. 01 (1)'!K359</f>
        <v>719090.90909090906</v>
      </c>
      <c r="E357" s="94">
        <f>+'ANEXO No. 01 (1)'!M359</f>
        <v>5184000</v>
      </c>
      <c r="F357" s="94">
        <f>+'ANEXO No. 01 (1)'!N359</f>
        <v>0</v>
      </c>
      <c r="G357" s="94" t="e">
        <f>+'ANEXO No. 01 (1)'!#REF!</f>
        <v>#REF!</v>
      </c>
    </row>
    <row r="358" spans="1:7">
      <c r="A358" s="96" t="s">
        <v>1254</v>
      </c>
      <c r="B358" s="96" t="s">
        <v>79</v>
      </c>
      <c r="C358" s="96" t="s">
        <v>1477</v>
      </c>
      <c r="D358" s="94">
        <f>+'ANEXO No. 01 (1)'!K360</f>
        <v>4415454.5454545459</v>
      </c>
      <c r="E358" s="94">
        <f>+'ANEXO No. 01 (1)'!M360</f>
        <v>31832000</v>
      </c>
      <c r="F358" s="94">
        <f>+'ANEXO No. 01 (1)'!N360</f>
        <v>0</v>
      </c>
      <c r="G358" s="94" t="e">
        <f>+'ANEXO No. 01 (1)'!#REF!</f>
        <v>#REF!</v>
      </c>
    </row>
    <row r="359" spans="1:7">
      <c r="A359" s="96" t="s">
        <v>322</v>
      </c>
      <c r="B359" s="96" t="s">
        <v>79</v>
      </c>
      <c r="C359" s="96" t="s">
        <v>2107</v>
      </c>
      <c r="D359" s="94">
        <f>+'ANEXO No. 01 (1)'!K361</f>
        <v>1224545.4545454546</v>
      </c>
      <c r="E359" s="94">
        <f>+'ANEXO No. 01 (1)'!M361</f>
        <v>8832000</v>
      </c>
      <c r="F359" s="94">
        <f>+'ANEXO No. 01 (1)'!N361</f>
        <v>0</v>
      </c>
      <c r="G359" s="94" t="e">
        <f>+'ANEXO No. 01 (1)'!#REF!</f>
        <v>#REF!</v>
      </c>
    </row>
    <row r="360" spans="1:7">
      <c r="A360" s="96" t="s">
        <v>2241</v>
      </c>
      <c r="B360" s="96" t="s">
        <v>6</v>
      </c>
      <c r="C360" s="96" t="s">
        <v>2104</v>
      </c>
      <c r="D360" s="94">
        <f>+'ANEXO No. 01 (1)'!K362</f>
        <v>1331818.1818181819</v>
      </c>
      <c r="E360" s="94">
        <f>+'ANEXO No. 01 (1)'!M362</f>
        <v>9604000</v>
      </c>
      <c r="F360" s="94">
        <f>+'ANEXO No. 01 (1)'!N362</f>
        <v>0</v>
      </c>
      <c r="G360" s="94" t="e">
        <f>+'ANEXO No. 01 (1)'!#REF!</f>
        <v>#REF!</v>
      </c>
    </row>
    <row r="361" spans="1:7">
      <c r="A361" s="96" t="s">
        <v>2228</v>
      </c>
      <c r="B361" s="96" t="s">
        <v>29</v>
      </c>
      <c r="C361" s="96" t="s">
        <v>2106</v>
      </c>
      <c r="D361" s="94">
        <f>+'ANEXO No. 01 (1)'!K363</f>
        <v>1128181.8181818181</v>
      </c>
      <c r="E361" s="94">
        <f>+'ANEXO No. 01 (1)'!M363</f>
        <v>8133000</v>
      </c>
      <c r="F361" s="94">
        <f>+'ANEXO No. 01 (1)'!N363</f>
        <v>0</v>
      </c>
      <c r="G361" s="94" t="e">
        <f>+'ANEXO No. 01 (1)'!#REF!</f>
        <v>#REF!</v>
      </c>
    </row>
    <row r="362" spans="1:7">
      <c r="A362" s="96" t="s">
        <v>2229</v>
      </c>
      <c r="B362" s="96" t="s">
        <v>220</v>
      </c>
      <c r="C362" s="96" t="s">
        <v>2105</v>
      </c>
      <c r="D362" s="94">
        <f>+'ANEXO No. 01 (1)'!K364</f>
        <v>1128181.8181818181</v>
      </c>
      <c r="E362" s="94">
        <f>+'ANEXO No. 01 (1)'!M364</f>
        <v>8133000</v>
      </c>
      <c r="F362" s="94">
        <f>+'ANEXO No. 01 (1)'!N364</f>
        <v>0</v>
      </c>
      <c r="G362" s="94" t="e">
        <f>+'ANEXO No. 01 (1)'!#REF!</f>
        <v>#REF!</v>
      </c>
    </row>
    <row r="363" spans="1:7">
      <c r="A363" s="96" t="s">
        <v>2609</v>
      </c>
      <c r="B363" s="96" t="s">
        <v>52</v>
      </c>
      <c r="C363" s="96" t="s">
        <v>2105</v>
      </c>
      <c r="D363" s="94">
        <f>+'ANEXO No. 01 (1)'!K365</f>
        <v>1128181.8181818181</v>
      </c>
      <c r="E363" s="94">
        <f>+'ANEXO No. 01 (1)'!M365</f>
        <v>8133000</v>
      </c>
      <c r="F363" s="94">
        <f>+'ANEXO No. 01 (1)'!N365</f>
        <v>0</v>
      </c>
      <c r="G363" s="94" t="e">
        <f>+'ANEXO No. 01 (1)'!#REF!</f>
        <v>#REF!</v>
      </c>
    </row>
    <row r="364" spans="1:7">
      <c r="A364" s="96" t="s">
        <v>2230</v>
      </c>
      <c r="B364" s="96" t="s">
        <v>49</v>
      </c>
      <c r="C364" s="96" t="s">
        <v>2105</v>
      </c>
      <c r="D364" s="94">
        <f>+'ANEXO No. 01 (1)'!K366</f>
        <v>1331818.1818181819</v>
      </c>
      <c r="E364" s="94">
        <f>+'ANEXO No. 01 (1)'!M366</f>
        <v>9604000</v>
      </c>
      <c r="F364" s="94">
        <f>+'ANEXO No. 01 (1)'!N366</f>
        <v>0</v>
      </c>
      <c r="G364" s="94" t="e">
        <f>+'ANEXO No. 01 (1)'!#REF!</f>
        <v>#REF!</v>
      </c>
    </row>
    <row r="365" spans="1:7">
      <c r="A365" s="96" t="s">
        <v>2231</v>
      </c>
      <c r="B365" s="96" t="s">
        <v>49</v>
      </c>
      <c r="C365" s="96" t="s">
        <v>2105</v>
      </c>
      <c r="D365" s="94">
        <f>+'ANEXO No. 01 (1)'!K367</f>
        <v>1331818.1818181819</v>
      </c>
      <c r="E365" s="94">
        <f>+'ANEXO No. 01 (1)'!M367</f>
        <v>9604000</v>
      </c>
      <c r="F365" s="94">
        <f>+'ANEXO No. 01 (1)'!N367</f>
        <v>0</v>
      </c>
      <c r="G365" s="94" t="e">
        <f>+'ANEXO No. 01 (1)'!#REF!</f>
        <v>#REF!</v>
      </c>
    </row>
    <row r="366" spans="1:7">
      <c r="A366" s="96" t="s">
        <v>2232</v>
      </c>
      <c r="B366" s="96" t="s">
        <v>49</v>
      </c>
      <c r="C366" s="96" t="s">
        <v>2105</v>
      </c>
      <c r="D366" s="94">
        <f>+'ANEXO No. 01 (1)'!K368</f>
        <v>1331818.1818181819</v>
      </c>
      <c r="E366" s="94">
        <f>+'ANEXO No. 01 (1)'!M368</f>
        <v>9604000</v>
      </c>
      <c r="F366" s="94">
        <f>+'ANEXO No. 01 (1)'!N368</f>
        <v>0</v>
      </c>
      <c r="G366" s="94" t="e">
        <f>+'ANEXO No. 01 (1)'!#REF!</f>
        <v>#REF!</v>
      </c>
    </row>
    <row r="367" spans="1:7">
      <c r="A367" s="96" t="s">
        <v>2233</v>
      </c>
      <c r="B367" s="96" t="s">
        <v>9</v>
      </c>
      <c r="C367" s="96" t="s">
        <v>2106</v>
      </c>
      <c r="D367" s="94">
        <f>+'ANEXO No. 01 (1)'!K369</f>
        <v>611818.18181818177</v>
      </c>
      <c r="E367" s="94">
        <f>+'ANEXO No. 01 (1)'!M369</f>
        <v>4413000</v>
      </c>
      <c r="F367" s="94">
        <f>+'ANEXO No. 01 (1)'!N369</f>
        <v>0</v>
      </c>
      <c r="G367" s="94" t="e">
        <f>+'ANEXO No. 01 (1)'!#REF!</f>
        <v>#REF!</v>
      </c>
    </row>
    <row r="368" spans="1:7">
      <c r="A368" s="96" t="s">
        <v>2234</v>
      </c>
      <c r="B368" s="96" t="s">
        <v>55</v>
      </c>
      <c r="C368" s="96" t="s">
        <v>2105</v>
      </c>
      <c r="D368" s="94">
        <f>+'ANEXO No. 01 (1)'!K370</f>
        <v>1020000</v>
      </c>
      <c r="E368" s="94">
        <f>+'ANEXO No. 01 (1)'!M370</f>
        <v>7354000</v>
      </c>
      <c r="F368" s="94">
        <f>+'ANEXO No. 01 (1)'!N370</f>
        <v>0</v>
      </c>
      <c r="G368" s="94" t="e">
        <f>+'ANEXO No. 01 (1)'!#REF!</f>
        <v>#REF!</v>
      </c>
    </row>
    <row r="369" spans="1:7">
      <c r="A369" s="96" t="s">
        <v>2235</v>
      </c>
      <c r="B369" s="96" t="s">
        <v>12</v>
      </c>
      <c r="C369" s="96" t="s">
        <v>2106</v>
      </c>
      <c r="D369" s="94">
        <f>+'ANEXO No. 01 (1)'!K371</f>
        <v>504545.45454545453</v>
      </c>
      <c r="E369" s="94">
        <f>+'ANEXO No. 01 (1)'!M371</f>
        <v>3641000</v>
      </c>
      <c r="F369" s="94">
        <f>+'ANEXO No. 01 (1)'!N371</f>
        <v>0</v>
      </c>
      <c r="G369" s="94" t="e">
        <f>+'ANEXO No. 01 (1)'!#REF!</f>
        <v>#REF!</v>
      </c>
    </row>
    <row r="370" spans="1:7">
      <c r="A370" s="96" t="s">
        <v>2236</v>
      </c>
      <c r="B370" s="96" t="s">
        <v>2612</v>
      </c>
      <c r="C370" s="96" t="s">
        <v>2305</v>
      </c>
      <c r="D370" s="94">
        <f>+'ANEXO No. 01 (1)'!K372</f>
        <v>590000</v>
      </c>
      <c r="E370" s="94">
        <f>+'ANEXO No. 01 (1)'!M372</f>
        <v>4254000</v>
      </c>
      <c r="F370" s="94">
        <f>+'ANEXO No. 01 (1)'!N372</f>
        <v>0</v>
      </c>
      <c r="G370" s="94" t="e">
        <f>+'ANEXO No. 01 (1)'!#REF!</f>
        <v>#REF!</v>
      </c>
    </row>
    <row r="371" spans="1:7">
      <c r="A371" s="96" t="s">
        <v>2237</v>
      </c>
      <c r="B371" s="96" t="s">
        <v>2612</v>
      </c>
      <c r="C371" s="96" t="s">
        <v>2305</v>
      </c>
      <c r="D371" s="94">
        <f>+'ANEXO No. 01 (1)'!K373</f>
        <v>590000</v>
      </c>
      <c r="E371" s="94">
        <f>+'ANEXO No. 01 (1)'!M373</f>
        <v>4254000</v>
      </c>
      <c r="F371" s="94">
        <f>+'ANEXO No. 01 (1)'!N373</f>
        <v>0</v>
      </c>
      <c r="G371" s="94" t="e">
        <f>+'ANEXO No. 01 (1)'!#REF!</f>
        <v>#REF!</v>
      </c>
    </row>
    <row r="372" spans="1:7">
      <c r="A372" s="96" t="s">
        <v>2238</v>
      </c>
      <c r="B372" s="96" t="s">
        <v>2612</v>
      </c>
      <c r="C372" s="96" t="s">
        <v>2305</v>
      </c>
      <c r="D372" s="94">
        <f>+'ANEXO No. 01 (1)'!K374</f>
        <v>0</v>
      </c>
      <c r="E372" s="94">
        <f>+'ANEXO No. 01 (1)'!M374</f>
        <v>0</v>
      </c>
      <c r="F372" s="94">
        <f>+'ANEXO No. 01 (1)'!N374</f>
        <v>0</v>
      </c>
      <c r="G372" s="94" t="e">
        <f>+'ANEXO No. 01 (1)'!#REF!</f>
        <v>#REF!</v>
      </c>
    </row>
    <row r="373" spans="1:7">
      <c r="A373" s="96" t="s">
        <v>2239</v>
      </c>
      <c r="B373" s="96" t="s">
        <v>15</v>
      </c>
      <c r="C373" s="96" t="s">
        <v>2105</v>
      </c>
      <c r="D373" s="94">
        <f>+'ANEXO No. 01 (1)'!K375</f>
        <v>1116363.6363636365</v>
      </c>
      <c r="E373" s="94">
        <f>+'ANEXO No. 01 (1)'!M375</f>
        <v>8046000</v>
      </c>
      <c r="F373" s="94">
        <f>+'ANEXO No. 01 (1)'!N375</f>
        <v>0</v>
      </c>
      <c r="G373" s="94" t="e">
        <f>+'ANEXO No. 01 (1)'!#REF!</f>
        <v>#REF!</v>
      </c>
    </row>
    <row r="374" spans="1:7">
      <c r="A374" s="96" t="s">
        <v>2240</v>
      </c>
      <c r="B374" s="96" t="s">
        <v>58</v>
      </c>
      <c r="C374" s="96" t="s">
        <v>2105</v>
      </c>
      <c r="D374" s="94">
        <f>+'ANEXO No. 01 (1)'!K376</f>
        <v>0</v>
      </c>
      <c r="E374" s="94">
        <f>+'ANEXO No. 01 (1)'!M376</f>
        <v>0</v>
      </c>
      <c r="F374" s="94">
        <f>+'ANEXO No. 01 (1)'!N376</f>
        <v>0</v>
      </c>
      <c r="G374" s="94" t="e">
        <f>+'ANEXO No. 01 (1)'!#REF!</f>
        <v>#REF!</v>
      </c>
    </row>
    <row r="375" spans="1:7">
      <c r="A375" s="96" t="s">
        <v>2610</v>
      </c>
      <c r="B375" s="96" t="s">
        <v>31</v>
      </c>
      <c r="C375" s="96" t="s">
        <v>2105</v>
      </c>
      <c r="D375" s="94">
        <f>+'ANEXO No. 01 (1)'!K377</f>
        <v>1191818.1818181819</v>
      </c>
      <c r="E375" s="94">
        <f>+'ANEXO No. 01 (1)'!M377</f>
        <v>8594000</v>
      </c>
      <c r="F375" s="94">
        <f>+'ANEXO No. 01 (1)'!N377</f>
        <v>0</v>
      </c>
      <c r="G375" s="94" t="e">
        <f>+'ANEXO No. 01 (1)'!#REF!</f>
        <v>#REF!</v>
      </c>
    </row>
    <row r="376" spans="1:7">
      <c r="D376" s="259" t="e">
        <f>SUM(D1:D375)</f>
        <v>#REF!</v>
      </c>
      <c r="E376" s="259" t="e">
        <f>SUM(E1:E375)</f>
        <v>#REF!</v>
      </c>
      <c r="F376" s="259" t="e">
        <f>SUM(F1:F375)</f>
        <v>#REF!</v>
      </c>
      <c r="G376" s="259" t="e">
        <f>SUM(G1:G375)</f>
        <v>#REF!</v>
      </c>
    </row>
  </sheetData>
  <autoFilter ref="A1:G376" xr:uid="{00000000-0009-0000-0000-000003000000}"/>
  <pageMargins left="0.7" right="0.7" top="0.75" bottom="0.75" header="0.3" footer="0.3"/>
  <pageSetup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A3610-DF34-40BE-9326-5DA64E6AD3EC}">
  <sheetPr>
    <tabColor theme="9" tint="0.39997558519241921"/>
  </sheetPr>
  <dimension ref="A1:P397"/>
  <sheetViews>
    <sheetView zoomScale="80" zoomScaleNormal="80" workbookViewId="0">
      <pane xSplit="7" ySplit="4" topLeftCell="H97" activePane="bottomRight" state="frozen"/>
      <selection pane="topRight" activeCell="H1" sqref="H1"/>
      <selection pane="bottomLeft" activeCell="A5" sqref="A5"/>
      <selection pane="bottomRight" activeCell="E113" sqref="E113"/>
    </sheetView>
  </sheetViews>
  <sheetFormatPr baseColWidth="10" defaultColWidth="11.42578125" defaultRowHeight="15"/>
  <cols>
    <col min="1" max="1" width="18.140625" customWidth="1"/>
    <col min="2" max="2" width="33" bestFit="1" customWidth="1"/>
    <col min="3" max="3" width="21.7109375" bestFit="1" customWidth="1"/>
    <col min="4" max="5" width="19.28515625" bestFit="1" customWidth="1"/>
    <col min="6" max="6" width="20.28515625" bestFit="1" customWidth="1"/>
    <col min="7" max="7" width="2.5703125" customWidth="1"/>
    <col min="8" max="8" width="11.42578125" bestFit="1" customWidth="1"/>
    <col min="9" max="9" width="81.42578125" bestFit="1" customWidth="1"/>
    <col min="10" max="10" width="26.28515625" bestFit="1" customWidth="1"/>
    <col min="11" max="11" width="15.140625" bestFit="1" customWidth="1"/>
    <col min="12" max="12" width="17.7109375" bestFit="1" customWidth="1"/>
    <col min="13" max="14" width="18.7109375" bestFit="1" customWidth="1"/>
    <col min="15" max="16" width="16.5703125" bestFit="1" customWidth="1"/>
  </cols>
  <sheetData>
    <row r="1" spans="1:16" ht="15.75" thickBot="1">
      <c r="A1" s="600" t="s">
        <v>2079</v>
      </c>
      <c r="B1" s="601"/>
      <c r="C1" s="601"/>
      <c r="D1" s="601"/>
      <c r="E1" s="601"/>
      <c r="F1" s="601"/>
      <c r="G1" s="601"/>
      <c r="H1" s="601"/>
      <c r="I1" s="601"/>
      <c r="J1" s="601"/>
      <c r="K1" s="601"/>
      <c r="L1" s="601"/>
      <c r="M1" s="602"/>
    </row>
    <row r="2" spans="1:16" ht="16.5" thickTop="1" thickBot="1">
      <c r="A2" s="619" t="s">
        <v>3392</v>
      </c>
      <c r="B2" s="620"/>
      <c r="C2" s="620"/>
      <c r="D2" s="620"/>
      <c r="E2" s="620"/>
      <c r="F2" s="620"/>
      <c r="G2" s="620"/>
      <c r="H2" s="620"/>
      <c r="I2" s="620"/>
      <c r="J2" s="620"/>
      <c r="K2" s="620"/>
      <c r="L2" s="620"/>
      <c r="M2" s="621"/>
    </row>
    <row r="3" spans="1:16" ht="15.75" thickBot="1">
      <c r="A3" s="622" t="s">
        <v>867</v>
      </c>
      <c r="B3" s="623"/>
      <c r="C3" s="623"/>
      <c r="D3" s="623"/>
      <c r="E3" s="623"/>
      <c r="F3" s="623"/>
      <c r="G3" s="623"/>
      <c r="H3" s="623"/>
      <c r="I3" s="623"/>
      <c r="J3" s="623"/>
      <c r="K3" s="623"/>
      <c r="L3" s="623"/>
      <c r="M3" s="624"/>
    </row>
    <row r="4" spans="1:16" ht="30.75" thickBot="1">
      <c r="A4" s="616" t="s">
        <v>867</v>
      </c>
      <c r="B4" s="617"/>
      <c r="C4" s="617"/>
      <c r="D4" s="617"/>
      <c r="E4" s="617"/>
      <c r="F4" s="618"/>
      <c r="G4" s="434"/>
      <c r="H4" s="435" t="s">
        <v>1</v>
      </c>
      <c r="I4" s="436" t="s">
        <v>1476</v>
      </c>
      <c r="J4" s="436" t="s">
        <v>1477</v>
      </c>
      <c r="K4" s="436" t="s">
        <v>1262</v>
      </c>
      <c r="L4" s="437" t="s">
        <v>3703</v>
      </c>
      <c r="M4" s="437" t="s">
        <v>3704</v>
      </c>
      <c r="N4" s="311" t="s">
        <v>3705</v>
      </c>
    </row>
    <row r="5" spans="1:16">
      <c r="A5" s="433" t="s">
        <v>1472</v>
      </c>
      <c r="B5" s="433" t="s">
        <v>1473</v>
      </c>
      <c r="C5" s="433" t="s">
        <v>3403</v>
      </c>
      <c r="D5" s="433" t="s">
        <v>3404</v>
      </c>
      <c r="E5" s="433" t="s">
        <v>3405</v>
      </c>
      <c r="F5" s="433" t="s">
        <v>1198</v>
      </c>
      <c r="H5" s="315">
        <v>1</v>
      </c>
      <c r="I5" s="71" t="s">
        <v>1225</v>
      </c>
      <c r="J5" s="72" t="s">
        <v>7</v>
      </c>
      <c r="K5" s="72" t="s">
        <v>1477</v>
      </c>
      <c r="L5" s="76">
        <v>2013710</v>
      </c>
      <c r="M5" s="76">
        <f>ROUND((L5)+((L5)*4.4%),-2)*12</f>
        <v>25227600</v>
      </c>
      <c r="N5" s="76">
        <f>ROUND(((M5/12)*6)+(((M5/12)*6)*3%),-2)</f>
        <v>12992200</v>
      </c>
      <c r="O5" s="447"/>
      <c r="P5" s="82"/>
    </row>
    <row r="6" spans="1:16">
      <c r="A6" s="31">
        <v>32</v>
      </c>
      <c r="B6" s="31" t="s">
        <v>1474</v>
      </c>
      <c r="C6" s="420">
        <v>267617450</v>
      </c>
      <c r="D6" s="420">
        <v>3352708800</v>
      </c>
      <c r="E6" s="420">
        <v>1726644800</v>
      </c>
      <c r="F6" s="420">
        <f>SUM(C6:E6)</f>
        <v>5346971050</v>
      </c>
      <c r="H6" s="317">
        <v>2</v>
      </c>
      <c r="I6" s="52" t="s">
        <v>302</v>
      </c>
      <c r="J6" s="53" t="s">
        <v>7</v>
      </c>
      <c r="K6" s="72" t="s">
        <v>2107</v>
      </c>
      <c r="L6" s="76">
        <v>951710</v>
      </c>
      <c r="M6" s="76">
        <f t="shared" ref="M6:M69" si="0">ROUND((L6)+((L6)*4.4%),-2)*12</f>
        <v>11923200</v>
      </c>
      <c r="N6" s="76">
        <f t="shared" ref="N6:N69" si="1">ROUND(((M6/12)*6)+(((M6/12)*6)*3%),-2)</f>
        <v>6140400</v>
      </c>
      <c r="O6" s="447"/>
      <c r="P6" s="83"/>
    </row>
    <row r="7" spans="1:16">
      <c r="A7" s="31">
        <f>50-2</f>
        <v>48</v>
      </c>
      <c r="B7" s="31" t="s">
        <v>3393</v>
      </c>
      <c r="C7" s="420">
        <v>95834990</v>
      </c>
      <c r="D7" s="420">
        <v>1200624000</v>
      </c>
      <c r="E7" s="420">
        <v>618320700</v>
      </c>
      <c r="F7" s="420">
        <f t="shared" ref="F7:F12" si="2">SUM(C7:E7)</f>
        <v>1914779690</v>
      </c>
      <c r="H7" s="317">
        <v>3</v>
      </c>
      <c r="I7" s="52" t="s">
        <v>1226</v>
      </c>
      <c r="J7" s="53" t="s">
        <v>9</v>
      </c>
      <c r="K7" s="72" t="s">
        <v>1477</v>
      </c>
      <c r="L7" s="76">
        <v>17694430</v>
      </c>
      <c r="M7" s="76">
        <f t="shared" si="0"/>
        <v>221676000</v>
      </c>
      <c r="N7" s="76">
        <f t="shared" si="1"/>
        <v>114163100</v>
      </c>
      <c r="O7" s="447"/>
      <c r="P7" s="83"/>
    </row>
    <row r="8" spans="1:16">
      <c r="A8" s="31">
        <f>159+2+2</f>
        <v>163</v>
      </c>
      <c r="B8" s="31" t="s">
        <v>3394</v>
      </c>
      <c r="C8" s="420">
        <v>149008170</v>
      </c>
      <c r="D8" s="420">
        <v>1866783600</v>
      </c>
      <c r="E8" s="420">
        <v>961392800</v>
      </c>
      <c r="F8" s="420">
        <f t="shared" si="2"/>
        <v>2977184570</v>
      </c>
      <c r="H8" s="317">
        <v>4</v>
      </c>
      <c r="I8" s="52" t="s">
        <v>1481</v>
      </c>
      <c r="J8" s="53" t="s">
        <v>9</v>
      </c>
      <c r="K8" s="72" t="s">
        <v>2105</v>
      </c>
      <c r="L8" s="76">
        <v>3496860</v>
      </c>
      <c r="M8" s="76">
        <f t="shared" si="0"/>
        <v>43808400</v>
      </c>
      <c r="N8" s="76">
        <f t="shared" si="1"/>
        <v>22561300</v>
      </c>
      <c r="O8" s="447"/>
      <c r="P8" s="83"/>
    </row>
    <row r="9" spans="1:16">
      <c r="A9" s="31">
        <f>48+5</f>
        <v>53</v>
      </c>
      <c r="B9" s="31" t="s">
        <v>3395</v>
      </c>
      <c r="C9" s="420">
        <v>59633400</v>
      </c>
      <c r="D9" s="420">
        <v>747094800</v>
      </c>
      <c r="E9" s="420">
        <v>384753100</v>
      </c>
      <c r="F9" s="420">
        <f t="shared" si="2"/>
        <v>1191481300</v>
      </c>
      <c r="H9" s="317">
        <v>5</v>
      </c>
      <c r="I9" s="52" t="s">
        <v>1266</v>
      </c>
      <c r="J9" s="53" t="s">
        <v>9</v>
      </c>
      <c r="K9" s="72" t="s">
        <v>2105</v>
      </c>
      <c r="L9" s="76">
        <v>1482140</v>
      </c>
      <c r="M9" s="76">
        <f t="shared" si="0"/>
        <v>18568800</v>
      </c>
      <c r="N9" s="76">
        <f t="shared" si="1"/>
        <v>9562900</v>
      </c>
      <c r="O9" s="447"/>
      <c r="P9" s="83"/>
    </row>
    <row r="10" spans="1:16">
      <c r="A10" s="31">
        <v>27</v>
      </c>
      <c r="B10" s="31" t="s">
        <v>3396</v>
      </c>
      <c r="C10" s="420">
        <v>62424290</v>
      </c>
      <c r="D10" s="420">
        <v>782055600</v>
      </c>
      <c r="E10" s="420">
        <v>402758300</v>
      </c>
      <c r="F10" s="420">
        <f t="shared" si="2"/>
        <v>1247238190</v>
      </c>
      <c r="H10" s="317">
        <v>6</v>
      </c>
      <c r="I10" s="52" t="s">
        <v>1267</v>
      </c>
      <c r="J10" s="53" t="s">
        <v>9</v>
      </c>
      <c r="K10" s="72" t="s">
        <v>2105</v>
      </c>
      <c r="L10" s="76">
        <v>839430</v>
      </c>
      <c r="M10" s="76">
        <f t="shared" si="0"/>
        <v>10516800</v>
      </c>
      <c r="N10" s="76">
        <f t="shared" si="1"/>
        <v>5416200</v>
      </c>
      <c r="O10" s="447"/>
      <c r="P10" s="83"/>
    </row>
    <row r="11" spans="1:16">
      <c r="A11" s="31">
        <v>60</v>
      </c>
      <c r="B11" s="31" t="s">
        <v>1475</v>
      </c>
      <c r="C11" s="420">
        <v>57787200</v>
      </c>
      <c r="D11" s="420">
        <v>723951600</v>
      </c>
      <c r="E11" s="420">
        <v>372837900</v>
      </c>
      <c r="F11" s="420">
        <f t="shared" si="2"/>
        <v>1154576700</v>
      </c>
      <c r="H11" s="317">
        <v>7</v>
      </c>
      <c r="I11" s="52" t="s">
        <v>1268</v>
      </c>
      <c r="J11" s="53" t="s">
        <v>9</v>
      </c>
      <c r="K11" s="72" t="s">
        <v>2105</v>
      </c>
      <c r="L11" s="76">
        <v>1050570</v>
      </c>
      <c r="M11" s="76">
        <f t="shared" si="0"/>
        <v>13161600</v>
      </c>
      <c r="N11" s="76">
        <f t="shared" si="1"/>
        <v>6778200</v>
      </c>
      <c r="O11" s="447"/>
      <c r="P11" s="83"/>
    </row>
    <row r="12" spans="1:16">
      <c r="A12" s="614" t="s">
        <v>1198</v>
      </c>
      <c r="B12" s="615"/>
      <c r="C12" s="438">
        <f>SUM(C6:C11)</f>
        <v>692305500</v>
      </c>
      <c r="D12" s="438">
        <f>SUM(D6:D11)</f>
        <v>8673218400</v>
      </c>
      <c r="E12" s="438">
        <f>SUM(E6:E11)</f>
        <v>4466707600</v>
      </c>
      <c r="F12" s="420">
        <f t="shared" si="2"/>
        <v>13832231500</v>
      </c>
      <c r="H12" s="317">
        <v>8</v>
      </c>
      <c r="I12" s="52" t="s">
        <v>211</v>
      </c>
      <c r="J12" s="53" t="s">
        <v>9</v>
      </c>
      <c r="K12" s="72" t="s">
        <v>2105</v>
      </c>
      <c r="L12" s="76">
        <v>1261710</v>
      </c>
      <c r="M12" s="76">
        <f t="shared" si="0"/>
        <v>15806400</v>
      </c>
      <c r="N12" s="76">
        <f t="shared" si="1"/>
        <v>8140300</v>
      </c>
      <c r="O12" s="447"/>
      <c r="P12" s="83"/>
    </row>
    <row r="13" spans="1:16">
      <c r="C13" s="156"/>
      <c r="D13" s="156"/>
      <c r="E13" s="156"/>
      <c r="F13" s="156"/>
      <c r="H13" s="317">
        <v>9</v>
      </c>
      <c r="I13" s="52" t="s">
        <v>1269</v>
      </c>
      <c r="J13" s="53" t="s">
        <v>9</v>
      </c>
      <c r="K13" s="72" t="s">
        <v>2105</v>
      </c>
      <c r="L13" s="76">
        <v>1161860</v>
      </c>
      <c r="M13" s="76">
        <f t="shared" si="0"/>
        <v>14556000</v>
      </c>
      <c r="N13" s="76">
        <f t="shared" si="1"/>
        <v>7496300</v>
      </c>
      <c r="O13" s="447"/>
      <c r="P13" s="83"/>
    </row>
    <row r="14" spans="1:16" ht="15.75" thickBot="1">
      <c r="B14" s="439" t="s">
        <v>3406</v>
      </c>
      <c r="C14" s="440">
        <f>+C12/1.5</f>
        <v>461537000</v>
      </c>
      <c r="D14" s="440">
        <f>+D12/12</f>
        <v>722768200</v>
      </c>
      <c r="E14" s="440">
        <f>+E12/6</f>
        <v>744451266.66666663</v>
      </c>
      <c r="F14" s="92"/>
      <c r="H14" s="317">
        <v>10</v>
      </c>
      <c r="I14" s="52" t="s">
        <v>1270</v>
      </c>
      <c r="J14" s="53" t="s">
        <v>9</v>
      </c>
      <c r="K14" s="72" t="s">
        <v>2105</v>
      </c>
      <c r="L14" s="76">
        <v>1261710</v>
      </c>
      <c r="M14" s="76">
        <f t="shared" si="0"/>
        <v>15806400</v>
      </c>
      <c r="N14" s="76">
        <f t="shared" si="1"/>
        <v>8140300</v>
      </c>
      <c r="O14" s="447"/>
      <c r="P14" s="83"/>
    </row>
    <row r="15" spans="1:16" ht="15.75" thickTop="1">
      <c r="B15" s="439" t="s">
        <v>3407</v>
      </c>
      <c r="D15" s="316">
        <f>(D14-C14)/C14</f>
        <v>0.56600272567529797</v>
      </c>
      <c r="E15" s="316">
        <f>(E14-D14)/D14</f>
        <v>3.000002859376855E-2</v>
      </c>
      <c r="F15" s="83"/>
      <c r="H15" s="317">
        <v>11</v>
      </c>
      <c r="I15" s="52" t="s">
        <v>737</v>
      </c>
      <c r="J15" s="53" t="s">
        <v>9</v>
      </c>
      <c r="K15" s="72" t="s">
        <v>2105</v>
      </c>
      <c r="L15" s="76">
        <v>520140</v>
      </c>
      <c r="M15" s="76">
        <f t="shared" si="0"/>
        <v>6516000</v>
      </c>
      <c r="N15" s="76">
        <f t="shared" si="1"/>
        <v>3355700</v>
      </c>
      <c r="O15" s="447"/>
      <c r="P15" s="83"/>
    </row>
    <row r="16" spans="1:16">
      <c r="F16" s="92"/>
      <c r="H16" s="317">
        <v>12</v>
      </c>
      <c r="I16" s="52" t="s">
        <v>256</v>
      </c>
      <c r="J16" s="53" t="s">
        <v>9</v>
      </c>
      <c r="K16" s="72" t="s">
        <v>2107</v>
      </c>
      <c r="L16" s="76">
        <v>1692290</v>
      </c>
      <c r="M16" s="76">
        <f t="shared" si="0"/>
        <v>21201600</v>
      </c>
      <c r="N16" s="76">
        <f t="shared" si="1"/>
        <v>10918800</v>
      </c>
      <c r="O16" s="447"/>
      <c r="P16" s="83"/>
    </row>
    <row r="17" spans="1:16">
      <c r="E17" s="83"/>
      <c r="F17" s="157"/>
      <c r="H17" s="317">
        <v>13</v>
      </c>
      <c r="I17" s="52" t="s">
        <v>283</v>
      </c>
      <c r="J17" s="53" t="s">
        <v>9</v>
      </c>
      <c r="K17" s="72" t="s">
        <v>2107</v>
      </c>
      <c r="L17" s="76">
        <v>1692290</v>
      </c>
      <c r="M17" s="76">
        <f t="shared" si="0"/>
        <v>21201600</v>
      </c>
      <c r="N17" s="76">
        <f t="shared" si="1"/>
        <v>10918800</v>
      </c>
      <c r="O17" s="447"/>
      <c r="P17" s="83"/>
    </row>
    <row r="18" spans="1:16">
      <c r="A18" s="261" t="s">
        <v>2108</v>
      </c>
      <c r="B18" s="261" t="s">
        <v>3706</v>
      </c>
      <c r="C18" t="s">
        <v>3707</v>
      </c>
      <c r="D18" t="s">
        <v>3708</v>
      </c>
      <c r="E18" s="83"/>
      <c r="F18" s="92"/>
      <c r="H18" s="317">
        <v>14</v>
      </c>
      <c r="I18" s="52" t="s">
        <v>300</v>
      </c>
      <c r="J18" s="53" t="s">
        <v>9</v>
      </c>
      <c r="K18" s="72" t="s">
        <v>2107</v>
      </c>
      <c r="L18" s="76">
        <v>1372000</v>
      </c>
      <c r="M18" s="76">
        <f t="shared" si="0"/>
        <v>17188800</v>
      </c>
      <c r="N18" s="76">
        <f t="shared" si="1"/>
        <v>8852200</v>
      </c>
      <c r="O18" s="447"/>
      <c r="P18" s="83"/>
    </row>
    <row r="19" spans="1:16">
      <c r="A19" s="250" t="s">
        <v>1477</v>
      </c>
      <c r="B19" s="83">
        <v>267617450</v>
      </c>
      <c r="C19" s="83">
        <v>3352708800</v>
      </c>
      <c r="D19" s="83">
        <v>1726644800</v>
      </c>
      <c r="E19" s="83"/>
      <c r="F19" s="157"/>
      <c r="H19" s="317">
        <v>15</v>
      </c>
      <c r="I19" s="52" t="s">
        <v>307</v>
      </c>
      <c r="J19" s="53" t="s">
        <v>9</v>
      </c>
      <c r="K19" s="72" t="s">
        <v>2107</v>
      </c>
      <c r="L19" s="76">
        <v>1903430</v>
      </c>
      <c r="M19" s="76">
        <f t="shared" si="0"/>
        <v>23846400</v>
      </c>
      <c r="N19" s="76">
        <f t="shared" si="1"/>
        <v>12280900</v>
      </c>
      <c r="O19" s="447"/>
      <c r="P19" s="83"/>
    </row>
    <row r="20" spans="1:16">
      <c r="A20" s="250" t="s">
        <v>2107</v>
      </c>
      <c r="B20" s="83">
        <v>95834990</v>
      </c>
      <c r="C20" s="83">
        <v>1200624000</v>
      </c>
      <c r="D20" s="83">
        <v>618320700</v>
      </c>
      <c r="E20" s="83"/>
      <c r="F20" s="318"/>
      <c r="H20" s="317">
        <v>16</v>
      </c>
      <c r="I20" s="52" t="s">
        <v>369</v>
      </c>
      <c r="J20" s="53" t="s">
        <v>9</v>
      </c>
      <c r="K20" s="72" t="s">
        <v>2106</v>
      </c>
      <c r="L20" s="76">
        <v>520140</v>
      </c>
      <c r="M20" s="76">
        <f t="shared" si="0"/>
        <v>6516000</v>
      </c>
      <c r="N20" s="76">
        <f t="shared" si="1"/>
        <v>3355700</v>
      </c>
      <c r="O20" s="447"/>
      <c r="P20" s="83"/>
    </row>
    <row r="21" spans="1:16">
      <c r="A21" s="250" t="s">
        <v>2106</v>
      </c>
      <c r="B21" s="83">
        <v>149008170</v>
      </c>
      <c r="C21" s="83">
        <v>1866783600</v>
      </c>
      <c r="D21" s="83">
        <v>961392800</v>
      </c>
      <c r="E21" s="83"/>
      <c r="F21" s="318"/>
      <c r="H21" s="317">
        <v>17</v>
      </c>
      <c r="I21" s="52" t="s">
        <v>375</v>
      </c>
      <c r="J21" s="53" t="s">
        <v>9</v>
      </c>
      <c r="K21" s="72" t="s">
        <v>2106</v>
      </c>
      <c r="L21" s="76">
        <v>520140</v>
      </c>
      <c r="M21" s="76">
        <f t="shared" si="0"/>
        <v>6516000</v>
      </c>
      <c r="N21" s="76">
        <f t="shared" si="1"/>
        <v>3355700</v>
      </c>
      <c r="O21" s="447"/>
      <c r="P21" s="83"/>
    </row>
    <row r="22" spans="1:16">
      <c r="A22" s="250" t="s">
        <v>2105</v>
      </c>
      <c r="B22" s="83">
        <v>59633400</v>
      </c>
      <c r="C22" s="83">
        <v>747094800</v>
      </c>
      <c r="D22" s="83">
        <v>384753100</v>
      </c>
      <c r="E22" s="83"/>
      <c r="H22" s="317">
        <v>18</v>
      </c>
      <c r="I22" s="52" t="s">
        <v>387</v>
      </c>
      <c r="J22" s="53" t="s">
        <v>9</v>
      </c>
      <c r="K22" s="72" t="s">
        <v>2106</v>
      </c>
      <c r="L22" s="76">
        <v>1482140</v>
      </c>
      <c r="M22" s="76">
        <f t="shared" si="0"/>
        <v>18568800</v>
      </c>
      <c r="N22" s="76">
        <f t="shared" si="1"/>
        <v>9562900</v>
      </c>
      <c r="O22" s="447"/>
      <c r="P22" s="83"/>
    </row>
    <row r="23" spans="1:16">
      <c r="A23" s="250" t="s">
        <v>2305</v>
      </c>
      <c r="B23" s="83">
        <v>62424290</v>
      </c>
      <c r="C23" s="83">
        <v>782055600</v>
      </c>
      <c r="D23" s="83">
        <v>402758300</v>
      </c>
      <c r="E23" s="83"/>
      <c r="H23" s="317">
        <v>19</v>
      </c>
      <c r="I23" s="52" t="s">
        <v>391</v>
      </c>
      <c r="J23" s="53" t="s">
        <v>9</v>
      </c>
      <c r="K23" s="72" t="s">
        <v>2106</v>
      </c>
      <c r="L23" s="76">
        <v>740570</v>
      </c>
      <c r="M23" s="76">
        <f t="shared" si="0"/>
        <v>9278400</v>
      </c>
      <c r="N23" s="76">
        <f t="shared" si="1"/>
        <v>4778400</v>
      </c>
      <c r="O23" s="447"/>
      <c r="P23" s="83"/>
    </row>
    <row r="24" spans="1:16">
      <c r="A24" s="250" t="s">
        <v>2104</v>
      </c>
      <c r="B24" s="83">
        <v>57787200</v>
      </c>
      <c r="C24" s="83">
        <v>723951600</v>
      </c>
      <c r="D24" s="83">
        <v>372837900</v>
      </c>
      <c r="H24" s="317">
        <v>20</v>
      </c>
      <c r="I24" s="52" t="s">
        <v>405</v>
      </c>
      <c r="J24" s="53" t="s">
        <v>9</v>
      </c>
      <c r="K24" s="72" t="s">
        <v>2106</v>
      </c>
      <c r="L24" s="76">
        <v>630430</v>
      </c>
      <c r="M24" s="76">
        <f t="shared" si="0"/>
        <v>7898400</v>
      </c>
      <c r="N24" s="76">
        <f t="shared" si="1"/>
        <v>4067700</v>
      </c>
      <c r="O24" s="447"/>
      <c r="P24" s="83"/>
    </row>
    <row r="25" spans="1:16">
      <c r="A25" s="250" t="s">
        <v>2109</v>
      </c>
      <c r="B25" s="83">
        <v>692305500</v>
      </c>
      <c r="C25" s="83">
        <v>8673218400</v>
      </c>
      <c r="D25" s="83">
        <v>4466707600</v>
      </c>
      <c r="H25" s="317">
        <v>21</v>
      </c>
      <c r="I25" s="52" t="s">
        <v>415</v>
      </c>
      <c r="J25" s="53" t="s">
        <v>9</v>
      </c>
      <c r="K25" s="72" t="s">
        <v>2106</v>
      </c>
      <c r="L25" s="76">
        <v>839430</v>
      </c>
      <c r="M25" s="76">
        <f t="shared" si="0"/>
        <v>10516800</v>
      </c>
      <c r="N25" s="76">
        <f t="shared" si="1"/>
        <v>5416200</v>
      </c>
      <c r="O25" s="447"/>
      <c r="P25" s="83"/>
    </row>
    <row r="26" spans="1:16">
      <c r="C26" s="316"/>
      <c r="D26" s="316"/>
      <c r="H26" s="317">
        <v>22</v>
      </c>
      <c r="I26" s="52" t="s">
        <v>419</v>
      </c>
      <c r="J26" s="53" t="s">
        <v>9</v>
      </c>
      <c r="K26" s="72" t="s">
        <v>2106</v>
      </c>
      <c r="L26" s="76">
        <v>520140</v>
      </c>
      <c r="M26" s="76">
        <f t="shared" si="0"/>
        <v>6516000</v>
      </c>
      <c r="N26" s="76">
        <f t="shared" si="1"/>
        <v>3355700</v>
      </c>
      <c r="O26" s="447"/>
      <c r="P26" s="83"/>
    </row>
    <row r="27" spans="1:16">
      <c r="B27" s="82"/>
      <c r="C27" s="82"/>
      <c r="D27" s="82"/>
      <c r="H27" s="317">
        <v>23</v>
      </c>
      <c r="I27" s="52" t="s">
        <v>423</v>
      </c>
      <c r="J27" s="53" t="s">
        <v>9</v>
      </c>
      <c r="K27" s="72" t="s">
        <v>2106</v>
      </c>
      <c r="L27" s="76">
        <v>839430</v>
      </c>
      <c r="M27" s="76">
        <f t="shared" si="0"/>
        <v>10516800</v>
      </c>
      <c r="N27" s="76">
        <f t="shared" si="1"/>
        <v>5416200</v>
      </c>
      <c r="O27" s="447"/>
      <c r="P27" s="83"/>
    </row>
    <row r="28" spans="1:16">
      <c r="B28" s="82"/>
      <c r="C28" s="82"/>
      <c r="D28" s="82"/>
      <c r="E28" s="82"/>
      <c r="H28" s="317">
        <v>24</v>
      </c>
      <c r="I28" s="52" t="s">
        <v>432</v>
      </c>
      <c r="J28" s="53" t="s">
        <v>9</v>
      </c>
      <c r="K28" s="72" t="s">
        <v>2106</v>
      </c>
      <c r="L28" s="76">
        <v>1050570</v>
      </c>
      <c r="M28" s="76">
        <f t="shared" si="0"/>
        <v>13161600</v>
      </c>
      <c r="N28" s="76">
        <f t="shared" si="1"/>
        <v>6778200</v>
      </c>
      <c r="O28" s="447"/>
      <c r="P28" s="83"/>
    </row>
    <row r="29" spans="1:16">
      <c r="B29" s="84"/>
      <c r="C29" s="84"/>
      <c r="D29" s="84"/>
      <c r="H29" s="317">
        <v>25</v>
      </c>
      <c r="I29" s="52" t="s">
        <v>448</v>
      </c>
      <c r="J29" s="53" t="s">
        <v>9</v>
      </c>
      <c r="K29" s="72" t="s">
        <v>2106</v>
      </c>
      <c r="L29" s="76">
        <v>740570</v>
      </c>
      <c r="M29" s="76">
        <f t="shared" si="0"/>
        <v>9278400</v>
      </c>
      <c r="N29" s="76">
        <f t="shared" si="1"/>
        <v>4778400</v>
      </c>
      <c r="O29" s="447"/>
      <c r="P29" s="83"/>
    </row>
    <row r="30" spans="1:16">
      <c r="D30" s="84"/>
      <c r="H30" s="317">
        <v>26</v>
      </c>
      <c r="I30" s="52" t="s">
        <v>465</v>
      </c>
      <c r="J30" s="53" t="s">
        <v>9</v>
      </c>
      <c r="K30" s="72" t="s">
        <v>2106</v>
      </c>
      <c r="L30" s="76">
        <v>520140</v>
      </c>
      <c r="M30" s="76">
        <f t="shared" si="0"/>
        <v>6516000</v>
      </c>
      <c r="N30" s="76">
        <f t="shared" si="1"/>
        <v>3355700</v>
      </c>
      <c r="O30" s="447"/>
      <c r="P30" s="83"/>
    </row>
    <row r="31" spans="1:16">
      <c r="H31" s="317">
        <v>27</v>
      </c>
      <c r="I31" s="52" t="s">
        <v>498</v>
      </c>
      <c r="J31" s="53" t="s">
        <v>9</v>
      </c>
      <c r="K31" s="72" t="s">
        <v>2106</v>
      </c>
      <c r="L31" s="76">
        <v>839430</v>
      </c>
      <c r="M31" s="76">
        <f t="shared" si="0"/>
        <v>10516800</v>
      </c>
      <c r="N31" s="76">
        <f t="shared" si="1"/>
        <v>5416200</v>
      </c>
      <c r="O31" s="447"/>
      <c r="P31" s="83"/>
    </row>
    <row r="32" spans="1:16">
      <c r="H32" s="317">
        <v>28</v>
      </c>
      <c r="I32" s="52" t="s">
        <v>515</v>
      </c>
      <c r="J32" s="53" t="s">
        <v>9</v>
      </c>
      <c r="K32" s="72" t="s">
        <v>2106</v>
      </c>
      <c r="L32" s="76">
        <v>630430</v>
      </c>
      <c r="M32" s="76">
        <f t="shared" si="0"/>
        <v>7898400</v>
      </c>
      <c r="N32" s="76">
        <f t="shared" si="1"/>
        <v>4067700</v>
      </c>
      <c r="O32" s="447"/>
      <c r="P32" s="83"/>
    </row>
    <row r="33" spans="8:16">
      <c r="H33" s="317">
        <v>29</v>
      </c>
      <c r="I33" s="52" t="s">
        <v>521</v>
      </c>
      <c r="J33" s="53" t="s">
        <v>9</v>
      </c>
      <c r="K33" s="72" t="s">
        <v>2106</v>
      </c>
      <c r="L33" s="76">
        <v>740570</v>
      </c>
      <c r="M33" s="76">
        <f t="shared" si="0"/>
        <v>9278400</v>
      </c>
      <c r="N33" s="76">
        <f t="shared" si="1"/>
        <v>4778400</v>
      </c>
      <c r="O33" s="447"/>
      <c r="P33" s="83"/>
    </row>
    <row r="34" spans="8:16">
      <c r="H34" s="317">
        <v>30</v>
      </c>
      <c r="I34" s="52" t="s">
        <v>566</v>
      </c>
      <c r="J34" s="53" t="s">
        <v>9</v>
      </c>
      <c r="K34" s="72" t="s">
        <v>2106</v>
      </c>
      <c r="L34" s="76">
        <v>520140</v>
      </c>
      <c r="M34" s="76">
        <f t="shared" si="0"/>
        <v>6516000</v>
      </c>
      <c r="N34" s="76">
        <f t="shared" si="1"/>
        <v>3355700</v>
      </c>
      <c r="O34" s="447"/>
      <c r="P34" s="83"/>
    </row>
    <row r="35" spans="8:16">
      <c r="H35" s="317">
        <v>31</v>
      </c>
      <c r="I35" s="52" t="s">
        <v>609</v>
      </c>
      <c r="J35" s="53" t="s">
        <v>9</v>
      </c>
      <c r="K35" s="72" t="s">
        <v>2106</v>
      </c>
      <c r="L35" s="76">
        <v>520140</v>
      </c>
      <c r="M35" s="76">
        <f t="shared" si="0"/>
        <v>6516000</v>
      </c>
      <c r="N35" s="76">
        <f t="shared" si="1"/>
        <v>3355700</v>
      </c>
      <c r="O35" s="447"/>
      <c r="P35" s="83"/>
    </row>
    <row r="36" spans="8:16">
      <c r="H36" s="317">
        <v>32</v>
      </c>
      <c r="I36" s="52" t="s">
        <v>618</v>
      </c>
      <c r="J36" s="53" t="s">
        <v>9</v>
      </c>
      <c r="K36" s="72" t="s">
        <v>2106</v>
      </c>
      <c r="L36" s="76">
        <v>973290</v>
      </c>
      <c r="M36" s="76">
        <f t="shared" si="0"/>
        <v>12193200</v>
      </c>
      <c r="N36" s="76">
        <f t="shared" si="1"/>
        <v>6279500</v>
      </c>
      <c r="O36" s="447"/>
      <c r="P36" s="83"/>
    </row>
    <row r="37" spans="8:16">
      <c r="H37" s="317">
        <v>33</v>
      </c>
      <c r="I37" s="52" t="s">
        <v>628</v>
      </c>
      <c r="J37" s="53" t="s">
        <v>9</v>
      </c>
      <c r="K37" s="72" t="s">
        <v>2106</v>
      </c>
      <c r="L37" s="76">
        <v>951710</v>
      </c>
      <c r="M37" s="76">
        <f t="shared" si="0"/>
        <v>11923200</v>
      </c>
      <c r="N37" s="76">
        <f t="shared" si="1"/>
        <v>6140400</v>
      </c>
      <c r="O37" s="447"/>
      <c r="P37" s="83"/>
    </row>
    <row r="38" spans="8:16">
      <c r="H38" s="317">
        <v>34</v>
      </c>
      <c r="I38" s="52" t="s">
        <v>649</v>
      </c>
      <c r="J38" s="53" t="s">
        <v>9</v>
      </c>
      <c r="K38" s="72" t="s">
        <v>2106</v>
      </c>
      <c r="L38" s="76">
        <v>740570</v>
      </c>
      <c r="M38" s="76">
        <f t="shared" si="0"/>
        <v>9278400</v>
      </c>
      <c r="N38" s="76">
        <f t="shared" si="1"/>
        <v>4778400</v>
      </c>
      <c r="O38" s="447"/>
      <c r="P38" s="83"/>
    </row>
    <row r="39" spans="8:16">
      <c r="H39" s="317">
        <v>35</v>
      </c>
      <c r="I39" s="52" t="s">
        <v>656</v>
      </c>
      <c r="J39" s="53" t="s">
        <v>9</v>
      </c>
      <c r="K39" s="72" t="s">
        <v>2106</v>
      </c>
      <c r="L39" s="76">
        <v>740570</v>
      </c>
      <c r="M39" s="76">
        <f t="shared" si="0"/>
        <v>9278400</v>
      </c>
      <c r="N39" s="76">
        <f t="shared" si="1"/>
        <v>4778400</v>
      </c>
      <c r="O39" s="447"/>
      <c r="P39" s="83"/>
    </row>
    <row r="40" spans="8:16">
      <c r="H40" s="317">
        <v>36</v>
      </c>
      <c r="I40" s="52" t="s">
        <v>659</v>
      </c>
      <c r="J40" s="53" t="s">
        <v>9</v>
      </c>
      <c r="K40" s="72" t="s">
        <v>2106</v>
      </c>
      <c r="L40" s="76">
        <v>1174140</v>
      </c>
      <c r="M40" s="76">
        <f t="shared" si="0"/>
        <v>14709600</v>
      </c>
      <c r="N40" s="76">
        <f t="shared" si="1"/>
        <v>7575400</v>
      </c>
      <c r="O40" s="447"/>
      <c r="P40" s="83"/>
    </row>
    <row r="41" spans="8:16">
      <c r="H41" s="317">
        <v>37</v>
      </c>
      <c r="I41" s="52" t="s">
        <v>673</v>
      </c>
      <c r="J41" s="53" t="s">
        <v>9</v>
      </c>
      <c r="K41" s="72" t="s">
        <v>2106</v>
      </c>
      <c r="L41" s="76">
        <v>740570</v>
      </c>
      <c r="M41" s="76">
        <f t="shared" si="0"/>
        <v>9278400</v>
      </c>
      <c r="N41" s="76">
        <f t="shared" si="1"/>
        <v>4778400</v>
      </c>
      <c r="O41" s="447"/>
      <c r="P41" s="83"/>
    </row>
    <row r="42" spans="8:16">
      <c r="H42" s="317">
        <v>38</v>
      </c>
      <c r="I42" s="52" t="s">
        <v>686</v>
      </c>
      <c r="J42" s="53" t="s">
        <v>9</v>
      </c>
      <c r="K42" s="72" t="s">
        <v>2106</v>
      </c>
      <c r="L42" s="76">
        <v>839430</v>
      </c>
      <c r="M42" s="76">
        <f t="shared" si="0"/>
        <v>10516800</v>
      </c>
      <c r="N42" s="76">
        <f t="shared" si="1"/>
        <v>5416200</v>
      </c>
      <c r="O42" s="447"/>
      <c r="P42" s="83"/>
    </row>
    <row r="43" spans="8:16">
      <c r="H43" s="317">
        <v>39</v>
      </c>
      <c r="I43" s="52" t="s">
        <v>696</v>
      </c>
      <c r="J43" s="53" t="s">
        <v>9</v>
      </c>
      <c r="K43" s="72" t="s">
        <v>2106</v>
      </c>
      <c r="L43" s="76">
        <v>839430</v>
      </c>
      <c r="M43" s="76">
        <f t="shared" si="0"/>
        <v>10516800</v>
      </c>
      <c r="N43" s="76">
        <f t="shared" si="1"/>
        <v>5416200</v>
      </c>
      <c r="O43" s="447"/>
      <c r="P43" s="83"/>
    </row>
    <row r="44" spans="8:16">
      <c r="H44" s="317">
        <v>40</v>
      </c>
      <c r="I44" s="52" t="s">
        <v>706</v>
      </c>
      <c r="J44" s="53" t="s">
        <v>9</v>
      </c>
      <c r="K44" s="72" t="s">
        <v>2106</v>
      </c>
      <c r="L44" s="76">
        <v>520140</v>
      </c>
      <c r="M44" s="76">
        <f t="shared" si="0"/>
        <v>6516000</v>
      </c>
      <c r="N44" s="76">
        <f t="shared" si="1"/>
        <v>3355700</v>
      </c>
      <c r="O44" s="447"/>
      <c r="P44" s="83"/>
    </row>
    <row r="45" spans="8:16">
      <c r="H45" s="317">
        <v>41</v>
      </c>
      <c r="I45" s="52" t="s">
        <v>1523</v>
      </c>
      <c r="J45" s="53" t="s">
        <v>9</v>
      </c>
      <c r="K45" s="72" t="s">
        <v>2106</v>
      </c>
      <c r="L45" s="76">
        <v>520140</v>
      </c>
      <c r="M45" s="76">
        <f t="shared" si="0"/>
        <v>6516000</v>
      </c>
      <c r="N45" s="76">
        <f t="shared" si="1"/>
        <v>3355700</v>
      </c>
      <c r="O45" s="447"/>
      <c r="P45" s="83"/>
    </row>
    <row r="46" spans="8:16">
      <c r="H46" s="317">
        <v>42</v>
      </c>
      <c r="I46" s="52" t="s">
        <v>1227</v>
      </c>
      <c r="J46" s="53" t="s">
        <v>12</v>
      </c>
      <c r="K46" s="72" t="s">
        <v>1477</v>
      </c>
      <c r="L46" s="76">
        <v>7945430</v>
      </c>
      <c r="M46" s="76">
        <f t="shared" si="0"/>
        <v>99540000</v>
      </c>
      <c r="N46" s="76">
        <f t="shared" si="1"/>
        <v>51263100</v>
      </c>
      <c r="O46" s="447"/>
      <c r="P46" s="83"/>
    </row>
    <row r="47" spans="8:16">
      <c r="H47" s="317">
        <v>43</v>
      </c>
      <c r="I47" s="52" t="s">
        <v>248</v>
      </c>
      <c r="J47" s="53" t="s">
        <v>12</v>
      </c>
      <c r="K47" s="72" t="s">
        <v>2107</v>
      </c>
      <c r="L47" s="76">
        <v>1581000</v>
      </c>
      <c r="M47" s="76">
        <f t="shared" si="0"/>
        <v>19807200</v>
      </c>
      <c r="N47" s="76">
        <f t="shared" si="1"/>
        <v>10200700</v>
      </c>
      <c r="O47" s="447"/>
      <c r="P47" s="83"/>
    </row>
    <row r="48" spans="8:16">
      <c r="H48" s="317">
        <v>44</v>
      </c>
      <c r="I48" s="52" t="s">
        <v>658</v>
      </c>
      <c r="J48" s="53" t="s">
        <v>12</v>
      </c>
      <c r="K48" s="72" t="s">
        <v>2106</v>
      </c>
      <c r="L48" s="76">
        <v>1372000</v>
      </c>
      <c r="M48" s="76">
        <f t="shared" si="0"/>
        <v>17188800</v>
      </c>
      <c r="N48" s="76">
        <f t="shared" si="1"/>
        <v>8852200</v>
      </c>
      <c r="O48" s="447"/>
      <c r="P48" s="83"/>
    </row>
    <row r="49" spans="8:16">
      <c r="H49" s="317">
        <v>45</v>
      </c>
      <c r="I49" s="52" t="s">
        <v>675</v>
      </c>
      <c r="J49" s="53" t="s">
        <v>12</v>
      </c>
      <c r="K49" s="72" t="s">
        <v>2106</v>
      </c>
      <c r="L49" s="76">
        <v>1050570</v>
      </c>
      <c r="M49" s="76">
        <f t="shared" si="0"/>
        <v>13161600</v>
      </c>
      <c r="N49" s="76">
        <f t="shared" si="1"/>
        <v>6778200</v>
      </c>
      <c r="O49" s="447"/>
      <c r="P49" s="83"/>
    </row>
    <row r="50" spans="8:16">
      <c r="H50" s="317">
        <v>46</v>
      </c>
      <c r="I50" s="53" t="s">
        <v>1228</v>
      </c>
      <c r="J50" s="53" t="s">
        <v>15</v>
      </c>
      <c r="K50" s="72" t="s">
        <v>1477</v>
      </c>
      <c r="L50" s="76">
        <v>6883430</v>
      </c>
      <c r="M50" s="76">
        <f t="shared" si="0"/>
        <v>86235600</v>
      </c>
      <c r="N50" s="76">
        <f t="shared" si="1"/>
        <v>44411300</v>
      </c>
      <c r="O50" s="447"/>
      <c r="P50" s="83"/>
    </row>
    <row r="51" spans="8:16">
      <c r="H51" s="317">
        <v>47</v>
      </c>
      <c r="I51" s="53" t="s">
        <v>1271</v>
      </c>
      <c r="J51" s="53" t="s">
        <v>15</v>
      </c>
      <c r="K51" s="72" t="s">
        <v>2105</v>
      </c>
      <c r="L51" s="76">
        <v>839430</v>
      </c>
      <c r="M51" s="76">
        <f t="shared" si="0"/>
        <v>10516800</v>
      </c>
      <c r="N51" s="76">
        <f t="shared" si="1"/>
        <v>5416200</v>
      </c>
      <c r="O51" s="447"/>
      <c r="P51" s="83"/>
    </row>
    <row r="52" spans="8:16">
      <c r="H52" s="317">
        <v>48</v>
      </c>
      <c r="I52" s="53" t="s">
        <v>1272</v>
      </c>
      <c r="J52" s="53" t="s">
        <v>15</v>
      </c>
      <c r="K52" s="72" t="s">
        <v>2105</v>
      </c>
      <c r="L52" s="76">
        <v>2113570</v>
      </c>
      <c r="M52" s="76">
        <f t="shared" si="0"/>
        <v>26479200</v>
      </c>
      <c r="N52" s="76">
        <f t="shared" si="1"/>
        <v>13636800</v>
      </c>
      <c r="O52" s="447"/>
      <c r="P52" s="83"/>
    </row>
    <row r="53" spans="8:16">
      <c r="H53" s="317">
        <v>49</v>
      </c>
      <c r="I53" s="53" t="s">
        <v>1273</v>
      </c>
      <c r="J53" s="53" t="s">
        <v>15</v>
      </c>
      <c r="K53" s="72" t="s">
        <v>2105</v>
      </c>
      <c r="L53" s="76">
        <v>1482140</v>
      </c>
      <c r="M53" s="76">
        <f t="shared" si="0"/>
        <v>18568800</v>
      </c>
      <c r="N53" s="76">
        <f t="shared" si="1"/>
        <v>9562900</v>
      </c>
      <c r="O53" s="447"/>
      <c r="P53" s="83"/>
    </row>
    <row r="54" spans="8:16">
      <c r="H54" s="317">
        <v>50</v>
      </c>
      <c r="I54" s="53" t="s">
        <v>1274</v>
      </c>
      <c r="J54" s="53" t="s">
        <v>15</v>
      </c>
      <c r="K54" s="72" t="s">
        <v>2105</v>
      </c>
      <c r="L54" s="76">
        <v>1161860</v>
      </c>
      <c r="M54" s="76">
        <f t="shared" si="0"/>
        <v>14556000</v>
      </c>
      <c r="N54" s="76">
        <f t="shared" si="1"/>
        <v>7496300</v>
      </c>
      <c r="O54" s="447"/>
      <c r="P54" s="83"/>
    </row>
    <row r="55" spans="8:16">
      <c r="H55" s="317">
        <v>51</v>
      </c>
      <c r="I55" s="53" t="s">
        <v>1275</v>
      </c>
      <c r="J55" s="53" t="s">
        <v>15</v>
      </c>
      <c r="K55" s="72" t="s">
        <v>2105</v>
      </c>
      <c r="L55" s="76">
        <v>1261710</v>
      </c>
      <c r="M55" s="76">
        <f t="shared" si="0"/>
        <v>15806400</v>
      </c>
      <c r="N55" s="76">
        <f t="shared" si="1"/>
        <v>8140300</v>
      </c>
      <c r="O55" s="447"/>
      <c r="P55" s="83"/>
    </row>
    <row r="56" spans="8:16">
      <c r="H56" s="317">
        <v>52</v>
      </c>
      <c r="I56" s="53" t="s">
        <v>237</v>
      </c>
      <c r="J56" s="53" t="s">
        <v>15</v>
      </c>
      <c r="K56" s="72" t="s">
        <v>2105</v>
      </c>
      <c r="L56" s="76">
        <v>1261710</v>
      </c>
      <c r="M56" s="76">
        <f t="shared" si="0"/>
        <v>15806400</v>
      </c>
      <c r="N56" s="76">
        <f t="shared" si="1"/>
        <v>8140300</v>
      </c>
      <c r="O56" s="447"/>
      <c r="P56" s="83"/>
    </row>
    <row r="57" spans="8:16">
      <c r="H57" s="317">
        <v>53</v>
      </c>
      <c r="I57" s="53" t="s">
        <v>255</v>
      </c>
      <c r="J57" s="53" t="s">
        <v>15</v>
      </c>
      <c r="K57" s="72" t="s">
        <v>2107</v>
      </c>
      <c r="L57" s="76">
        <v>3707000</v>
      </c>
      <c r="M57" s="76">
        <f t="shared" si="0"/>
        <v>46441200</v>
      </c>
      <c r="N57" s="76">
        <f t="shared" si="1"/>
        <v>23917200</v>
      </c>
      <c r="O57" s="447"/>
      <c r="P57" s="83"/>
    </row>
    <row r="58" spans="8:16">
      <c r="H58" s="317">
        <v>54</v>
      </c>
      <c r="I58" s="53" t="s">
        <v>337</v>
      </c>
      <c r="J58" s="53" t="s">
        <v>15</v>
      </c>
      <c r="K58" s="72" t="s">
        <v>2107</v>
      </c>
      <c r="L58" s="76">
        <v>1692290</v>
      </c>
      <c r="M58" s="76">
        <f t="shared" si="0"/>
        <v>21201600</v>
      </c>
      <c r="N58" s="76">
        <f t="shared" si="1"/>
        <v>10918800</v>
      </c>
      <c r="O58" s="447"/>
      <c r="P58" s="83"/>
    </row>
    <row r="59" spans="8:16">
      <c r="H59" s="317">
        <v>55</v>
      </c>
      <c r="I59" s="53" t="s">
        <v>386</v>
      </c>
      <c r="J59" s="53" t="s">
        <v>15</v>
      </c>
      <c r="K59" s="72" t="s">
        <v>2106</v>
      </c>
      <c r="L59" s="76">
        <v>951710</v>
      </c>
      <c r="M59" s="76">
        <f t="shared" si="0"/>
        <v>11923200</v>
      </c>
      <c r="N59" s="76">
        <f t="shared" si="1"/>
        <v>6140400</v>
      </c>
      <c r="O59" s="447"/>
      <c r="P59" s="83"/>
    </row>
    <row r="60" spans="8:16">
      <c r="H60" s="317">
        <v>56</v>
      </c>
      <c r="I60" s="53" t="s">
        <v>494</v>
      </c>
      <c r="J60" s="53" t="s">
        <v>15</v>
      </c>
      <c r="K60" s="72" t="s">
        <v>2106</v>
      </c>
      <c r="L60" s="76">
        <v>951710</v>
      </c>
      <c r="M60" s="76">
        <f t="shared" si="0"/>
        <v>11923200</v>
      </c>
      <c r="N60" s="76">
        <f t="shared" si="1"/>
        <v>6140400</v>
      </c>
      <c r="O60" s="447"/>
      <c r="P60" s="83"/>
    </row>
    <row r="61" spans="8:16">
      <c r="H61" s="317">
        <v>57</v>
      </c>
      <c r="I61" s="53" t="s">
        <v>559</v>
      </c>
      <c r="J61" s="53" t="s">
        <v>15</v>
      </c>
      <c r="K61" s="72" t="s">
        <v>2106</v>
      </c>
      <c r="L61" s="76">
        <v>951710</v>
      </c>
      <c r="M61" s="76">
        <f t="shared" si="0"/>
        <v>11923200</v>
      </c>
      <c r="N61" s="76">
        <f t="shared" si="1"/>
        <v>6140400</v>
      </c>
      <c r="O61" s="447"/>
      <c r="P61" s="83"/>
    </row>
    <row r="62" spans="8:16">
      <c r="H62" s="317">
        <v>58</v>
      </c>
      <c r="I62" s="53" t="s">
        <v>613</v>
      </c>
      <c r="J62" s="53" t="s">
        <v>15</v>
      </c>
      <c r="K62" s="72" t="s">
        <v>2106</v>
      </c>
      <c r="L62" s="76">
        <v>630430</v>
      </c>
      <c r="M62" s="76">
        <f t="shared" si="0"/>
        <v>7898400</v>
      </c>
      <c r="N62" s="76">
        <f t="shared" si="1"/>
        <v>4067700</v>
      </c>
      <c r="O62" s="447"/>
      <c r="P62" s="83"/>
    </row>
    <row r="63" spans="8:16">
      <c r="H63" s="317">
        <v>59</v>
      </c>
      <c r="I63" s="53" t="s">
        <v>754</v>
      </c>
      <c r="J63" s="53" t="s">
        <v>15</v>
      </c>
      <c r="K63" s="72" t="s">
        <v>2106</v>
      </c>
      <c r="L63" s="76">
        <v>630430</v>
      </c>
      <c r="M63" s="76">
        <f t="shared" si="0"/>
        <v>7898400</v>
      </c>
      <c r="N63" s="76">
        <f t="shared" si="1"/>
        <v>4067700</v>
      </c>
      <c r="O63" s="447"/>
      <c r="P63" s="83"/>
    </row>
    <row r="64" spans="8:16">
      <c r="H64" s="317">
        <v>60</v>
      </c>
      <c r="I64" s="53" t="s">
        <v>627</v>
      </c>
      <c r="J64" s="53" t="s">
        <v>15</v>
      </c>
      <c r="K64" s="72" t="s">
        <v>2106</v>
      </c>
      <c r="L64" s="76">
        <v>630430</v>
      </c>
      <c r="M64" s="76">
        <f t="shared" si="0"/>
        <v>7898400</v>
      </c>
      <c r="N64" s="76">
        <f t="shared" si="1"/>
        <v>4067700</v>
      </c>
      <c r="O64" s="447"/>
      <c r="P64" s="83"/>
    </row>
    <row r="65" spans="8:16">
      <c r="H65" s="317">
        <v>61</v>
      </c>
      <c r="I65" s="53" t="s">
        <v>655</v>
      </c>
      <c r="J65" s="53" t="s">
        <v>15</v>
      </c>
      <c r="K65" s="72" t="s">
        <v>2106</v>
      </c>
      <c r="L65" s="76">
        <v>520140</v>
      </c>
      <c r="M65" s="76">
        <f t="shared" si="0"/>
        <v>6516000</v>
      </c>
      <c r="N65" s="76">
        <f t="shared" si="1"/>
        <v>3355700</v>
      </c>
      <c r="O65" s="447"/>
      <c r="P65" s="83"/>
    </row>
    <row r="66" spans="8:16">
      <c r="H66" s="317">
        <v>62</v>
      </c>
      <c r="I66" s="52" t="s">
        <v>833</v>
      </c>
      <c r="J66" s="53" t="s">
        <v>6</v>
      </c>
      <c r="K66" s="72" t="s">
        <v>2104</v>
      </c>
      <c r="L66" s="76">
        <v>0</v>
      </c>
      <c r="M66" s="76">
        <f t="shared" si="0"/>
        <v>0</v>
      </c>
      <c r="N66" s="76">
        <f t="shared" si="1"/>
        <v>0</v>
      </c>
      <c r="O66" s="447"/>
      <c r="P66" s="83"/>
    </row>
    <row r="67" spans="8:16">
      <c r="H67" s="317">
        <v>63</v>
      </c>
      <c r="I67" s="52" t="s">
        <v>834</v>
      </c>
      <c r="J67" s="53" t="s">
        <v>6</v>
      </c>
      <c r="K67" s="72" t="s">
        <v>2104</v>
      </c>
      <c r="L67" s="76">
        <v>520140</v>
      </c>
      <c r="M67" s="76">
        <f t="shared" si="0"/>
        <v>6516000</v>
      </c>
      <c r="N67" s="76">
        <f t="shared" si="1"/>
        <v>3355700</v>
      </c>
      <c r="O67" s="447"/>
      <c r="P67" s="83"/>
    </row>
    <row r="68" spans="8:16">
      <c r="H68" s="317">
        <v>64</v>
      </c>
      <c r="I68" s="52" t="s">
        <v>80</v>
      </c>
      <c r="J68" s="53" t="s">
        <v>6</v>
      </c>
      <c r="K68" s="72" t="s">
        <v>2104</v>
      </c>
      <c r="L68" s="76">
        <v>520140</v>
      </c>
      <c r="M68" s="76">
        <f t="shared" si="0"/>
        <v>6516000</v>
      </c>
      <c r="N68" s="76">
        <f t="shared" si="1"/>
        <v>3355700</v>
      </c>
      <c r="O68" s="447"/>
      <c r="P68" s="83"/>
    </row>
    <row r="69" spans="8:16">
      <c r="H69" s="317">
        <v>65</v>
      </c>
      <c r="I69" s="52" t="s">
        <v>83</v>
      </c>
      <c r="J69" s="53" t="s">
        <v>6</v>
      </c>
      <c r="K69" s="72" t="s">
        <v>2104</v>
      </c>
      <c r="L69" s="76">
        <v>0</v>
      </c>
      <c r="M69" s="76">
        <f t="shared" si="0"/>
        <v>0</v>
      </c>
      <c r="N69" s="76">
        <f t="shared" si="1"/>
        <v>0</v>
      </c>
      <c r="O69" s="447"/>
      <c r="P69" s="83"/>
    </row>
    <row r="70" spans="8:16">
      <c r="H70" s="317">
        <v>66</v>
      </c>
      <c r="I70" s="52" t="s">
        <v>87</v>
      </c>
      <c r="J70" s="53" t="s">
        <v>6</v>
      </c>
      <c r="K70" s="72" t="s">
        <v>2104</v>
      </c>
      <c r="L70" s="76">
        <v>520140</v>
      </c>
      <c r="M70" s="76">
        <f t="shared" ref="M70:M133" si="3">ROUND((L70)+((L70)*4.4%),-2)*12</f>
        <v>6516000</v>
      </c>
      <c r="N70" s="76">
        <f t="shared" ref="N70:N133" si="4">ROUND(((M70/12)*6)+(((M70/12)*6)*3%),-2)</f>
        <v>3355700</v>
      </c>
      <c r="O70" s="447"/>
      <c r="P70" s="83"/>
    </row>
    <row r="71" spans="8:16">
      <c r="H71" s="317">
        <v>67</v>
      </c>
      <c r="I71" s="52" t="s">
        <v>90</v>
      </c>
      <c r="J71" s="53" t="s">
        <v>6</v>
      </c>
      <c r="K71" s="72" t="s">
        <v>2104</v>
      </c>
      <c r="L71" s="76">
        <v>520140</v>
      </c>
      <c r="M71" s="76">
        <f t="shared" si="3"/>
        <v>6516000</v>
      </c>
      <c r="N71" s="76">
        <f t="shared" si="4"/>
        <v>3355700</v>
      </c>
      <c r="O71" s="447"/>
      <c r="P71" s="83"/>
    </row>
    <row r="72" spans="8:16">
      <c r="H72" s="317">
        <v>68</v>
      </c>
      <c r="I72" s="52" t="s">
        <v>1590</v>
      </c>
      <c r="J72" s="53" t="s">
        <v>6</v>
      </c>
      <c r="K72" s="72" t="s">
        <v>2104</v>
      </c>
      <c r="L72" s="76">
        <v>12360000</v>
      </c>
      <c r="M72" s="76">
        <f t="shared" si="3"/>
        <v>154845600</v>
      </c>
      <c r="N72" s="76">
        <f t="shared" si="4"/>
        <v>79745500</v>
      </c>
      <c r="O72" s="447"/>
      <c r="P72" s="83"/>
    </row>
    <row r="73" spans="8:16">
      <c r="H73" s="317">
        <v>69</v>
      </c>
      <c r="I73" s="52" t="s">
        <v>93</v>
      </c>
      <c r="J73" s="53" t="s">
        <v>6</v>
      </c>
      <c r="K73" s="72" t="s">
        <v>2104</v>
      </c>
      <c r="L73" s="76">
        <v>520140</v>
      </c>
      <c r="M73" s="76">
        <f t="shared" si="3"/>
        <v>6516000</v>
      </c>
      <c r="N73" s="76">
        <f t="shared" si="4"/>
        <v>3355700</v>
      </c>
      <c r="O73" s="447"/>
      <c r="P73" s="83"/>
    </row>
    <row r="74" spans="8:16">
      <c r="H74" s="317">
        <v>70</v>
      </c>
      <c r="I74" s="52" t="s">
        <v>0</v>
      </c>
      <c r="J74" s="53" t="s">
        <v>6</v>
      </c>
      <c r="K74" s="72" t="s">
        <v>2104</v>
      </c>
      <c r="L74" s="76">
        <v>520140</v>
      </c>
      <c r="M74" s="76">
        <f t="shared" si="3"/>
        <v>6516000</v>
      </c>
      <c r="N74" s="76">
        <f t="shared" si="4"/>
        <v>3355700</v>
      </c>
      <c r="O74" s="447"/>
      <c r="P74" s="83"/>
    </row>
    <row r="75" spans="8:16">
      <c r="H75" s="317">
        <v>71</v>
      </c>
      <c r="I75" s="52" t="s">
        <v>822</v>
      </c>
      <c r="J75" s="53" t="s">
        <v>6</v>
      </c>
      <c r="K75" s="72" t="s">
        <v>2104</v>
      </c>
      <c r="L75" s="76">
        <v>1261710</v>
      </c>
      <c r="M75" s="76">
        <f t="shared" si="3"/>
        <v>15806400</v>
      </c>
      <c r="N75" s="76">
        <f t="shared" si="4"/>
        <v>8140300</v>
      </c>
      <c r="O75" s="447"/>
      <c r="P75" s="83"/>
    </row>
    <row r="76" spans="8:16">
      <c r="H76" s="317">
        <v>72</v>
      </c>
      <c r="I76" s="52" t="s">
        <v>823</v>
      </c>
      <c r="J76" s="53" t="s">
        <v>6</v>
      </c>
      <c r="K76" s="72" t="s">
        <v>2104</v>
      </c>
      <c r="L76" s="76">
        <v>520140</v>
      </c>
      <c r="M76" s="76">
        <f t="shared" si="3"/>
        <v>6516000</v>
      </c>
      <c r="N76" s="76">
        <f t="shared" si="4"/>
        <v>3355700</v>
      </c>
      <c r="O76" s="447"/>
      <c r="P76" s="83"/>
    </row>
    <row r="77" spans="8:16">
      <c r="H77" s="317">
        <v>73</v>
      </c>
      <c r="I77" s="52" t="s">
        <v>1601</v>
      </c>
      <c r="J77" s="53" t="s">
        <v>6</v>
      </c>
      <c r="K77" s="72" t="s">
        <v>2104</v>
      </c>
      <c r="L77" s="76">
        <v>520140</v>
      </c>
      <c r="M77" s="76">
        <f t="shared" si="3"/>
        <v>6516000</v>
      </c>
      <c r="N77" s="76">
        <f t="shared" si="4"/>
        <v>3355700</v>
      </c>
      <c r="O77" s="447"/>
      <c r="P77" s="83"/>
    </row>
    <row r="78" spans="8:16">
      <c r="H78" s="317">
        <v>74</v>
      </c>
      <c r="I78" s="52" t="s">
        <v>1603</v>
      </c>
      <c r="J78" s="53" t="s">
        <v>6</v>
      </c>
      <c r="K78" s="72" t="s">
        <v>2104</v>
      </c>
      <c r="L78" s="76">
        <v>0</v>
      </c>
      <c r="M78" s="76">
        <f t="shared" si="3"/>
        <v>0</v>
      </c>
      <c r="N78" s="76">
        <f t="shared" si="4"/>
        <v>0</v>
      </c>
      <c r="O78" s="447"/>
      <c r="P78" s="83"/>
    </row>
    <row r="79" spans="8:16">
      <c r="H79" s="317">
        <v>75</v>
      </c>
      <c r="I79" s="52" t="s">
        <v>1604</v>
      </c>
      <c r="J79" s="53" t="s">
        <v>6</v>
      </c>
      <c r="K79" s="72" t="s">
        <v>2104</v>
      </c>
      <c r="L79" s="76">
        <v>0</v>
      </c>
      <c r="M79" s="76">
        <f t="shared" si="3"/>
        <v>0</v>
      </c>
      <c r="N79" s="76">
        <f t="shared" si="4"/>
        <v>0</v>
      </c>
      <c r="O79" s="447"/>
      <c r="P79" s="83"/>
    </row>
    <row r="80" spans="8:16">
      <c r="H80" s="317">
        <v>76</v>
      </c>
      <c r="I80" s="52" t="s">
        <v>1608</v>
      </c>
      <c r="J80" s="53" t="s">
        <v>6</v>
      </c>
      <c r="K80" s="72" t="s">
        <v>2104</v>
      </c>
      <c r="L80" s="76">
        <v>520140</v>
      </c>
      <c r="M80" s="76">
        <f t="shared" si="3"/>
        <v>6516000</v>
      </c>
      <c r="N80" s="76">
        <f t="shared" si="4"/>
        <v>3355700</v>
      </c>
      <c r="O80" s="447"/>
      <c r="P80" s="83"/>
    </row>
    <row r="81" spans="8:16">
      <c r="H81" s="317">
        <v>77</v>
      </c>
      <c r="I81" s="52" t="s">
        <v>1611</v>
      </c>
      <c r="J81" s="53" t="s">
        <v>6</v>
      </c>
      <c r="K81" s="72" t="s">
        <v>2104</v>
      </c>
      <c r="L81" s="76">
        <v>0</v>
      </c>
      <c r="M81" s="76">
        <f t="shared" si="3"/>
        <v>0</v>
      </c>
      <c r="N81" s="76">
        <f t="shared" si="4"/>
        <v>0</v>
      </c>
      <c r="O81" s="447"/>
      <c r="P81" s="83"/>
    </row>
    <row r="82" spans="8:16">
      <c r="H82" s="317">
        <v>78</v>
      </c>
      <c r="I82" s="52" t="s">
        <v>1614</v>
      </c>
      <c r="J82" s="53" t="s">
        <v>6</v>
      </c>
      <c r="K82" s="72" t="s">
        <v>2104</v>
      </c>
      <c r="L82" s="76">
        <v>0</v>
      </c>
      <c r="M82" s="76">
        <f t="shared" si="3"/>
        <v>0</v>
      </c>
      <c r="N82" s="76">
        <f t="shared" si="4"/>
        <v>0</v>
      </c>
      <c r="O82" s="447"/>
      <c r="P82" s="83"/>
    </row>
    <row r="83" spans="8:16">
      <c r="H83" s="317">
        <v>79</v>
      </c>
      <c r="I83" s="52" t="s">
        <v>1615</v>
      </c>
      <c r="J83" s="53" t="s">
        <v>6</v>
      </c>
      <c r="K83" s="72" t="s">
        <v>2104</v>
      </c>
      <c r="L83" s="76">
        <v>0</v>
      </c>
      <c r="M83" s="76">
        <f t="shared" si="3"/>
        <v>0</v>
      </c>
      <c r="N83" s="76">
        <f t="shared" si="4"/>
        <v>0</v>
      </c>
      <c r="O83" s="447"/>
      <c r="P83" s="83"/>
    </row>
    <row r="84" spans="8:16">
      <c r="H84" s="317">
        <v>80</v>
      </c>
      <c r="I84" s="52" t="s">
        <v>1616</v>
      </c>
      <c r="J84" s="53" t="s">
        <v>6</v>
      </c>
      <c r="K84" s="72" t="s">
        <v>2104</v>
      </c>
      <c r="L84" s="76">
        <v>520140</v>
      </c>
      <c r="M84" s="76">
        <f t="shared" si="3"/>
        <v>6516000</v>
      </c>
      <c r="N84" s="76">
        <f t="shared" si="4"/>
        <v>3355700</v>
      </c>
      <c r="O84" s="447"/>
      <c r="P84" s="83"/>
    </row>
    <row r="85" spans="8:16">
      <c r="H85" s="317">
        <v>81</v>
      </c>
      <c r="I85" s="52" t="s">
        <v>1618</v>
      </c>
      <c r="J85" s="53" t="s">
        <v>6</v>
      </c>
      <c r="K85" s="72" t="s">
        <v>2104</v>
      </c>
      <c r="L85" s="76">
        <v>1692290</v>
      </c>
      <c r="M85" s="76">
        <f t="shared" si="3"/>
        <v>21201600</v>
      </c>
      <c r="N85" s="76">
        <f t="shared" si="4"/>
        <v>10918800</v>
      </c>
      <c r="O85" s="447"/>
      <c r="P85" s="83"/>
    </row>
    <row r="86" spans="8:16">
      <c r="H86" s="317">
        <v>82</v>
      </c>
      <c r="I86" s="52" t="s">
        <v>1620</v>
      </c>
      <c r="J86" s="53" t="s">
        <v>6</v>
      </c>
      <c r="K86" s="53" t="s">
        <v>2104</v>
      </c>
      <c r="L86" s="563">
        <v>12833290</v>
      </c>
      <c r="M86" s="563">
        <f t="shared" si="3"/>
        <v>160776000</v>
      </c>
      <c r="N86" s="563">
        <f>(ROUND(((M86/12)*6)+(((M86/12)*6)*3%),-2))+3800</f>
        <v>82803400</v>
      </c>
      <c r="O86" s="447"/>
      <c r="P86" s="83"/>
    </row>
    <row r="87" spans="8:16">
      <c r="H87" s="317">
        <v>83</v>
      </c>
      <c r="I87" s="52" t="s">
        <v>1621</v>
      </c>
      <c r="J87" s="53" t="s">
        <v>6</v>
      </c>
      <c r="K87" s="72" t="s">
        <v>2104</v>
      </c>
      <c r="L87" s="76">
        <v>520140</v>
      </c>
      <c r="M87" s="76">
        <f t="shared" si="3"/>
        <v>6516000</v>
      </c>
      <c r="N87" s="76">
        <f t="shared" si="4"/>
        <v>3355700</v>
      </c>
      <c r="O87" s="447"/>
      <c r="P87" s="83"/>
    </row>
    <row r="88" spans="8:16">
      <c r="H88" s="317">
        <v>84</v>
      </c>
      <c r="I88" s="52" t="s">
        <v>1622</v>
      </c>
      <c r="J88" s="53" t="s">
        <v>6</v>
      </c>
      <c r="K88" s="72" t="s">
        <v>2104</v>
      </c>
      <c r="L88" s="76">
        <v>1792140</v>
      </c>
      <c r="M88" s="76">
        <f t="shared" si="3"/>
        <v>22452000</v>
      </c>
      <c r="N88" s="76">
        <f t="shared" si="4"/>
        <v>11562800</v>
      </c>
      <c r="O88" s="447"/>
      <c r="P88" s="83"/>
    </row>
    <row r="89" spans="8:16">
      <c r="H89" s="317">
        <v>85</v>
      </c>
      <c r="I89" s="52" t="s">
        <v>1623</v>
      </c>
      <c r="J89" s="53" t="s">
        <v>6</v>
      </c>
      <c r="K89" s="72" t="s">
        <v>2104</v>
      </c>
      <c r="L89" s="76">
        <v>0</v>
      </c>
      <c r="M89" s="76">
        <f t="shared" si="3"/>
        <v>0</v>
      </c>
      <c r="N89" s="76">
        <f t="shared" si="4"/>
        <v>0</v>
      </c>
      <c r="O89" s="447"/>
      <c r="P89" s="83"/>
    </row>
    <row r="90" spans="8:16">
      <c r="H90" s="317">
        <v>86</v>
      </c>
      <c r="I90" s="52" t="s">
        <v>1624</v>
      </c>
      <c r="J90" s="53" t="s">
        <v>6</v>
      </c>
      <c r="K90" s="72" t="s">
        <v>2104</v>
      </c>
      <c r="L90" s="76">
        <v>0</v>
      </c>
      <c r="M90" s="76">
        <f t="shared" si="3"/>
        <v>0</v>
      </c>
      <c r="N90" s="76">
        <f t="shared" si="4"/>
        <v>0</v>
      </c>
      <c r="O90" s="447"/>
      <c r="P90" s="83"/>
    </row>
    <row r="91" spans="8:16">
      <c r="H91" s="317">
        <v>87</v>
      </c>
      <c r="I91" s="52" t="s">
        <v>1625</v>
      </c>
      <c r="J91" s="53" t="s">
        <v>6</v>
      </c>
      <c r="K91" s="72" t="s">
        <v>2104</v>
      </c>
      <c r="L91" s="76">
        <v>0</v>
      </c>
      <c r="M91" s="76">
        <f t="shared" si="3"/>
        <v>0</v>
      </c>
      <c r="N91" s="76">
        <f t="shared" si="4"/>
        <v>0</v>
      </c>
      <c r="O91" s="447"/>
      <c r="P91" s="83"/>
    </row>
    <row r="92" spans="8:16">
      <c r="H92" s="317">
        <v>88</v>
      </c>
      <c r="I92" s="52" t="s">
        <v>1626</v>
      </c>
      <c r="J92" s="53" t="s">
        <v>6</v>
      </c>
      <c r="K92" s="72" t="s">
        <v>2104</v>
      </c>
      <c r="L92" s="76">
        <v>0</v>
      </c>
      <c r="M92" s="76">
        <f t="shared" si="3"/>
        <v>0</v>
      </c>
      <c r="N92" s="76">
        <f t="shared" si="4"/>
        <v>0</v>
      </c>
      <c r="O92" s="447"/>
      <c r="P92" s="83"/>
    </row>
    <row r="93" spans="8:16">
      <c r="H93" s="317">
        <v>89</v>
      </c>
      <c r="I93" s="52" t="s">
        <v>1629</v>
      </c>
      <c r="J93" s="53" t="s">
        <v>6</v>
      </c>
      <c r="K93" s="72" t="s">
        <v>2104</v>
      </c>
      <c r="L93" s="76">
        <v>520140</v>
      </c>
      <c r="M93" s="76">
        <f t="shared" si="3"/>
        <v>6516000</v>
      </c>
      <c r="N93" s="76">
        <f t="shared" si="4"/>
        <v>3355700</v>
      </c>
      <c r="O93" s="447"/>
      <c r="P93" s="83"/>
    </row>
    <row r="94" spans="8:16">
      <c r="H94" s="317">
        <v>90</v>
      </c>
      <c r="I94" s="52" t="s">
        <v>1633</v>
      </c>
      <c r="J94" s="53" t="s">
        <v>6</v>
      </c>
      <c r="K94" s="72" t="s">
        <v>2104</v>
      </c>
      <c r="L94" s="76">
        <v>0</v>
      </c>
      <c r="M94" s="76">
        <f t="shared" si="3"/>
        <v>0</v>
      </c>
      <c r="N94" s="76">
        <f t="shared" si="4"/>
        <v>0</v>
      </c>
      <c r="O94" s="447"/>
      <c r="P94" s="83"/>
    </row>
    <row r="95" spans="8:16">
      <c r="H95" s="317">
        <v>91</v>
      </c>
      <c r="I95" s="52" t="s">
        <v>1634</v>
      </c>
      <c r="J95" s="53" t="s">
        <v>6</v>
      </c>
      <c r="K95" s="72" t="s">
        <v>2104</v>
      </c>
      <c r="L95" s="76">
        <v>607710</v>
      </c>
      <c r="M95" s="76">
        <f t="shared" si="3"/>
        <v>7612800</v>
      </c>
      <c r="N95" s="76">
        <f t="shared" si="4"/>
        <v>3920600</v>
      </c>
      <c r="O95" s="447"/>
      <c r="P95" s="83"/>
    </row>
    <row r="96" spans="8:16">
      <c r="H96" s="317">
        <v>92</v>
      </c>
      <c r="I96" s="52" t="s">
        <v>1635</v>
      </c>
      <c r="J96" s="53" t="s">
        <v>6</v>
      </c>
      <c r="K96" s="72" t="s">
        <v>2104</v>
      </c>
      <c r="L96" s="76">
        <v>520140</v>
      </c>
      <c r="M96" s="76">
        <f t="shared" si="3"/>
        <v>6516000</v>
      </c>
      <c r="N96" s="76">
        <f t="shared" si="4"/>
        <v>3355700</v>
      </c>
      <c r="O96" s="447"/>
      <c r="P96" s="83"/>
    </row>
    <row r="97" spans="8:16">
      <c r="H97" s="317">
        <v>93</v>
      </c>
      <c r="I97" s="52" t="s">
        <v>1636</v>
      </c>
      <c r="J97" s="53" t="s">
        <v>6</v>
      </c>
      <c r="K97" s="72" t="s">
        <v>2104</v>
      </c>
      <c r="L97" s="76">
        <v>0</v>
      </c>
      <c r="M97" s="76">
        <f t="shared" si="3"/>
        <v>0</v>
      </c>
      <c r="N97" s="76">
        <f t="shared" si="4"/>
        <v>0</v>
      </c>
      <c r="O97" s="447"/>
      <c r="P97" s="83"/>
    </row>
    <row r="98" spans="8:16">
      <c r="H98" s="317">
        <v>94</v>
      </c>
      <c r="I98" s="52" t="s">
        <v>1637</v>
      </c>
      <c r="J98" s="53" t="s">
        <v>6</v>
      </c>
      <c r="K98" s="72" t="s">
        <v>2104</v>
      </c>
      <c r="L98" s="76">
        <v>0</v>
      </c>
      <c r="M98" s="76">
        <f t="shared" si="3"/>
        <v>0</v>
      </c>
      <c r="N98" s="76">
        <f t="shared" si="4"/>
        <v>0</v>
      </c>
      <c r="O98" s="447"/>
      <c r="P98" s="83"/>
    </row>
    <row r="99" spans="8:16">
      <c r="H99" s="317">
        <v>95</v>
      </c>
      <c r="I99" s="52" t="s">
        <v>1638</v>
      </c>
      <c r="J99" s="53" t="s">
        <v>6</v>
      </c>
      <c r="K99" s="72" t="s">
        <v>2104</v>
      </c>
      <c r="L99" s="76">
        <v>5820570</v>
      </c>
      <c r="M99" s="76">
        <f t="shared" si="3"/>
        <v>72920400</v>
      </c>
      <c r="N99" s="76">
        <f t="shared" si="4"/>
        <v>37554000</v>
      </c>
      <c r="O99" s="447"/>
      <c r="P99" s="83"/>
    </row>
    <row r="100" spans="8:16">
      <c r="H100" s="317">
        <v>96</v>
      </c>
      <c r="I100" s="52" t="s">
        <v>1640</v>
      </c>
      <c r="J100" s="53" t="s">
        <v>6</v>
      </c>
      <c r="K100" s="72" t="s">
        <v>2104</v>
      </c>
      <c r="L100" s="76">
        <v>1792140</v>
      </c>
      <c r="M100" s="76">
        <f t="shared" si="3"/>
        <v>22452000</v>
      </c>
      <c r="N100" s="76">
        <f t="shared" si="4"/>
        <v>11562800</v>
      </c>
      <c r="O100" s="447"/>
      <c r="P100" s="83"/>
    </row>
    <row r="101" spans="8:16">
      <c r="H101" s="317">
        <v>97</v>
      </c>
      <c r="I101" s="52" t="s">
        <v>1643</v>
      </c>
      <c r="J101" s="53" t="s">
        <v>6</v>
      </c>
      <c r="K101" s="72" t="s">
        <v>2104</v>
      </c>
      <c r="L101" s="76">
        <v>520140</v>
      </c>
      <c r="M101" s="76">
        <f t="shared" si="3"/>
        <v>6516000</v>
      </c>
      <c r="N101" s="76">
        <f t="shared" si="4"/>
        <v>3355700</v>
      </c>
      <c r="O101" s="447"/>
      <c r="P101" s="83"/>
    </row>
    <row r="102" spans="8:16">
      <c r="H102" s="317">
        <v>98</v>
      </c>
      <c r="I102" s="52" t="s">
        <v>1644</v>
      </c>
      <c r="J102" s="53" t="s">
        <v>6</v>
      </c>
      <c r="K102" s="72" t="s">
        <v>2104</v>
      </c>
      <c r="L102" s="76">
        <v>0</v>
      </c>
      <c r="M102" s="76">
        <f t="shared" si="3"/>
        <v>0</v>
      </c>
      <c r="N102" s="76">
        <f t="shared" si="4"/>
        <v>0</v>
      </c>
      <c r="O102" s="447"/>
      <c r="P102" s="83"/>
    </row>
    <row r="103" spans="8:16">
      <c r="H103" s="317">
        <v>99</v>
      </c>
      <c r="I103" s="52" t="s">
        <v>1645</v>
      </c>
      <c r="J103" s="53" t="s">
        <v>6</v>
      </c>
      <c r="K103" s="72" t="s">
        <v>2104</v>
      </c>
      <c r="L103" s="76">
        <v>520140</v>
      </c>
      <c r="M103" s="76">
        <f t="shared" si="3"/>
        <v>6516000</v>
      </c>
      <c r="N103" s="76">
        <f t="shared" si="4"/>
        <v>3355700</v>
      </c>
      <c r="O103" s="447"/>
      <c r="P103" s="83"/>
    </row>
    <row r="104" spans="8:16">
      <c r="H104" s="317">
        <v>100</v>
      </c>
      <c r="I104" s="52" t="s">
        <v>1646</v>
      </c>
      <c r="J104" s="53" t="s">
        <v>6</v>
      </c>
      <c r="K104" s="72" t="s">
        <v>2104</v>
      </c>
      <c r="L104" s="76">
        <v>520140</v>
      </c>
      <c r="M104" s="76">
        <f t="shared" si="3"/>
        <v>6516000</v>
      </c>
      <c r="N104" s="76">
        <f t="shared" si="4"/>
        <v>3355700</v>
      </c>
      <c r="O104" s="447"/>
      <c r="P104" s="83"/>
    </row>
    <row r="105" spans="8:16">
      <c r="H105" s="317">
        <v>101</v>
      </c>
      <c r="I105" s="52" t="s">
        <v>1649</v>
      </c>
      <c r="J105" s="53" t="s">
        <v>6</v>
      </c>
      <c r="K105" s="72" t="s">
        <v>2104</v>
      </c>
      <c r="L105" s="76">
        <v>0</v>
      </c>
      <c r="M105" s="76">
        <f t="shared" si="3"/>
        <v>0</v>
      </c>
      <c r="N105" s="76">
        <f t="shared" si="4"/>
        <v>0</v>
      </c>
      <c r="O105" s="447"/>
      <c r="P105" s="83"/>
    </row>
    <row r="106" spans="8:16">
      <c r="H106" s="317">
        <v>102</v>
      </c>
      <c r="I106" s="52" t="s">
        <v>1650</v>
      </c>
      <c r="J106" s="53" t="s">
        <v>6</v>
      </c>
      <c r="K106" s="72" t="s">
        <v>2104</v>
      </c>
      <c r="L106" s="76">
        <v>1236000</v>
      </c>
      <c r="M106" s="76">
        <f t="shared" si="3"/>
        <v>15484800</v>
      </c>
      <c r="N106" s="76">
        <f t="shared" si="4"/>
        <v>7974700</v>
      </c>
      <c r="O106" s="447"/>
      <c r="P106" s="83"/>
    </row>
    <row r="107" spans="8:16">
      <c r="H107" s="317">
        <v>103</v>
      </c>
      <c r="I107" s="52" t="s">
        <v>1651</v>
      </c>
      <c r="J107" s="53" t="s">
        <v>6</v>
      </c>
      <c r="K107" s="72" t="s">
        <v>2104</v>
      </c>
      <c r="L107" s="76">
        <v>0</v>
      </c>
      <c r="M107" s="76">
        <f t="shared" si="3"/>
        <v>0</v>
      </c>
      <c r="N107" s="76">
        <f t="shared" si="4"/>
        <v>0</v>
      </c>
      <c r="O107" s="447"/>
      <c r="P107" s="83"/>
    </row>
    <row r="108" spans="8:16">
      <c r="H108" s="317">
        <v>104</v>
      </c>
      <c r="I108" s="52" t="s">
        <v>1654</v>
      </c>
      <c r="J108" s="53" t="s">
        <v>6</v>
      </c>
      <c r="K108" s="72" t="s">
        <v>2104</v>
      </c>
      <c r="L108" s="76">
        <v>0</v>
      </c>
      <c r="M108" s="76">
        <f t="shared" si="3"/>
        <v>0</v>
      </c>
      <c r="N108" s="76">
        <f t="shared" si="4"/>
        <v>0</v>
      </c>
      <c r="O108" s="447"/>
      <c r="P108" s="83"/>
    </row>
    <row r="109" spans="8:16">
      <c r="H109" s="317">
        <v>105</v>
      </c>
      <c r="I109" s="52" t="s">
        <v>1656</v>
      </c>
      <c r="J109" s="53" t="s">
        <v>6</v>
      </c>
      <c r="K109" s="72" t="s">
        <v>2104</v>
      </c>
      <c r="L109" s="76">
        <v>520140</v>
      </c>
      <c r="M109" s="76">
        <f t="shared" si="3"/>
        <v>6516000</v>
      </c>
      <c r="N109" s="76">
        <f t="shared" si="4"/>
        <v>3355700</v>
      </c>
      <c r="O109" s="447"/>
      <c r="P109" s="83"/>
    </row>
    <row r="110" spans="8:16">
      <c r="H110" s="317">
        <v>106</v>
      </c>
      <c r="I110" s="52" t="s">
        <v>1657</v>
      </c>
      <c r="J110" s="53" t="s">
        <v>6</v>
      </c>
      <c r="K110" s="72" t="s">
        <v>2104</v>
      </c>
      <c r="L110" s="76">
        <v>0</v>
      </c>
      <c r="M110" s="76">
        <f t="shared" si="3"/>
        <v>0</v>
      </c>
      <c r="N110" s="76">
        <f t="shared" si="4"/>
        <v>0</v>
      </c>
      <c r="O110" s="447"/>
      <c r="P110" s="83"/>
    </row>
    <row r="111" spans="8:16">
      <c r="H111" s="317">
        <v>107</v>
      </c>
      <c r="I111" s="52" t="s">
        <v>1658</v>
      </c>
      <c r="J111" s="53" t="s">
        <v>6</v>
      </c>
      <c r="K111" s="72" t="s">
        <v>2104</v>
      </c>
      <c r="L111" s="76">
        <v>0</v>
      </c>
      <c r="M111" s="76">
        <f t="shared" si="3"/>
        <v>0</v>
      </c>
      <c r="N111" s="76">
        <f t="shared" si="4"/>
        <v>0</v>
      </c>
      <c r="O111" s="447"/>
      <c r="P111" s="83"/>
    </row>
    <row r="112" spans="8:16">
      <c r="H112" s="317">
        <v>108</v>
      </c>
      <c r="I112" s="52" t="s">
        <v>1659</v>
      </c>
      <c r="J112" s="53" t="s">
        <v>6</v>
      </c>
      <c r="K112" s="72" t="s">
        <v>2104</v>
      </c>
      <c r="L112" s="76">
        <v>520140</v>
      </c>
      <c r="M112" s="76">
        <f t="shared" si="3"/>
        <v>6516000</v>
      </c>
      <c r="N112" s="76">
        <f t="shared" si="4"/>
        <v>3355700</v>
      </c>
      <c r="O112" s="447"/>
      <c r="P112" s="83"/>
    </row>
    <row r="113" spans="8:16">
      <c r="H113" s="317">
        <v>109</v>
      </c>
      <c r="I113" s="52" t="s">
        <v>1661</v>
      </c>
      <c r="J113" s="53" t="s">
        <v>6</v>
      </c>
      <c r="K113" s="72" t="s">
        <v>2104</v>
      </c>
      <c r="L113" s="76">
        <v>1050570</v>
      </c>
      <c r="M113" s="76">
        <f t="shared" si="3"/>
        <v>13161600</v>
      </c>
      <c r="N113" s="76">
        <f t="shared" si="4"/>
        <v>6778200</v>
      </c>
      <c r="O113" s="447"/>
      <c r="P113" s="83"/>
    </row>
    <row r="114" spans="8:16">
      <c r="H114" s="317">
        <v>110</v>
      </c>
      <c r="I114" s="52" t="s">
        <v>1665</v>
      </c>
      <c r="J114" s="53" t="s">
        <v>6</v>
      </c>
      <c r="K114" s="72" t="s">
        <v>2104</v>
      </c>
      <c r="L114" s="76">
        <v>520140</v>
      </c>
      <c r="M114" s="76">
        <f t="shared" si="3"/>
        <v>6516000</v>
      </c>
      <c r="N114" s="76">
        <f t="shared" si="4"/>
        <v>3355700</v>
      </c>
      <c r="O114" s="447"/>
      <c r="P114" s="83"/>
    </row>
    <row r="115" spans="8:16">
      <c r="H115" s="317">
        <v>111</v>
      </c>
      <c r="I115" s="52" t="s">
        <v>1666</v>
      </c>
      <c r="J115" s="53" t="s">
        <v>6</v>
      </c>
      <c r="K115" s="72" t="s">
        <v>2104</v>
      </c>
      <c r="L115" s="76">
        <v>1261710</v>
      </c>
      <c r="M115" s="76">
        <f t="shared" si="3"/>
        <v>15806400</v>
      </c>
      <c r="N115" s="76">
        <f t="shared" si="4"/>
        <v>8140300</v>
      </c>
      <c r="O115" s="447"/>
      <c r="P115" s="83"/>
    </row>
    <row r="116" spans="8:16">
      <c r="H116" s="317">
        <v>112</v>
      </c>
      <c r="I116" s="52" t="s">
        <v>159</v>
      </c>
      <c r="J116" s="53" t="s">
        <v>6</v>
      </c>
      <c r="K116" s="72" t="s">
        <v>2104</v>
      </c>
      <c r="L116" s="76">
        <v>2223710</v>
      </c>
      <c r="M116" s="76">
        <f t="shared" si="3"/>
        <v>27859200</v>
      </c>
      <c r="N116" s="76">
        <f t="shared" si="4"/>
        <v>14347500</v>
      </c>
      <c r="O116" s="447"/>
      <c r="P116" s="83"/>
    </row>
    <row r="117" spans="8:16">
      <c r="H117" s="317">
        <v>113</v>
      </c>
      <c r="I117" s="52" t="s">
        <v>161</v>
      </c>
      <c r="J117" s="53" t="s">
        <v>6</v>
      </c>
      <c r="K117" s="72" t="s">
        <v>2104</v>
      </c>
      <c r="L117" s="76">
        <v>0</v>
      </c>
      <c r="M117" s="76">
        <f t="shared" si="3"/>
        <v>0</v>
      </c>
      <c r="N117" s="76">
        <f t="shared" si="4"/>
        <v>0</v>
      </c>
      <c r="O117" s="447"/>
      <c r="P117" s="83"/>
    </row>
    <row r="118" spans="8:16">
      <c r="H118" s="317">
        <v>114</v>
      </c>
      <c r="I118" s="52" t="s">
        <v>163</v>
      </c>
      <c r="J118" s="53" t="s">
        <v>6</v>
      </c>
      <c r="K118" s="72" t="s">
        <v>2104</v>
      </c>
      <c r="L118" s="76">
        <v>520140</v>
      </c>
      <c r="M118" s="76">
        <f t="shared" si="3"/>
        <v>6516000</v>
      </c>
      <c r="N118" s="76">
        <f t="shared" si="4"/>
        <v>3355700</v>
      </c>
      <c r="O118" s="447"/>
      <c r="P118" s="83"/>
    </row>
    <row r="119" spans="8:16">
      <c r="H119" s="317">
        <v>115</v>
      </c>
      <c r="I119" s="52" t="s">
        <v>165</v>
      </c>
      <c r="J119" s="53" t="s">
        <v>6</v>
      </c>
      <c r="K119" s="72" t="s">
        <v>2104</v>
      </c>
      <c r="L119" s="76">
        <v>0</v>
      </c>
      <c r="M119" s="76">
        <f t="shared" si="3"/>
        <v>0</v>
      </c>
      <c r="N119" s="76">
        <f t="shared" si="4"/>
        <v>0</v>
      </c>
      <c r="O119" s="447"/>
      <c r="P119" s="83"/>
    </row>
    <row r="120" spans="8:16">
      <c r="H120" s="317">
        <v>116</v>
      </c>
      <c r="I120" s="52" t="s">
        <v>167</v>
      </c>
      <c r="J120" s="53" t="s">
        <v>6</v>
      </c>
      <c r="K120" s="72" t="s">
        <v>2104</v>
      </c>
      <c r="L120" s="76">
        <v>520140</v>
      </c>
      <c r="M120" s="76">
        <f t="shared" si="3"/>
        <v>6516000</v>
      </c>
      <c r="N120" s="76">
        <f t="shared" si="4"/>
        <v>3355700</v>
      </c>
      <c r="O120" s="447"/>
      <c r="P120" s="83"/>
    </row>
    <row r="121" spans="8:16">
      <c r="H121" s="317">
        <v>117</v>
      </c>
      <c r="I121" s="52" t="s">
        <v>830</v>
      </c>
      <c r="J121" s="53" t="s">
        <v>6</v>
      </c>
      <c r="K121" s="72" t="s">
        <v>2104</v>
      </c>
      <c r="L121" s="76">
        <v>0</v>
      </c>
      <c r="M121" s="76">
        <f t="shared" si="3"/>
        <v>0</v>
      </c>
      <c r="N121" s="76">
        <f t="shared" si="4"/>
        <v>0</v>
      </c>
      <c r="O121" s="447"/>
      <c r="P121" s="83"/>
    </row>
    <row r="122" spans="8:16">
      <c r="H122" s="317">
        <v>118</v>
      </c>
      <c r="I122" s="52" t="s">
        <v>832</v>
      </c>
      <c r="J122" s="53" t="s">
        <v>6</v>
      </c>
      <c r="K122" s="72" t="s">
        <v>2104</v>
      </c>
      <c r="L122" s="76">
        <v>520140</v>
      </c>
      <c r="M122" s="76">
        <f t="shared" si="3"/>
        <v>6516000</v>
      </c>
      <c r="N122" s="76">
        <f t="shared" si="4"/>
        <v>3355700</v>
      </c>
      <c r="O122" s="447"/>
      <c r="P122" s="83"/>
    </row>
    <row r="123" spans="8:16">
      <c r="H123" s="317">
        <v>119</v>
      </c>
      <c r="I123" s="52" t="s">
        <v>722</v>
      </c>
      <c r="J123" s="53" t="s">
        <v>6</v>
      </c>
      <c r="K123" s="72" t="s">
        <v>2104</v>
      </c>
      <c r="L123" s="76">
        <v>520140</v>
      </c>
      <c r="M123" s="76">
        <f t="shared" si="3"/>
        <v>6516000</v>
      </c>
      <c r="N123" s="76">
        <f t="shared" si="4"/>
        <v>3355700</v>
      </c>
      <c r="O123" s="447"/>
      <c r="P123" s="83"/>
    </row>
    <row r="124" spans="8:16">
      <c r="H124" s="317">
        <v>120</v>
      </c>
      <c r="I124" s="52" t="s">
        <v>724</v>
      </c>
      <c r="J124" s="53" t="s">
        <v>6</v>
      </c>
      <c r="K124" s="72" t="s">
        <v>2104</v>
      </c>
      <c r="L124" s="76">
        <v>520140</v>
      </c>
      <c r="M124" s="76">
        <f t="shared" si="3"/>
        <v>6516000</v>
      </c>
      <c r="N124" s="76">
        <f t="shared" si="4"/>
        <v>3355700</v>
      </c>
      <c r="O124" s="447"/>
      <c r="P124" s="83"/>
    </row>
    <row r="125" spans="8:16">
      <c r="H125" s="317">
        <v>121</v>
      </c>
      <c r="I125" s="52" t="s">
        <v>1229</v>
      </c>
      <c r="J125" s="53" t="s">
        <v>16</v>
      </c>
      <c r="K125" s="72" t="s">
        <v>1477</v>
      </c>
      <c r="L125" s="76">
        <v>9316290</v>
      </c>
      <c r="M125" s="76">
        <f t="shared" si="3"/>
        <v>116714400</v>
      </c>
      <c r="N125" s="76">
        <f t="shared" si="4"/>
        <v>60107900</v>
      </c>
      <c r="O125" s="447"/>
      <c r="P125" s="83"/>
    </row>
    <row r="126" spans="8:16">
      <c r="H126" s="317">
        <v>122</v>
      </c>
      <c r="I126" s="52" t="s">
        <v>1675</v>
      </c>
      <c r="J126" s="53" t="s">
        <v>16</v>
      </c>
      <c r="K126" s="72" t="s">
        <v>2105</v>
      </c>
      <c r="L126" s="76">
        <v>1372000</v>
      </c>
      <c r="M126" s="76">
        <f t="shared" si="3"/>
        <v>17188800</v>
      </c>
      <c r="N126" s="76">
        <f t="shared" si="4"/>
        <v>8852200</v>
      </c>
      <c r="O126" s="447"/>
      <c r="P126" s="83"/>
    </row>
    <row r="127" spans="8:16">
      <c r="H127" s="317">
        <v>123</v>
      </c>
      <c r="I127" s="52" t="s">
        <v>1276</v>
      </c>
      <c r="J127" s="53" t="s">
        <v>220</v>
      </c>
      <c r="K127" s="72" t="s">
        <v>2105</v>
      </c>
      <c r="L127" s="76">
        <v>1482140</v>
      </c>
      <c r="M127" s="76">
        <f t="shared" si="3"/>
        <v>18568800</v>
      </c>
      <c r="N127" s="76">
        <f t="shared" si="4"/>
        <v>9562900</v>
      </c>
      <c r="O127" s="447"/>
      <c r="P127" s="83"/>
    </row>
    <row r="128" spans="8:16">
      <c r="H128" s="317">
        <v>124</v>
      </c>
      <c r="I128" s="52" t="s">
        <v>1277</v>
      </c>
      <c r="J128" s="53" t="s">
        <v>16</v>
      </c>
      <c r="K128" s="72" t="s">
        <v>2105</v>
      </c>
      <c r="L128" s="76">
        <v>1372000</v>
      </c>
      <c r="M128" s="76">
        <f t="shared" si="3"/>
        <v>17188800</v>
      </c>
      <c r="N128" s="76">
        <f t="shared" si="4"/>
        <v>8852200</v>
      </c>
      <c r="O128" s="447"/>
      <c r="P128" s="83"/>
    </row>
    <row r="129" spans="8:16">
      <c r="H129" s="317">
        <v>125</v>
      </c>
      <c r="I129" s="52" t="s">
        <v>268</v>
      </c>
      <c r="J129" s="53" t="s">
        <v>16</v>
      </c>
      <c r="K129" s="72" t="s">
        <v>2107</v>
      </c>
      <c r="L129" s="76">
        <v>2855140</v>
      </c>
      <c r="M129" s="76">
        <f t="shared" si="3"/>
        <v>35769600</v>
      </c>
      <c r="N129" s="76">
        <f t="shared" si="4"/>
        <v>18421300</v>
      </c>
      <c r="O129" s="447"/>
      <c r="P129" s="83"/>
    </row>
    <row r="130" spans="8:16">
      <c r="H130" s="317">
        <v>126</v>
      </c>
      <c r="I130" s="52" t="s">
        <v>379</v>
      </c>
      <c r="J130" s="53" t="s">
        <v>16</v>
      </c>
      <c r="K130" s="72" t="s">
        <v>2106</v>
      </c>
      <c r="L130" s="76">
        <v>807570</v>
      </c>
      <c r="M130" s="76">
        <f t="shared" si="3"/>
        <v>10117200</v>
      </c>
      <c r="N130" s="76">
        <f t="shared" si="4"/>
        <v>5210400</v>
      </c>
      <c r="O130" s="447"/>
      <c r="P130" s="83"/>
    </row>
    <row r="131" spans="8:16">
      <c r="H131" s="317">
        <v>127</v>
      </c>
      <c r="I131" s="52" t="s">
        <v>1683</v>
      </c>
      <c r="J131" s="53" t="s">
        <v>16</v>
      </c>
      <c r="K131" s="72" t="s">
        <v>2106</v>
      </c>
      <c r="L131" s="76">
        <v>951710</v>
      </c>
      <c r="M131" s="76">
        <f t="shared" si="3"/>
        <v>11923200</v>
      </c>
      <c r="N131" s="76">
        <f t="shared" si="4"/>
        <v>6140400</v>
      </c>
      <c r="O131" s="447"/>
      <c r="P131" s="83"/>
    </row>
    <row r="132" spans="8:16">
      <c r="H132" s="317">
        <v>128</v>
      </c>
      <c r="I132" s="52" t="s">
        <v>553</v>
      </c>
      <c r="J132" s="53" t="s">
        <v>16</v>
      </c>
      <c r="K132" s="72" t="s">
        <v>2106</v>
      </c>
      <c r="L132" s="76">
        <v>520140</v>
      </c>
      <c r="M132" s="76">
        <f t="shared" si="3"/>
        <v>6516000</v>
      </c>
      <c r="N132" s="76">
        <f t="shared" si="4"/>
        <v>3355700</v>
      </c>
      <c r="O132" s="447"/>
      <c r="P132" s="83"/>
    </row>
    <row r="133" spans="8:16">
      <c r="H133" s="317">
        <v>129</v>
      </c>
      <c r="I133" s="52" t="s">
        <v>564</v>
      </c>
      <c r="J133" s="53" t="s">
        <v>16</v>
      </c>
      <c r="K133" s="72" t="s">
        <v>2106</v>
      </c>
      <c r="L133" s="76">
        <v>1084570</v>
      </c>
      <c r="M133" s="76">
        <f t="shared" si="3"/>
        <v>13587600</v>
      </c>
      <c r="N133" s="76">
        <f t="shared" si="4"/>
        <v>6997600</v>
      </c>
      <c r="O133" s="447"/>
      <c r="P133" s="83"/>
    </row>
    <row r="134" spans="8:16">
      <c r="H134" s="317">
        <v>130</v>
      </c>
      <c r="I134" s="52" t="s">
        <v>572</v>
      </c>
      <c r="J134" s="53" t="s">
        <v>220</v>
      </c>
      <c r="K134" s="72" t="s">
        <v>2106</v>
      </c>
      <c r="L134" s="76">
        <v>730290</v>
      </c>
      <c r="M134" s="76">
        <f t="shared" ref="M134:M197" si="5">ROUND((L134)+((L134)*4.4%),-2)*12</f>
        <v>9148800</v>
      </c>
      <c r="N134" s="76">
        <f t="shared" ref="N134:N197" si="6">ROUND(((M134/12)*6)+(((M134/12)*6)*3%),-2)</f>
        <v>4711600</v>
      </c>
      <c r="O134" s="447"/>
      <c r="P134" s="83"/>
    </row>
    <row r="135" spans="8:16">
      <c r="H135" s="317">
        <v>131</v>
      </c>
      <c r="I135" s="52" t="s">
        <v>639</v>
      </c>
      <c r="J135" s="53" t="s">
        <v>16</v>
      </c>
      <c r="K135" s="72" t="s">
        <v>2106</v>
      </c>
      <c r="L135" s="76">
        <v>983710</v>
      </c>
      <c r="M135" s="76">
        <f t="shared" si="5"/>
        <v>12324000</v>
      </c>
      <c r="N135" s="76">
        <f t="shared" si="6"/>
        <v>6346900</v>
      </c>
      <c r="O135" s="447"/>
      <c r="P135" s="83"/>
    </row>
    <row r="136" spans="8:16">
      <c r="H136" s="317">
        <v>132</v>
      </c>
      <c r="I136" s="52" t="s">
        <v>683</v>
      </c>
      <c r="J136" s="53" t="s">
        <v>16</v>
      </c>
      <c r="K136" s="72" t="s">
        <v>2106</v>
      </c>
      <c r="L136" s="76">
        <v>707570</v>
      </c>
      <c r="M136" s="76">
        <f t="shared" si="5"/>
        <v>8864400</v>
      </c>
      <c r="N136" s="76">
        <f t="shared" si="6"/>
        <v>4565200</v>
      </c>
      <c r="O136" s="447"/>
      <c r="P136" s="83"/>
    </row>
    <row r="137" spans="8:16">
      <c r="H137" s="317">
        <v>133</v>
      </c>
      <c r="I137" s="52" t="s">
        <v>1230</v>
      </c>
      <c r="J137" s="53" t="s">
        <v>17</v>
      </c>
      <c r="K137" s="72" t="s">
        <v>1477</v>
      </c>
      <c r="L137" s="76">
        <v>13344710</v>
      </c>
      <c r="M137" s="76">
        <f t="shared" si="5"/>
        <v>167182800</v>
      </c>
      <c r="N137" s="76">
        <f t="shared" si="6"/>
        <v>86099100</v>
      </c>
      <c r="O137" s="447"/>
      <c r="P137" s="83"/>
    </row>
    <row r="138" spans="8:16">
      <c r="H138" s="317">
        <v>134</v>
      </c>
      <c r="I138" s="52" t="s">
        <v>341</v>
      </c>
      <c r="J138" s="53" t="s">
        <v>17</v>
      </c>
      <c r="K138" s="72" t="s">
        <v>2107</v>
      </c>
      <c r="L138" s="76">
        <v>1372000</v>
      </c>
      <c r="M138" s="76">
        <f t="shared" si="5"/>
        <v>17188800</v>
      </c>
      <c r="N138" s="76">
        <f t="shared" si="6"/>
        <v>8852200</v>
      </c>
      <c r="O138" s="447"/>
      <c r="P138" s="83"/>
    </row>
    <row r="139" spans="8:16">
      <c r="H139" s="317">
        <v>135</v>
      </c>
      <c r="I139" s="65" t="s">
        <v>2306</v>
      </c>
      <c r="J139" s="53" t="s">
        <v>17</v>
      </c>
      <c r="K139" s="72" t="s">
        <v>2106</v>
      </c>
      <c r="L139" s="76">
        <v>520140</v>
      </c>
      <c r="M139" s="76">
        <f t="shared" si="5"/>
        <v>6516000</v>
      </c>
      <c r="N139" s="76">
        <f t="shared" si="6"/>
        <v>3355700</v>
      </c>
      <c r="O139" s="447"/>
      <c r="P139" s="83"/>
    </row>
    <row r="140" spans="8:16">
      <c r="H140" s="317">
        <v>136</v>
      </c>
      <c r="I140" s="65" t="s">
        <v>2307</v>
      </c>
      <c r="J140" s="53" t="s">
        <v>17</v>
      </c>
      <c r="K140" s="72" t="s">
        <v>2106</v>
      </c>
      <c r="L140" s="76">
        <v>0</v>
      </c>
      <c r="M140" s="76">
        <f t="shared" si="5"/>
        <v>0</v>
      </c>
      <c r="N140" s="76">
        <f t="shared" si="6"/>
        <v>0</v>
      </c>
      <c r="O140" s="447"/>
      <c r="P140" s="83"/>
    </row>
    <row r="141" spans="8:16">
      <c r="H141" s="317">
        <v>137</v>
      </c>
      <c r="I141" s="52" t="s">
        <v>442</v>
      </c>
      <c r="J141" s="53" t="s">
        <v>17</v>
      </c>
      <c r="K141" s="72" t="s">
        <v>2106</v>
      </c>
      <c r="L141" s="76">
        <v>1747860</v>
      </c>
      <c r="M141" s="76">
        <f t="shared" si="5"/>
        <v>21897600</v>
      </c>
      <c r="N141" s="76">
        <f t="shared" si="6"/>
        <v>11277300</v>
      </c>
      <c r="O141" s="447"/>
      <c r="P141" s="83"/>
    </row>
    <row r="142" spans="8:16">
      <c r="H142" s="317">
        <v>138</v>
      </c>
      <c r="I142" s="52" t="s">
        <v>1278</v>
      </c>
      <c r="J142" s="53" t="s">
        <v>17</v>
      </c>
      <c r="K142" s="72" t="s">
        <v>2106</v>
      </c>
      <c r="L142" s="76">
        <v>829140</v>
      </c>
      <c r="M142" s="76">
        <f t="shared" si="5"/>
        <v>10387200</v>
      </c>
      <c r="N142" s="76">
        <f t="shared" si="6"/>
        <v>5349400</v>
      </c>
      <c r="O142" s="447"/>
      <c r="P142" s="83"/>
    </row>
    <row r="143" spans="8:16">
      <c r="H143" s="317">
        <v>139</v>
      </c>
      <c r="I143" s="52" t="s">
        <v>1279</v>
      </c>
      <c r="J143" s="53" t="s">
        <v>17</v>
      </c>
      <c r="K143" s="72" t="s">
        <v>2106</v>
      </c>
      <c r="L143" s="76">
        <v>520140</v>
      </c>
      <c r="M143" s="76">
        <f t="shared" si="5"/>
        <v>6516000</v>
      </c>
      <c r="N143" s="76">
        <f t="shared" si="6"/>
        <v>3355700</v>
      </c>
      <c r="O143" s="447"/>
      <c r="P143" s="83"/>
    </row>
    <row r="144" spans="8:16">
      <c r="H144" s="317">
        <v>140</v>
      </c>
      <c r="I144" s="52" t="s">
        <v>1280</v>
      </c>
      <c r="J144" s="319" t="s">
        <v>17</v>
      </c>
      <c r="K144" s="72" t="s">
        <v>2106</v>
      </c>
      <c r="L144" s="76">
        <v>520140</v>
      </c>
      <c r="M144" s="76">
        <f t="shared" si="5"/>
        <v>6516000</v>
      </c>
      <c r="N144" s="76">
        <f t="shared" si="6"/>
        <v>3355700</v>
      </c>
      <c r="O144" s="447"/>
      <c r="P144" s="83"/>
    </row>
    <row r="145" spans="8:16">
      <c r="H145" s="317">
        <v>141</v>
      </c>
      <c r="I145" s="52" t="s">
        <v>463</v>
      </c>
      <c r="J145" s="53" t="s">
        <v>17</v>
      </c>
      <c r="K145" s="72" t="s">
        <v>2106</v>
      </c>
      <c r="L145" s="76">
        <v>829140</v>
      </c>
      <c r="M145" s="76">
        <f t="shared" si="5"/>
        <v>10387200</v>
      </c>
      <c r="N145" s="76">
        <f t="shared" si="6"/>
        <v>5349400</v>
      </c>
      <c r="O145" s="447"/>
      <c r="P145" s="83"/>
    </row>
    <row r="146" spans="8:16">
      <c r="H146" s="317">
        <v>142</v>
      </c>
      <c r="I146" s="65" t="s">
        <v>864</v>
      </c>
      <c r="J146" s="53" t="s">
        <v>17</v>
      </c>
      <c r="K146" s="72" t="s">
        <v>2106</v>
      </c>
      <c r="L146" s="76">
        <v>520140</v>
      </c>
      <c r="M146" s="76">
        <f t="shared" si="5"/>
        <v>6516000</v>
      </c>
      <c r="N146" s="76">
        <f t="shared" si="6"/>
        <v>3355700</v>
      </c>
      <c r="O146" s="447"/>
      <c r="P146" s="83"/>
    </row>
    <row r="147" spans="8:16">
      <c r="H147" s="317">
        <v>143</v>
      </c>
      <c r="I147" s="52" t="s">
        <v>586</v>
      </c>
      <c r="J147" s="53" t="s">
        <v>17</v>
      </c>
      <c r="K147" s="72" t="s">
        <v>2106</v>
      </c>
      <c r="L147" s="76">
        <v>620000</v>
      </c>
      <c r="M147" s="76">
        <f t="shared" si="5"/>
        <v>7767600</v>
      </c>
      <c r="N147" s="76">
        <f t="shared" si="6"/>
        <v>4000300</v>
      </c>
      <c r="O147" s="447"/>
      <c r="P147" s="83"/>
    </row>
    <row r="148" spans="8:16">
      <c r="H148" s="317">
        <v>144</v>
      </c>
      <c r="I148" s="52" t="s">
        <v>611</v>
      </c>
      <c r="J148" s="53" t="s">
        <v>17</v>
      </c>
      <c r="K148" s="72" t="s">
        <v>2106</v>
      </c>
      <c r="L148" s="76">
        <v>696290</v>
      </c>
      <c r="M148" s="76">
        <f t="shared" si="5"/>
        <v>8722800</v>
      </c>
      <c r="N148" s="76">
        <f t="shared" si="6"/>
        <v>4492200</v>
      </c>
      <c r="O148" s="447"/>
      <c r="P148" s="83"/>
    </row>
    <row r="149" spans="8:16">
      <c r="H149" s="317">
        <v>145</v>
      </c>
      <c r="I149" s="52" t="s">
        <v>672</v>
      </c>
      <c r="J149" s="53" t="s">
        <v>17</v>
      </c>
      <c r="K149" s="72" t="s">
        <v>2106</v>
      </c>
      <c r="L149" s="76">
        <v>807570</v>
      </c>
      <c r="M149" s="76">
        <f t="shared" si="5"/>
        <v>10117200</v>
      </c>
      <c r="N149" s="76">
        <f t="shared" si="6"/>
        <v>5210400</v>
      </c>
      <c r="O149" s="447"/>
      <c r="P149" s="83"/>
    </row>
    <row r="150" spans="8:16">
      <c r="H150" s="317">
        <v>146</v>
      </c>
      <c r="I150" s="52" t="s">
        <v>1231</v>
      </c>
      <c r="J150" s="53" t="s">
        <v>20</v>
      </c>
      <c r="K150" s="72" t="s">
        <v>1477</v>
      </c>
      <c r="L150" s="76">
        <v>6883430</v>
      </c>
      <c r="M150" s="76">
        <f t="shared" si="5"/>
        <v>86235600</v>
      </c>
      <c r="N150" s="76">
        <f t="shared" si="6"/>
        <v>44411300</v>
      </c>
      <c r="O150" s="447"/>
      <c r="P150" s="83"/>
    </row>
    <row r="151" spans="8:16">
      <c r="H151" s="317">
        <v>147</v>
      </c>
      <c r="I151" s="52" t="s">
        <v>805</v>
      </c>
      <c r="J151" s="53" t="s">
        <v>20</v>
      </c>
      <c r="K151" s="72" t="s">
        <v>2105</v>
      </c>
      <c r="L151" s="76">
        <v>520140</v>
      </c>
      <c r="M151" s="76">
        <f t="shared" si="5"/>
        <v>6516000</v>
      </c>
      <c r="N151" s="76">
        <f t="shared" si="6"/>
        <v>3355700</v>
      </c>
      <c r="O151" s="447"/>
      <c r="P151" s="83"/>
    </row>
    <row r="152" spans="8:16">
      <c r="H152" s="317">
        <v>148</v>
      </c>
      <c r="I152" s="52" t="s">
        <v>304</v>
      </c>
      <c r="J152" s="53" t="s">
        <v>20</v>
      </c>
      <c r="K152" s="72" t="s">
        <v>2107</v>
      </c>
      <c r="L152" s="76">
        <v>1261710</v>
      </c>
      <c r="M152" s="76">
        <f t="shared" si="5"/>
        <v>15806400</v>
      </c>
      <c r="N152" s="76">
        <f t="shared" si="6"/>
        <v>8140300</v>
      </c>
      <c r="O152" s="447"/>
      <c r="P152" s="83"/>
    </row>
    <row r="153" spans="8:16">
      <c r="H153" s="317">
        <v>149</v>
      </c>
      <c r="I153" s="52" t="s">
        <v>373</v>
      </c>
      <c r="J153" s="53" t="s">
        <v>20</v>
      </c>
      <c r="K153" s="72" t="s">
        <v>2106</v>
      </c>
      <c r="L153" s="76">
        <v>917710</v>
      </c>
      <c r="M153" s="76">
        <f t="shared" si="5"/>
        <v>11497200</v>
      </c>
      <c r="N153" s="76">
        <f t="shared" si="6"/>
        <v>5921100</v>
      </c>
      <c r="O153" s="447"/>
      <c r="P153" s="83"/>
    </row>
    <row r="154" spans="8:16">
      <c r="H154" s="317">
        <v>150</v>
      </c>
      <c r="I154" s="52" t="s">
        <v>436</v>
      </c>
      <c r="J154" s="53" t="s">
        <v>437</v>
      </c>
      <c r="K154" s="72" t="s">
        <v>2106</v>
      </c>
      <c r="L154" s="76">
        <v>520140</v>
      </c>
      <c r="M154" s="76">
        <f t="shared" si="5"/>
        <v>6516000</v>
      </c>
      <c r="N154" s="76">
        <f t="shared" si="6"/>
        <v>3355700</v>
      </c>
      <c r="O154" s="447"/>
      <c r="P154" s="83"/>
    </row>
    <row r="155" spans="8:16">
      <c r="H155" s="317">
        <v>151</v>
      </c>
      <c r="I155" s="52" t="s">
        <v>459</v>
      </c>
      <c r="J155" s="53" t="s">
        <v>20</v>
      </c>
      <c r="K155" s="72" t="s">
        <v>2106</v>
      </c>
      <c r="L155" s="76">
        <v>829140</v>
      </c>
      <c r="M155" s="76">
        <f t="shared" si="5"/>
        <v>10387200</v>
      </c>
      <c r="N155" s="76">
        <f t="shared" si="6"/>
        <v>5349400</v>
      </c>
      <c r="O155" s="447"/>
      <c r="P155" s="83"/>
    </row>
    <row r="156" spans="8:16">
      <c r="H156" s="317">
        <v>152</v>
      </c>
      <c r="I156" s="52" t="s">
        <v>519</v>
      </c>
      <c r="J156" s="53" t="s">
        <v>20</v>
      </c>
      <c r="K156" s="72" t="s">
        <v>2106</v>
      </c>
      <c r="L156" s="76">
        <v>784860</v>
      </c>
      <c r="M156" s="76">
        <f t="shared" si="5"/>
        <v>9832800</v>
      </c>
      <c r="N156" s="76">
        <f t="shared" si="6"/>
        <v>5063900</v>
      </c>
      <c r="O156" s="447"/>
      <c r="P156" s="83"/>
    </row>
    <row r="157" spans="8:16">
      <c r="H157" s="317">
        <v>153</v>
      </c>
      <c r="I157" s="52" t="s">
        <v>621</v>
      </c>
      <c r="J157" s="53" t="s">
        <v>20</v>
      </c>
      <c r="K157" s="72" t="s">
        <v>2106</v>
      </c>
      <c r="L157" s="76">
        <v>1094860</v>
      </c>
      <c r="M157" s="76">
        <f t="shared" si="5"/>
        <v>13716000</v>
      </c>
      <c r="N157" s="76">
        <f t="shared" si="6"/>
        <v>7063700</v>
      </c>
      <c r="O157" s="447"/>
      <c r="P157" s="83"/>
    </row>
    <row r="158" spans="8:16">
      <c r="H158" s="317">
        <v>154</v>
      </c>
      <c r="I158" s="52" t="s">
        <v>701</v>
      </c>
      <c r="J158" s="53" t="s">
        <v>20</v>
      </c>
      <c r="K158" s="72" t="s">
        <v>2106</v>
      </c>
      <c r="L158" s="76">
        <v>552140</v>
      </c>
      <c r="M158" s="76">
        <f t="shared" si="5"/>
        <v>6916800</v>
      </c>
      <c r="N158" s="76">
        <f t="shared" si="6"/>
        <v>3562200</v>
      </c>
      <c r="O158" s="447"/>
      <c r="P158" s="83"/>
    </row>
    <row r="159" spans="8:16">
      <c r="H159" s="317">
        <v>155</v>
      </c>
      <c r="I159" s="52" t="s">
        <v>1232</v>
      </c>
      <c r="J159" s="53" t="s">
        <v>22</v>
      </c>
      <c r="K159" s="72" t="s">
        <v>1477</v>
      </c>
      <c r="L159" s="76">
        <v>12293000</v>
      </c>
      <c r="M159" s="76">
        <f t="shared" si="5"/>
        <v>154006800</v>
      </c>
      <c r="N159" s="76">
        <f t="shared" si="6"/>
        <v>79313500</v>
      </c>
      <c r="O159" s="447"/>
      <c r="P159" s="83"/>
    </row>
    <row r="160" spans="8:16">
      <c r="H160" s="317">
        <v>156</v>
      </c>
      <c r="I160" s="52" t="s">
        <v>286</v>
      </c>
      <c r="J160" s="53" t="s">
        <v>22</v>
      </c>
      <c r="K160" s="72" t="s">
        <v>2107</v>
      </c>
      <c r="L160" s="76">
        <v>2223710</v>
      </c>
      <c r="M160" s="76">
        <f t="shared" si="5"/>
        <v>27859200</v>
      </c>
      <c r="N160" s="76">
        <f t="shared" si="6"/>
        <v>14347500</v>
      </c>
      <c r="O160" s="447"/>
      <c r="P160" s="83"/>
    </row>
    <row r="161" spans="8:16">
      <c r="H161" s="317">
        <v>157</v>
      </c>
      <c r="I161" s="52" t="s">
        <v>457</v>
      </c>
      <c r="J161" s="53" t="s">
        <v>22</v>
      </c>
      <c r="K161" s="72" t="s">
        <v>2106</v>
      </c>
      <c r="L161" s="76">
        <v>1050570</v>
      </c>
      <c r="M161" s="76">
        <f t="shared" si="5"/>
        <v>13161600</v>
      </c>
      <c r="N161" s="76">
        <f t="shared" si="6"/>
        <v>6778200</v>
      </c>
      <c r="O161" s="447"/>
      <c r="P161" s="83"/>
    </row>
    <row r="162" spans="8:16">
      <c r="H162" s="317">
        <v>158</v>
      </c>
      <c r="I162" s="52" t="s">
        <v>1233</v>
      </c>
      <c r="J162" s="53" t="s">
        <v>23</v>
      </c>
      <c r="K162" s="72" t="s">
        <v>1477</v>
      </c>
      <c r="L162" s="76">
        <v>3540140</v>
      </c>
      <c r="M162" s="76">
        <f t="shared" si="5"/>
        <v>44350800</v>
      </c>
      <c r="N162" s="76">
        <f t="shared" si="6"/>
        <v>22840700</v>
      </c>
      <c r="O162" s="447"/>
      <c r="P162" s="83"/>
    </row>
    <row r="163" spans="8:16">
      <c r="H163" s="317">
        <v>159</v>
      </c>
      <c r="I163" s="52" t="s">
        <v>346</v>
      </c>
      <c r="J163" s="53" t="s">
        <v>23</v>
      </c>
      <c r="K163" s="72" t="s">
        <v>2107</v>
      </c>
      <c r="L163" s="76">
        <v>1261710</v>
      </c>
      <c r="M163" s="76">
        <f t="shared" si="5"/>
        <v>15806400</v>
      </c>
      <c r="N163" s="76">
        <f t="shared" si="6"/>
        <v>8140300</v>
      </c>
      <c r="O163" s="447"/>
      <c r="P163" s="83"/>
    </row>
    <row r="164" spans="8:16">
      <c r="H164" s="317">
        <v>160</v>
      </c>
      <c r="I164" s="52" t="s">
        <v>363</v>
      </c>
      <c r="J164" s="53" t="s">
        <v>23</v>
      </c>
      <c r="K164" s="72" t="s">
        <v>2106</v>
      </c>
      <c r="L164" s="76">
        <v>685000</v>
      </c>
      <c r="M164" s="76">
        <f t="shared" si="5"/>
        <v>8581200</v>
      </c>
      <c r="N164" s="76">
        <f t="shared" si="6"/>
        <v>4419300</v>
      </c>
      <c r="O164" s="447"/>
      <c r="P164" s="83"/>
    </row>
    <row r="165" spans="8:16">
      <c r="H165" s="317">
        <v>161</v>
      </c>
      <c r="I165" s="52" t="s">
        <v>350</v>
      </c>
      <c r="J165" s="53" t="s">
        <v>23</v>
      </c>
      <c r="K165" s="72" t="s">
        <v>2106</v>
      </c>
      <c r="L165" s="76">
        <v>1127860</v>
      </c>
      <c r="M165" s="76">
        <f t="shared" si="5"/>
        <v>14130000</v>
      </c>
      <c r="N165" s="76">
        <f t="shared" si="6"/>
        <v>7277000</v>
      </c>
      <c r="O165" s="447"/>
      <c r="P165" s="83"/>
    </row>
    <row r="166" spans="8:16">
      <c r="H166" s="317">
        <v>162</v>
      </c>
      <c r="I166" s="52" t="s">
        <v>1234</v>
      </c>
      <c r="J166" s="53" t="s">
        <v>27</v>
      </c>
      <c r="K166" s="72" t="s">
        <v>1477</v>
      </c>
      <c r="L166" s="76">
        <v>9848860</v>
      </c>
      <c r="M166" s="76">
        <f t="shared" si="5"/>
        <v>123386400</v>
      </c>
      <c r="N166" s="76">
        <f t="shared" si="6"/>
        <v>63544000</v>
      </c>
      <c r="O166" s="447"/>
      <c r="P166" s="83"/>
    </row>
    <row r="167" spans="8:16">
      <c r="H167" s="317">
        <v>163</v>
      </c>
      <c r="I167" s="52" t="s">
        <v>319</v>
      </c>
      <c r="J167" s="53" t="s">
        <v>27</v>
      </c>
      <c r="K167" s="72" t="s">
        <v>2107</v>
      </c>
      <c r="L167" s="76">
        <v>2113570</v>
      </c>
      <c r="M167" s="76">
        <f t="shared" si="5"/>
        <v>26479200</v>
      </c>
      <c r="N167" s="76">
        <f t="shared" si="6"/>
        <v>13636800</v>
      </c>
      <c r="O167" s="447"/>
      <c r="P167" s="83"/>
    </row>
    <row r="168" spans="8:16">
      <c r="H168" s="317">
        <v>164</v>
      </c>
      <c r="I168" s="52" t="s">
        <v>614</v>
      </c>
      <c r="J168" s="53" t="s">
        <v>27</v>
      </c>
      <c r="K168" s="72" t="s">
        <v>2106</v>
      </c>
      <c r="L168" s="76">
        <v>797290</v>
      </c>
      <c r="M168" s="76">
        <f t="shared" si="5"/>
        <v>9988800</v>
      </c>
      <c r="N168" s="76">
        <f t="shared" si="6"/>
        <v>5144200</v>
      </c>
      <c r="O168" s="447"/>
      <c r="P168" s="83"/>
    </row>
    <row r="169" spans="8:16">
      <c r="H169" s="317">
        <v>165</v>
      </c>
      <c r="I169" s="52" t="s">
        <v>654</v>
      </c>
      <c r="J169" s="53" t="s">
        <v>27</v>
      </c>
      <c r="K169" s="72" t="s">
        <v>2106</v>
      </c>
      <c r="L169" s="76">
        <v>740570</v>
      </c>
      <c r="M169" s="76">
        <f t="shared" si="5"/>
        <v>9278400</v>
      </c>
      <c r="N169" s="76">
        <f t="shared" si="6"/>
        <v>4778400</v>
      </c>
      <c r="O169" s="447"/>
      <c r="P169" s="83"/>
    </row>
    <row r="170" spans="8:16">
      <c r="H170" s="317">
        <v>166</v>
      </c>
      <c r="I170" s="52" t="s">
        <v>1235</v>
      </c>
      <c r="J170" s="53" t="s">
        <v>29</v>
      </c>
      <c r="K170" s="72" t="s">
        <v>1477</v>
      </c>
      <c r="L170" s="76">
        <v>9749000</v>
      </c>
      <c r="M170" s="76">
        <f t="shared" si="5"/>
        <v>122136000</v>
      </c>
      <c r="N170" s="76">
        <f t="shared" si="6"/>
        <v>62900000</v>
      </c>
      <c r="O170" s="447"/>
      <c r="P170" s="83"/>
    </row>
    <row r="171" spans="8:16">
      <c r="H171" s="317">
        <v>167</v>
      </c>
      <c r="I171" s="52" t="s">
        <v>1281</v>
      </c>
      <c r="J171" s="53" t="s">
        <v>29</v>
      </c>
      <c r="K171" s="72" t="s">
        <v>2105</v>
      </c>
      <c r="L171" s="76">
        <v>663290</v>
      </c>
      <c r="M171" s="76">
        <f t="shared" si="5"/>
        <v>8310000</v>
      </c>
      <c r="N171" s="76">
        <f t="shared" si="6"/>
        <v>4279700</v>
      </c>
      <c r="O171" s="447"/>
      <c r="P171" s="83"/>
    </row>
    <row r="172" spans="8:16">
      <c r="H172" s="317">
        <v>168</v>
      </c>
      <c r="I172" s="52" t="s">
        <v>1282</v>
      </c>
      <c r="J172" s="53" t="s">
        <v>29</v>
      </c>
      <c r="K172" s="72" t="s">
        <v>2105</v>
      </c>
      <c r="L172" s="76">
        <v>696290</v>
      </c>
      <c r="M172" s="76">
        <f t="shared" si="5"/>
        <v>8722800</v>
      </c>
      <c r="N172" s="76">
        <f t="shared" si="6"/>
        <v>4492200</v>
      </c>
      <c r="O172" s="447"/>
      <c r="P172" s="83"/>
    </row>
    <row r="173" spans="8:16">
      <c r="H173" s="317">
        <v>169</v>
      </c>
      <c r="I173" s="52" t="s">
        <v>342</v>
      </c>
      <c r="J173" s="53" t="s">
        <v>29</v>
      </c>
      <c r="K173" s="72" t="s">
        <v>2107</v>
      </c>
      <c r="L173" s="76">
        <v>3384570</v>
      </c>
      <c r="M173" s="76">
        <f t="shared" si="5"/>
        <v>42402000</v>
      </c>
      <c r="N173" s="76">
        <f t="shared" si="6"/>
        <v>21837000</v>
      </c>
      <c r="O173" s="447"/>
      <c r="P173" s="83"/>
    </row>
    <row r="174" spans="8:16">
      <c r="H174" s="317">
        <v>170</v>
      </c>
      <c r="I174" s="52" t="s">
        <v>361</v>
      </c>
      <c r="J174" s="53" t="s">
        <v>29</v>
      </c>
      <c r="K174" s="72" t="s">
        <v>2106</v>
      </c>
      <c r="L174" s="76">
        <v>839430</v>
      </c>
      <c r="M174" s="76">
        <f t="shared" si="5"/>
        <v>10516800</v>
      </c>
      <c r="N174" s="76">
        <f t="shared" si="6"/>
        <v>5416200</v>
      </c>
      <c r="O174" s="447"/>
      <c r="P174" s="83"/>
    </row>
    <row r="175" spans="8:16">
      <c r="H175" s="317">
        <v>171</v>
      </c>
      <c r="I175" s="52" t="s">
        <v>367</v>
      </c>
      <c r="J175" s="53" t="s">
        <v>29</v>
      </c>
      <c r="K175" s="72" t="s">
        <v>2106</v>
      </c>
      <c r="L175" s="76">
        <v>1050570</v>
      </c>
      <c r="M175" s="76">
        <f t="shared" si="5"/>
        <v>13161600</v>
      </c>
      <c r="N175" s="76">
        <f t="shared" si="6"/>
        <v>6778200</v>
      </c>
      <c r="O175" s="447"/>
      <c r="P175" s="83"/>
    </row>
    <row r="176" spans="8:16">
      <c r="H176" s="317">
        <v>172</v>
      </c>
      <c r="I176" s="52" t="s">
        <v>395</v>
      </c>
      <c r="J176" s="53" t="s">
        <v>29</v>
      </c>
      <c r="K176" s="72" t="s">
        <v>2106</v>
      </c>
      <c r="L176" s="76">
        <v>740570</v>
      </c>
      <c r="M176" s="76">
        <f t="shared" si="5"/>
        <v>9278400</v>
      </c>
      <c r="N176" s="76">
        <f t="shared" si="6"/>
        <v>4778400</v>
      </c>
      <c r="O176" s="447"/>
      <c r="P176" s="83"/>
    </row>
    <row r="177" spans="8:16">
      <c r="H177" s="317">
        <v>173</v>
      </c>
      <c r="I177" s="52" t="s">
        <v>456</v>
      </c>
      <c r="J177" s="53" t="s">
        <v>29</v>
      </c>
      <c r="K177" s="72" t="s">
        <v>2106</v>
      </c>
      <c r="L177" s="76">
        <v>520140</v>
      </c>
      <c r="M177" s="76">
        <f t="shared" si="5"/>
        <v>6516000</v>
      </c>
      <c r="N177" s="76">
        <f t="shared" si="6"/>
        <v>3355700</v>
      </c>
      <c r="O177" s="447"/>
      <c r="P177" s="83"/>
    </row>
    <row r="178" spans="8:16">
      <c r="H178" s="317">
        <v>174</v>
      </c>
      <c r="I178" s="52" t="s">
        <v>523</v>
      </c>
      <c r="J178" s="53" t="s">
        <v>29</v>
      </c>
      <c r="K178" s="72" t="s">
        <v>2106</v>
      </c>
      <c r="L178" s="76">
        <v>685000</v>
      </c>
      <c r="M178" s="76">
        <f t="shared" si="5"/>
        <v>8581200</v>
      </c>
      <c r="N178" s="76">
        <f t="shared" si="6"/>
        <v>4419300</v>
      </c>
      <c r="O178" s="447"/>
      <c r="P178" s="83"/>
    </row>
    <row r="179" spans="8:16">
      <c r="H179" s="317">
        <v>175</v>
      </c>
      <c r="I179" s="52" t="s">
        <v>1236</v>
      </c>
      <c r="J179" s="53" t="s">
        <v>30</v>
      </c>
      <c r="K179" s="72" t="s">
        <v>1477</v>
      </c>
      <c r="L179" s="76">
        <v>8055570</v>
      </c>
      <c r="M179" s="76">
        <f t="shared" si="5"/>
        <v>100920000</v>
      </c>
      <c r="N179" s="76">
        <f t="shared" si="6"/>
        <v>51973800</v>
      </c>
      <c r="O179" s="447"/>
      <c r="P179" s="83"/>
    </row>
    <row r="180" spans="8:16">
      <c r="H180" s="317">
        <v>176</v>
      </c>
      <c r="I180" s="52" t="s">
        <v>325</v>
      </c>
      <c r="J180" s="53" t="s">
        <v>30</v>
      </c>
      <c r="K180" s="72" t="s">
        <v>2107</v>
      </c>
      <c r="L180" s="76">
        <v>1161860</v>
      </c>
      <c r="M180" s="76">
        <f t="shared" si="5"/>
        <v>14556000</v>
      </c>
      <c r="N180" s="76">
        <f t="shared" si="6"/>
        <v>7496300</v>
      </c>
      <c r="O180" s="447"/>
      <c r="P180" s="83"/>
    </row>
    <row r="181" spans="8:16">
      <c r="H181" s="317">
        <v>177</v>
      </c>
      <c r="I181" s="52" t="s">
        <v>1237</v>
      </c>
      <c r="J181" s="53" t="s">
        <v>31</v>
      </c>
      <c r="K181" s="72" t="s">
        <v>1477</v>
      </c>
      <c r="L181" s="76">
        <v>6671290</v>
      </c>
      <c r="M181" s="76">
        <f t="shared" si="5"/>
        <v>83577600</v>
      </c>
      <c r="N181" s="76">
        <f t="shared" si="6"/>
        <v>43042500</v>
      </c>
      <c r="O181" s="447"/>
      <c r="P181" s="83"/>
    </row>
    <row r="182" spans="8:16">
      <c r="H182" s="317">
        <v>178</v>
      </c>
      <c r="I182" s="52" t="s">
        <v>188</v>
      </c>
      <c r="J182" s="53" t="s">
        <v>31</v>
      </c>
      <c r="K182" s="72" t="s">
        <v>2105</v>
      </c>
      <c r="L182" s="76">
        <v>1261710</v>
      </c>
      <c r="M182" s="76">
        <f t="shared" si="5"/>
        <v>15806400</v>
      </c>
      <c r="N182" s="76">
        <f t="shared" si="6"/>
        <v>8140300</v>
      </c>
      <c r="O182" s="447"/>
      <c r="P182" s="83"/>
    </row>
    <row r="183" spans="8:16">
      <c r="H183" s="317">
        <v>179</v>
      </c>
      <c r="I183" s="52" t="s">
        <v>311</v>
      </c>
      <c r="J183" s="53" t="s">
        <v>31</v>
      </c>
      <c r="K183" s="72" t="s">
        <v>2107</v>
      </c>
      <c r="L183" s="76">
        <v>1692290</v>
      </c>
      <c r="M183" s="76">
        <f t="shared" si="5"/>
        <v>21201600</v>
      </c>
      <c r="N183" s="76">
        <f t="shared" si="6"/>
        <v>10918800</v>
      </c>
      <c r="O183" s="447"/>
      <c r="P183" s="83"/>
    </row>
    <row r="184" spans="8:16">
      <c r="H184" s="317">
        <v>180</v>
      </c>
      <c r="I184" s="52" t="s">
        <v>383</v>
      </c>
      <c r="J184" s="53" t="s">
        <v>31</v>
      </c>
      <c r="K184" s="72" t="s">
        <v>2106</v>
      </c>
      <c r="L184" s="76">
        <v>520140</v>
      </c>
      <c r="M184" s="76">
        <f t="shared" si="5"/>
        <v>6516000</v>
      </c>
      <c r="N184" s="76">
        <f t="shared" si="6"/>
        <v>3355700</v>
      </c>
      <c r="O184" s="447"/>
      <c r="P184" s="83"/>
    </row>
    <row r="185" spans="8:16">
      <c r="H185" s="317">
        <v>181</v>
      </c>
      <c r="I185" s="52" t="s">
        <v>425</v>
      </c>
      <c r="J185" s="53" t="s">
        <v>31</v>
      </c>
      <c r="K185" s="72" t="s">
        <v>2106</v>
      </c>
      <c r="L185" s="76">
        <v>520140</v>
      </c>
      <c r="M185" s="76">
        <f t="shared" si="5"/>
        <v>6516000</v>
      </c>
      <c r="N185" s="76">
        <f t="shared" si="6"/>
        <v>3355700</v>
      </c>
      <c r="O185" s="447"/>
      <c r="P185" s="83"/>
    </row>
    <row r="186" spans="8:16">
      <c r="H186" s="317">
        <v>182</v>
      </c>
      <c r="I186" s="52" t="s">
        <v>439</v>
      </c>
      <c r="J186" s="53" t="s">
        <v>31</v>
      </c>
      <c r="K186" s="72" t="s">
        <v>2106</v>
      </c>
      <c r="L186" s="76">
        <v>784860</v>
      </c>
      <c r="M186" s="76">
        <f t="shared" si="5"/>
        <v>9832800</v>
      </c>
      <c r="N186" s="76">
        <f t="shared" si="6"/>
        <v>5063900</v>
      </c>
      <c r="O186" s="447"/>
      <c r="P186" s="83"/>
    </row>
    <row r="187" spans="8:16">
      <c r="H187" s="317">
        <v>183</v>
      </c>
      <c r="I187" s="52" t="s">
        <v>445</v>
      </c>
      <c r="J187" s="53" t="s">
        <v>31</v>
      </c>
      <c r="K187" s="72" t="s">
        <v>2106</v>
      </c>
      <c r="L187" s="76">
        <v>696290</v>
      </c>
      <c r="M187" s="76">
        <f t="shared" si="5"/>
        <v>8722800</v>
      </c>
      <c r="N187" s="76">
        <f t="shared" si="6"/>
        <v>4492200</v>
      </c>
      <c r="O187" s="447"/>
      <c r="P187" s="83"/>
    </row>
    <row r="188" spans="8:16">
      <c r="H188" s="317">
        <v>184</v>
      </c>
      <c r="I188" s="52" t="s">
        <v>542</v>
      </c>
      <c r="J188" s="53" t="s">
        <v>31</v>
      </c>
      <c r="K188" s="72" t="s">
        <v>2106</v>
      </c>
      <c r="L188" s="76">
        <v>807570</v>
      </c>
      <c r="M188" s="76">
        <f t="shared" si="5"/>
        <v>10117200</v>
      </c>
      <c r="N188" s="76">
        <f t="shared" si="6"/>
        <v>5210400</v>
      </c>
      <c r="O188" s="447"/>
      <c r="P188" s="83"/>
    </row>
    <row r="189" spans="8:16">
      <c r="H189" s="317">
        <v>185</v>
      </c>
      <c r="I189" s="52" t="s">
        <v>574</v>
      </c>
      <c r="J189" s="53" t="s">
        <v>31</v>
      </c>
      <c r="K189" s="72" t="s">
        <v>2106</v>
      </c>
      <c r="L189" s="76">
        <v>585000</v>
      </c>
      <c r="M189" s="76">
        <f t="shared" si="5"/>
        <v>7328400</v>
      </c>
      <c r="N189" s="76">
        <f t="shared" si="6"/>
        <v>3774100</v>
      </c>
      <c r="O189" s="447"/>
      <c r="P189" s="83"/>
    </row>
    <row r="190" spans="8:16">
      <c r="H190" s="317">
        <v>186</v>
      </c>
      <c r="I190" s="52" t="s">
        <v>599</v>
      </c>
      <c r="J190" s="53" t="s">
        <v>31</v>
      </c>
      <c r="K190" s="72" t="s">
        <v>2106</v>
      </c>
      <c r="L190" s="76">
        <v>951710</v>
      </c>
      <c r="M190" s="76">
        <f t="shared" si="5"/>
        <v>11923200</v>
      </c>
      <c r="N190" s="76">
        <f t="shared" si="6"/>
        <v>6140400</v>
      </c>
      <c r="O190" s="447"/>
      <c r="P190" s="83"/>
    </row>
    <row r="191" spans="8:16">
      <c r="H191" s="317">
        <v>187</v>
      </c>
      <c r="I191" s="52" t="s">
        <v>630</v>
      </c>
      <c r="J191" s="53" t="s">
        <v>31</v>
      </c>
      <c r="K191" s="72" t="s">
        <v>2106</v>
      </c>
      <c r="L191" s="76">
        <v>520140</v>
      </c>
      <c r="M191" s="76">
        <f t="shared" si="5"/>
        <v>6516000</v>
      </c>
      <c r="N191" s="76">
        <f t="shared" si="6"/>
        <v>3355700</v>
      </c>
      <c r="O191" s="447"/>
      <c r="P191" s="83"/>
    </row>
    <row r="192" spans="8:16">
      <c r="H192" s="317">
        <v>188</v>
      </c>
      <c r="I192" s="52" t="s">
        <v>677</v>
      </c>
      <c r="J192" s="53" t="s">
        <v>31</v>
      </c>
      <c r="K192" s="72" t="s">
        <v>2106</v>
      </c>
      <c r="L192" s="76">
        <v>685000</v>
      </c>
      <c r="M192" s="76">
        <f t="shared" si="5"/>
        <v>8581200</v>
      </c>
      <c r="N192" s="76">
        <f t="shared" si="6"/>
        <v>4419300</v>
      </c>
      <c r="O192" s="447"/>
      <c r="P192" s="83"/>
    </row>
    <row r="193" spans="8:16">
      <c r="H193" s="317">
        <v>189</v>
      </c>
      <c r="I193" s="52" t="s">
        <v>1238</v>
      </c>
      <c r="J193" s="53" t="s">
        <v>290</v>
      </c>
      <c r="K193" s="72" t="s">
        <v>1477</v>
      </c>
      <c r="L193" s="76">
        <v>21192290</v>
      </c>
      <c r="M193" s="76">
        <f t="shared" si="5"/>
        <v>265497600</v>
      </c>
      <c r="N193" s="76">
        <f t="shared" si="6"/>
        <v>136731300</v>
      </c>
      <c r="O193" s="447"/>
      <c r="P193" s="83"/>
    </row>
    <row r="194" spans="8:16">
      <c r="H194" s="317">
        <v>190</v>
      </c>
      <c r="I194" s="52" t="s">
        <v>730</v>
      </c>
      <c r="J194" s="53" t="s">
        <v>290</v>
      </c>
      <c r="K194" s="72" t="s">
        <v>2105</v>
      </c>
      <c r="L194" s="76">
        <v>1482140</v>
      </c>
      <c r="M194" s="76">
        <f t="shared" si="5"/>
        <v>18568800</v>
      </c>
      <c r="N194" s="76">
        <f t="shared" si="6"/>
        <v>9562900</v>
      </c>
      <c r="O194" s="447"/>
      <c r="P194" s="83"/>
    </row>
    <row r="195" spans="8:16">
      <c r="H195" s="317">
        <v>191</v>
      </c>
      <c r="I195" s="52" t="s">
        <v>289</v>
      </c>
      <c r="J195" s="53" t="s">
        <v>290</v>
      </c>
      <c r="K195" s="72" t="s">
        <v>2107</v>
      </c>
      <c r="L195" s="76">
        <v>3175430</v>
      </c>
      <c r="M195" s="76">
        <f t="shared" si="5"/>
        <v>39781200</v>
      </c>
      <c r="N195" s="76">
        <f t="shared" si="6"/>
        <v>20487300</v>
      </c>
      <c r="O195" s="447"/>
      <c r="P195" s="83"/>
    </row>
    <row r="196" spans="8:16">
      <c r="H196" s="317">
        <v>192</v>
      </c>
      <c r="I196" s="52" t="s">
        <v>334</v>
      </c>
      <c r="J196" s="53" t="s">
        <v>290</v>
      </c>
      <c r="K196" s="72" t="s">
        <v>2107</v>
      </c>
      <c r="L196" s="76">
        <v>6671290</v>
      </c>
      <c r="M196" s="76">
        <f t="shared" si="5"/>
        <v>83577600</v>
      </c>
      <c r="N196" s="76">
        <f t="shared" si="6"/>
        <v>43042500</v>
      </c>
      <c r="O196" s="447"/>
      <c r="P196" s="83"/>
    </row>
    <row r="197" spans="8:16">
      <c r="H197" s="317">
        <v>193</v>
      </c>
      <c r="I197" s="52" t="s">
        <v>399</v>
      </c>
      <c r="J197" s="53" t="s">
        <v>290</v>
      </c>
      <c r="K197" s="72" t="s">
        <v>2106</v>
      </c>
      <c r="L197" s="76">
        <v>1581000</v>
      </c>
      <c r="M197" s="76">
        <f t="shared" si="5"/>
        <v>19807200</v>
      </c>
      <c r="N197" s="76">
        <f t="shared" si="6"/>
        <v>10200700</v>
      </c>
      <c r="O197" s="447"/>
      <c r="P197" s="83"/>
    </row>
    <row r="198" spans="8:16">
      <c r="H198" s="317">
        <v>194</v>
      </c>
      <c r="I198" s="52" t="s">
        <v>429</v>
      </c>
      <c r="J198" s="53" t="s">
        <v>290</v>
      </c>
      <c r="K198" s="72" t="s">
        <v>2106</v>
      </c>
      <c r="L198" s="76">
        <v>1581000</v>
      </c>
      <c r="M198" s="76">
        <f t="shared" ref="M198:M261" si="7">ROUND((L198)+((L198)*4.4%),-2)*12</f>
        <v>19807200</v>
      </c>
      <c r="N198" s="76">
        <f t="shared" ref="N198:N261" si="8">ROUND(((M198/12)*6)+(((M198/12)*6)*3%),-2)</f>
        <v>10200700</v>
      </c>
      <c r="O198" s="447"/>
      <c r="P198" s="83"/>
    </row>
    <row r="199" spans="8:16">
      <c r="H199" s="317">
        <v>195</v>
      </c>
      <c r="I199" s="52" t="s">
        <v>454</v>
      </c>
      <c r="J199" s="53" t="s">
        <v>290</v>
      </c>
      <c r="K199" s="72" t="s">
        <v>2106</v>
      </c>
      <c r="L199" s="76">
        <v>1747860</v>
      </c>
      <c r="M199" s="76">
        <f t="shared" si="7"/>
        <v>21897600</v>
      </c>
      <c r="N199" s="76">
        <f t="shared" si="8"/>
        <v>11277300</v>
      </c>
      <c r="O199" s="447"/>
      <c r="P199" s="83"/>
    </row>
    <row r="200" spans="8:16">
      <c r="H200" s="317">
        <v>196</v>
      </c>
      <c r="I200" s="52" t="s">
        <v>478</v>
      </c>
      <c r="J200" s="53" t="s">
        <v>290</v>
      </c>
      <c r="K200" s="72" t="s">
        <v>2106</v>
      </c>
      <c r="L200" s="76">
        <v>2113570</v>
      </c>
      <c r="M200" s="76">
        <f t="shared" si="7"/>
        <v>26479200</v>
      </c>
      <c r="N200" s="76">
        <f t="shared" si="8"/>
        <v>13636800</v>
      </c>
      <c r="O200" s="447"/>
      <c r="P200" s="83"/>
    </row>
    <row r="201" spans="8:16">
      <c r="H201" s="317">
        <v>197</v>
      </c>
      <c r="I201" s="52" t="s">
        <v>489</v>
      </c>
      <c r="J201" s="53" t="s">
        <v>290</v>
      </c>
      <c r="K201" s="72" t="s">
        <v>2106</v>
      </c>
      <c r="L201" s="76">
        <v>1581000</v>
      </c>
      <c r="M201" s="76">
        <f t="shared" si="7"/>
        <v>19807200</v>
      </c>
      <c r="N201" s="76">
        <f t="shared" si="8"/>
        <v>10200700</v>
      </c>
      <c r="O201" s="447"/>
      <c r="P201" s="83"/>
    </row>
    <row r="202" spans="8:16">
      <c r="H202" s="317">
        <v>198</v>
      </c>
      <c r="I202" s="52" t="s">
        <v>491</v>
      </c>
      <c r="J202" s="53" t="s">
        <v>290</v>
      </c>
      <c r="K202" s="72" t="s">
        <v>2106</v>
      </c>
      <c r="L202" s="76">
        <v>1581000</v>
      </c>
      <c r="M202" s="76">
        <f t="shared" si="7"/>
        <v>19807200</v>
      </c>
      <c r="N202" s="76">
        <f t="shared" si="8"/>
        <v>10200700</v>
      </c>
      <c r="O202" s="447"/>
      <c r="P202" s="83"/>
    </row>
    <row r="203" spans="8:16">
      <c r="H203" s="317">
        <v>199</v>
      </c>
      <c r="I203" s="60" t="s">
        <v>865</v>
      </c>
      <c r="J203" s="64" t="s">
        <v>290</v>
      </c>
      <c r="K203" s="72" t="s">
        <v>2106</v>
      </c>
      <c r="L203" s="76">
        <v>1354430</v>
      </c>
      <c r="M203" s="76">
        <f t="shared" si="7"/>
        <v>16968000</v>
      </c>
      <c r="N203" s="76">
        <f t="shared" si="8"/>
        <v>8738500</v>
      </c>
      <c r="O203" s="447"/>
      <c r="P203" s="83"/>
    </row>
    <row r="204" spans="8:16">
      <c r="H204" s="317">
        <v>200</v>
      </c>
      <c r="I204" s="52" t="s">
        <v>1283</v>
      </c>
      <c r="J204" s="53" t="s">
        <v>290</v>
      </c>
      <c r="K204" s="72" t="s">
        <v>2106</v>
      </c>
      <c r="L204" s="76">
        <v>520140</v>
      </c>
      <c r="M204" s="76">
        <f t="shared" si="7"/>
        <v>6516000</v>
      </c>
      <c r="N204" s="76">
        <f t="shared" si="8"/>
        <v>3355700</v>
      </c>
      <c r="O204" s="447"/>
      <c r="P204" s="83"/>
    </row>
    <row r="205" spans="8:16">
      <c r="H205" s="317">
        <v>201</v>
      </c>
      <c r="I205" s="52" t="s">
        <v>1200</v>
      </c>
      <c r="J205" s="53" t="s">
        <v>290</v>
      </c>
      <c r="K205" s="72" t="s">
        <v>2106</v>
      </c>
      <c r="L205" s="76">
        <v>1692290</v>
      </c>
      <c r="M205" s="76">
        <f t="shared" si="7"/>
        <v>21201600</v>
      </c>
      <c r="N205" s="76">
        <f t="shared" si="8"/>
        <v>10918800</v>
      </c>
      <c r="O205" s="447"/>
      <c r="P205" s="83"/>
    </row>
    <row r="206" spans="8:16">
      <c r="H206" s="317">
        <v>202</v>
      </c>
      <c r="I206" s="52" t="s">
        <v>549</v>
      </c>
      <c r="J206" s="53" t="s">
        <v>290</v>
      </c>
      <c r="K206" s="72" t="s">
        <v>2106</v>
      </c>
      <c r="L206" s="76">
        <v>2322710</v>
      </c>
      <c r="M206" s="76">
        <f t="shared" si="7"/>
        <v>29098800</v>
      </c>
      <c r="N206" s="76">
        <f t="shared" si="8"/>
        <v>14985900</v>
      </c>
      <c r="O206" s="447"/>
      <c r="P206" s="83"/>
    </row>
    <row r="207" spans="8:16">
      <c r="H207" s="317">
        <v>203</v>
      </c>
      <c r="I207" s="52" t="s">
        <v>577</v>
      </c>
      <c r="J207" s="53" t="s">
        <v>290</v>
      </c>
      <c r="K207" s="72" t="s">
        <v>2106</v>
      </c>
      <c r="L207" s="76">
        <v>1581000</v>
      </c>
      <c r="M207" s="76">
        <f t="shared" si="7"/>
        <v>19807200</v>
      </c>
      <c r="N207" s="76">
        <f t="shared" si="8"/>
        <v>10200700</v>
      </c>
      <c r="O207" s="447"/>
      <c r="P207" s="83"/>
    </row>
    <row r="208" spans="8:16">
      <c r="H208" s="317">
        <v>204</v>
      </c>
      <c r="I208" s="60" t="s">
        <v>866</v>
      </c>
      <c r="J208" s="64" t="s">
        <v>290</v>
      </c>
      <c r="K208" s="72" t="s">
        <v>2106</v>
      </c>
      <c r="L208" s="76">
        <v>1581000</v>
      </c>
      <c r="M208" s="76">
        <f t="shared" si="7"/>
        <v>19807200</v>
      </c>
      <c r="N208" s="76">
        <f t="shared" si="8"/>
        <v>10200700</v>
      </c>
      <c r="O208" s="447"/>
      <c r="P208" s="83"/>
    </row>
    <row r="209" spans="8:16">
      <c r="H209" s="317">
        <v>205</v>
      </c>
      <c r="I209" s="52" t="s">
        <v>666</v>
      </c>
      <c r="J209" s="53" t="s">
        <v>290</v>
      </c>
      <c r="K209" s="72" t="s">
        <v>2106</v>
      </c>
      <c r="L209" s="76">
        <v>1261710</v>
      </c>
      <c r="M209" s="76">
        <f t="shared" si="7"/>
        <v>15806400</v>
      </c>
      <c r="N209" s="76">
        <f t="shared" si="8"/>
        <v>8140300</v>
      </c>
      <c r="O209" s="447"/>
      <c r="P209" s="83"/>
    </row>
    <row r="210" spans="8:16">
      <c r="H210" s="317">
        <v>206</v>
      </c>
      <c r="I210" s="52" t="s">
        <v>678</v>
      </c>
      <c r="J210" s="53" t="s">
        <v>290</v>
      </c>
      <c r="K210" s="72" t="s">
        <v>2106</v>
      </c>
      <c r="L210" s="76">
        <v>1050570</v>
      </c>
      <c r="M210" s="76">
        <f t="shared" si="7"/>
        <v>13161600</v>
      </c>
      <c r="N210" s="76">
        <f t="shared" si="8"/>
        <v>6778200</v>
      </c>
      <c r="O210" s="447"/>
      <c r="P210" s="83"/>
    </row>
    <row r="211" spans="8:16">
      <c r="H211" s="317">
        <v>207</v>
      </c>
      <c r="I211" s="52" t="s">
        <v>690</v>
      </c>
      <c r="J211" s="53" t="s">
        <v>290</v>
      </c>
      <c r="K211" s="72" t="s">
        <v>2106</v>
      </c>
      <c r="L211" s="76">
        <v>839430</v>
      </c>
      <c r="M211" s="76">
        <f t="shared" si="7"/>
        <v>10516800</v>
      </c>
      <c r="N211" s="76">
        <f t="shared" si="8"/>
        <v>5416200</v>
      </c>
      <c r="O211" s="447"/>
      <c r="P211" s="83"/>
    </row>
    <row r="212" spans="8:16">
      <c r="H212" s="317">
        <v>208</v>
      </c>
      <c r="I212" s="52" t="s">
        <v>703</v>
      </c>
      <c r="J212" s="53" t="s">
        <v>290</v>
      </c>
      <c r="K212" s="72" t="s">
        <v>2106</v>
      </c>
      <c r="L212" s="76">
        <v>1161860</v>
      </c>
      <c r="M212" s="76">
        <f t="shared" si="7"/>
        <v>14556000</v>
      </c>
      <c r="N212" s="76">
        <f t="shared" si="8"/>
        <v>7496300</v>
      </c>
      <c r="O212" s="447"/>
      <c r="P212" s="83"/>
    </row>
    <row r="213" spans="8:16">
      <c r="H213" s="317">
        <v>209</v>
      </c>
      <c r="I213" s="52" t="s">
        <v>715</v>
      </c>
      <c r="J213" s="53" t="s">
        <v>290</v>
      </c>
      <c r="K213" s="72" t="s">
        <v>2106</v>
      </c>
      <c r="L213" s="76">
        <v>2113570</v>
      </c>
      <c r="M213" s="76">
        <f t="shared" si="7"/>
        <v>26479200</v>
      </c>
      <c r="N213" s="76">
        <f t="shared" si="8"/>
        <v>13636800</v>
      </c>
      <c r="O213" s="447"/>
      <c r="P213" s="83"/>
    </row>
    <row r="214" spans="8:16">
      <c r="H214" s="317">
        <v>210</v>
      </c>
      <c r="I214" s="52" t="s">
        <v>2841</v>
      </c>
      <c r="J214" s="53" t="s">
        <v>1284</v>
      </c>
      <c r="K214" s="72" t="s">
        <v>2305</v>
      </c>
      <c r="L214" s="76">
        <v>1161860</v>
      </c>
      <c r="M214" s="76">
        <f t="shared" si="7"/>
        <v>14556000</v>
      </c>
      <c r="N214" s="76">
        <f t="shared" si="8"/>
        <v>7496300</v>
      </c>
      <c r="O214" s="447"/>
      <c r="P214" s="83"/>
    </row>
    <row r="215" spans="8:16">
      <c r="H215" s="317">
        <v>211</v>
      </c>
      <c r="I215" s="52" t="s">
        <v>2842</v>
      </c>
      <c r="J215" s="53" t="s">
        <v>1284</v>
      </c>
      <c r="K215" s="72" t="s">
        <v>2305</v>
      </c>
      <c r="L215" s="76">
        <v>1482140</v>
      </c>
      <c r="M215" s="76">
        <f t="shared" si="7"/>
        <v>18568800</v>
      </c>
      <c r="N215" s="76">
        <f t="shared" si="8"/>
        <v>9562900</v>
      </c>
      <c r="O215" s="447"/>
      <c r="P215" s="83"/>
    </row>
    <row r="216" spans="8:16">
      <c r="H216" s="317">
        <v>212</v>
      </c>
      <c r="I216" s="52" t="s">
        <v>1824</v>
      </c>
      <c r="J216" s="53" t="s">
        <v>1284</v>
      </c>
      <c r="K216" s="72" t="s">
        <v>2305</v>
      </c>
      <c r="L216" s="76">
        <v>1261710</v>
      </c>
      <c r="M216" s="76">
        <f t="shared" si="7"/>
        <v>15806400</v>
      </c>
      <c r="N216" s="76">
        <f t="shared" si="8"/>
        <v>8140300</v>
      </c>
      <c r="O216" s="447"/>
      <c r="P216" s="83"/>
    </row>
    <row r="217" spans="8:16">
      <c r="H217" s="317">
        <v>213</v>
      </c>
      <c r="I217" s="52" t="s">
        <v>2843</v>
      </c>
      <c r="J217" s="53" t="s">
        <v>1284</v>
      </c>
      <c r="K217" s="72" t="s">
        <v>2305</v>
      </c>
      <c r="L217" s="76">
        <v>784860</v>
      </c>
      <c r="M217" s="76">
        <f t="shared" si="7"/>
        <v>9832800</v>
      </c>
      <c r="N217" s="76">
        <f t="shared" si="8"/>
        <v>5063900</v>
      </c>
      <c r="O217" s="447"/>
      <c r="P217" s="83"/>
    </row>
    <row r="218" spans="8:16">
      <c r="H218" s="317">
        <v>214</v>
      </c>
      <c r="I218" s="52" t="s">
        <v>2844</v>
      </c>
      <c r="J218" s="53" t="s">
        <v>1284</v>
      </c>
      <c r="K218" s="72" t="s">
        <v>2305</v>
      </c>
      <c r="L218" s="76">
        <v>1372000</v>
      </c>
      <c r="M218" s="76">
        <f t="shared" si="7"/>
        <v>17188800</v>
      </c>
      <c r="N218" s="76">
        <f t="shared" si="8"/>
        <v>8852200</v>
      </c>
      <c r="O218" s="447"/>
      <c r="P218" s="83"/>
    </row>
    <row r="219" spans="8:16">
      <c r="H219" s="317">
        <v>215</v>
      </c>
      <c r="I219" s="52" t="s">
        <v>2845</v>
      </c>
      <c r="J219" s="53" t="s">
        <v>1284</v>
      </c>
      <c r="K219" s="72" t="s">
        <v>2305</v>
      </c>
      <c r="L219" s="76">
        <v>1261710</v>
      </c>
      <c r="M219" s="76">
        <f t="shared" si="7"/>
        <v>15806400</v>
      </c>
      <c r="N219" s="76">
        <f t="shared" si="8"/>
        <v>8140300</v>
      </c>
      <c r="O219" s="447"/>
      <c r="P219" s="83"/>
    </row>
    <row r="220" spans="8:16">
      <c r="H220" s="317">
        <v>216</v>
      </c>
      <c r="I220" s="52" t="s">
        <v>2846</v>
      </c>
      <c r="J220" s="53" t="s">
        <v>1284</v>
      </c>
      <c r="K220" s="72" t="s">
        <v>2305</v>
      </c>
      <c r="L220" s="76">
        <v>1372000</v>
      </c>
      <c r="M220" s="76">
        <f t="shared" si="7"/>
        <v>17188800</v>
      </c>
      <c r="N220" s="76">
        <f t="shared" si="8"/>
        <v>8852200</v>
      </c>
      <c r="O220" s="447"/>
      <c r="P220" s="83"/>
    </row>
    <row r="221" spans="8:16">
      <c r="H221" s="317">
        <v>217</v>
      </c>
      <c r="I221" s="52" t="s">
        <v>2847</v>
      </c>
      <c r="J221" s="53" t="s">
        <v>1284</v>
      </c>
      <c r="K221" s="72" t="s">
        <v>2305</v>
      </c>
      <c r="L221" s="76">
        <v>1482140</v>
      </c>
      <c r="M221" s="76">
        <f t="shared" si="7"/>
        <v>18568800</v>
      </c>
      <c r="N221" s="76">
        <f t="shared" si="8"/>
        <v>9562900</v>
      </c>
      <c r="O221" s="447"/>
      <c r="P221" s="83"/>
    </row>
    <row r="222" spans="8:16">
      <c r="H222" s="317">
        <v>218</v>
      </c>
      <c r="I222" s="52" t="s">
        <v>1285</v>
      </c>
      <c r="J222" s="53" t="s">
        <v>1284</v>
      </c>
      <c r="K222" s="72" t="s">
        <v>2305</v>
      </c>
      <c r="L222" s="76">
        <v>1482140</v>
      </c>
      <c r="M222" s="76">
        <f t="shared" si="7"/>
        <v>18568800</v>
      </c>
      <c r="N222" s="76">
        <f t="shared" si="8"/>
        <v>9562900</v>
      </c>
      <c r="O222" s="447"/>
      <c r="P222" s="83"/>
    </row>
    <row r="223" spans="8:16">
      <c r="H223" s="317">
        <v>219</v>
      </c>
      <c r="I223" s="52" t="s">
        <v>1286</v>
      </c>
      <c r="J223" s="53" t="s">
        <v>1284</v>
      </c>
      <c r="K223" s="72" t="s">
        <v>2305</v>
      </c>
      <c r="L223" s="76">
        <v>973290</v>
      </c>
      <c r="M223" s="76">
        <f t="shared" si="7"/>
        <v>12193200</v>
      </c>
      <c r="N223" s="76">
        <f t="shared" si="8"/>
        <v>6279500</v>
      </c>
      <c r="O223" s="447"/>
      <c r="P223" s="83"/>
    </row>
    <row r="224" spans="8:16">
      <c r="H224" s="317">
        <v>220</v>
      </c>
      <c r="I224" s="52" t="s">
        <v>800</v>
      </c>
      <c r="J224" s="53" t="s">
        <v>1284</v>
      </c>
      <c r="K224" s="72" t="s">
        <v>2305</v>
      </c>
      <c r="L224" s="76">
        <v>1372000</v>
      </c>
      <c r="M224" s="76">
        <f t="shared" si="7"/>
        <v>17188800</v>
      </c>
      <c r="N224" s="76">
        <f t="shared" si="8"/>
        <v>8852200</v>
      </c>
      <c r="O224" s="447"/>
      <c r="P224" s="83"/>
    </row>
    <row r="225" spans="8:16">
      <c r="H225" s="317">
        <v>221</v>
      </c>
      <c r="I225" s="52" t="s">
        <v>802</v>
      </c>
      <c r="J225" s="53" t="s">
        <v>1284</v>
      </c>
      <c r="K225" s="72" t="s">
        <v>2305</v>
      </c>
      <c r="L225" s="76">
        <v>1161860</v>
      </c>
      <c r="M225" s="76">
        <f t="shared" si="7"/>
        <v>14556000</v>
      </c>
      <c r="N225" s="76">
        <f t="shared" si="8"/>
        <v>7496300</v>
      </c>
      <c r="O225" s="447"/>
      <c r="P225" s="83"/>
    </row>
    <row r="226" spans="8:16">
      <c r="H226" s="317">
        <v>222</v>
      </c>
      <c r="I226" s="52" t="s">
        <v>217</v>
      </c>
      <c r="J226" s="53" t="s">
        <v>1284</v>
      </c>
      <c r="K226" s="72" t="s">
        <v>2305</v>
      </c>
      <c r="L226" s="76">
        <v>1050570</v>
      </c>
      <c r="M226" s="76">
        <f t="shared" si="7"/>
        <v>13161600</v>
      </c>
      <c r="N226" s="76">
        <f t="shared" si="8"/>
        <v>6778200</v>
      </c>
      <c r="O226" s="447"/>
      <c r="P226" s="83"/>
    </row>
    <row r="227" spans="8:16">
      <c r="H227" s="317">
        <v>223</v>
      </c>
      <c r="I227" s="52" t="s">
        <v>218</v>
      </c>
      <c r="J227" s="53" t="s">
        <v>1284</v>
      </c>
      <c r="K227" s="72" t="s">
        <v>2305</v>
      </c>
      <c r="L227" s="76">
        <v>1161860</v>
      </c>
      <c r="M227" s="76">
        <f t="shared" si="7"/>
        <v>14556000</v>
      </c>
      <c r="N227" s="76">
        <f t="shared" si="8"/>
        <v>7496300</v>
      </c>
      <c r="O227" s="447"/>
      <c r="P227" s="83"/>
    </row>
    <row r="228" spans="8:16">
      <c r="H228" s="317">
        <v>224</v>
      </c>
      <c r="I228" s="52" t="s">
        <v>224</v>
      </c>
      <c r="J228" s="53" t="s">
        <v>1284</v>
      </c>
      <c r="K228" s="72" t="s">
        <v>2305</v>
      </c>
      <c r="L228" s="76">
        <v>1372000</v>
      </c>
      <c r="M228" s="76">
        <f t="shared" si="7"/>
        <v>17188800</v>
      </c>
      <c r="N228" s="76">
        <f t="shared" si="8"/>
        <v>8852200</v>
      </c>
      <c r="O228" s="447"/>
      <c r="P228" s="83"/>
    </row>
    <row r="229" spans="8:16">
      <c r="H229" s="317">
        <v>225</v>
      </c>
      <c r="I229" s="52" t="s">
        <v>225</v>
      </c>
      <c r="J229" s="53" t="s">
        <v>1284</v>
      </c>
      <c r="K229" s="72" t="s">
        <v>2305</v>
      </c>
      <c r="L229" s="76">
        <v>1372000</v>
      </c>
      <c r="M229" s="76">
        <f t="shared" si="7"/>
        <v>17188800</v>
      </c>
      <c r="N229" s="76">
        <f t="shared" si="8"/>
        <v>8852200</v>
      </c>
      <c r="O229" s="447"/>
      <c r="P229" s="83"/>
    </row>
    <row r="230" spans="8:16">
      <c r="H230" s="317">
        <v>226</v>
      </c>
      <c r="I230" s="52" t="s">
        <v>228</v>
      </c>
      <c r="J230" s="53" t="s">
        <v>1284</v>
      </c>
      <c r="K230" s="72" t="s">
        <v>2305</v>
      </c>
      <c r="L230" s="76">
        <v>1161860</v>
      </c>
      <c r="M230" s="76">
        <f t="shared" si="7"/>
        <v>14556000</v>
      </c>
      <c r="N230" s="76">
        <f t="shared" si="8"/>
        <v>7496300</v>
      </c>
      <c r="O230" s="447"/>
      <c r="P230" s="83"/>
    </row>
    <row r="231" spans="8:16">
      <c r="H231" s="317">
        <v>227</v>
      </c>
      <c r="I231" s="52" t="s">
        <v>233</v>
      </c>
      <c r="J231" s="53" t="s">
        <v>1284</v>
      </c>
      <c r="K231" s="72" t="s">
        <v>2305</v>
      </c>
      <c r="L231" s="76">
        <v>1050570</v>
      </c>
      <c r="M231" s="76">
        <f t="shared" si="7"/>
        <v>13161600</v>
      </c>
      <c r="N231" s="76">
        <f t="shared" si="8"/>
        <v>6778200</v>
      </c>
      <c r="O231" s="447"/>
      <c r="P231" s="83"/>
    </row>
    <row r="232" spans="8:16">
      <c r="H232" s="317">
        <v>228</v>
      </c>
      <c r="I232" s="52" t="s">
        <v>801</v>
      </c>
      <c r="J232" s="53" t="s">
        <v>1284</v>
      </c>
      <c r="K232" s="72" t="s">
        <v>2305</v>
      </c>
      <c r="L232" s="76">
        <v>1161860</v>
      </c>
      <c r="M232" s="76">
        <f t="shared" si="7"/>
        <v>14556000</v>
      </c>
      <c r="N232" s="76">
        <f t="shared" si="8"/>
        <v>7496300</v>
      </c>
      <c r="O232" s="447"/>
      <c r="P232" s="83"/>
    </row>
    <row r="233" spans="8:16">
      <c r="H233" s="317">
        <v>229</v>
      </c>
      <c r="I233" s="52" t="s">
        <v>241</v>
      </c>
      <c r="J233" s="53" t="s">
        <v>1284</v>
      </c>
      <c r="K233" s="72" t="s">
        <v>2305</v>
      </c>
      <c r="L233" s="76">
        <v>1261710</v>
      </c>
      <c r="M233" s="76">
        <f t="shared" si="7"/>
        <v>15806400</v>
      </c>
      <c r="N233" s="76">
        <f t="shared" si="8"/>
        <v>8140300</v>
      </c>
      <c r="O233" s="447"/>
      <c r="P233" s="83"/>
    </row>
    <row r="234" spans="8:16">
      <c r="H234" s="317">
        <v>230</v>
      </c>
      <c r="I234" s="52" t="s">
        <v>244</v>
      </c>
      <c r="J234" s="53" t="s">
        <v>1284</v>
      </c>
      <c r="K234" s="72" t="s">
        <v>2305</v>
      </c>
      <c r="L234" s="76">
        <v>1261710</v>
      </c>
      <c r="M234" s="76">
        <f t="shared" si="7"/>
        <v>15806400</v>
      </c>
      <c r="N234" s="76">
        <f t="shared" si="8"/>
        <v>8140300</v>
      </c>
      <c r="O234" s="447"/>
      <c r="P234" s="83"/>
    </row>
    <row r="235" spans="8:16">
      <c r="H235" s="317">
        <v>231</v>
      </c>
      <c r="I235" s="52" t="s">
        <v>245</v>
      </c>
      <c r="J235" s="53" t="s">
        <v>1284</v>
      </c>
      <c r="K235" s="72" t="s">
        <v>2305</v>
      </c>
      <c r="L235" s="76">
        <v>1692290</v>
      </c>
      <c r="M235" s="76">
        <f t="shared" si="7"/>
        <v>21201600</v>
      </c>
      <c r="N235" s="76">
        <f t="shared" si="8"/>
        <v>10918800</v>
      </c>
      <c r="O235" s="447"/>
      <c r="P235" s="83"/>
    </row>
    <row r="236" spans="8:16">
      <c r="H236" s="317">
        <v>232</v>
      </c>
      <c r="I236" s="52" t="s">
        <v>246</v>
      </c>
      <c r="J236" s="53" t="s">
        <v>1284</v>
      </c>
      <c r="K236" s="72" t="s">
        <v>2305</v>
      </c>
      <c r="L236" s="76">
        <v>1039290</v>
      </c>
      <c r="M236" s="76">
        <f t="shared" si="7"/>
        <v>13020000</v>
      </c>
      <c r="N236" s="76">
        <f t="shared" si="8"/>
        <v>6705300</v>
      </c>
      <c r="O236" s="447"/>
      <c r="P236" s="83"/>
    </row>
    <row r="237" spans="8:16">
      <c r="H237" s="317">
        <v>233</v>
      </c>
      <c r="I237" s="52" t="s">
        <v>1287</v>
      </c>
      <c r="J237" s="53" t="s">
        <v>1284</v>
      </c>
      <c r="K237" s="72" t="s">
        <v>2305</v>
      </c>
      <c r="L237" s="76">
        <v>30000000</v>
      </c>
      <c r="M237" s="76">
        <f t="shared" si="7"/>
        <v>375840000</v>
      </c>
      <c r="N237" s="76">
        <f t="shared" si="8"/>
        <v>193557600</v>
      </c>
      <c r="O237" s="447"/>
      <c r="P237" s="83"/>
    </row>
    <row r="238" spans="8:16">
      <c r="H238" s="317">
        <v>234</v>
      </c>
      <c r="I238" s="52" t="s">
        <v>1239</v>
      </c>
      <c r="J238" s="53" t="s">
        <v>41</v>
      </c>
      <c r="K238" s="72" t="s">
        <v>1477</v>
      </c>
      <c r="L238" s="76">
        <v>2832570</v>
      </c>
      <c r="M238" s="76">
        <f t="shared" si="7"/>
        <v>35486400</v>
      </c>
      <c r="N238" s="76">
        <f t="shared" si="8"/>
        <v>18275500</v>
      </c>
      <c r="O238" s="447"/>
      <c r="P238" s="83"/>
    </row>
    <row r="239" spans="8:16">
      <c r="H239" s="317">
        <v>235</v>
      </c>
      <c r="I239" s="52" t="s">
        <v>297</v>
      </c>
      <c r="J239" s="53" t="s">
        <v>41</v>
      </c>
      <c r="K239" s="72" t="s">
        <v>2107</v>
      </c>
      <c r="L239" s="76">
        <v>1094860</v>
      </c>
      <c r="M239" s="76">
        <f t="shared" si="7"/>
        <v>13716000</v>
      </c>
      <c r="N239" s="76">
        <f t="shared" si="8"/>
        <v>7063700</v>
      </c>
      <c r="O239" s="447"/>
      <c r="P239" s="83"/>
    </row>
    <row r="240" spans="8:16">
      <c r="H240" s="317">
        <v>236</v>
      </c>
      <c r="I240" s="52" t="s">
        <v>736</v>
      </c>
      <c r="J240" s="53" t="s">
        <v>41</v>
      </c>
      <c r="K240" s="72" t="s">
        <v>2106</v>
      </c>
      <c r="L240" s="76">
        <v>552140</v>
      </c>
      <c r="M240" s="76">
        <f t="shared" si="7"/>
        <v>6916800</v>
      </c>
      <c r="N240" s="76">
        <f t="shared" si="8"/>
        <v>3562200</v>
      </c>
      <c r="O240" s="447"/>
      <c r="P240" s="83"/>
    </row>
    <row r="241" spans="8:16">
      <c r="H241" s="317">
        <v>237</v>
      </c>
      <c r="I241" s="52" t="s">
        <v>1240</v>
      </c>
      <c r="J241" s="53" t="s">
        <v>42</v>
      </c>
      <c r="K241" s="72" t="s">
        <v>1477</v>
      </c>
      <c r="L241" s="76">
        <v>5764860</v>
      </c>
      <c r="M241" s="76">
        <f t="shared" si="7"/>
        <v>72222000</v>
      </c>
      <c r="N241" s="76">
        <f t="shared" si="8"/>
        <v>37194300</v>
      </c>
      <c r="O241" s="447"/>
      <c r="P241" s="83"/>
    </row>
    <row r="242" spans="8:16">
      <c r="H242" s="317">
        <v>238</v>
      </c>
      <c r="I242" s="52" t="s">
        <v>332</v>
      </c>
      <c r="J242" s="53" t="s">
        <v>42</v>
      </c>
      <c r="K242" s="72" t="s">
        <v>2107</v>
      </c>
      <c r="L242" s="76">
        <v>1936430</v>
      </c>
      <c r="M242" s="76">
        <f t="shared" si="7"/>
        <v>24259200</v>
      </c>
      <c r="N242" s="76">
        <f t="shared" si="8"/>
        <v>12493500</v>
      </c>
      <c r="O242" s="447"/>
      <c r="P242" s="83"/>
    </row>
    <row r="243" spans="8:16">
      <c r="H243" s="317">
        <v>239</v>
      </c>
      <c r="I243" s="52" t="s">
        <v>1241</v>
      </c>
      <c r="J243" s="53" t="s">
        <v>38</v>
      </c>
      <c r="K243" s="72" t="s">
        <v>1477</v>
      </c>
      <c r="L243" s="76">
        <v>9538860</v>
      </c>
      <c r="M243" s="76">
        <f t="shared" si="7"/>
        <v>119503200</v>
      </c>
      <c r="N243" s="76">
        <f t="shared" si="8"/>
        <v>61544100</v>
      </c>
      <c r="O243" s="447"/>
      <c r="P243" s="83"/>
    </row>
    <row r="244" spans="8:16">
      <c r="H244" s="317">
        <v>240</v>
      </c>
      <c r="I244" s="52" t="s">
        <v>280</v>
      </c>
      <c r="J244" s="53" t="s">
        <v>38</v>
      </c>
      <c r="K244" s="72" t="s">
        <v>2107</v>
      </c>
      <c r="L244" s="76">
        <v>3175430</v>
      </c>
      <c r="M244" s="76">
        <f t="shared" si="7"/>
        <v>39781200</v>
      </c>
      <c r="N244" s="76">
        <f t="shared" si="8"/>
        <v>20487300</v>
      </c>
      <c r="O244" s="447"/>
      <c r="P244" s="83"/>
    </row>
    <row r="245" spans="8:16">
      <c r="H245" s="317">
        <v>241</v>
      </c>
      <c r="I245" s="52" t="s">
        <v>409</v>
      </c>
      <c r="J245" s="53" t="s">
        <v>38</v>
      </c>
      <c r="K245" s="72" t="s">
        <v>2106</v>
      </c>
      <c r="L245" s="76">
        <v>1581000</v>
      </c>
      <c r="M245" s="76">
        <f t="shared" si="7"/>
        <v>19807200</v>
      </c>
      <c r="N245" s="76">
        <f t="shared" si="8"/>
        <v>10200700</v>
      </c>
      <c r="O245" s="447"/>
      <c r="P245" s="83"/>
    </row>
    <row r="246" spans="8:16">
      <c r="H246" s="317">
        <v>242</v>
      </c>
      <c r="I246" s="52" t="s">
        <v>495</v>
      </c>
      <c r="J246" s="53" t="s">
        <v>38</v>
      </c>
      <c r="K246" s="72" t="s">
        <v>2106</v>
      </c>
      <c r="L246" s="76">
        <v>1581000</v>
      </c>
      <c r="M246" s="76">
        <f t="shared" si="7"/>
        <v>19807200</v>
      </c>
      <c r="N246" s="76">
        <f t="shared" si="8"/>
        <v>10200700</v>
      </c>
      <c r="O246" s="447"/>
      <c r="P246" s="83"/>
    </row>
    <row r="247" spans="8:16">
      <c r="H247" s="317">
        <v>243</v>
      </c>
      <c r="I247" s="52" t="s">
        <v>526</v>
      </c>
      <c r="J247" s="53" t="s">
        <v>38</v>
      </c>
      <c r="K247" s="72" t="s">
        <v>2106</v>
      </c>
      <c r="L247" s="76">
        <v>1581000</v>
      </c>
      <c r="M247" s="76">
        <f t="shared" si="7"/>
        <v>19807200</v>
      </c>
      <c r="N247" s="76">
        <f t="shared" si="8"/>
        <v>10200700</v>
      </c>
      <c r="O247" s="447"/>
      <c r="P247" s="83"/>
    </row>
    <row r="248" spans="8:16">
      <c r="H248" s="317">
        <v>244</v>
      </c>
      <c r="I248" s="52" t="s">
        <v>2848</v>
      </c>
      <c r="J248" s="53" t="s">
        <v>38</v>
      </c>
      <c r="K248" s="72" t="s">
        <v>2106</v>
      </c>
      <c r="L248" s="76">
        <v>2256710</v>
      </c>
      <c r="M248" s="76">
        <f t="shared" si="7"/>
        <v>28272000</v>
      </c>
      <c r="N248" s="76">
        <f t="shared" si="8"/>
        <v>14560100</v>
      </c>
      <c r="O248" s="447"/>
      <c r="P248" s="83"/>
    </row>
    <row r="249" spans="8:16">
      <c r="H249" s="317">
        <v>245</v>
      </c>
      <c r="I249" s="52" t="s">
        <v>1242</v>
      </c>
      <c r="J249" s="53" t="s">
        <v>46</v>
      </c>
      <c r="K249" s="72" t="s">
        <v>1477</v>
      </c>
      <c r="L249" s="76">
        <v>4425860</v>
      </c>
      <c r="M249" s="76">
        <f t="shared" si="7"/>
        <v>55447200</v>
      </c>
      <c r="N249" s="76">
        <f t="shared" si="8"/>
        <v>28555300</v>
      </c>
      <c r="O249" s="447"/>
      <c r="P249" s="83"/>
    </row>
    <row r="250" spans="8:16">
      <c r="H250" s="317">
        <v>246</v>
      </c>
      <c r="I250" s="52" t="s">
        <v>328</v>
      </c>
      <c r="J250" s="53" t="s">
        <v>46</v>
      </c>
      <c r="K250" s="72" t="s">
        <v>2107</v>
      </c>
      <c r="L250" s="76">
        <v>1516140</v>
      </c>
      <c r="M250" s="76">
        <f t="shared" si="7"/>
        <v>18994800</v>
      </c>
      <c r="N250" s="76">
        <f t="shared" si="8"/>
        <v>9782300</v>
      </c>
      <c r="O250" s="447"/>
      <c r="P250" s="83"/>
    </row>
    <row r="251" spans="8:16">
      <c r="H251" s="317">
        <v>247</v>
      </c>
      <c r="I251" s="52" t="s">
        <v>482</v>
      </c>
      <c r="J251" s="53" t="s">
        <v>46</v>
      </c>
      <c r="K251" s="72" t="s">
        <v>2106</v>
      </c>
      <c r="L251" s="76">
        <v>740570</v>
      </c>
      <c r="M251" s="76">
        <f t="shared" si="7"/>
        <v>9278400</v>
      </c>
      <c r="N251" s="76">
        <f t="shared" si="8"/>
        <v>4778400</v>
      </c>
      <c r="O251" s="447"/>
      <c r="P251" s="83"/>
    </row>
    <row r="252" spans="8:16">
      <c r="H252" s="317">
        <v>248</v>
      </c>
      <c r="I252" s="52" t="s">
        <v>556</v>
      </c>
      <c r="J252" s="53" t="s">
        <v>46</v>
      </c>
      <c r="K252" s="72" t="s">
        <v>2106</v>
      </c>
      <c r="L252" s="76">
        <v>520140</v>
      </c>
      <c r="M252" s="76">
        <f t="shared" si="7"/>
        <v>6516000</v>
      </c>
      <c r="N252" s="76">
        <f t="shared" si="8"/>
        <v>3355700</v>
      </c>
      <c r="O252" s="447"/>
      <c r="P252" s="83"/>
    </row>
    <row r="253" spans="8:16">
      <c r="H253" s="317">
        <v>249</v>
      </c>
      <c r="I253" s="52" t="s">
        <v>561</v>
      </c>
      <c r="J253" s="53" t="s">
        <v>46</v>
      </c>
      <c r="K253" s="72" t="s">
        <v>2106</v>
      </c>
      <c r="L253" s="76">
        <v>1537860</v>
      </c>
      <c r="M253" s="76">
        <f t="shared" si="7"/>
        <v>19266000</v>
      </c>
      <c r="N253" s="76">
        <f t="shared" si="8"/>
        <v>9922000</v>
      </c>
      <c r="O253" s="447"/>
      <c r="P253" s="83"/>
    </row>
    <row r="254" spans="8:16">
      <c r="H254" s="317">
        <v>250</v>
      </c>
      <c r="I254" s="52" t="s">
        <v>635</v>
      </c>
      <c r="J254" s="53" t="s">
        <v>636</v>
      </c>
      <c r="K254" s="72" t="s">
        <v>2106</v>
      </c>
      <c r="L254" s="76">
        <v>940430</v>
      </c>
      <c r="M254" s="76">
        <f t="shared" si="7"/>
        <v>11781600</v>
      </c>
      <c r="N254" s="76">
        <f t="shared" si="8"/>
        <v>6067500</v>
      </c>
      <c r="O254" s="447"/>
      <c r="P254" s="83"/>
    </row>
    <row r="255" spans="8:16">
      <c r="H255" s="317">
        <v>251</v>
      </c>
      <c r="I255" s="52" t="s">
        <v>693</v>
      </c>
      <c r="J255" s="53" t="s">
        <v>46</v>
      </c>
      <c r="K255" s="72" t="s">
        <v>2106</v>
      </c>
      <c r="L255" s="76">
        <v>630430</v>
      </c>
      <c r="M255" s="76">
        <f t="shared" si="7"/>
        <v>7898400</v>
      </c>
      <c r="N255" s="76">
        <f t="shared" si="8"/>
        <v>4067700</v>
      </c>
      <c r="O255" s="447"/>
      <c r="P255" s="83"/>
    </row>
    <row r="256" spans="8:16">
      <c r="H256" s="317">
        <v>252</v>
      </c>
      <c r="I256" s="52" t="s">
        <v>1243</v>
      </c>
      <c r="J256" s="53" t="s">
        <v>49</v>
      </c>
      <c r="K256" s="72" t="s">
        <v>1477</v>
      </c>
      <c r="L256" s="76">
        <v>5289000</v>
      </c>
      <c r="M256" s="76">
        <f t="shared" si="7"/>
        <v>66260400</v>
      </c>
      <c r="N256" s="76">
        <f t="shared" si="8"/>
        <v>34124100</v>
      </c>
      <c r="O256" s="447"/>
      <c r="P256" s="83"/>
    </row>
    <row r="257" spans="8:16">
      <c r="H257" s="317">
        <v>253</v>
      </c>
      <c r="I257" s="52" t="s">
        <v>276</v>
      </c>
      <c r="J257" s="53" t="s">
        <v>49</v>
      </c>
      <c r="K257" s="72" t="s">
        <v>2107</v>
      </c>
      <c r="L257" s="76">
        <v>1581000</v>
      </c>
      <c r="M257" s="76">
        <f t="shared" si="7"/>
        <v>19807200</v>
      </c>
      <c r="N257" s="76">
        <f t="shared" si="8"/>
        <v>10200700</v>
      </c>
      <c r="O257" s="447"/>
      <c r="P257" s="83"/>
    </row>
    <row r="258" spans="8:16">
      <c r="H258" s="317">
        <v>254</v>
      </c>
      <c r="I258" s="52" t="s">
        <v>1881</v>
      </c>
      <c r="J258" s="53" t="s">
        <v>49</v>
      </c>
      <c r="K258" s="72" t="s">
        <v>2107</v>
      </c>
      <c r="L258" s="76">
        <v>1692290</v>
      </c>
      <c r="M258" s="76">
        <f t="shared" si="7"/>
        <v>21201600</v>
      </c>
      <c r="N258" s="76">
        <f t="shared" si="8"/>
        <v>10918800</v>
      </c>
      <c r="O258" s="447"/>
      <c r="P258" s="83"/>
    </row>
    <row r="259" spans="8:16">
      <c r="H259" s="317">
        <v>255</v>
      </c>
      <c r="I259" s="52" t="s">
        <v>859</v>
      </c>
      <c r="J259" s="53" t="s">
        <v>49</v>
      </c>
      <c r="K259" s="72" t="s">
        <v>2106</v>
      </c>
      <c r="L259" s="76">
        <v>552140</v>
      </c>
      <c r="M259" s="76">
        <f t="shared" si="7"/>
        <v>6916800</v>
      </c>
      <c r="N259" s="76">
        <f t="shared" si="8"/>
        <v>3562200</v>
      </c>
      <c r="O259" s="447"/>
      <c r="P259" s="83"/>
    </row>
    <row r="260" spans="8:16">
      <c r="H260" s="317">
        <v>256</v>
      </c>
      <c r="I260" s="52" t="s">
        <v>469</v>
      </c>
      <c r="J260" s="53" t="s">
        <v>49</v>
      </c>
      <c r="K260" s="72" t="s">
        <v>2106</v>
      </c>
      <c r="L260" s="76">
        <v>520140</v>
      </c>
      <c r="M260" s="76">
        <f t="shared" si="7"/>
        <v>6516000</v>
      </c>
      <c r="N260" s="76">
        <f t="shared" si="8"/>
        <v>3355700</v>
      </c>
      <c r="O260" s="447"/>
      <c r="P260" s="83"/>
    </row>
    <row r="261" spans="8:16">
      <c r="H261" s="317">
        <v>257</v>
      </c>
      <c r="I261" s="52" t="s">
        <v>487</v>
      </c>
      <c r="J261" s="53" t="s">
        <v>49</v>
      </c>
      <c r="K261" s="72" t="s">
        <v>2106</v>
      </c>
      <c r="L261" s="76">
        <v>541710</v>
      </c>
      <c r="M261" s="76">
        <f t="shared" si="7"/>
        <v>6786000</v>
      </c>
      <c r="N261" s="76">
        <f t="shared" si="8"/>
        <v>3494800</v>
      </c>
      <c r="O261" s="447"/>
      <c r="P261" s="83"/>
    </row>
    <row r="262" spans="8:16">
      <c r="H262" s="317">
        <v>258</v>
      </c>
      <c r="I262" s="52" t="s">
        <v>596</v>
      </c>
      <c r="J262" s="53" t="s">
        <v>49</v>
      </c>
      <c r="K262" s="72" t="s">
        <v>2106</v>
      </c>
      <c r="L262" s="76">
        <v>520140</v>
      </c>
      <c r="M262" s="76">
        <f t="shared" ref="M262:M325" si="9">ROUND((L262)+((L262)*4.4%),-2)*12</f>
        <v>6516000</v>
      </c>
      <c r="N262" s="76">
        <f t="shared" ref="N262:N325" si="10">ROUND(((M262/12)*6)+(((M262/12)*6)*3%),-2)</f>
        <v>3355700</v>
      </c>
      <c r="O262" s="447"/>
      <c r="P262" s="83"/>
    </row>
    <row r="263" spans="8:16">
      <c r="H263" s="317">
        <v>259</v>
      </c>
      <c r="I263" s="52" t="s">
        <v>602</v>
      </c>
      <c r="J263" s="53" t="s">
        <v>49</v>
      </c>
      <c r="K263" s="72" t="s">
        <v>2106</v>
      </c>
      <c r="L263" s="76">
        <v>520140</v>
      </c>
      <c r="M263" s="76">
        <f t="shared" si="9"/>
        <v>6516000</v>
      </c>
      <c r="N263" s="76">
        <f t="shared" si="10"/>
        <v>3355700</v>
      </c>
      <c r="O263" s="447"/>
      <c r="P263" s="83"/>
    </row>
    <row r="264" spans="8:16">
      <c r="H264" s="317">
        <v>260</v>
      </c>
      <c r="I264" s="52" t="s">
        <v>1890</v>
      </c>
      <c r="J264" s="53" t="s">
        <v>52</v>
      </c>
      <c r="K264" s="72" t="s">
        <v>1477</v>
      </c>
      <c r="L264" s="76">
        <v>9848860</v>
      </c>
      <c r="M264" s="76">
        <f t="shared" si="9"/>
        <v>123386400</v>
      </c>
      <c r="N264" s="76">
        <f t="shared" si="10"/>
        <v>63544000</v>
      </c>
      <c r="O264" s="447"/>
      <c r="P264" s="83"/>
    </row>
    <row r="265" spans="8:16">
      <c r="H265" s="317">
        <v>261</v>
      </c>
      <c r="I265" s="52" t="s">
        <v>1893</v>
      </c>
      <c r="J265" s="53" t="s">
        <v>52</v>
      </c>
      <c r="K265" s="72" t="s">
        <v>2105</v>
      </c>
      <c r="L265" s="76">
        <v>1692290</v>
      </c>
      <c r="M265" s="76">
        <f t="shared" si="9"/>
        <v>21201600</v>
      </c>
      <c r="N265" s="76">
        <f t="shared" si="10"/>
        <v>10918800</v>
      </c>
      <c r="O265" s="447"/>
      <c r="P265" s="83"/>
    </row>
    <row r="266" spans="8:16">
      <c r="H266" s="317">
        <v>262</v>
      </c>
      <c r="I266" s="52" t="s">
        <v>343</v>
      </c>
      <c r="J266" s="53" t="s">
        <v>52</v>
      </c>
      <c r="K266" s="72" t="s">
        <v>2107</v>
      </c>
      <c r="L266" s="76">
        <v>2327860</v>
      </c>
      <c r="M266" s="76">
        <f t="shared" si="9"/>
        <v>29163600</v>
      </c>
      <c r="N266" s="76">
        <f t="shared" si="10"/>
        <v>15019300</v>
      </c>
      <c r="O266" s="447"/>
      <c r="P266" s="83"/>
    </row>
    <row r="267" spans="8:16">
      <c r="H267" s="317">
        <v>263</v>
      </c>
      <c r="I267" s="52" t="s">
        <v>358</v>
      </c>
      <c r="J267" s="53" t="s">
        <v>359</v>
      </c>
      <c r="K267" s="72" t="s">
        <v>2106</v>
      </c>
      <c r="L267" s="76">
        <v>1581000</v>
      </c>
      <c r="M267" s="76">
        <f t="shared" si="9"/>
        <v>19807200</v>
      </c>
      <c r="N267" s="76">
        <f t="shared" si="10"/>
        <v>10200700</v>
      </c>
      <c r="O267" s="447"/>
      <c r="P267" s="83"/>
    </row>
    <row r="268" spans="8:16">
      <c r="H268" s="317">
        <v>264</v>
      </c>
      <c r="I268" s="52" t="s">
        <v>501</v>
      </c>
      <c r="J268" s="53" t="s">
        <v>52</v>
      </c>
      <c r="K268" s="72" t="s">
        <v>2106</v>
      </c>
      <c r="L268" s="76">
        <v>1084570</v>
      </c>
      <c r="M268" s="76">
        <f t="shared" si="9"/>
        <v>13587600</v>
      </c>
      <c r="N268" s="76">
        <f t="shared" si="10"/>
        <v>6997600</v>
      </c>
      <c r="O268" s="447"/>
      <c r="P268" s="83"/>
    </row>
    <row r="269" spans="8:16">
      <c r="H269" s="317">
        <v>265</v>
      </c>
      <c r="I269" s="52" t="s">
        <v>1244</v>
      </c>
      <c r="J269" s="53" t="s">
        <v>55</v>
      </c>
      <c r="K269" s="72" t="s">
        <v>1477</v>
      </c>
      <c r="L269" s="76">
        <v>10579140</v>
      </c>
      <c r="M269" s="76">
        <f t="shared" si="9"/>
        <v>132535200</v>
      </c>
      <c r="N269" s="76">
        <f t="shared" si="10"/>
        <v>68255600</v>
      </c>
      <c r="O269" s="447"/>
      <c r="P269" s="83"/>
    </row>
    <row r="270" spans="8:16">
      <c r="H270" s="317">
        <v>266</v>
      </c>
      <c r="I270" s="52" t="s">
        <v>232</v>
      </c>
      <c r="J270" s="53" t="s">
        <v>55</v>
      </c>
      <c r="K270" s="72" t="s">
        <v>2105</v>
      </c>
      <c r="L270" s="76">
        <v>1526430</v>
      </c>
      <c r="M270" s="76">
        <f t="shared" si="9"/>
        <v>19123200</v>
      </c>
      <c r="N270" s="76">
        <f t="shared" si="10"/>
        <v>9848400</v>
      </c>
      <c r="O270" s="447"/>
      <c r="P270" s="83"/>
    </row>
    <row r="271" spans="8:16">
      <c r="H271" s="317">
        <v>267</v>
      </c>
      <c r="I271" s="52" t="s">
        <v>314</v>
      </c>
      <c r="J271" s="53" t="s">
        <v>55</v>
      </c>
      <c r="K271" s="72" t="s">
        <v>2107</v>
      </c>
      <c r="L271" s="76">
        <v>1636710</v>
      </c>
      <c r="M271" s="76">
        <f t="shared" si="9"/>
        <v>20504400</v>
      </c>
      <c r="N271" s="76">
        <f t="shared" si="10"/>
        <v>10559800</v>
      </c>
      <c r="O271" s="447"/>
      <c r="P271" s="83"/>
    </row>
    <row r="272" spans="8:16">
      <c r="H272" s="317">
        <v>268</v>
      </c>
      <c r="I272" s="52" t="s">
        <v>2849</v>
      </c>
      <c r="J272" s="53" t="s">
        <v>55</v>
      </c>
      <c r="K272" s="72" t="s">
        <v>2107</v>
      </c>
      <c r="L272" s="76">
        <v>807570</v>
      </c>
      <c r="M272" s="76">
        <f t="shared" si="9"/>
        <v>10117200</v>
      </c>
      <c r="N272" s="76">
        <f t="shared" si="10"/>
        <v>5210400</v>
      </c>
      <c r="O272" s="447"/>
      <c r="P272" s="83"/>
    </row>
    <row r="273" spans="8:16">
      <c r="H273" s="317">
        <v>269</v>
      </c>
      <c r="I273" s="52" t="s">
        <v>1288</v>
      </c>
      <c r="J273" s="53" t="s">
        <v>55</v>
      </c>
      <c r="K273" s="72" t="s">
        <v>2106</v>
      </c>
      <c r="L273" s="76">
        <v>730290</v>
      </c>
      <c r="M273" s="76">
        <f t="shared" si="9"/>
        <v>9148800</v>
      </c>
      <c r="N273" s="76">
        <f t="shared" si="10"/>
        <v>4711600</v>
      </c>
      <c r="O273" s="447"/>
      <c r="P273" s="83"/>
    </row>
    <row r="274" spans="8:16">
      <c r="H274" s="317">
        <v>270</v>
      </c>
      <c r="I274" s="52" t="s">
        <v>2850</v>
      </c>
      <c r="J274" s="53" t="s">
        <v>55</v>
      </c>
      <c r="K274" s="72" t="s">
        <v>2107</v>
      </c>
      <c r="L274" s="76">
        <v>1581000</v>
      </c>
      <c r="M274" s="76">
        <f t="shared" si="9"/>
        <v>19807200</v>
      </c>
      <c r="N274" s="76">
        <f t="shared" si="10"/>
        <v>10200700</v>
      </c>
      <c r="O274" s="447"/>
      <c r="P274" s="83"/>
    </row>
    <row r="275" spans="8:16">
      <c r="H275" s="317">
        <v>271</v>
      </c>
      <c r="I275" s="52" t="s">
        <v>680</v>
      </c>
      <c r="J275" s="53" t="s">
        <v>55</v>
      </c>
      <c r="K275" s="72" t="s">
        <v>2106</v>
      </c>
      <c r="L275" s="76">
        <v>653000</v>
      </c>
      <c r="M275" s="76">
        <f t="shared" si="9"/>
        <v>8180400</v>
      </c>
      <c r="N275" s="76">
        <f t="shared" si="10"/>
        <v>4212900</v>
      </c>
      <c r="O275" s="447"/>
      <c r="P275" s="83"/>
    </row>
    <row r="276" spans="8:16">
      <c r="H276" s="317">
        <v>272</v>
      </c>
      <c r="I276" s="52" t="s">
        <v>1245</v>
      </c>
      <c r="J276" s="53" t="s">
        <v>58</v>
      </c>
      <c r="K276" s="72" t="s">
        <v>1477</v>
      </c>
      <c r="L276" s="76">
        <v>10300000</v>
      </c>
      <c r="M276" s="76">
        <f t="shared" si="9"/>
        <v>129038400</v>
      </c>
      <c r="N276" s="76">
        <f t="shared" si="10"/>
        <v>66454800</v>
      </c>
      <c r="O276" s="447"/>
      <c r="P276" s="83"/>
    </row>
    <row r="277" spans="8:16">
      <c r="H277" s="317">
        <v>273</v>
      </c>
      <c r="I277" s="52" t="s">
        <v>1915</v>
      </c>
      <c r="J277" s="53" t="s">
        <v>58</v>
      </c>
      <c r="K277" s="72" t="s">
        <v>2105</v>
      </c>
      <c r="L277" s="76">
        <v>1174140</v>
      </c>
      <c r="M277" s="76">
        <f t="shared" si="9"/>
        <v>14709600</v>
      </c>
      <c r="N277" s="76">
        <f t="shared" si="10"/>
        <v>7575400</v>
      </c>
      <c r="O277" s="447"/>
      <c r="P277" s="83"/>
    </row>
    <row r="278" spans="8:16">
      <c r="H278" s="317">
        <v>274</v>
      </c>
      <c r="I278" s="52" t="s">
        <v>277</v>
      </c>
      <c r="J278" s="53" t="s">
        <v>58</v>
      </c>
      <c r="K278" s="72" t="s">
        <v>2107</v>
      </c>
      <c r="L278" s="76">
        <v>2678000</v>
      </c>
      <c r="M278" s="76">
        <f t="shared" si="9"/>
        <v>33549600</v>
      </c>
      <c r="N278" s="76">
        <f t="shared" si="10"/>
        <v>17278000</v>
      </c>
      <c r="O278" s="447"/>
      <c r="P278" s="83"/>
    </row>
    <row r="279" spans="8:16">
      <c r="H279" s="317">
        <v>275</v>
      </c>
      <c r="I279" s="52" t="s">
        <v>546</v>
      </c>
      <c r="J279" s="53" t="s">
        <v>58</v>
      </c>
      <c r="K279" s="72" t="s">
        <v>2106</v>
      </c>
      <c r="L279" s="76">
        <v>707570</v>
      </c>
      <c r="M279" s="76">
        <f t="shared" si="9"/>
        <v>8864400</v>
      </c>
      <c r="N279" s="76">
        <f t="shared" si="10"/>
        <v>4565200</v>
      </c>
      <c r="O279" s="447"/>
      <c r="P279" s="83"/>
    </row>
    <row r="280" spans="8:16">
      <c r="H280" s="317">
        <v>276</v>
      </c>
      <c r="I280" s="52" t="s">
        <v>580</v>
      </c>
      <c r="J280" s="53" t="s">
        <v>58</v>
      </c>
      <c r="K280" s="72" t="s">
        <v>2106</v>
      </c>
      <c r="L280" s="76">
        <v>874430</v>
      </c>
      <c r="M280" s="76">
        <f t="shared" si="9"/>
        <v>10954800</v>
      </c>
      <c r="N280" s="76">
        <f t="shared" si="10"/>
        <v>5641700</v>
      </c>
      <c r="O280" s="447"/>
      <c r="P280" s="83"/>
    </row>
    <row r="281" spans="8:16">
      <c r="H281" s="317">
        <v>277</v>
      </c>
      <c r="I281" s="52" t="s">
        <v>589</v>
      </c>
      <c r="J281" s="53" t="s">
        <v>58</v>
      </c>
      <c r="K281" s="72" t="s">
        <v>2106</v>
      </c>
      <c r="L281" s="76">
        <v>862140</v>
      </c>
      <c r="M281" s="76">
        <f t="shared" si="9"/>
        <v>10801200</v>
      </c>
      <c r="N281" s="76">
        <f t="shared" si="10"/>
        <v>5562600</v>
      </c>
      <c r="O281" s="447"/>
      <c r="P281" s="83"/>
    </row>
    <row r="282" spans="8:16">
      <c r="H282" s="317">
        <v>278</v>
      </c>
      <c r="I282" s="52" t="s">
        <v>700</v>
      </c>
      <c r="J282" s="53" t="s">
        <v>58</v>
      </c>
      <c r="K282" s="72" t="s">
        <v>2106</v>
      </c>
      <c r="L282" s="76">
        <v>730290</v>
      </c>
      <c r="M282" s="76">
        <f t="shared" si="9"/>
        <v>9148800</v>
      </c>
      <c r="N282" s="76">
        <f t="shared" si="10"/>
        <v>4711600</v>
      </c>
      <c r="O282" s="447"/>
      <c r="P282" s="83"/>
    </row>
    <row r="283" spans="8:16">
      <c r="H283" s="317">
        <v>279</v>
      </c>
      <c r="I283" s="59" t="s">
        <v>1246</v>
      </c>
      <c r="J283" s="53" t="s">
        <v>59</v>
      </c>
      <c r="K283" s="72" t="s">
        <v>1477</v>
      </c>
      <c r="L283" s="76">
        <v>4591710</v>
      </c>
      <c r="M283" s="76">
        <f t="shared" si="9"/>
        <v>57524400</v>
      </c>
      <c r="N283" s="76">
        <f t="shared" si="10"/>
        <v>29625100</v>
      </c>
      <c r="O283" s="447"/>
      <c r="P283" s="83"/>
    </row>
    <row r="284" spans="8:16">
      <c r="H284" s="317">
        <v>280</v>
      </c>
      <c r="I284" s="59" t="s">
        <v>310</v>
      </c>
      <c r="J284" s="53" t="s">
        <v>59</v>
      </c>
      <c r="K284" s="72" t="s">
        <v>2107</v>
      </c>
      <c r="L284" s="76">
        <v>1293710</v>
      </c>
      <c r="M284" s="76">
        <f t="shared" si="9"/>
        <v>16207200</v>
      </c>
      <c r="N284" s="76">
        <f t="shared" si="10"/>
        <v>8346700</v>
      </c>
      <c r="O284" s="447"/>
      <c r="P284" s="83"/>
    </row>
    <row r="285" spans="8:16">
      <c r="H285" s="317">
        <v>281</v>
      </c>
      <c r="I285" s="59" t="s">
        <v>582</v>
      </c>
      <c r="J285" s="53" t="s">
        <v>59</v>
      </c>
      <c r="K285" s="72" t="s">
        <v>2106</v>
      </c>
      <c r="L285" s="76">
        <v>520140</v>
      </c>
      <c r="M285" s="76">
        <f t="shared" si="9"/>
        <v>6516000</v>
      </c>
      <c r="N285" s="76">
        <f t="shared" si="10"/>
        <v>3355700</v>
      </c>
      <c r="O285" s="447"/>
      <c r="P285" s="83"/>
    </row>
    <row r="286" spans="8:16">
      <c r="H286" s="317">
        <v>282</v>
      </c>
      <c r="I286" s="59" t="s">
        <v>606</v>
      </c>
      <c r="J286" s="53" t="s">
        <v>59</v>
      </c>
      <c r="K286" s="72" t="s">
        <v>2106</v>
      </c>
      <c r="L286" s="76">
        <v>607710</v>
      </c>
      <c r="M286" s="76">
        <f t="shared" si="9"/>
        <v>7612800</v>
      </c>
      <c r="N286" s="76">
        <f t="shared" si="10"/>
        <v>3920600</v>
      </c>
      <c r="O286" s="447"/>
      <c r="P286" s="83"/>
    </row>
    <row r="287" spans="8:16">
      <c r="H287" s="317">
        <v>283</v>
      </c>
      <c r="I287" s="52" t="s">
        <v>1247</v>
      </c>
      <c r="J287" s="53" t="s">
        <v>62</v>
      </c>
      <c r="K287" s="72" t="s">
        <v>1477</v>
      </c>
      <c r="L287" s="76">
        <v>4835860</v>
      </c>
      <c r="M287" s="76">
        <f t="shared" si="9"/>
        <v>60583200</v>
      </c>
      <c r="N287" s="76">
        <f t="shared" si="10"/>
        <v>31200300</v>
      </c>
      <c r="O287" s="447"/>
      <c r="P287" s="83"/>
    </row>
    <row r="288" spans="8:16">
      <c r="H288" s="317">
        <v>284</v>
      </c>
      <c r="I288" s="52" t="s">
        <v>251</v>
      </c>
      <c r="J288" s="53" t="s">
        <v>62</v>
      </c>
      <c r="K288" s="72" t="s">
        <v>2107</v>
      </c>
      <c r="L288" s="76">
        <v>2212430</v>
      </c>
      <c r="M288" s="76">
        <f t="shared" si="9"/>
        <v>27717600</v>
      </c>
      <c r="N288" s="76">
        <f t="shared" si="10"/>
        <v>14274600</v>
      </c>
      <c r="O288" s="447"/>
      <c r="P288" s="83"/>
    </row>
    <row r="289" spans="8:16">
      <c r="H289" s="317">
        <v>285</v>
      </c>
      <c r="I289" s="52" t="s">
        <v>402</v>
      </c>
      <c r="J289" s="53" t="s">
        <v>62</v>
      </c>
      <c r="K289" s="72" t="s">
        <v>2106</v>
      </c>
      <c r="L289" s="76">
        <v>1161860</v>
      </c>
      <c r="M289" s="76">
        <f t="shared" si="9"/>
        <v>14556000</v>
      </c>
      <c r="N289" s="76">
        <f t="shared" si="10"/>
        <v>7496300</v>
      </c>
      <c r="O289" s="447"/>
      <c r="P289" s="83"/>
    </row>
    <row r="290" spans="8:16">
      <c r="H290" s="317">
        <v>286</v>
      </c>
      <c r="I290" s="52" t="s">
        <v>354</v>
      </c>
      <c r="J290" s="53" t="s">
        <v>62</v>
      </c>
      <c r="K290" s="72" t="s">
        <v>2106</v>
      </c>
      <c r="L290" s="76">
        <v>983710</v>
      </c>
      <c r="M290" s="76">
        <f t="shared" si="9"/>
        <v>12324000</v>
      </c>
      <c r="N290" s="76">
        <f t="shared" si="10"/>
        <v>6346900</v>
      </c>
      <c r="O290" s="447"/>
      <c r="P290" s="83"/>
    </row>
    <row r="291" spans="8:16">
      <c r="H291" s="317">
        <v>287</v>
      </c>
      <c r="I291" s="52" t="s">
        <v>528</v>
      </c>
      <c r="J291" s="53" t="s">
        <v>62</v>
      </c>
      <c r="K291" s="72" t="s">
        <v>2106</v>
      </c>
      <c r="L291" s="76">
        <v>663290</v>
      </c>
      <c r="M291" s="76">
        <f t="shared" si="9"/>
        <v>8310000</v>
      </c>
      <c r="N291" s="76">
        <f t="shared" si="10"/>
        <v>4279700</v>
      </c>
      <c r="O291" s="447"/>
      <c r="P291" s="83"/>
    </row>
    <row r="292" spans="8:16">
      <c r="H292" s="317">
        <v>288</v>
      </c>
      <c r="I292" s="52" t="s">
        <v>576</v>
      </c>
      <c r="J292" s="53" t="s">
        <v>62</v>
      </c>
      <c r="K292" s="72" t="s">
        <v>2106</v>
      </c>
      <c r="L292" s="76">
        <v>973290</v>
      </c>
      <c r="M292" s="76">
        <f t="shared" si="9"/>
        <v>12193200</v>
      </c>
      <c r="N292" s="76">
        <f t="shared" si="10"/>
        <v>6279500</v>
      </c>
      <c r="O292" s="447"/>
      <c r="P292" s="83"/>
    </row>
    <row r="293" spans="8:16">
      <c r="H293" s="317">
        <v>289</v>
      </c>
      <c r="I293" s="52" t="s">
        <v>616</v>
      </c>
      <c r="J293" s="53" t="s">
        <v>62</v>
      </c>
      <c r="K293" s="72" t="s">
        <v>2106</v>
      </c>
      <c r="L293" s="76">
        <v>983710</v>
      </c>
      <c r="M293" s="76">
        <f t="shared" si="9"/>
        <v>12324000</v>
      </c>
      <c r="N293" s="76">
        <f t="shared" si="10"/>
        <v>6346900</v>
      </c>
      <c r="O293" s="447"/>
      <c r="P293" s="83"/>
    </row>
    <row r="294" spans="8:16">
      <c r="H294" s="317">
        <v>290</v>
      </c>
      <c r="I294" s="52" t="s">
        <v>806</v>
      </c>
      <c r="J294" s="53" t="s">
        <v>65</v>
      </c>
      <c r="K294" s="72" t="s">
        <v>1477</v>
      </c>
      <c r="L294" s="76">
        <v>7412860</v>
      </c>
      <c r="M294" s="76">
        <f t="shared" si="9"/>
        <v>92868000</v>
      </c>
      <c r="N294" s="76">
        <f t="shared" si="10"/>
        <v>47827000</v>
      </c>
      <c r="O294" s="447"/>
      <c r="P294" s="83"/>
    </row>
    <row r="295" spans="8:16">
      <c r="H295" s="317">
        <v>291</v>
      </c>
      <c r="I295" s="52" t="s">
        <v>193</v>
      </c>
      <c r="J295" s="53" t="s">
        <v>65</v>
      </c>
      <c r="K295" s="72" t="s">
        <v>2105</v>
      </c>
      <c r="L295" s="76">
        <v>1006290</v>
      </c>
      <c r="M295" s="76">
        <f t="shared" si="9"/>
        <v>12607200</v>
      </c>
      <c r="N295" s="76">
        <f t="shared" si="10"/>
        <v>6492700</v>
      </c>
      <c r="O295" s="447"/>
      <c r="P295" s="83"/>
    </row>
    <row r="296" spans="8:16">
      <c r="H296" s="317">
        <v>292</v>
      </c>
      <c r="I296" s="52" t="s">
        <v>317</v>
      </c>
      <c r="J296" s="53" t="s">
        <v>65</v>
      </c>
      <c r="K296" s="72" t="s">
        <v>2107</v>
      </c>
      <c r="L296" s="76">
        <v>2101140</v>
      </c>
      <c r="M296" s="76">
        <f t="shared" si="9"/>
        <v>26323200</v>
      </c>
      <c r="N296" s="76">
        <f t="shared" si="10"/>
        <v>13556400</v>
      </c>
      <c r="O296" s="447"/>
      <c r="P296" s="83"/>
    </row>
    <row r="297" spans="8:16">
      <c r="H297" s="317">
        <v>293</v>
      </c>
      <c r="I297" s="52" t="s">
        <v>461</v>
      </c>
      <c r="J297" s="53" t="s">
        <v>65</v>
      </c>
      <c r="K297" s="72" t="s">
        <v>2106</v>
      </c>
      <c r="L297" s="76">
        <v>1261710</v>
      </c>
      <c r="M297" s="76">
        <f t="shared" si="9"/>
        <v>15806400</v>
      </c>
      <c r="N297" s="76">
        <f t="shared" si="10"/>
        <v>8140300</v>
      </c>
      <c r="O297" s="447"/>
      <c r="P297" s="83"/>
    </row>
    <row r="298" spans="8:16">
      <c r="H298" s="317">
        <v>294</v>
      </c>
      <c r="I298" s="52" t="s">
        <v>532</v>
      </c>
      <c r="J298" s="53" t="s">
        <v>65</v>
      </c>
      <c r="K298" s="72" t="s">
        <v>2106</v>
      </c>
      <c r="L298" s="76">
        <v>653000</v>
      </c>
      <c r="M298" s="76">
        <f t="shared" si="9"/>
        <v>8180400</v>
      </c>
      <c r="N298" s="76">
        <f t="shared" si="10"/>
        <v>4212900</v>
      </c>
      <c r="O298" s="447"/>
      <c r="P298" s="83"/>
    </row>
    <row r="299" spans="8:16">
      <c r="H299" s="317">
        <v>295</v>
      </c>
      <c r="I299" s="52" t="s">
        <v>651</v>
      </c>
      <c r="J299" s="53" t="s">
        <v>65</v>
      </c>
      <c r="K299" s="72" t="s">
        <v>2106</v>
      </c>
      <c r="L299" s="76">
        <v>1161860</v>
      </c>
      <c r="M299" s="76">
        <f t="shared" si="9"/>
        <v>14556000</v>
      </c>
      <c r="N299" s="76">
        <f t="shared" si="10"/>
        <v>7496300</v>
      </c>
      <c r="O299" s="447"/>
      <c r="P299" s="83"/>
    </row>
    <row r="300" spans="8:16">
      <c r="H300" s="317">
        <v>296</v>
      </c>
      <c r="I300" s="52" t="s">
        <v>1248</v>
      </c>
      <c r="J300" s="53" t="s">
        <v>69</v>
      </c>
      <c r="K300" s="72" t="s">
        <v>1477</v>
      </c>
      <c r="L300" s="76">
        <v>2645000</v>
      </c>
      <c r="M300" s="76">
        <f t="shared" si="9"/>
        <v>33136800</v>
      </c>
      <c r="N300" s="76">
        <f t="shared" si="10"/>
        <v>17065500</v>
      </c>
      <c r="O300" s="447"/>
      <c r="P300" s="83"/>
    </row>
    <row r="301" spans="8:16">
      <c r="H301" s="317">
        <v>297</v>
      </c>
      <c r="I301" s="52" t="s">
        <v>331</v>
      </c>
      <c r="J301" s="53" t="s">
        <v>69</v>
      </c>
      <c r="K301" s="72" t="s">
        <v>2107</v>
      </c>
      <c r="L301" s="76">
        <v>1050570</v>
      </c>
      <c r="M301" s="76">
        <f t="shared" si="9"/>
        <v>13161600</v>
      </c>
      <c r="N301" s="76">
        <f t="shared" si="10"/>
        <v>6778200</v>
      </c>
      <c r="O301" s="447"/>
      <c r="P301" s="83"/>
    </row>
    <row r="302" spans="8:16">
      <c r="H302" s="317">
        <v>298</v>
      </c>
      <c r="I302" s="52" t="s">
        <v>1249</v>
      </c>
      <c r="J302" s="53" t="s">
        <v>70</v>
      </c>
      <c r="K302" s="72" t="s">
        <v>1477</v>
      </c>
      <c r="L302" s="76">
        <v>13344710</v>
      </c>
      <c r="M302" s="76">
        <f t="shared" si="9"/>
        <v>167182800</v>
      </c>
      <c r="N302" s="76">
        <f t="shared" si="10"/>
        <v>86099100</v>
      </c>
      <c r="O302" s="447"/>
      <c r="P302" s="83"/>
    </row>
    <row r="303" spans="8:16">
      <c r="H303" s="317">
        <v>299</v>
      </c>
      <c r="I303" s="52" t="s">
        <v>731</v>
      </c>
      <c r="J303" s="53" t="s">
        <v>70</v>
      </c>
      <c r="K303" s="72" t="s">
        <v>2105</v>
      </c>
      <c r="L303" s="76">
        <v>1747860</v>
      </c>
      <c r="M303" s="76">
        <f t="shared" si="9"/>
        <v>21897600</v>
      </c>
      <c r="N303" s="76">
        <f t="shared" si="10"/>
        <v>11277300</v>
      </c>
      <c r="O303" s="447"/>
      <c r="P303" s="83"/>
    </row>
    <row r="304" spans="8:16">
      <c r="H304" s="317">
        <v>300</v>
      </c>
      <c r="I304" s="52" t="s">
        <v>192</v>
      </c>
      <c r="J304" s="53" t="s">
        <v>70</v>
      </c>
      <c r="K304" s="72" t="s">
        <v>2105</v>
      </c>
      <c r="L304" s="76">
        <v>874430</v>
      </c>
      <c r="M304" s="76">
        <f t="shared" si="9"/>
        <v>10954800</v>
      </c>
      <c r="N304" s="76">
        <f t="shared" si="10"/>
        <v>5641700</v>
      </c>
      <c r="O304" s="447"/>
      <c r="P304" s="83"/>
    </row>
    <row r="305" spans="8:16">
      <c r="H305" s="317">
        <v>301</v>
      </c>
      <c r="I305" s="52" t="s">
        <v>196</v>
      </c>
      <c r="J305" s="53" t="s">
        <v>70</v>
      </c>
      <c r="K305" s="72" t="s">
        <v>2105</v>
      </c>
      <c r="L305" s="76">
        <v>1200000</v>
      </c>
      <c r="M305" s="76">
        <f t="shared" si="9"/>
        <v>15033600</v>
      </c>
      <c r="N305" s="76">
        <f t="shared" si="10"/>
        <v>7742300</v>
      </c>
      <c r="O305" s="447"/>
      <c r="P305" s="83"/>
    </row>
    <row r="306" spans="8:16">
      <c r="H306" s="317">
        <v>302</v>
      </c>
      <c r="I306" s="52" t="s">
        <v>201</v>
      </c>
      <c r="J306" s="53" t="s">
        <v>70</v>
      </c>
      <c r="K306" s="72" t="s">
        <v>2105</v>
      </c>
      <c r="L306" s="76">
        <v>862140</v>
      </c>
      <c r="M306" s="76">
        <f t="shared" si="9"/>
        <v>10801200</v>
      </c>
      <c r="N306" s="76">
        <f t="shared" si="10"/>
        <v>5562600</v>
      </c>
      <c r="O306" s="447"/>
      <c r="P306" s="83"/>
    </row>
    <row r="307" spans="8:16">
      <c r="H307" s="317">
        <v>303</v>
      </c>
      <c r="I307" s="52" t="s">
        <v>253</v>
      </c>
      <c r="J307" s="53" t="s">
        <v>70</v>
      </c>
      <c r="K307" s="72" t="s">
        <v>2107</v>
      </c>
      <c r="L307" s="76">
        <v>2296860</v>
      </c>
      <c r="M307" s="76">
        <f t="shared" si="9"/>
        <v>28774800</v>
      </c>
      <c r="N307" s="76">
        <f t="shared" si="10"/>
        <v>14819000</v>
      </c>
      <c r="O307" s="447"/>
      <c r="P307" s="83"/>
    </row>
    <row r="308" spans="8:16">
      <c r="H308" s="317">
        <v>304</v>
      </c>
      <c r="I308" s="52" t="s">
        <v>259</v>
      </c>
      <c r="J308" s="53" t="s">
        <v>70</v>
      </c>
      <c r="K308" s="72" t="s">
        <v>2107</v>
      </c>
      <c r="L308" s="76">
        <v>1372000</v>
      </c>
      <c r="M308" s="76">
        <f t="shared" si="9"/>
        <v>17188800</v>
      </c>
      <c r="N308" s="76">
        <f t="shared" si="10"/>
        <v>8852200</v>
      </c>
      <c r="O308" s="447"/>
      <c r="P308" s="83"/>
    </row>
    <row r="309" spans="8:16">
      <c r="H309" s="317">
        <v>305</v>
      </c>
      <c r="I309" s="52" t="s">
        <v>288</v>
      </c>
      <c r="J309" s="53" t="s">
        <v>70</v>
      </c>
      <c r="K309" s="72" t="s">
        <v>2107</v>
      </c>
      <c r="L309" s="76">
        <v>1372000</v>
      </c>
      <c r="M309" s="76">
        <f t="shared" si="9"/>
        <v>17188800</v>
      </c>
      <c r="N309" s="76">
        <f t="shared" si="10"/>
        <v>8852200</v>
      </c>
      <c r="O309" s="447"/>
      <c r="P309" s="83"/>
    </row>
    <row r="310" spans="8:16">
      <c r="H310" s="317">
        <v>306</v>
      </c>
      <c r="I310" s="52" t="s">
        <v>387</v>
      </c>
      <c r="J310" s="53" t="s">
        <v>70</v>
      </c>
      <c r="K310" s="72" t="s">
        <v>2106</v>
      </c>
      <c r="L310" s="76">
        <v>1482140</v>
      </c>
      <c r="M310" s="76">
        <f t="shared" si="9"/>
        <v>18568800</v>
      </c>
      <c r="N310" s="76">
        <f t="shared" si="10"/>
        <v>9562900</v>
      </c>
      <c r="O310" s="447"/>
      <c r="P310" s="83"/>
    </row>
    <row r="311" spans="8:16">
      <c r="H311" s="317">
        <v>307</v>
      </c>
      <c r="I311" s="441" t="s">
        <v>3408</v>
      </c>
      <c r="J311" s="53" t="s">
        <v>70</v>
      </c>
      <c r="K311" s="72" t="s">
        <v>2106</v>
      </c>
      <c r="L311" s="76">
        <v>2058000</v>
      </c>
      <c r="M311" s="76">
        <f t="shared" si="9"/>
        <v>25783200</v>
      </c>
      <c r="N311" s="76">
        <f t="shared" si="10"/>
        <v>13278300</v>
      </c>
      <c r="O311" s="447"/>
      <c r="P311" s="83"/>
    </row>
    <row r="312" spans="8:16">
      <c r="H312" s="317">
        <v>308</v>
      </c>
      <c r="I312" s="52" t="s">
        <v>536</v>
      </c>
      <c r="J312" s="53" t="s">
        <v>70</v>
      </c>
      <c r="K312" s="72" t="s">
        <v>2106</v>
      </c>
      <c r="L312" s="76">
        <v>585000</v>
      </c>
      <c r="M312" s="76">
        <f t="shared" si="9"/>
        <v>7328400</v>
      </c>
      <c r="N312" s="76">
        <f t="shared" si="10"/>
        <v>3774100</v>
      </c>
      <c r="O312" s="447"/>
      <c r="P312" s="83"/>
    </row>
    <row r="313" spans="8:16">
      <c r="H313" s="317">
        <v>309</v>
      </c>
      <c r="I313" s="441" t="s">
        <v>3409</v>
      </c>
      <c r="J313" s="53" t="s">
        <v>70</v>
      </c>
      <c r="K313" s="72" t="s">
        <v>2106</v>
      </c>
      <c r="L313" s="76">
        <v>2058000</v>
      </c>
      <c r="M313" s="76">
        <f t="shared" si="9"/>
        <v>25783200</v>
      </c>
      <c r="N313" s="76">
        <f t="shared" si="10"/>
        <v>13278300</v>
      </c>
      <c r="O313" s="447"/>
      <c r="P313" s="83"/>
    </row>
    <row r="314" spans="8:16">
      <c r="H314" s="317">
        <v>310</v>
      </c>
      <c r="I314" s="52" t="s">
        <v>625</v>
      </c>
      <c r="J314" s="53" t="s">
        <v>70</v>
      </c>
      <c r="K314" s="72" t="s">
        <v>2106</v>
      </c>
      <c r="L314" s="76">
        <v>1040290</v>
      </c>
      <c r="M314" s="76">
        <f t="shared" si="9"/>
        <v>13033200</v>
      </c>
      <c r="N314" s="76">
        <f t="shared" si="10"/>
        <v>6712100</v>
      </c>
      <c r="O314" s="447"/>
      <c r="P314" s="83"/>
    </row>
    <row r="315" spans="8:16">
      <c r="H315" s="317">
        <v>311</v>
      </c>
      <c r="I315" s="52" t="s">
        <v>634</v>
      </c>
      <c r="J315" s="53" t="s">
        <v>70</v>
      </c>
      <c r="K315" s="72" t="s">
        <v>2106</v>
      </c>
      <c r="L315" s="76">
        <v>707570</v>
      </c>
      <c r="M315" s="76">
        <f t="shared" si="9"/>
        <v>8864400</v>
      </c>
      <c r="N315" s="76">
        <f t="shared" si="10"/>
        <v>4565200</v>
      </c>
      <c r="O315" s="447"/>
      <c r="P315" s="83"/>
    </row>
    <row r="316" spans="8:16">
      <c r="H316" s="317">
        <v>312</v>
      </c>
      <c r="I316" s="52" t="s">
        <v>670</v>
      </c>
      <c r="J316" s="53" t="s">
        <v>70</v>
      </c>
      <c r="K316" s="72" t="s">
        <v>2106</v>
      </c>
      <c r="L316" s="76">
        <v>663290</v>
      </c>
      <c r="M316" s="76">
        <f t="shared" si="9"/>
        <v>8310000</v>
      </c>
      <c r="N316" s="76">
        <f t="shared" si="10"/>
        <v>4279700</v>
      </c>
      <c r="O316" s="447"/>
      <c r="P316" s="83"/>
    </row>
    <row r="317" spans="8:16">
      <c r="H317" s="317">
        <v>313</v>
      </c>
      <c r="I317" s="52" t="s">
        <v>1250</v>
      </c>
      <c r="J317" s="53" t="s">
        <v>72</v>
      </c>
      <c r="K317" s="72" t="s">
        <v>1477</v>
      </c>
      <c r="L317" s="76">
        <v>10810860</v>
      </c>
      <c r="M317" s="76">
        <f t="shared" si="9"/>
        <v>135438000</v>
      </c>
      <c r="N317" s="76">
        <f t="shared" si="10"/>
        <v>69750600</v>
      </c>
      <c r="O317" s="447"/>
      <c r="P317" s="83"/>
    </row>
    <row r="318" spans="8:16">
      <c r="H318" s="317">
        <v>314</v>
      </c>
      <c r="I318" s="52" t="s">
        <v>333</v>
      </c>
      <c r="J318" s="53" t="s">
        <v>72</v>
      </c>
      <c r="K318" s="72" t="s">
        <v>2107</v>
      </c>
      <c r="L318" s="76">
        <v>1736570</v>
      </c>
      <c r="M318" s="76">
        <f t="shared" si="9"/>
        <v>21756000</v>
      </c>
      <c r="N318" s="76">
        <f t="shared" si="10"/>
        <v>11204300</v>
      </c>
      <c r="O318" s="447"/>
      <c r="P318" s="83"/>
    </row>
    <row r="319" spans="8:16">
      <c r="H319" s="317">
        <v>315</v>
      </c>
      <c r="I319" s="52" t="s">
        <v>450</v>
      </c>
      <c r="J319" s="53" t="s">
        <v>72</v>
      </c>
      <c r="K319" s="72" t="s">
        <v>2106</v>
      </c>
      <c r="L319" s="76">
        <v>807570</v>
      </c>
      <c r="M319" s="76">
        <f t="shared" si="9"/>
        <v>10117200</v>
      </c>
      <c r="N319" s="76">
        <f t="shared" si="10"/>
        <v>5210400</v>
      </c>
      <c r="O319" s="447"/>
      <c r="P319" s="83"/>
    </row>
    <row r="320" spans="8:16">
      <c r="H320" s="317">
        <v>316</v>
      </c>
      <c r="I320" s="52" t="s">
        <v>641</v>
      </c>
      <c r="J320" s="53" t="s">
        <v>72</v>
      </c>
      <c r="K320" s="72" t="s">
        <v>2106</v>
      </c>
      <c r="L320" s="76">
        <v>620000</v>
      </c>
      <c r="M320" s="76">
        <f t="shared" si="9"/>
        <v>7767600</v>
      </c>
      <c r="N320" s="76">
        <f t="shared" si="10"/>
        <v>4000300</v>
      </c>
      <c r="O320" s="447"/>
      <c r="P320" s="83"/>
    </row>
    <row r="321" spans="8:16">
      <c r="H321" s="317">
        <v>317</v>
      </c>
      <c r="I321" s="52" t="s">
        <v>645</v>
      </c>
      <c r="J321" s="53" t="s">
        <v>72</v>
      </c>
      <c r="K321" s="72" t="s">
        <v>2106</v>
      </c>
      <c r="L321" s="76">
        <v>874430</v>
      </c>
      <c r="M321" s="76">
        <f t="shared" si="9"/>
        <v>10954800</v>
      </c>
      <c r="N321" s="76">
        <f t="shared" si="10"/>
        <v>5641700</v>
      </c>
      <c r="O321" s="447"/>
      <c r="P321" s="83"/>
    </row>
    <row r="322" spans="8:16">
      <c r="H322" s="317">
        <v>318</v>
      </c>
      <c r="I322" s="52" t="s">
        <v>796</v>
      </c>
      <c r="J322" s="53" t="s">
        <v>72</v>
      </c>
      <c r="K322" s="72" t="s">
        <v>2106</v>
      </c>
      <c r="L322" s="76">
        <v>995000</v>
      </c>
      <c r="M322" s="76">
        <f t="shared" si="9"/>
        <v>12465600</v>
      </c>
      <c r="N322" s="76">
        <f t="shared" si="10"/>
        <v>6419800</v>
      </c>
      <c r="O322" s="447"/>
      <c r="P322" s="83"/>
    </row>
    <row r="323" spans="8:16">
      <c r="H323" s="317">
        <v>319</v>
      </c>
      <c r="I323" s="52" t="s">
        <v>1251</v>
      </c>
      <c r="J323" s="53" t="s">
        <v>73</v>
      </c>
      <c r="K323" s="72" t="s">
        <v>1477</v>
      </c>
      <c r="L323" s="76">
        <v>9107290</v>
      </c>
      <c r="M323" s="76">
        <f t="shared" si="9"/>
        <v>114096000</v>
      </c>
      <c r="N323" s="76">
        <f t="shared" si="10"/>
        <v>58759400</v>
      </c>
      <c r="O323" s="447"/>
      <c r="P323" s="83"/>
    </row>
    <row r="324" spans="8:16">
      <c r="H324" s="317">
        <v>320</v>
      </c>
      <c r="I324" s="52" t="s">
        <v>294</v>
      </c>
      <c r="J324" s="53" t="s">
        <v>73</v>
      </c>
      <c r="K324" s="72" t="s">
        <v>2107</v>
      </c>
      <c r="L324" s="76">
        <v>4658710</v>
      </c>
      <c r="M324" s="76">
        <f t="shared" si="9"/>
        <v>58364400</v>
      </c>
      <c r="N324" s="76">
        <f t="shared" si="10"/>
        <v>30057700</v>
      </c>
      <c r="O324" s="447"/>
      <c r="P324" s="83"/>
    </row>
    <row r="325" spans="8:16">
      <c r="H325" s="317">
        <v>321</v>
      </c>
      <c r="I325" s="52" t="s">
        <v>428</v>
      </c>
      <c r="J325" s="53" t="s">
        <v>73</v>
      </c>
      <c r="K325" s="72" t="s">
        <v>2106</v>
      </c>
      <c r="L325" s="76">
        <v>839430</v>
      </c>
      <c r="M325" s="76">
        <f t="shared" si="9"/>
        <v>10516800</v>
      </c>
      <c r="N325" s="76">
        <f t="shared" si="10"/>
        <v>5416200</v>
      </c>
      <c r="O325" s="447"/>
      <c r="P325" s="83"/>
    </row>
    <row r="326" spans="8:16">
      <c r="H326" s="317">
        <v>322</v>
      </c>
      <c r="I326" s="52" t="s">
        <v>476</v>
      </c>
      <c r="J326" s="53" t="s">
        <v>73</v>
      </c>
      <c r="K326" s="72" t="s">
        <v>2106</v>
      </c>
      <c r="L326" s="76">
        <v>653000</v>
      </c>
      <c r="M326" s="76">
        <f t="shared" ref="M326:M387" si="11">ROUND((L326)+((L326)*4.4%),-2)*12</f>
        <v>8180400</v>
      </c>
      <c r="N326" s="76">
        <f t="shared" ref="N326:N387" si="12">ROUND(((M326/12)*6)+(((M326/12)*6)*3%),-2)</f>
        <v>4212900</v>
      </c>
      <c r="O326" s="447"/>
      <c r="P326" s="83"/>
    </row>
    <row r="327" spans="8:16">
      <c r="H327" s="317">
        <v>323</v>
      </c>
      <c r="I327" s="52" t="s">
        <v>485</v>
      </c>
      <c r="J327" s="53" t="s">
        <v>73</v>
      </c>
      <c r="K327" s="72" t="s">
        <v>2106</v>
      </c>
      <c r="L327" s="76">
        <v>696290</v>
      </c>
      <c r="M327" s="76">
        <f t="shared" si="11"/>
        <v>8722800</v>
      </c>
      <c r="N327" s="76">
        <f t="shared" si="12"/>
        <v>4492200</v>
      </c>
      <c r="O327" s="447"/>
      <c r="P327" s="83"/>
    </row>
    <row r="328" spans="8:16">
      <c r="H328" s="317">
        <v>324</v>
      </c>
      <c r="I328" s="52" t="s">
        <v>504</v>
      </c>
      <c r="J328" s="53" t="s">
        <v>73</v>
      </c>
      <c r="K328" s="72" t="s">
        <v>2106</v>
      </c>
      <c r="L328" s="76">
        <v>520140</v>
      </c>
      <c r="M328" s="76">
        <f t="shared" si="11"/>
        <v>6516000</v>
      </c>
      <c r="N328" s="76">
        <f t="shared" si="12"/>
        <v>3355700</v>
      </c>
      <c r="O328" s="447"/>
      <c r="P328" s="83"/>
    </row>
    <row r="329" spans="8:16">
      <c r="H329" s="317">
        <v>325</v>
      </c>
      <c r="I329" s="52" t="s">
        <v>507</v>
      </c>
      <c r="J329" s="53" t="s">
        <v>73</v>
      </c>
      <c r="K329" s="72" t="s">
        <v>2106</v>
      </c>
      <c r="L329" s="76">
        <v>983710</v>
      </c>
      <c r="M329" s="76">
        <f t="shared" si="11"/>
        <v>12324000</v>
      </c>
      <c r="N329" s="76">
        <f t="shared" si="12"/>
        <v>6346900</v>
      </c>
      <c r="O329" s="447"/>
      <c r="P329" s="83"/>
    </row>
    <row r="330" spans="8:16">
      <c r="H330" s="317">
        <v>326</v>
      </c>
      <c r="I330" s="52" t="s">
        <v>540</v>
      </c>
      <c r="J330" s="53" t="s">
        <v>73</v>
      </c>
      <c r="K330" s="72" t="s">
        <v>2106</v>
      </c>
      <c r="L330" s="76">
        <v>740570</v>
      </c>
      <c r="M330" s="76">
        <f t="shared" si="11"/>
        <v>9278400</v>
      </c>
      <c r="N330" s="76">
        <f t="shared" si="12"/>
        <v>4778400</v>
      </c>
      <c r="O330" s="447"/>
      <c r="P330" s="83"/>
    </row>
    <row r="331" spans="8:16">
      <c r="H331" s="317">
        <v>327</v>
      </c>
      <c r="I331" s="52" t="s">
        <v>570</v>
      </c>
      <c r="J331" s="53" t="s">
        <v>73</v>
      </c>
      <c r="K331" s="72" t="s">
        <v>2106</v>
      </c>
      <c r="L331" s="76">
        <v>839430</v>
      </c>
      <c r="M331" s="76">
        <f t="shared" si="11"/>
        <v>10516800</v>
      </c>
      <c r="N331" s="76">
        <f t="shared" si="12"/>
        <v>5416200</v>
      </c>
      <c r="O331" s="447"/>
      <c r="P331" s="83"/>
    </row>
    <row r="332" spans="8:16">
      <c r="H332" s="317">
        <v>328</v>
      </c>
      <c r="I332" s="52" t="s">
        <v>571</v>
      </c>
      <c r="J332" s="53" t="s">
        <v>73</v>
      </c>
      <c r="K332" s="72" t="s">
        <v>2106</v>
      </c>
      <c r="L332" s="76">
        <v>630430</v>
      </c>
      <c r="M332" s="76">
        <f t="shared" si="11"/>
        <v>7898400</v>
      </c>
      <c r="N332" s="76">
        <f t="shared" si="12"/>
        <v>4067700</v>
      </c>
      <c r="O332" s="447"/>
      <c r="P332" s="83"/>
    </row>
    <row r="333" spans="8:16">
      <c r="H333" s="317">
        <v>329</v>
      </c>
      <c r="I333" s="52" t="s">
        <v>1252</v>
      </c>
      <c r="J333" s="53" t="s">
        <v>36</v>
      </c>
      <c r="K333" s="72" t="s">
        <v>1477</v>
      </c>
      <c r="L333" s="76">
        <v>13135570</v>
      </c>
      <c r="M333" s="76">
        <f t="shared" si="11"/>
        <v>164562000</v>
      </c>
      <c r="N333" s="76">
        <f t="shared" si="12"/>
        <v>84749400</v>
      </c>
      <c r="O333" s="447"/>
      <c r="P333" s="83"/>
    </row>
    <row r="334" spans="8:16">
      <c r="H334" s="317">
        <v>330</v>
      </c>
      <c r="I334" s="52" t="s">
        <v>181</v>
      </c>
      <c r="J334" s="53" t="s">
        <v>182</v>
      </c>
      <c r="K334" s="72" t="s">
        <v>2105</v>
      </c>
      <c r="L334" s="76">
        <v>630430</v>
      </c>
      <c r="M334" s="76">
        <f t="shared" si="11"/>
        <v>7898400</v>
      </c>
      <c r="N334" s="76">
        <f t="shared" si="12"/>
        <v>4067700</v>
      </c>
      <c r="O334" s="447"/>
      <c r="P334" s="83"/>
    </row>
    <row r="335" spans="8:16">
      <c r="H335" s="317">
        <v>331</v>
      </c>
      <c r="I335" s="52" t="s">
        <v>1289</v>
      </c>
      <c r="J335" s="53" t="s">
        <v>36</v>
      </c>
      <c r="K335" s="72" t="s">
        <v>2105</v>
      </c>
      <c r="L335" s="76">
        <v>1482140</v>
      </c>
      <c r="M335" s="76">
        <f t="shared" si="11"/>
        <v>18568800</v>
      </c>
      <c r="N335" s="76">
        <f t="shared" si="12"/>
        <v>9562900</v>
      </c>
      <c r="O335" s="447"/>
      <c r="P335" s="83"/>
    </row>
    <row r="336" spans="8:16">
      <c r="H336" s="317">
        <v>332</v>
      </c>
      <c r="I336" s="52" t="s">
        <v>1290</v>
      </c>
      <c r="J336" s="53" t="s">
        <v>36</v>
      </c>
      <c r="K336" s="72" t="s">
        <v>2105</v>
      </c>
      <c r="L336" s="76">
        <v>1482140</v>
      </c>
      <c r="M336" s="76">
        <f t="shared" si="11"/>
        <v>18568800</v>
      </c>
      <c r="N336" s="76">
        <f t="shared" si="12"/>
        <v>9562900</v>
      </c>
      <c r="O336" s="447"/>
      <c r="P336" s="83"/>
    </row>
    <row r="337" spans="8:16">
      <c r="H337" s="317">
        <v>333</v>
      </c>
      <c r="I337" s="52" t="s">
        <v>1291</v>
      </c>
      <c r="J337" s="53" t="s">
        <v>36</v>
      </c>
      <c r="K337" s="72" t="s">
        <v>2105</v>
      </c>
      <c r="L337" s="76">
        <v>520140</v>
      </c>
      <c r="M337" s="76">
        <f t="shared" si="11"/>
        <v>6516000</v>
      </c>
      <c r="N337" s="76">
        <f t="shared" si="12"/>
        <v>3355700</v>
      </c>
      <c r="O337" s="447"/>
      <c r="P337" s="83"/>
    </row>
    <row r="338" spans="8:16">
      <c r="H338" s="317">
        <v>334</v>
      </c>
      <c r="I338" s="52" t="s">
        <v>1292</v>
      </c>
      <c r="J338" s="53" t="s">
        <v>36</v>
      </c>
      <c r="K338" s="72" t="s">
        <v>2105</v>
      </c>
      <c r="L338" s="76">
        <v>1482140</v>
      </c>
      <c r="M338" s="76">
        <f t="shared" si="11"/>
        <v>18568800</v>
      </c>
      <c r="N338" s="76">
        <f t="shared" si="12"/>
        <v>9562900</v>
      </c>
      <c r="O338" s="447"/>
      <c r="P338" s="83"/>
    </row>
    <row r="339" spans="8:16">
      <c r="H339" s="317">
        <v>335</v>
      </c>
      <c r="I339" s="65" t="s">
        <v>1293</v>
      </c>
      <c r="J339" s="53" t="s">
        <v>36</v>
      </c>
      <c r="K339" s="72" t="s">
        <v>2105</v>
      </c>
      <c r="L339" s="76">
        <v>1236000</v>
      </c>
      <c r="M339" s="76">
        <f t="shared" si="11"/>
        <v>15484800</v>
      </c>
      <c r="N339" s="76">
        <f t="shared" si="12"/>
        <v>7974700</v>
      </c>
      <c r="O339" s="447"/>
      <c r="P339" s="83"/>
    </row>
    <row r="340" spans="8:16">
      <c r="H340" s="317">
        <v>336</v>
      </c>
      <c r="I340" s="65" t="s">
        <v>1294</v>
      </c>
      <c r="J340" s="53" t="s">
        <v>36</v>
      </c>
      <c r="K340" s="72" t="s">
        <v>2105</v>
      </c>
      <c r="L340" s="76">
        <v>1236000</v>
      </c>
      <c r="M340" s="76">
        <f t="shared" si="11"/>
        <v>15484800</v>
      </c>
      <c r="N340" s="76">
        <f t="shared" si="12"/>
        <v>7974700</v>
      </c>
      <c r="O340" s="447"/>
      <c r="P340" s="83"/>
    </row>
    <row r="341" spans="8:16">
      <c r="H341" s="317">
        <v>337</v>
      </c>
      <c r="I341" s="65" t="s">
        <v>261</v>
      </c>
      <c r="J341" s="53" t="s">
        <v>36</v>
      </c>
      <c r="K341" s="72" t="s">
        <v>2107</v>
      </c>
      <c r="L341" s="76">
        <v>1751000</v>
      </c>
      <c r="M341" s="76">
        <f t="shared" si="11"/>
        <v>21936000</v>
      </c>
      <c r="N341" s="76">
        <f t="shared" si="12"/>
        <v>11297000</v>
      </c>
      <c r="O341" s="447"/>
      <c r="P341" s="83"/>
    </row>
    <row r="342" spans="8:16">
      <c r="H342" s="317">
        <v>338</v>
      </c>
      <c r="I342" s="65" t="s">
        <v>265</v>
      </c>
      <c r="J342" s="53" t="s">
        <v>36</v>
      </c>
      <c r="K342" s="72" t="s">
        <v>2107</v>
      </c>
      <c r="L342" s="76">
        <v>1751000</v>
      </c>
      <c r="M342" s="76">
        <f t="shared" si="11"/>
        <v>21936000</v>
      </c>
      <c r="N342" s="76">
        <f t="shared" si="12"/>
        <v>11297000</v>
      </c>
      <c r="O342" s="447"/>
      <c r="P342" s="83"/>
    </row>
    <row r="343" spans="8:16">
      <c r="H343" s="317">
        <v>339</v>
      </c>
      <c r="I343" s="65" t="s">
        <v>266</v>
      </c>
      <c r="J343" s="59" t="s">
        <v>36</v>
      </c>
      <c r="K343" s="72" t="s">
        <v>2107</v>
      </c>
      <c r="L343" s="76">
        <v>3708000</v>
      </c>
      <c r="M343" s="76">
        <f t="shared" si="11"/>
        <v>46454400</v>
      </c>
      <c r="N343" s="76">
        <f t="shared" si="12"/>
        <v>23924000</v>
      </c>
      <c r="O343" s="447"/>
      <c r="P343" s="83"/>
    </row>
    <row r="344" spans="8:16">
      <c r="H344" s="317">
        <v>340</v>
      </c>
      <c r="I344" s="65" t="s">
        <v>271</v>
      </c>
      <c r="J344" s="53" t="s">
        <v>36</v>
      </c>
      <c r="K344" s="72" t="s">
        <v>2107</v>
      </c>
      <c r="L344" s="76">
        <v>1751000</v>
      </c>
      <c r="M344" s="76">
        <f t="shared" si="11"/>
        <v>21936000</v>
      </c>
      <c r="N344" s="76">
        <f t="shared" si="12"/>
        <v>11297000</v>
      </c>
      <c r="O344" s="447"/>
      <c r="P344" s="83"/>
    </row>
    <row r="345" spans="8:16">
      <c r="H345" s="317">
        <v>341</v>
      </c>
      <c r="I345" s="65" t="s">
        <v>312</v>
      </c>
      <c r="J345" s="53" t="s">
        <v>36</v>
      </c>
      <c r="K345" s="72" t="s">
        <v>2107</v>
      </c>
      <c r="L345" s="76">
        <v>1751000</v>
      </c>
      <c r="M345" s="76">
        <f t="shared" si="11"/>
        <v>21936000</v>
      </c>
      <c r="N345" s="76">
        <f t="shared" si="12"/>
        <v>11297000</v>
      </c>
      <c r="O345" s="447"/>
      <c r="P345" s="83"/>
    </row>
    <row r="346" spans="8:16">
      <c r="H346" s="317">
        <v>342</v>
      </c>
      <c r="I346" s="65" t="s">
        <v>338</v>
      </c>
      <c r="J346" s="53" t="s">
        <v>36</v>
      </c>
      <c r="K346" s="72" t="s">
        <v>2107</v>
      </c>
      <c r="L346" s="76">
        <v>1751000</v>
      </c>
      <c r="M346" s="76">
        <f t="shared" si="11"/>
        <v>21936000</v>
      </c>
      <c r="N346" s="76">
        <f t="shared" si="12"/>
        <v>11297000</v>
      </c>
      <c r="O346" s="447"/>
      <c r="P346" s="83"/>
    </row>
    <row r="347" spans="8:16">
      <c r="H347" s="317">
        <v>343</v>
      </c>
      <c r="I347" s="65" t="s">
        <v>397</v>
      </c>
      <c r="J347" s="53" t="s">
        <v>36</v>
      </c>
      <c r="K347" s="72" t="s">
        <v>2106</v>
      </c>
      <c r="L347" s="76">
        <v>1184000</v>
      </c>
      <c r="M347" s="76">
        <f t="shared" si="11"/>
        <v>14833200</v>
      </c>
      <c r="N347" s="76">
        <f t="shared" si="12"/>
        <v>7639100</v>
      </c>
      <c r="O347" s="447"/>
      <c r="P347" s="83"/>
    </row>
    <row r="348" spans="8:16">
      <c r="H348" s="317">
        <v>344</v>
      </c>
      <c r="I348" s="65" t="s">
        <v>412</v>
      </c>
      <c r="J348" s="53" t="s">
        <v>36</v>
      </c>
      <c r="K348" s="72" t="s">
        <v>2106</v>
      </c>
      <c r="L348" s="76">
        <v>839430</v>
      </c>
      <c r="M348" s="76">
        <f t="shared" si="11"/>
        <v>10516800</v>
      </c>
      <c r="N348" s="76">
        <f t="shared" si="12"/>
        <v>5416200</v>
      </c>
      <c r="O348" s="447"/>
      <c r="P348" s="83"/>
    </row>
    <row r="349" spans="8:16">
      <c r="H349" s="317">
        <v>345</v>
      </c>
      <c r="I349" s="65" t="s">
        <v>473</v>
      </c>
      <c r="J349" s="53" t="s">
        <v>36</v>
      </c>
      <c r="K349" s="72" t="s">
        <v>2106</v>
      </c>
      <c r="L349" s="76">
        <v>839430</v>
      </c>
      <c r="M349" s="76">
        <f t="shared" si="11"/>
        <v>10516800</v>
      </c>
      <c r="N349" s="76">
        <f t="shared" si="12"/>
        <v>5416200</v>
      </c>
      <c r="O349" s="447"/>
      <c r="P349" s="83"/>
    </row>
    <row r="350" spans="8:16">
      <c r="H350" s="317">
        <v>346</v>
      </c>
      <c r="I350" s="65" t="s">
        <v>480</v>
      </c>
      <c r="J350" s="53" t="s">
        <v>36</v>
      </c>
      <c r="K350" s="72" t="s">
        <v>2106</v>
      </c>
      <c r="L350" s="76">
        <v>1236000</v>
      </c>
      <c r="M350" s="76">
        <f t="shared" si="11"/>
        <v>15484800</v>
      </c>
      <c r="N350" s="76">
        <f t="shared" si="12"/>
        <v>7974700</v>
      </c>
      <c r="O350" s="447"/>
      <c r="P350" s="83"/>
    </row>
    <row r="351" spans="8:16">
      <c r="H351" s="317">
        <v>347</v>
      </c>
      <c r="I351" s="65" t="s">
        <v>2851</v>
      </c>
      <c r="J351" s="53" t="s">
        <v>36</v>
      </c>
      <c r="K351" s="72" t="s">
        <v>2107</v>
      </c>
      <c r="L351" s="76">
        <v>1483140</v>
      </c>
      <c r="M351" s="76">
        <f t="shared" si="11"/>
        <v>18580800</v>
      </c>
      <c r="N351" s="76">
        <f t="shared" si="12"/>
        <v>9569100</v>
      </c>
      <c r="O351" s="447"/>
      <c r="P351" s="83"/>
    </row>
    <row r="352" spans="8:16">
      <c r="H352" s="317">
        <v>348</v>
      </c>
      <c r="I352" s="65" t="s">
        <v>530</v>
      </c>
      <c r="J352" s="53" t="s">
        <v>36</v>
      </c>
      <c r="K352" s="72" t="s">
        <v>2106</v>
      </c>
      <c r="L352" s="76">
        <v>1050570</v>
      </c>
      <c r="M352" s="76">
        <f t="shared" si="11"/>
        <v>13161600</v>
      </c>
      <c r="N352" s="76">
        <f t="shared" si="12"/>
        <v>6778200</v>
      </c>
      <c r="O352" s="447"/>
      <c r="P352" s="83"/>
    </row>
    <row r="353" spans="8:16">
      <c r="H353" s="317">
        <v>349</v>
      </c>
      <c r="I353" s="65" t="s">
        <v>603</v>
      </c>
      <c r="J353" s="53" t="s">
        <v>36</v>
      </c>
      <c r="K353" s="72" t="s">
        <v>2106</v>
      </c>
      <c r="L353" s="76">
        <v>1236000</v>
      </c>
      <c r="M353" s="76">
        <f t="shared" si="11"/>
        <v>15484800</v>
      </c>
      <c r="N353" s="76">
        <f t="shared" si="12"/>
        <v>7974700</v>
      </c>
      <c r="O353" s="447"/>
      <c r="P353" s="83"/>
    </row>
    <row r="354" spans="8:16">
      <c r="H354" s="317">
        <v>350</v>
      </c>
      <c r="I354" s="65" t="s">
        <v>623</v>
      </c>
      <c r="J354" s="53" t="s">
        <v>36</v>
      </c>
      <c r="K354" s="72" t="s">
        <v>2106</v>
      </c>
      <c r="L354" s="76">
        <v>1227710</v>
      </c>
      <c r="M354" s="76">
        <f t="shared" si="11"/>
        <v>15380400</v>
      </c>
      <c r="N354" s="76">
        <f t="shared" si="12"/>
        <v>7920900</v>
      </c>
      <c r="O354" s="447"/>
      <c r="P354" s="83"/>
    </row>
    <row r="355" spans="8:16">
      <c r="H355" s="317">
        <v>351</v>
      </c>
      <c r="I355" s="65" t="s">
        <v>663</v>
      </c>
      <c r="J355" s="53" t="s">
        <v>36</v>
      </c>
      <c r="K355" s="72" t="s">
        <v>2106</v>
      </c>
      <c r="L355" s="76">
        <v>630430</v>
      </c>
      <c r="M355" s="76">
        <f t="shared" si="11"/>
        <v>7898400</v>
      </c>
      <c r="N355" s="76">
        <f t="shared" si="12"/>
        <v>4067700</v>
      </c>
      <c r="O355" s="447"/>
      <c r="P355" s="83"/>
    </row>
    <row r="356" spans="8:16">
      <c r="H356" s="317">
        <v>352</v>
      </c>
      <c r="I356" s="65" t="s">
        <v>710</v>
      </c>
      <c r="J356" s="53" t="s">
        <v>36</v>
      </c>
      <c r="K356" s="72" t="s">
        <v>2106</v>
      </c>
      <c r="L356" s="76">
        <v>951710</v>
      </c>
      <c r="M356" s="76">
        <f t="shared" si="11"/>
        <v>11923200</v>
      </c>
      <c r="N356" s="76">
        <f t="shared" si="12"/>
        <v>6140400</v>
      </c>
      <c r="O356" s="447"/>
      <c r="P356" s="83"/>
    </row>
    <row r="357" spans="8:16">
      <c r="H357" s="317">
        <v>353</v>
      </c>
      <c r="I357" s="65" t="s">
        <v>712</v>
      </c>
      <c r="J357" s="53" t="s">
        <v>36</v>
      </c>
      <c r="K357" s="72" t="s">
        <v>2106</v>
      </c>
      <c r="L357" s="76">
        <v>520140</v>
      </c>
      <c r="M357" s="76">
        <f t="shared" si="11"/>
        <v>6516000</v>
      </c>
      <c r="N357" s="76">
        <f t="shared" si="12"/>
        <v>3355700</v>
      </c>
      <c r="O357" s="447"/>
      <c r="P357" s="83"/>
    </row>
    <row r="358" spans="8:16">
      <c r="H358" s="317">
        <v>354</v>
      </c>
      <c r="I358" s="52" t="s">
        <v>1253</v>
      </c>
      <c r="J358" s="53" t="s">
        <v>76</v>
      </c>
      <c r="K358" s="72" t="s">
        <v>1477</v>
      </c>
      <c r="L358" s="76">
        <v>3175430</v>
      </c>
      <c r="M358" s="76">
        <f t="shared" si="11"/>
        <v>39781200</v>
      </c>
      <c r="N358" s="76">
        <f t="shared" si="12"/>
        <v>20487300</v>
      </c>
      <c r="O358" s="447"/>
      <c r="P358" s="83"/>
    </row>
    <row r="359" spans="8:16">
      <c r="H359" s="317">
        <v>355</v>
      </c>
      <c r="I359" s="52" t="s">
        <v>308</v>
      </c>
      <c r="J359" s="53" t="s">
        <v>76</v>
      </c>
      <c r="K359" s="72" t="s">
        <v>2107</v>
      </c>
      <c r="L359" s="76">
        <v>740570</v>
      </c>
      <c r="M359" s="76">
        <f t="shared" si="11"/>
        <v>9278400</v>
      </c>
      <c r="N359" s="76">
        <f t="shared" si="12"/>
        <v>4778400</v>
      </c>
      <c r="O359" s="447"/>
      <c r="P359" s="83"/>
    </row>
    <row r="360" spans="8:16">
      <c r="H360" s="317">
        <v>356</v>
      </c>
      <c r="I360" s="52" t="s">
        <v>1254</v>
      </c>
      <c r="J360" s="53" t="s">
        <v>79</v>
      </c>
      <c r="K360" s="72" t="s">
        <v>1477</v>
      </c>
      <c r="L360" s="76">
        <v>4547430</v>
      </c>
      <c r="M360" s="76">
        <f t="shared" si="11"/>
        <v>56970000</v>
      </c>
      <c r="N360" s="76">
        <f t="shared" si="12"/>
        <v>29339600</v>
      </c>
      <c r="O360" s="447"/>
      <c r="P360" s="83"/>
    </row>
    <row r="361" spans="8:16">
      <c r="H361" s="317">
        <v>357</v>
      </c>
      <c r="I361" s="52" t="s">
        <v>322</v>
      </c>
      <c r="J361" s="53" t="s">
        <v>79</v>
      </c>
      <c r="K361" s="72" t="s">
        <v>2107</v>
      </c>
      <c r="L361" s="76">
        <v>1261710</v>
      </c>
      <c r="M361" s="76">
        <f t="shared" si="11"/>
        <v>15806400</v>
      </c>
      <c r="N361" s="76">
        <f t="shared" si="12"/>
        <v>8140300</v>
      </c>
      <c r="O361" s="447"/>
      <c r="P361" s="83"/>
    </row>
    <row r="362" spans="8:16">
      <c r="H362" s="317">
        <v>358</v>
      </c>
      <c r="I362" s="52" t="s">
        <v>2241</v>
      </c>
      <c r="J362" s="53" t="s">
        <v>6</v>
      </c>
      <c r="K362" s="72" t="s">
        <v>2104</v>
      </c>
      <c r="L362" s="76">
        <v>1372000</v>
      </c>
      <c r="M362" s="76">
        <f t="shared" si="11"/>
        <v>17188800</v>
      </c>
      <c r="N362" s="76">
        <f t="shared" si="12"/>
        <v>8852200</v>
      </c>
      <c r="O362" s="447"/>
      <c r="P362" s="83"/>
    </row>
    <row r="363" spans="8:16">
      <c r="H363" s="317">
        <v>359</v>
      </c>
      <c r="I363" s="52" t="s">
        <v>2228</v>
      </c>
      <c r="J363" s="53" t="s">
        <v>29</v>
      </c>
      <c r="K363" s="72" t="s">
        <v>2106</v>
      </c>
      <c r="L363" s="76">
        <v>1161860</v>
      </c>
      <c r="M363" s="76">
        <f t="shared" si="11"/>
        <v>14556000</v>
      </c>
      <c r="N363" s="76">
        <f t="shared" si="12"/>
        <v>7496300</v>
      </c>
      <c r="O363" s="447"/>
      <c r="P363" s="83"/>
    </row>
    <row r="364" spans="8:16">
      <c r="H364" s="317">
        <v>360</v>
      </c>
      <c r="I364" s="52" t="s">
        <v>2229</v>
      </c>
      <c r="J364" s="53" t="s">
        <v>220</v>
      </c>
      <c r="K364" s="72" t="s">
        <v>2105</v>
      </c>
      <c r="L364" s="76">
        <v>1161860</v>
      </c>
      <c r="M364" s="76">
        <f t="shared" si="11"/>
        <v>14556000</v>
      </c>
      <c r="N364" s="76">
        <f t="shared" si="12"/>
        <v>7496300</v>
      </c>
      <c r="O364" s="447"/>
      <c r="P364" s="83"/>
    </row>
    <row r="365" spans="8:16">
      <c r="H365" s="317">
        <v>361</v>
      </c>
      <c r="I365" s="52" t="s">
        <v>2609</v>
      </c>
      <c r="J365" s="53" t="s">
        <v>52</v>
      </c>
      <c r="K365" s="72" t="s">
        <v>2105</v>
      </c>
      <c r="L365" s="76">
        <v>1161860</v>
      </c>
      <c r="M365" s="76">
        <f t="shared" si="11"/>
        <v>14556000</v>
      </c>
      <c r="N365" s="76">
        <f t="shared" si="12"/>
        <v>7496300</v>
      </c>
      <c r="O365" s="447"/>
      <c r="P365" s="83"/>
    </row>
    <row r="366" spans="8:16">
      <c r="H366" s="317">
        <v>362</v>
      </c>
      <c r="I366" s="52" t="s">
        <v>2230</v>
      </c>
      <c r="J366" s="53" t="s">
        <v>49</v>
      </c>
      <c r="K366" s="72" t="s">
        <v>2105</v>
      </c>
      <c r="L366" s="76">
        <v>1372000</v>
      </c>
      <c r="M366" s="76">
        <f t="shared" si="11"/>
        <v>17188800</v>
      </c>
      <c r="N366" s="76">
        <f t="shared" si="12"/>
        <v>8852200</v>
      </c>
      <c r="O366" s="447"/>
      <c r="P366" s="83"/>
    </row>
    <row r="367" spans="8:16">
      <c r="H367" s="317">
        <v>363</v>
      </c>
      <c r="I367" s="52" t="s">
        <v>2231</v>
      </c>
      <c r="J367" s="53" t="s">
        <v>49</v>
      </c>
      <c r="K367" s="72" t="s">
        <v>2105</v>
      </c>
      <c r="L367" s="76">
        <v>1372000</v>
      </c>
      <c r="M367" s="76">
        <f t="shared" si="11"/>
        <v>17188800</v>
      </c>
      <c r="N367" s="76">
        <f t="shared" si="12"/>
        <v>8852200</v>
      </c>
      <c r="O367" s="447"/>
      <c r="P367" s="83"/>
    </row>
    <row r="368" spans="8:16">
      <c r="H368" s="317">
        <v>364</v>
      </c>
      <c r="I368" s="52" t="s">
        <v>2232</v>
      </c>
      <c r="J368" s="53" t="s">
        <v>49</v>
      </c>
      <c r="K368" s="72" t="s">
        <v>2105</v>
      </c>
      <c r="L368" s="76">
        <v>1372000</v>
      </c>
      <c r="M368" s="76">
        <f t="shared" si="11"/>
        <v>17188800</v>
      </c>
      <c r="N368" s="76">
        <f t="shared" si="12"/>
        <v>8852200</v>
      </c>
      <c r="O368" s="447"/>
      <c r="P368" s="83"/>
    </row>
    <row r="369" spans="8:16">
      <c r="H369" s="317">
        <v>365</v>
      </c>
      <c r="I369" s="52" t="s">
        <v>2233</v>
      </c>
      <c r="J369" s="53" t="s">
        <v>9</v>
      </c>
      <c r="K369" s="72" t="s">
        <v>2106</v>
      </c>
      <c r="L369" s="76">
        <v>630430</v>
      </c>
      <c r="M369" s="76">
        <f t="shared" si="11"/>
        <v>7898400</v>
      </c>
      <c r="N369" s="76">
        <f t="shared" si="12"/>
        <v>4067700</v>
      </c>
      <c r="O369" s="447"/>
      <c r="P369" s="83"/>
    </row>
    <row r="370" spans="8:16">
      <c r="H370" s="317">
        <v>366</v>
      </c>
      <c r="I370" s="52" t="s">
        <v>2234</v>
      </c>
      <c r="J370" s="53" t="s">
        <v>55</v>
      </c>
      <c r="K370" s="72" t="s">
        <v>2105</v>
      </c>
      <c r="L370" s="76">
        <v>1050570</v>
      </c>
      <c r="M370" s="76">
        <f t="shared" si="11"/>
        <v>13161600</v>
      </c>
      <c r="N370" s="76">
        <f t="shared" si="12"/>
        <v>6778200</v>
      </c>
      <c r="O370" s="447"/>
      <c r="P370" s="83"/>
    </row>
    <row r="371" spans="8:16">
      <c r="H371" s="317">
        <v>367</v>
      </c>
      <c r="I371" s="52" t="s">
        <v>2235</v>
      </c>
      <c r="J371" s="53" t="s">
        <v>12</v>
      </c>
      <c r="K371" s="72" t="s">
        <v>2106</v>
      </c>
      <c r="L371" s="76">
        <v>520140</v>
      </c>
      <c r="M371" s="76">
        <f t="shared" si="11"/>
        <v>6516000</v>
      </c>
      <c r="N371" s="76">
        <f t="shared" si="12"/>
        <v>3355700</v>
      </c>
      <c r="O371" s="447"/>
      <c r="P371" s="83"/>
    </row>
    <row r="372" spans="8:16">
      <c r="H372" s="317">
        <v>368</v>
      </c>
      <c r="I372" s="52" t="s">
        <v>2236</v>
      </c>
      <c r="J372" s="53" t="s">
        <v>1284</v>
      </c>
      <c r="K372" s="72" t="s">
        <v>2305</v>
      </c>
      <c r="L372" s="76">
        <v>607710</v>
      </c>
      <c r="M372" s="76">
        <f t="shared" si="11"/>
        <v>7612800</v>
      </c>
      <c r="N372" s="76">
        <f t="shared" si="12"/>
        <v>3920600</v>
      </c>
      <c r="O372" s="447"/>
      <c r="P372" s="83"/>
    </row>
    <row r="373" spans="8:16">
      <c r="H373" s="317">
        <v>369</v>
      </c>
      <c r="I373" s="52" t="s">
        <v>2237</v>
      </c>
      <c r="J373" s="53" t="s">
        <v>1284</v>
      </c>
      <c r="K373" s="72" t="s">
        <v>2305</v>
      </c>
      <c r="L373" s="76">
        <v>607710</v>
      </c>
      <c r="M373" s="76">
        <f t="shared" si="11"/>
        <v>7612800</v>
      </c>
      <c r="N373" s="76">
        <f t="shared" si="12"/>
        <v>3920600</v>
      </c>
      <c r="O373" s="447"/>
      <c r="P373" s="83"/>
    </row>
    <row r="374" spans="8:16">
      <c r="H374" s="317">
        <v>370</v>
      </c>
      <c r="I374" s="52" t="s">
        <v>2238</v>
      </c>
      <c r="J374" s="53" t="s">
        <v>1284</v>
      </c>
      <c r="K374" s="72" t="s">
        <v>2305</v>
      </c>
      <c r="L374" s="76">
        <v>0</v>
      </c>
      <c r="M374" s="76">
        <f t="shared" si="11"/>
        <v>0</v>
      </c>
      <c r="N374" s="76">
        <f t="shared" si="12"/>
        <v>0</v>
      </c>
      <c r="O374" s="447"/>
      <c r="P374" s="83"/>
    </row>
    <row r="375" spans="8:16">
      <c r="H375" s="317">
        <v>371</v>
      </c>
      <c r="I375" s="52" t="s">
        <v>2239</v>
      </c>
      <c r="J375" s="53" t="s">
        <v>15</v>
      </c>
      <c r="K375" s="72" t="s">
        <v>2105</v>
      </c>
      <c r="L375" s="76">
        <v>1149430</v>
      </c>
      <c r="M375" s="76">
        <f t="shared" si="11"/>
        <v>14400000</v>
      </c>
      <c r="N375" s="76">
        <f t="shared" si="12"/>
        <v>7416000</v>
      </c>
      <c r="O375" s="447"/>
      <c r="P375" s="83"/>
    </row>
    <row r="376" spans="8:16">
      <c r="H376" s="317">
        <v>372</v>
      </c>
      <c r="I376" s="52" t="s">
        <v>2240</v>
      </c>
      <c r="J376" s="53" t="s">
        <v>58</v>
      </c>
      <c r="K376" s="72" t="s">
        <v>2105</v>
      </c>
      <c r="L376" s="76">
        <v>0</v>
      </c>
      <c r="M376" s="76">
        <f t="shared" si="11"/>
        <v>0</v>
      </c>
      <c r="N376" s="76">
        <f t="shared" si="12"/>
        <v>0</v>
      </c>
      <c r="O376" s="447"/>
      <c r="P376" s="83"/>
    </row>
    <row r="377" spans="8:16">
      <c r="H377" s="317">
        <v>373</v>
      </c>
      <c r="I377" s="52" t="s">
        <v>2610</v>
      </c>
      <c r="J377" s="53" t="s">
        <v>31</v>
      </c>
      <c r="K377" s="72" t="s">
        <v>2105</v>
      </c>
      <c r="L377" s="76">
        <v>1227710</v>
      </c>
      <c r="M377" s="76">
        <f t="shared" si="11"/>
        <v>15380400</v>
      </c>
      <c r="N377" s="76">
        <f t="shared" si="12"/>
        <v>7920900</v>
      </c>
      <c r="O377" s="447"/>
      <c r="P377" s="83"/>
    </row>
    <row r="378" spans="8:16">
      <c r="H378" s="317">
        <v>374</v>
      </c>
      <c r="I378" s="52" t="s">
        <v>2852</v>
      </c>
      <c r="J378" s="53" t="s">
        <v>36</v>
      </c>
      <c r="K378" s="72" t="s">
        <v>2105</v>
      </c>
      <c r="L378" s="76">
        <v>1220570</v>
      </c>
      <c r="M378" s="76">
        <f t="shared" si="11"/>
        <v>15291600</v>
      </c>
      <c r="N378" s="76">
        <f t="shared" si="12"/>
        <v>7875200</v>
      </c>
      <c r="O378" s="447"/>
      <c r="P378" s="83"/>
    </row>
    <row r="379" spans="8:16">
      <c r="H379" s="317">
        <v>375</v>
      </c>
      <c r="I379" s="52" t="s">
        <v>2853</v>
      </c>
      <c r="J379" s="53" t="s">
        <v>27</v>
      </c>
      <c r="K379" s="72" t="s">
        <v>2106</v>
      </c>
      <c r="L379" s="76">
        <v>896140</v>
      </c>
      <c r="M379" s="76">
        <f t="shared" si="11"/>
        <v>11227200</v>
      </c>
      <c r="N379" s="76">
        <f t="shared" si="12"/>
        <v>5782000</v>
      </c>
      <c r="O379" s="447"/>
      <c r="P379" s="83"/>
    </row>
    <row r="380" spans="8:16" ht="15.75" thickBot="1">
      <c r="H380" s="442">
        <v>376</v>
      </c>
      <c r="I380" s="443" t="s">
        <v>2854</v>
      </c>
      <c r="J380" s="444" t="s">
        <v>58</v>
      </c>
      <c r="K380" s="444" t="s">
        <v>2105</v>
      </c>
      <c r="L380" s="564">
        <v>1174140</v>
      </c>
      <c r="M380" s="564">
        <f t="shared" si="11"/>
        <v>14709600</v>
      </c>
      <c r="N380" s="564">
        <f t="shared" si="12"/>
        <v>7575400</v>
      </c>
      <c r="O380" s="447"/>
      <c r="P380" s="83"/>
    </row>
    <row r="381" spans="8:16" ht="15.75" thickTop="1">
      <c r="H381" s="315">
        <v>377</v>
      </c>
      <c r="I381" s="71" t="s">
        <v>3264</v>
      </c>
      <c r="J381" s="72" t="s">
        <v>20</v>
      </c>
      <c r="K381" s="72" t="s">
        <v>2105</v>
      </c>
      <c r="L381" s="76">
        <v>1174140</v>
      </c>
      <c r="M381" s="76">
        <f t="shared" si="11"/>
        <v>14709600</v>
      </c>
      <c r="N381" s="76">
        <f t="shared" si="12"/>
        <v>7575400</v>
      </c>
      <c r="O381" s="447"/>
      <c r="P381" s="83"/>
    </row>
    <row r="382" spans="8:16">
      <c r="H382" s="317">
        <v>378</v>
      </c>
      <c r="I382" s="52" t="s">
        <v>3319</v>
      </c>
      <c r="J382" s="53" t="s">
        <v>20</v>
      </c>
      <c r="K382" s="72" t="s">
        <v>2106</v>
      </c>
      <c r="L382" s="76">
        <v>1174140</v>
      </c>
      <c r="M382" s="76">
        <f t="shared" si="11"/>
        <v>14709600</v>
      </c>
      <c r="N382" s="76">
        <f t="shared" si="12"/>
        <v>7575400</v>
      </c>
      <c r="O382" s="447"/>
      <c r="P382" s="83"/>
    </row>
    <row r="383" spans="8:16">
      <c r="H383" s="317">
        <v>379</v>
      </c>
      <c r="I383" s="52" t="s">
        <v>3354</v>
      </c>
      <c r="J383" s="53" t="s">
        <v>1284</v>
      </c>
      <c r="K383" s="72" t="s">
        <v>2305</v>
      </c>
      <c r="L383" s="76">
        <v>613860</v>
      </c>
      <c r="M383" s="76">
        <f t="shared" si="11"/>
        <v>7690800</v>
      </c>
      <c r="N383" s="76">
        <f t="shared" si="12"/>
        <v>3960800</v>
      </c>
      <c r="O383" s="447"/>
      <c r="P383" s="83"/>
    </row>
    <row r="384" spans="8:16">
      <c r="H384" s="317">
        <v>380</v>
      </c>
      <c r="I384" s="52" t="s">
        <v>3355</v>
      </c>
      <c r="J384" s="53" t="s">
        <v>1284</v>
      </c>
      <c r="K384" s="72" t="s">
        <v>2305</v>
      </c>
      <c r="L384" s="76">
        <v>613860</v>
      </c>
      <c r="M384" s="76">
        <f t="shared" si="11"/>
        <v>7690800</v>
      </c>
      <c r="N384" s="76">
        <f t="shared" si="12"/>
        <v>3960800</v>
      </c>
      <c r="O384" s="447"/>
      <c r="P384" s="83"/>
    </row>
    <row r="385" spans="8:16">
      <c r="H385" s="317">
        <v>381</v>
      </c>
      <c r="I385" s="52" t="s">
        <v>3381</v>
      </c>
      <c r="J385" s="53" t="s">
        <v>52</v>
      </c>
      <c r="K385" s="72" t="s">
        <v>2106</v>
      </c>
      <c r="L385" s="76">
        <v>896140</v>
      </c>
      <c r="M385" s="76">
        <f t="shared" si="11"/>
        <v>11227200</v>
      </c>
      <c r="N385" s="76">
        <f t="shared" si="12"/>
        <v>5782000</v>
      </c>
      <c r="O385" s="447"/>
      <c r="P385" s="83"/>
    </row>
    <row r="386" spans="8:16">
      <c r="H386" s="317">
        <v>382</v>
      </c>
      <c r="I386" s="52" t="s">
        <v>3410</v>
      </c>
      <c r="J386" s="53" t="s">
        <v>1284</v>
      </c>
      <c r="K386" s="72" t="s">
        <v>2305</v>
      </c>
      <c r="L386" s="76">
        <v>613860</v>
      </c>
      <c r="M386" s="76">
        <f t="shared" si="11"/>
        <v>7690800</v>
      </c>
      <c r="N386" s="76">
        <f t="shared" si="12"/>
        <v>3960800</v>
      </c>
      <c r="O386" s="447"/>
      <c r="P386" s="83"/>
    </row>
    <row r="387" spans="8:16" ht="15.75" thickBot="1">
      <c r="H387" s="317">
        <v>383</v>
      </c>
      <c r="I387" s="52" t="s">
        <v>3411</v>
      </c>
      <c r="J387" s="53" t="s">
        <v>1284</v>
      </c>
      <c r="K387" s="72" t="s">
        <v>2305</v>
      </c>
      <c r="L387" s="76">
        <v>613860</v>
      </c>
      <c r="M387" s="76">
        <f t="shared" si="11"/>
        <v>7690800</v>
      </c>
      <c r="N387" s="76">
        <f t="shared" si="12"/>
        <v>3960800</v>
      </c>
      <c r="O387" s="447"/>
      <c r="P387" s="83"/>
    </row>
    <row r="388" spans="8:16" ht="15.75" thickBot="1">
      <c r="H388" s="612" t="s">
        <v>2009</v>
      </c>
      <c r="I388" s="613"/>
      <c r="J388" s="445"/>
      <c r="K388" s="283"/>
      <c r="L388" s="254">
        <f>SUBTOTAL(9,L5:L387)</f>
        <v>692305500</v>
      </c>
      <c r="M388" s="254">
        <f>SUBTOTAL(9,M5:M387)</f>
        <v>8673218400</v>
      </c>
      <c r="N388" s="254">
        <f>SUBTOTAL(9,N5:N387)</f>
        <v>4466707600</v>
      </c>
    </row>
    <row r="390" spans="8:16" ht="15.75" thickBot="1">
      <c r="L390" s="446">
        <f>+L388</f>
        <v>692305500</v>
      </c>
      <c r="M390" s="446">
        <f>+M388/12</f>
        <v>722768200</v>
      </c>
      <c r="N390" s="446">
        <f>+N388/6</f>
        <v>744451266.66666663</v>
      </c>
    </row>
    <row r="391" spans="8:16" ht="15.75" thickTop="1"/>
    <row r="392" spans="8:16">
      <c r="L392" s="447"/>
      <c r="M392" s="447"/>
      <c r="N392" s="447"/>
    </row>
    <row r="393" spans="8:16">
      <c r="L393" s="82"/>
      <c r="M393" s="82"/>
      <c r="N393" s="82"/>
    </row>
    <row r="394" spans="8:16">
      <c r="L394" s="84"/>
      <c r="M394" s="84"/>
      <c r="N394" s="84"/>
    </row>
    <row r="395" spans="8:16">
      <c r="L395" s="92"/>
      <c r="M395" s="92"/>
      <c r="N395" s="92"/>
    </row>
    <row r="396" spans="8:16">
      <c r="L396" s="82"/>
      <c r="M396" s="82"/>
      <c r="N396" s="82"/>
    </row>
    <row r="397" spans="8:16">
      <c r="L397" s="82"/>
      <c r="M397" s="82"/>
      <c r="N397" s="82"/>
    </row>
  </sheetData>
  <autoFilter ref="G4:N387" xr:uid="{00000000-0001-0000-0100-000000000000}"/>
  <mergeCells count="6">
    <mergeCell ref="H388:I388"/>
    <mergeCell ref="A12:B12"/>
    <mergeCell ref="A4:F4"/>
    <mergeCell ref="A1:M1"/>
    <mergeCell ref="A2:M2"/>
    <mergeCell ref="A3:M3"/>
  </mergeCells>
  <pageMargins left="0.7" right="0.7" top="0.75" bottom="0.75" header="0.3" footer="0.3"/>
  <pageSetup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85BE9-1737-4628-BF75-D431434F7FC2}">
  <sheetPr>
    <tabColor rgb="FFFF0000"/>
  </sheetPr>
  <dimension ref="A1:M37"/>
  <sheetViews>
    <sheetView zoomScale="90" zoomScaleNormal="90" workbookViewId="0">
      <selection activeCell="M34" sqref="M34"/>
    </sheetView>
  </sheetViews>
  <sheetFormatPr baseColWidth="10" defaultRowHeight="15"/>
  <cols>
    <col min="1" max="1" width="5.85546875" bestFit="1" customWidth="1"/>
    <col min="2" max="2" width="43.28515625" bestFit="1" customWidth="1"/>
    <col min="3" max="3" width="25.5703125" bestFit="1" customWidth="1"/>
    <col min="4" max="4" width="14.5703125" bestFit="1" customWidth="1"/>
    <col min="5" max="6" width="14.140625" bestFit="1" customWidth="1"/>
    <col min="7" max="8" width="15.85546875" bestFit="1" customWidth="1"/>
    <col min="9" max="9" width="2.7109375" customWidth="1"/>
    <col min="10" max="10" width="15.85546875" bestFit="1" customWidth="1"/>
    <col min="11" max="11" width="19.7109375" customWidth="1"/>
    <col min="12" max="12" width="21.7109375" bestFit="1" customWidth="1"/>
    <col min="13" max="13" width="13" bestFit="1" customWidth="1"/>
  </cols>
  <sheetData>
    <row r="1" spans="1:13" ht="30.75" thickBot="1">
      <c r="A1" s="435" t="s">
        <v>1</v>
      </c>
      <c r="B1" s="436" t="s">
        <v>1476</v>
      </c>
      <c r="C1" s="436" t="s">
        <v>1477</v>
      </c>
      <c r="D1" s="448" t="s">
        <v>1262</v>
      </c>
      <c r="E1" s="541" t="s">
        <v>2611</v>
      </c>
      <c r="F1" s="544" t="s">
        <v>3400</v>
      </c>
      <c r="G1" s="311" t="s">
        <v>3401</v>
      </c>
      <c r="H1" s="311" t="s">
        <v>3402</v>
      </c>
      <c r="J1" s="544" t="s">
        <v>3676</v>
      </c>
      <c r="K1" s="551" t="s">
        <v>3678</v>
      </c>
      <c r="L1" s="311" t="s">
        <v>3677</v>
      </c>
      <c r="M1" s="311" t="s">
        <v>3651</v>
      </c>
    </row>
    <row r="2" spans="1:13">
      <c r="A2" s="315">
        <v>1</v>
      </c>
      <c r="B2" s="71" t="s">
        <v>1225</v>
      </c>
      <c r="C2" s="72" t="s">
        <v>7</v>
      </c>
      <c r="D2" s="539" t="s">
        <v>1477</v>
      </c>
      <c r="E2" s="542">
        <v>2013710</v>
      </c>
      <c r="F2" s="545">
        <v>3020565</v>
      </c>
      <c r="G2" s="449">
        <v>25324800</v>
      </c>
      <c r="H2" s="449">
        <v>15216000</v>
      </c>
      <c r="J2" s="547">
        <v>21</v>
      </c>
      <c r="K2" s="552">
        <f>+J2*$E$36</f>
        <v>1599307.470119522</v>
      </c>
      <c r="L2" s="449">
        <v>2500000</v>
      </c>
      <c r="M2" s="550">
        <f>+L2-E2</f>
        <v>486290</v>
      </c>
    </row>
    <row r="3" spans="1:13">
      <c r="A3" s="317">
        <v>3</v>
      </c>
      <c r="B3" s="52" t="s">
        <v>1226</v>
      </c>
      <c r="C3" s="53" t="s">
        <v>9</v>
      </c>
      <c r="D3" s="539" t="s">
        <v>1477</v>
      </c>
      <c r="E3" s="542">
        <v>17694430</v>
      </c>
      <c r="F3" s="545">
        <v>26541645</v>
      </c>
      <c r="G3" s="449">
        <v>222525600</v>
      </c>
      <c r="H3" s="449">
        <v>133700800</v>
      </c>
      <c r="J3" s="547">
        <v>394</v>
      </c>
      <c r="K3" s="552">
        <f t="shared" ref="K3:K33" si="0">+J3*$E$36</f>
        <v>30006054.439385314</v>
      </c>
      <c r="L3" s="449">
        <v>29217450</v>
      </c>
      <c r="M3" s="449">
        <f t="shared" ref="M3:M33" si="1">+L3-E3</f>
        <v>11523020</v>
      </c>
    </row>
    <row r="4" spans="1:13">
      <c r="A4" s="317">
        <v>42</v>
      </c>
      <c r="B4" s="52" t="s">
        <v>1227</v>
      </c>
      <c r="C4" s="53" t="s">
        <v>12</v>
      </c>
      <c r="D4" s="539" t="s">
        <v>1477</v>
      </c>
      <c r="E4" s="542">
        <v>7945430</v>
      </c>
      <c r="F4" s="545">
        <v>11918145</v>
      </c>
      <c r="G4" s="449">
        <v>99921600</v>
      </c>
      <c r="H4" s="449">
        <v>60036200</v>
      </c>
      <c r="J4" s="547">
        <v>45</v>
      </c>
      <c r="K4" s="552">
        <f t="shared" si="0"/>
        <v>3427087.4359704042</v>
      </c>
      <c r="L4" s="449">
        <f>ROUND(J4*$E$36,-5)</f>
        <v>3400000</v>
      </c>
      <c r="M4" s="550">
        <f t="shared" si="1"/>
        <v>-4545430</v>
      </c>
    </row>
    <row r="5" spans="1:13">
      <c r="A5" s="317">
        <v>46</v>
      </c>
      <c r="B5" s="53" t="s">
        <v>1228</v>
      </c>
      <c r="C5" s="53" t="s">
        <v>15</v>
      </c>
      <c r="D5" s="539" t="s">
        <v>1477</v>
      </c>
      <c r="E5" s="542">
        <v>6883430</v>
      </c>
      <c r="F5" s="545">
        <v>10325145</v>
      </c>
      <c r="G5" s="449">
        <v>86565600</v>
      </c>
      <c r="H5" s="449">
        <v>52011500</v>
      </c>
      <c r="J5" s="547">
        <v>153</v>
      </c>
      <c r="K5" s="552">
        <f t="shared" si="0"/>
        <v>11652097.282299373</v>
      </c>
      <c r="L5" s="449">
        <v>11000000</v>
      </c>
      <c r="M5" s="449">
        <f t="shared" si="1"/>
        <v>4116570</v>
      </c>
    </row>
    <row r="6" spans="1:13">
      <c r="A6" s="317">
        <v>121</v>
      </c>
      <c r="B6" s="52" t="s">
        <v>1229</v>
      </c>
      <c r="C6" s="53" t="s">
        <v>16</v>
      </c>
      <c r="D6" s="539" t="s">
        <v>1477</v>
      </c>
      <c r="E6" s="542">
        <v>9316290</v>
      </c>
      <c r="F6" s="545">
        <v>13974435</v>
      </c>
      <c r="G6" s="449">
        <v>117162000</v>
      </c>
      <c r="H6" s="449">
        <v>70394800</v>
      </c>
      <c r="J6" s="547">
        <v>164</v>
      </c>
      <c r="K6" s="552">
        <f t="shared" si="0"/>
        <v>12489829.766647695</v>
      </c>
      <c r="L6" s="449">
        <v>12000000</v>
      </c>
      <c r="M6" s="449">
        <f t="shared" si="1"/>
        <v>2683710</v>
      </c>
    </row>
    <row r="7" spans="1:13">
      <c r="A7" s="317">
        <v>133</v>
      </c>
      <c r="B7" s="52" t="s">
        <v>1230</v>
      </c>
      <c r="C7" s="53" t="s">
        <v>17</v>
      </c>
      <c r="D7" s="539" t="s">
        <v>1477</v>
      </c>
      <c r="E7" s="542">
        <v>13344710</v>
      </c>
      <c r="F7" s="545">
        <v>20017065</v>
      </c>
      <c r="G7" s="449">
        <v>167823600</v>
      </c>
      <c r="H7" s="449">
        <v>100834000</v>
      </c>
      <c r="J7" s="547">
        <v>182</v>
      </c>
      <c r="K7" s="552">
        <f t="shared" si="0"/>
        <v>13860664.741035856</v>
      </c>
      <c r="L7" s="449">
        <f t="shared" ref="L7:L13" si="2">ROUND(J7*$E$36,-5)</f>
        <v>13900000</v>
      </c>
      <c r="M7" s="449">
        <f t="shared" si="1"/>
        <v>555290</v>
      </c>
    </row>
    <row r="8" spans="1:13">
      <c r="A8" s="317">
        <v>146</v>
      </c>
      <c r="B8" s="52" t="s">
        <v>1231</v>
      </c>
      <c r="C8" s="53" t="s">
        <v>20</v>
      </c>
      <c r="D8" s="539" t="s">
        <v>1477</v>
      </c>
      <c r="E8" s="542">
        <v>6883430</v>
      </c>
      <c r="F8" s="545">
        <v>10325145</v>
      </c>
      <c r="G8" s="449">
        <v>86565600</v>
      </c>
      <c r="H8" s="449">
        <v>52011500</v>
      </c>
      <c r="J8" s="547">
        <v>102</v>
      </c>
      <c r="K8" s="552">
        <f t="shared" si="0"/>
        <v>7768064.8548662486</v>
      </c>
      <c r="L8" s="449">
        <f t="shared" si="2"/>
        <v>7800000</v>
      </c>
      <c r="M8" s="449">
        <f t="shared" si="1"/>
        <v>916570</v>
      </c>
    </row>
    <row r="9" spans="1:13">
      <c r="A9" s="317">
        <v>155</v>
      </c>
      <c r="B9" s="52" t="s">
        <v>1232</v>
      </c>
      <c r="C9" s="53" t="s">
        <v>22</v>
      </c>
      <c r="D9" s="539" t="s">
        <v>1477</v>
      </c>
      <c r="E9" s="542">
        <v>12293000</v>
      </c>
      <c r="F9" s="545">
        <v>18439500</v>
      </c>
      <c r="G9" s="449">
        <v>154597200</v>
      </c>
      <c r="H9" s="449">
        <v>92887200</v>
      </c>
      <c r="J9" s="547">
        <v>52</v>
      </c>
      <c r="K9" s="552">
        <f t="shared" si="0"/>
        <v>3960189.9260102445</v>
      </c>
      <c r="L9" s="449">
        <f t="shared" si="2"/>
        <v>4000000</v>
      </c>
      <c r="M9" s="550">
        <f t="shared" si="1"/>
        <v>-8293000</v>
      </c>
    </row>
    <row r="10" spans="1:13">
      <c r="A10" s="317">
        <v>158</v>
      </c>
      <c r="B10" s="52" t="s">
        <v>1233</v>
      </c>
      <c r="C10" s="53" t="s">
        <v>23</v>
      </c>
      <c r="D10" s="539" t="s">
        <v>1477</v>
      </c>
      <c r="E10" s="542">
        <v>3540140</v>
      </c>
      <c r="F10" s="545">
        <v>5310210</v>
      </c>
      <c r="G10" s="449">
        <v>44521200</v>
      </c>
      <c r="H10" s="449">
        <v>26749800</v>
      </c>
      <c r="J10" s="547">
        <v>47</v>
      </c>
      <c r="K10" s="552">
        <f t="shared" si="0"/>
        <v>3579402.4331246442</v>
      </c>
      <c r="L10" s="449">
        <f t="shared" si="2"/>
        <v>3600000</v>
      </c>
      <c r="M10" s="449">
        <f t="shared" si="1"/>
        <v>59860</v>
      </c>
    </row>
    <row r="11" spans="1:13">
      <c r="A11" s="317">
        <v>162</v>
      </c>
      <c r="B11" s="52" t="s">
        <v>1234</v>
      </c>
      <c r="C11" s="53" t="s">
        <v>27</v>
      </c>
      <c r="D11" s="539" t="s">
        <v>1477</v>
      </c>
      <c r="E11" s="542">
        <v>9848860</v>
      </c>
      <c r="F11" s="545">
        <v>14773290</v>
      </c>
      <c r="G11" s="449">
        <v>123859200</v>
      </c>
      <c r="H11" s="449">
        <v>74418700</v>
      </c>
      <c r="J11" s="547">
        <v>125</v>
      </c>
      <c r="K11" s="552">
        <f t="shared" si="0"/>
        <v>9519687.3221400119</v>
      </c>
      <c r="L11" s="449">
        <f t="shared" si="2"/>
        <v>9500000</v>
      </c>
      <c r="M11" s="550">
        <f t="shared" si="1"/>
        <v>-348860</v>
      </c>
    </row>
    <row r="12" spans="1:13">
      <c r="A12" s="317">
        <v>166</v>
      </c>
      <c r="B12" s="52" t="s">
        <v>1235</v>
      </c>
      <c r="C12" s="53" t="s">
        <v>29</v>
      </c>
      <c r="D12" s="539" t="s">
        <v>1477</v>
      </c>
      <c r="E12" s="542">
        <v>9749000</v>
      </c>
      <c r="F12" s="545">
        <v>14623500</v>
      </c>
      <c r="G12" s="449">
        <v>122604000</v>
      </c>
      <c r="H12" s="449">
        <v>73664600</v>
      </c>
      <c r="J12" s="547">
        <v>113</v>
      </c>
      <c r="K12" s="552">
        <f t="shared" si="0"/>
        <v>8605797.3392145708</v>
      </c>
      <c r="L12" s="449">
        <f t="shared" si="2"/>
        <v>8600000</v>
      </c>
      <c r="M12" s="550">
        <f t="shared" si="1"/>
        <v>-1149000</v>
      </c>
    </row>
    <row r="13" spans="1:13">
      <c r="A13" s="317">
        <v>175</v>
      </c>
      <c r="B13" s="52" t="s">
        <v>1236</v>
      </c>
      <c r="C13" s="53" t="s">
        <v>30</v>
      </c>
      <c r="D13" s="539" t="s">
        <v>1477</v>
      </c>
      <c r="E13" s="542">
        <v>8055570</v>
      </c>
      <c r="F13" s="545">
        <v>12083355</v>
      </c>
      <c r="G13" s="449">
        <v>101306400</v>
      </c>
      <c r="H13" s="449">
        <v>60868300</v>
      </c>
      <c r="J13" s="547">
        <v>77</v>
      </c>
      <c r="K13" s="552">
        <f t="shared" si="0"/>
        <v>5864127.3904382465</v>
      </c>
      <c r="L13" s="449">
        <f t="shared" si="2"/>
        <v>5900000</v>
      </c>
      <c r="M13" s="550">
        <f t="shared" si="1"/>
        <v>-2155570</v>
      </c>
    </row>
    <row r="14" spans="1:13">
      <c r="A14" s="317">
        <v>177</v>
      </c>
      <c r="B14" s="52" t="s">
        <v>1237</v>
      </c>
      <c r="C14" s="53" t="s">
        <v>31</v>
      </c>
      <c r="D14" s="539" t="s">
        <v>1477</v>
      </c>
      <c r="E14" s="542">
        <v>6671290</v>
      </c>
      <c r="F14" s="545">
        <v>10006935</v>
      </c>
      <c r="G14" s="449">
        <v>83898000</v>
      </c>
      <c r="H14" s="449">
        <v>50408700</v>
      </c>
      <c r="J14" s="547">
        <v>124</v>
      </c>
      <c r="K14" s="552">
        <f t="shared" si="0"/>
        <v>9443529.8235628903</v>
      </c>
      <c r="L14" s="449">
        <v>9000000</v>
      </c>
      <c r="M14" s="449">
        <f t="shared" si="1"/>
        <v>2328710</v>
      </c>
    </row>
    <row r="15" spans="1:13">
      <c r="A15" s="317">
        <v>189</v>
      </c>
      <c r="B15" s="52" t="s">
        <v>1238</v>
      </c>
      <c r="C15" s="53" t="s">
        <v>290</v>
      </c>
      <c r="D15" s="539" t="s">
        <v>1477</v>
      </c>
      <c r="E15" s="542">
        <v>21192290</v>
      </c>
      <c r="F15" s="545">
        <v>31788435</v>
      </c>
      <c r="G15" s="449">
        <v>266514000</v>
      </c>
      <c r="H15" s="449">
        <v>160130500</v>
      </c>
      <c r="J15" s="547">
        <v>246</v>
      </c>
      <c r="K15" s="552">
        <f t="shared" si="0"/>
        <v>18734744.649971541</v>
      </c>
      <c r="L15" s="449">
        <f>ROUND(J15*$E$36,-5)</f>
        <v>18700000</v>
      </c>
      <c r="M15" s="550">
        <f t="shared" si="1"/>
        <v>-2492290</v>
      </c>
    </row>
    <row r="16" spans="1:13">
      <c r="A16" s="317">
        <v>234</v>
      </c>
      <c r="B16" s="52" t="s">
        <v>1239</v>
      </c>
      <c r="C16" s="53" t="s">
        <v>41</v>
      </c>
      <c r="D16" s="539" t="s">
        <v>1477</v>
      </c>
      <c r="E16" s="542">
        <v>2832570</v>
      </c>
      <c r="F16" s="545">
        <v>4248855</v>
      </c>
      <c r="G16" s="449">
        <v>35622000</v>
      </c>
      <c r="H16" s="449">
        <v>21402900</v>
      </c>
      <c r="J16" s="547">
        <v>21</v>
      </c>
      <c r="K16" s="552">
        <f t="shared" si="0"/>
        <v>1599307.470119522</v>
      </c>
      <c r="L16" s="449">
        <v>2500000</v>
      </c>
      <c r="M16" s="550">
        <f t="shared" si="1"/>
        <v>-332570</v>
      </c>
    </row>
    <row r="17" spans="1:13">
      <c r="A17" s="317">
        <v>237</v>
      </c>
      <c r="B17" s="52" t="s">
        <v>1240</v>
      </c>
      <c r="C17" s="53" t="s">
        <v>42</v>
      </c>
      <c r="D17" s="539" t="s">
        <v>1477</v>
      </c>
      <c r="E17" s="542">
        <v>5764860</v>
      </c>
      <c r="F17" s="545">
        <v>8647290</v>
      </c>
      <c r="G17" s="449">
        <v>72499200</v>
      </c>
      <c r="H17" s="449">
        <v>43559900</v>
      </c>
      <c r="J17" s="547">
        <v>26</v>
      </c>
      <c r="K17" s="552">
        <f t="shared" si="0"/>
        <v>1980094.9630051223</v>
      </c>
      <c r="L17" s="449">
        <v>2500000</v>
      </c>
      <c r="M17" s="550">
        <f t="shared" si="1"/>
        <v>-3264860</v>
      </c>
    </row>
    <row r="18" spans="1:13">
      <c r="A18" s="317">
        <v>239</v>
      </c>
      <c r="B18" s="52" t="s">
        <v>1241</v>
      </c>
      <c r="C18" s="53" t="s">
        <v>38</v>
      </c>
      <c r="D18" s="539" t="s">
        <v>1477</v>
      </c>
      <c r="E18" s="542">
        <v>9538860</v>
      </c>
      <c r="F18" s="545">
        <v>14308290</v>
      </c>
      <c r="G18" s="449">
        <v>119960400</v>
      </c>
      <c r="H18" s="449">
        <v>72076200</v>
      </c>
      <c r="J18" s="547">
        <v>106</v>
      </c>
      <c r="K18" s="552">
        <f t="shared" si="0"/>
        <v>8072694.8491747295</v>
      </c>
      <c r="L18" s="449">
        <f>ROUND(J18*$E$36,-5)</f>
        <v>8100000</v>
      </c>
      <c r="M18" s="550">
        <f t="shared" si="1"/>
        <v>-1438860</v>
      </c>
    </row>
    <row r="19" spans="1:13">
      <c r="A19" s="317">
        <v>245</v>
      </c>
      <c r="B19" s="52" t="s">
        <v>1242</v>
      </c>
      <c r="C19" s="53" t="s">
        <v>46</v>
      </c>
      <c r="D19" s="539" t="s">
        <v>1477</v>
      </c>
      <c r="E19" s="542">
        <v>4425860</v>
      </c>
      <c r="F19" s="545">
        <v>6638790</v>
      </c>
      <c r="G19" s="449">
        <v>55659600</v>
      </c>
      <c r="H19" s="449">
        <v>33442100</v>
      </c>
      <c r="J19" s="547">
        <v>82</v>
      </c>
      <c r="K19" s="552">
        <f t="shared" si="0"/>
        <v>6244914.8833238473</v>
      </c>
      <c r="L19" s="449">
        <v>6000000</v>
      </c>
      <c r="M19" s="449">
        <f t="shared" si="1"/>
        <v>1574140</v>
      </c>
    </row>
    <row r="20" spans="1:13">
      <c r="A20" s="317">
        <v>252</v>
      </c>
      <c r="B20" s="52" t="s">
        <v>1243</v>
      </c>
      <c r="C20" s="53" t="s">
        <v>49</v>
      </c>
      <c r="D20" s="539" t="s">
        <v>1477</v>
      </c>
      <c r="E20" s="542">
        <v>5289000</v>
      </c>
      <c r="F20" s="545">
        <v>7933500</v>
      </c>
      <c r="G20" s="449">
        <v>66514800</v>
      </c>
      <c r="H20" s="449">
        <v>39964300</v>
      </c>
      <c r="J20" s="547">
        <v>115</v>
      </c>
      <c r="K20" s="552">
        <f t="shared" si="0"/>
        <v>8758112.3363688104</v>
      </c>
      <c r="L20" s="449">
        <v>8000000</v>
      </c>
      <c r="M20" s="449">
        <f t="shared" si="1"/>
        <v>2711000</v>
      </c>
    </row>
    <row r="21" spans="1:13">
      <c r="A21" s="317">
        <v>260</v>
      </c>
      <c r="B21" s="52" t="s">
        <v>1890</v>
      </c>
      <c r="C21" s="53" t="s">
        <v>52</v>
      </c>
      <c r="D21" s="539" t="s">
        <v>1477</v>
      </c>
      <c r="E21" s="542">
        <v>9848860</v>
      </c>
      <c r="F21" s="545">
        <v>14773290</v>
      </c>
      <c r="G21" s="449">
        <v>123859200</v>
      </c>
      <c r="H21" s="449">
        <v>74418700</v>
      </c>
      <c r="J21" s="547">
        <v>104</v>
      </c>
      <c r="K21" s="552">
        <f t="shared" si="0"/>
        <v>7920379.8520204891</v>
      </c>
      <c r="L21" s="449">
        <f>ROUND(J21*$E$36,-5)</f>
        <v>7900000</v>
      </c>
      <c r="M21" s="550">
        <f t="shared" si="1"/>
        <v>-1948860</v>
      </c>
    </row>
    <row r="22" spans="1:13">
      <c r="A22" s="317">
        <v>265</v>
      </c>
      <c r="B22" s="52" t="s">
        <v>1244</v>
      </c>
      <c r="C22" s="53" t="s">
        <v>55</v>
      </c>
      <c r="D22" s="539" t="s">
        <v>1477</v>
      </c>
      <c r="E22" s="542">
        <v>10579140</v>
      </c>
      <c r="F22" s="545">
        <v>15868710</v>
      </c>
      <c r="G22" s="449">
        <v>133042800</v>
      </c>
      <c r="H22" s="449">
        <v>79936500</v>
      </c>
      <c r="J22" s="547">
        <v>152</v>
      </c>
      <c r="K22" s="552">
        <f t="shared" si="0"/>
        <v>11575939.783722254</v>
      </c>
      <c r="L22" s="449">
        <v>11000000</v>
      </c>
      <c r="M22" s="449">
        <f t="shared" si="1"/>
        <v>420860</v>
      </c>
    </row>
    <row r="23" spans="1:13">
      <c r="A23" s="317">
        <v>272</v>
      </c>
      <c r="B23" s="52" t="s">
        <v>1245</v>
      </c>
      <c r="C23" s="53" t="s">
        <v>58</v>
      </c>
      <c r="D23" s="539" t="s">
        <v>1477</v>
      </c>
      <c r="E23" s="542">
        <v>10300000</v>
      </c>
      <c r="F23" s="545">
        <v>15450000</v>
      </c>
      <c r="G23" s="449">
        <v>129532800</v>
      </c>
      <c r="H23" s="449">
        <v>77827600</v>
      </c>
      <c r="J23" s="547">
        <v>128</v>
      </c>
      <c r="K23" s="552">
        <f t="shared" si="0"/>
        <v>9748159.8178713713</v>
      </c>
      <c r="L23" s="449">
        <f>ROUND(J23*$E$36,-5)</f>
        <v>9700000</v>
      </c>
      <c r="M23" s="550">
        <f t="shared" si="1"/>
        <v>-600000</v>
      </c>
    </row>
    <row r="24" spans="1:13">
      <c r="A24" s="317">
        <v>279</v>
      </c>
      <c r="B24" s="59" t="s">
        <v>1246</v>
      </c>
      <c r="C24" s="53" t="s">
        <v>59</v>
      </c>
      <c r="D24" s="539" t="s">
        <v>1477</v>
      </c>
      <c r="E24" s="542">
        <v>4591710</v>
      </c>
      <c r="F24" s="545">
        <v>6887565</v>
      </c>
      <c r="G24" s="449">
        <v>57745200</v>
      </c>
      <c r="H24" s="449">
        <v>34695200</v>
      </c>
      <c r="J24" s="547">
        <v>54</v>
      </c>
      <c r="K24" s="552">
        <f t="shared" si="0"/>
        <v>4112504.9231644846</v>
      </c>
      <c r="L24" s="449">
        <f>ROUND(J24*$E$36,-5)</f>
        <v>4100000</v>
      </c>
      <c r="M24" s="550">
        <f t="shared" si="1"/>
        <v>-491710</v>
      </c>
    </row>
    <row r="25" spans="1:13">
      <c r="A25" s="317">
        <v>283</v>
      </c>
      <c r="B25" s="52" t="s">
        <v>1247</v>
      </c>
      <c r="C25" s="53" t="s">
        <v>62</v>
      </c>
      <c r="D25" s="539" t="s">
        <v>1477</v>
      </c>
      <c r="E25" s="542">
        <v>4835860</v>
      </c>
      <c r="F25" s="545">
        <v>7253790</v>
      </c>
      <c r="G25" s="449">
        <v>60816000</v>
      </c>
      <c r="H25" s="449">
        <v>36540300</v>
      </c>
      <c r="J25" s="547">
        <v>56</v>
      </c>
      <c r="K25" s="552">
        <f t="shared" si="0"/>
        <v>4264819.9203187246</v>
      </c>
      <c r="L25" s="449">
        <f>ROUND(J25*$E$36,-5)</f>
        <v>4300000</v>
      </c>
      <c r="M25" s="550">
        <f t="shared" si="1"/>
        <v>-535860</v>
      </c>
    </row>
    <row r="26" spans="1:13">
      <c r="A26" s="317">
        <v>290</v>
      </c>
      <c r="B26" s="52" t="s">
        <v>806</v>
      </c>
      <c r="C26" s="53" t="s">
        <v>65</v>
      </c>
      <c r="D26" s="539" t="s">
        <v>1477</v>
      </c>
      <c r="E26" s="542">
        <v>7412860</v>
      </c>
      <c r="F26" s="545">
        <v>11119290</v>
      </c>
      <c r="G26" s="449">
        <v>93224400</v>
      </c>
      <c r="H26" s="449">
        <v>56012300</v>
      </c>
      <c r="J26" s="547">
        <v>87</v>
      </c>
      <c r="K26" s="552">
        <f t="shared" si="0"/>
        <v>6625702.3762094481</v>
      </c>
      <c r="L26" s="449">
        <f>ROUND(J26*$E$36,-5)</f>
        <v>6600000</v>
      </c>
      <c r="M26" s="550">
        <f t="shared" si="1"/>
        <v>-812860</v>
      </c>
    </row>
    <row r="27" spans="1:13">
      <c r="A27" s="317">
        <v>296</v>
      </c>
      <c r="B27" s="52" t="s">
        <v>1248</v>
      </c>
      <c r="C27" s="53" t="s">
        <v>69</v>
      </c>
      <c r="D27" s="539" t="s">
        <v>1477</v>
      </c>
      <c r="E27" s="542">
        <v>2645000</v>
      </c>
      <c r="F27" s="545">
        <v>3967500</v>
      </c>
      <c r="G27" s="449">
        <v>33264000</v>
      </c>
      <c r="H27" s="449">
        <v>19986100</v>
      </c>
      <c r="J27" s="547">
        <v>17</v>
      </c>
      <c r="K27" s="552">
        <f t="shared" si="0"/>
        <v>1294677.4758110414</v>
      </c>
      <c r="L27" s="449">
        <v>2500000</v>
      </c>
      <c r="M27" s="550">
        <f t="shared" si="1"/>
        <v>-145000</v>
      </c>
    </row>
    <row r="28" spans="1:13">
      <c r="A28" s="317">
        <v>298</v>
      </c>
      <c r="B28" s="52" t="s">
        <v>1249</v>
      </c>
      <c r="C28" s="53" t="s">
        <v>70</v>
      </c>
      <c r="D28" s="539" t="s">
        <v>1477</v>
      </c>
      <c r="E28" s="542">
        <v>13344710</v>
      </c>
      <c r="F28" s="545">
        <v>20017065</v>
      </c>
      <c r="G28" s="449">
        <v>167823600</v>
      </c>
      <c r="H28" s="449">
        <v>100834000</v>
      </c>
      <c r="J28" s="547">
        <v>202</v>
      </c>
      <c r="K28" s="552">
        <f t="shared" si="0"/>
        <v>15383814.712578258</v>
      </c>
      <c r="L28" s="449">
        <v>15000000</v>
      </c>
      <c r="M28" s="449">
        <f t="shared" si="1"/>
        <v>1655290</v>
      </c>
    </row>
    <row r="29" spans="1:13">
      <c r="A29" s="317">
        <v>313</v>
      </c>
      <c r="B29" s="52" t="s">
        <v>1250</v>
      </c>
      <c r="C29" s="53" t="s">
        <v>72</v>
      </c>
      <c r="D29" s="539" t="s">
        <v>1477</v>
      </c>
      <c r="E29" s="542">
        <v>10810860</v>
      </c>
      <c r="F29" s="545">
        <v>16216290</v>
      </c>
      <c r="G29" s="449">
        <v>135957600</v>
      </c>
      <c r="H29" s="449">
        <v>81687900</v>
      </c>
      <c r="J29" s="547">
        <v>89</v>
      </c>
      <c r="K29" s="552">
        <f t="shared" si="0"/>
        <v>6778017.3733636877</v>
      </c>
      <c r="L29" s="449">
        <f>ROUND(J29*$E$36,-5)</f>
        <v>6800000</v>
      </c>
      <c r="M29" s="550">
        <f t="shared" si="1"/>
        <v>-4010860</v>
      </c>
    </row>
    <row r="30" spans="1:13">
      <c r="A30" s="317">
        <v>319</v>
      </c>
      <c r="B30" s="52" t="s">
        <v>1251</v>
      </c>
      <c r="C30" s="53" t="s">
        <v>73</v>
      </c>
      <c r="D30" s="539" t="s">
        <v>1477</v>
      </c>
      <c r="E30" s="542">
        <v>9107290</v>
      </c>
      <c r="F30" s="545">
        <v>13660935</v>
      </c>
      <c r="G30" s="449">
        <v>114532800</v>
      </c>
      <c r="H30" s="449">
        <v>68815100</v>
      </c>
      <c r="J30" s="547">
        <v>131</v>
      </c>
      <c r="K30" s="552">
        <f t="shared" si="0"/>
        <v>9976632.3136027306</v>
      </c>
      <c r="L30" s="449">
        <f>ROUND(J30*$E$36,-5)</f>
        <v>10000000</v>
      </c>
      <c r="M30" s="449">
        <f t="shared" si="1"/>
        <v>892710</v>
      </c>
    </row>
    <row r="31" spans="1:13">
      <c r="A31" s="317">
        <v>329</v>
      </c>
      <c r="B31" s="52" t="s">
        <v>1252</v>
      </c>
      <c r="C31" s="53" t="s">
        <v>36</v>
      </c>
      <c r="D31" s="539" t="s">
        <v>1477</v>
      </c>
      <c r="E31" s="542">
        <v>13135570</v>
      </c>
      <c r="F31" s="545">
        <v>19703355</v>
      </c>
      <c r="G31" s="449">
        <v>165193200</v>
      </c>
      <c r="H31" s="449">
        <v>99253600</v>
      </c>
      <c r="J31" s="547">
        <v>251</v>
      </c>
      <c r="K31" s="552">
        <f t="shared" si="0"/>
        <v>19115532.142857142</v>
      </c>
      <c r="L31" s="449">
        <v>18500000</v>
      </c>
      <c r="M31" s="449">
        <f t="shared" si="1"/>
        <v>5364430</v>
      </c>
    </row>
    <row r="32" spans="1:13">
      <c r="A32" s="317">
        <v>354</v>
      </c>
      <c r="B32" s="52" t="s">
        <v>1253</v>
      </c>
      <c r="C32" s="53" t="s">
        <v>76</v>
      </c>
      <c r="D32" s="539" t="s">
        <v>1477</v>
      </c>
      <c r="E32" s="542">
        <v>3175430</v>
      </c>
      <c r="F32" s="545">
        <v>4763145</v>
      </c>
      <c r="G32" s="449">
        <v>39934800</v>
      </c>
      <c r="H32" s="449">
        <v>23994200</v>
      </c>
      <c r="J32" s="547">
        <v>17</v>
      </c>
      <c r="K32" s="552">
        <f t="shared" si="0"/>
        <v>1294677.4758110414</v>
      </c>
      <c r="L32" s="449">
        <v>2500000</v>
      </c>
      <c r="M32" s="550">
        <f t="shared" si="1"/>
        <v>-675430</v>
      </c>
    </row>
    <row r="33" spans="1:13" ht="15.75" thickBot="1">
      <c r="A33" s="317">
        <v>356</v>
      </c>
      <c r="B33" s="52" t="s">
        <v>1254</v>
      </c>
      <c r="C33" s="53" t="s">
        <v>79</v>
      </c>
      <c r="D33" s="539" t="s">
        <v>1477</v>
      </c>
      <c r="E33" s="542">
        <v>4547430</v>
      </c>
      <c r="F33" s="545">
        <v>6821145</v>
      </c>
      <c r="G33" s="449">
        <v>57188400</v>
      </c>
      <c r="H33" s="449">
        <v>34360700</v>
      </c>
      <c r="J33" s="547">
        <v>31</v>
      </c>
      <c r="K33" s="552">
        <f t="shared" si="0"/>
        <v>2360882.4558907226</v>
      </c>
      <c r="L33" s="449">
        <v>2500000</v>
      </c>
      <c r="M33" s="550">
        <f t="shared" si="1"/>
        <v>-2047430</v>
      </c>
    </row>
    <row r="34" spans="1:13" ht="15.75" thickBot="1">
      <c r="A34" s="612" t="s">
        <v>2009</v>
      </c>
      <c r="B34" s="613"/>
      <c r="C34" s="445"/>
      <c r="D34" s="540"/>
      <c r="E34" s="543">
        <f>SUM(E2:E33)</f>
        <v>267617450</v>
      </c>
      <c r="F34" s="543">
        <f>SUM(F2:F33)</f>
        <v>401426175</v>
      </c>
      <c r="G34" s="543">
        <f>SUM(G2:G33)</f>
        <v>3365559600</v>
      </c>
      <c r="H34" s="543">
        <f>SUM(H2:H33)</f>
        <v>2022140200</v>
      </c>
      <c r="J34" s="546">
        <f>SUM(J2:J33)</f>
        <v>3514</v>
      </c>
      <c r="K34" s="546">
        <f>SUM(K2:K33)</f>
        <v>267617449.99999997</v>
      </c>
      <c r="L34" s="543">
        <f>SUM(L2:L33)</f>
        <v>267617450</v>
      </c>
      <c r="M34" s="543">
        <f>SUM(M2:M33)</f>
        <v>0</v>
      </c>
    </row>
    <row r="36" spans="1:13">
      <c r="D36" s="549"/>
      <c r="E36" s="548">
        <f>+E34/J34</f>
        <v>76157.498577120088</v>
      </c>
    </row>
    <row r="37" spans="1:13">
      <c r="E37" s="548"/>
    </row>
  </sheetData>
  <mergeCells count="1">
    <mergeCell ref="A34:B3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I475"/>
  <sheetViews>
    <sheetView workbookViewId="0">
      <pane xSplit="2" ySplit="6" topLeftCell="C455" activePane="bottomRight" state="frozen"/>
      <selection pane="topRight" activeCell="C1" sqref="C1"/>
      <selection pane="bottomLeft" activeCell="A7" sqref="A7"/>
      <selection pane="bottomRight" activeCell="I475" sqref="I475"/>
    </sheetView>
  </sheetViews>
  <sheetFormatPr baseColWidth="10" defaultRowHeight="15"/>
  <cols>
    <col min="1" max="1" width="4" style="117" bestFit="1" customWidth="1"/>
    <col min="2" max="2" width="9.42578125" bestFit="1" customWidth="1"/>
    <col min="3" max="3" width="15" bestFit="1" customWidth="1"/>
    <col min="4" max="4" width="17" bestFit="1" customWidth="1"/>
    <col min="5" max="5" width="32.5703125" customWidth="1"/>
    <col min="6" max="6" width="19" bestFit="1" customWidth="1"/>
    <col min="7" max="7" width="30.140625" hidden="1" customWidth="1"/>
    <col min="8" max="8" width="18.28515625" bestFit="1" customWidth="1"/>
    <col min="9" max="9" width="9" bestFit="1" customWidth="1"/>
  </cols>
  <sheetData>
    <row r="1" spans="1:9" ht="15.75" thickBot="1">
      <c r="B1" s="585" t="s">
        <v>2081</v>
      </c>
      <c r="C1" s="586"/>
      <c r="D1" s="586"/>
      <c r="E1" s="586"/>
      <c r="F1" s="586"/>
      <c r="G1" s="586"/>
      <c r="H1" s="586"/>
      <c r="I1" s="587"/>
    </row>
    <row r="2" spans="1:9" ht="15.75" thickBot="1">
      <c r="B2" s="585" t="s">
        <v>2871</v>
      </c>
      <c r="C2" s="586"/>
      <c r="D2" s="586"/>
      <c r="E2" s="586"/>
      <c r="F2" s="586"/>
      <c r="G2" s="586"/>
      <c r="H2" s="586"/>
      <c r="I2" s="587"/>
    </row>
    <row r="3" spans="1:9" ht="15.75" thickBot="1">
      <c r="B3" s="585" t="s">
        <v>3670</v>
      </c>
      <c r="C3" s="586"/>
      <c r="D3" s="586"/>
      <c r="E3" s="586"/>
      <c r="F3" s="586"/>
      <c r="G3" s="586"/>
      <c r="H3" s="586"/>
      <c r="I3" s="587"/>
    </row>
    <row r="4" spans="1:9">
      <c r="B4" s="588" t="s">
        <v>2872</v>
      </c>
      <c r="C4" s="589"/>
      <c r="D4" s="589"/>
      <c r="E4" s="589"/>
      <c r="F4" s="589"/>
      <c r="G4" s="589"/>
      <c r="H4" s="589"/>
      <c r="I4" s="590"/>
    </row>
    <row r="5" spans="1:9" ht="15.75" thickBot="1">
      <c r="B5" s="591"/>
      <c r="C5" s="592"/>
      <c r="D5" s="592"/>
      <c r="E5" s="592"/>
      <c r="F5" s="592"/>
      <c r="G5" s="592"/>
      <c r="H5" s="592"/>
      <c r="I5" s="593"/>
    </row>
    <row r="6" spans="1:9" ht="15.75" thickBot="1">
      <c r="B6" s="118" t="s">
        <v>869</v>
      </c>
      <c r="C6" s="119" t="s">
        <v>3297</v>
      </c>
      <c r="D6" s="119" t="s">
        <v>870</v>
      </c>
      <c r="E6" s="119" t="s">
        <v>871</v>
      </c>
      <c r="F6" s="119" t="s">
        <v>872</v>
      </c>
      <c r="G6" s="119" t="s">
        <v>2316</v>
      </c>
      <c r="H6" s="119" t="s">
        <v>874</v>
      </c>
      <c r="I6" s="120" t="s">
        <v>875</v>
      </c>
    </row>
    <row r="7" spans="1:9" ht="24">
      <c r="A7" s="117">
        <v>1</v>
      </c>
      <c r="B7" s="115">
        <v>1</v>
      </c>
      <c r="C7" s="116" t="s">
        <v>876</v>
      </c>
      <c r="D7" s="116" t="s">
        <v>2317</v>
      </c>
      <c r="E7" s="116" t="s">
        <v>1433</v>
      </c>
      <c r="F7" s="116"/>
      <c r="G7" s="116" t="s">
        <v>2318</v>
      </c>
      <c r="H7" s="116" t="s">
        <v>877</v>
      </c>
      <c r="I7" s="451" t="s">
        <v>878</v>
      </c>
    </row>
    <row r="8" spans="1:9" ht="24">
      <c r="A8" s="117">
        <v>6</v>
      </c>
      <c r="B8" s="109">
        <v>2</v>
      </c>
      <c r="C8" s="110" t="s">
        <v>876</v>
      </c>
      <c r="D8" s="110" t="s">
        <v>2317</v>
      </c>
      <c r="E8" s="110" t="s">
        <v>1434</v>
      </c>
      <c r="F8" s="110"/>
      <c r="G8" s="110" t="s">
        <v>2319</v>
      </c>
      <c r="H8" s="110" t="s">
        <v>880</v>
      </c>
      <c r="I8" s="452" t="s">
        <v>878</v>
      </c>
    </row>
    <row r="9" spans="1:9" ht="36">
      <c r="A9" s="117">
        <v>8</v>
      </c>
      <c r="B9" s="109">
        <v>3</v>
      </c>
      <c r="C9" s="111" t="s">
        <v>876</v>
      </c>
      <c r="D9" s="111" t="s">
        <v>2320</v>
      </c>
      <c r="E9" s="111" t="s">
        <v>881</v>
      </c>
      <c r="F9" s="110"/>
      <c r="G9" s="111" t="s">
        <v>881</v>
      </c>
      <c r="H9" s="111" t="s">
        <v>2321</v>
      </c>
      <c r="I9" s="453" t="s">
        <v>878</v>
      </c>
    </row>
    <row r="10" spans="1:9" ht="24">
      <c r="A10" s="117">
        <v>9</v>
      </c>
      <c r="B10" s="109">
        <v>4</v>
      </c>
      <c r="C10" s="110" t="s">
        <v>876</v>
      </c>
      <c r="D10" s="110" t="s">
        <v>2320</v>
      </c>
      <c r="E10" s="110" t="s">
        <v>1435</v>
      </c>
      <c r="F10" s="110"/>
      <c r="G10" s="110" t="s">
        <v>882</v>
      </c>
      <c r="H10" s="110" t="s">
        <v>883</v>
      </c>
      <c r="I10" s="452" t="s">
        <v>878</v>
      </c>
    </row>
    <row r="11" spans="1:9" ht="24">
      <c r="A11" s="117">
        <v>10</v>
      </c>
      <c r="B11" s="107">
        <v>5</v>
      </c>
      <c r="C11" s="110" t="s">
        <v>876</v>
      </c>
      <c r="D11" s="110" t="s">
        <v>2322</v>
      </c>
      <c r="E11" s="110" t="s">
        <v>2689</v>
      </c>
      <c r="F11" s="110"/>
      <c r="G11" s="110" t="s">
        <v>2689</v>
      </c>
      <c r="H11" s="110" t="s">
        <v>2323</v>
      </c>
      <c r="I11" s="452" t="s">
        <v>890</v>
      </c>
    </row>
    <row r="12" spans="1:9" ht="24">
      <c r="A12" s="117">
        <v>11</v>
      </c>
      <c r="B12" s="109">
        <v>6</v>
      </c>
      <c r="C12" s="110" t="s">
        <v>876</v>
      </c>
      <c r="D12" s="110" t="s">
        <v>2322</v>
      </c>
      <c r="E12" s="110" t="s">
        <v>2690</v>
      </c>
      <c r="F12" s="110"/>
      <c r="G12" s="110" t="s">
        <v>2690</v>
      </c>
      <c r="H12" s="110" t="s">
        <v>2323</v>
      </c>
      <c r="I12" s="452" t="s">
        <v>890</v>
      </c>
    </row>
    <row r="13" spans="1:9" ht="24">
      <c r="A13" s="117">
        <v>12</v>
      </c>
      <c r="B13" s="109">
        <v>7</v>
      </c>
      <c r="C13" s="110" t="s">
        <v>876</v>
      </c>
      <c r="D13" s="110" t="s">
        <v>2320</v>
      </c>
      <c r="E13" s="110" t="s">
        <v>2324</v>
      </c>
      <c r="F13" s="110"/>
      <c r="G13" s="110" t="s">
        <v>2325</v>
      </c>
      <c r="H13" s="110" t="s">
        <v>2326</v>
      </c>
      <c r="I13" s="452" t="s">
        <v>886</v>
      </c>
    </row>
    <row r="14" spans="1:9" ht="24">
      <c r="A14" s="117">
        <v>13</v>
      </c>
      <c r="B14" s="109">
        <v>8</v>
      </c>
      <c r="C14" s="110" t="s">
        <v>876</v>
      </c>
      <c r="D14" s="110" t="s">
        <v>2322</v>
      </c>
      <c r="E14" s="110" t="s">
        <v>887</v>
      </c>
      <c r="F14" s="110"/>
      <c r="G14" s="110" t="s">
        <v>887</v>
      </c>
      <c r="H14" s="110" t="s">
        <v>888</v>
      </c>
      <c r="I14" s="452" t="s">
        <v>878</v>
      </c>
    </row>
    <row r="15" spans="1:9" ht="24">
      <c r="A15" s="117">
        <v>14</v>
      </c>
      <c r="B15" s="107">
        <v>9</v>
      </c>
      <c r="C15" s="110" t="s">
        <v>876</v>
      </c>
      <c r="D15" s="110" t="s">
        <v>2320</v>
      </c>
      <c r="E15" s="110" t="s">
        <v>1436</v>
      </c>
      <c r="F15" s="110"/>
      <c r="G15" s="110" t="s">
        <v>889</v>
      </c>
      <c r="H15" s="110" t="s">
        <v>2327</v>
      </c>
      <c r="I15" s="452" t="s">
        <v>890</v>
      </c>
    </row>
    <row r="16" spans="1:9" ht="36">
      <c r="A16" s="117">
        <v>15</v>
      </c>
      <c r="B16" s="109">
        <v>10</v>
      </c>
      <c r="C16" s="110" t="s">
        <v>876</v>
      </c>
      <c r="D16" s="110" t="s">
        <v>2320</v>
      </c>
      <c r="E16" s="110" t="s">
        <v>3399</v>
      </c>
      <c r="F16" s="110"/>
      <c r="G16" s="110" t="s">
        <v>2328</v>
      </c>
      <c r="H16" s="110" t="s">
        <v>2329</v>
      </c>
      <c r="I16" s="452" t="s">
        <v>890</v>
      </c>
    </row>
    <row r="17" spans="1:9" ht="36">
      <c r="A17" s="117">
        <v>16</v>
      </c>
      <c r="B17" s="109">
        <v>11</v>
      </c>
      <c r="C17" s="110" t="s">
        <v>876</v>
      </c>
      <c r="D17" s="110" t="s">
        <v>2320</v>
      </c>
      <c r="E17" s="110" t="s">
        <v>3421</v>
      </c>
      <c r="F17" s="110"/>
      <c r="G17" s="110" t="s">
        <v>2330</v>
      </c>
      <c r="H17" s="110" t="s">
        <v>2329</v>
      </c>
      <c r="I17" s="452" t="s">
        <v>890</v>
      </c>
    </row>
    <row r="18" spans="1:9" ht="36">
      <c r="A18" s="117">
        <v>17</v>
      </c>
      <c r="B18" s="109">
        <v>12</v>
      </c>
      <c r="C18" s="110" t="s">
        <v>876</v>
      </c>
      <c r="D18" s="110" t="s">
        <v>2320</v>
      </c>
      <c r="E18" s="110" t="s">
        <v>3398</v>
      </c>
      <c r="F18" s="110"/>
      <c r="G18" s="110" t="s">
        <v>2331</v>
      </c>
      <c r="H18" s="110" t="s">
        <v>2329</v>
      </c>
      <c r="I18" s="452" t="s">
        <v>890</v>
      </c>
    </row>
    <row r="19" spans="1:9" ht="24">
      <c r="A19" s="117">
        <v>18</v>
      </c>
      <c r="B19" s="107">
        <v>13</v>
      </c>
      <c r="C19" s="110" t="s">
        <v>876</v>
      </c>
      <c r="D19" s="110" t="s">
        <v>2320</v>
      </c>
      <c r="E19" s="110" t="s">
        <v>1259</v>
      </c>
      <c r="F19" s="110"/>
      <c r="G19" s="110" t="s">
        <v>1259</v>
      </c>
      <c r="H19" s="110" t="s">
        <v>2323</v>
      </c>
      <c r="I19" s="452" t="s">
        <v>890</v>
      </c>
    </row>
    <row r="20" spans="1:9" ht="24">
      <c r="A20" s="117">
        <v>19</v>
      </c>
      <c r="B20" s="109">
        <v>14</v>
      </c>
      <c r="C20" s="110" t="s">
        <v>876</v>
      </c>
      <c r="D20" s="110" t="s">
        <v>2320</v>
      </c>
      <c r="E20" s="110" t="s">
        <v>891</v>
      </c>
      <c r="F20" s="110"/>
      <c r="G20" s="110" t="s">
        <v>891</v>
      </c>
      <c r="H20" s="110" t="s">
        <v>2329</v>
      </c>
      <c r="I20" s="452" t="s">
        <v>890</v>
      </c>
    </row>
    <row r="21" spans="1:9" ht="36">
      <c r="A21" s="117">
        <v>20</v>
      </c>
      <c r="B21" s="109">
        <v>15</v>
      </c>
      <c r="C21" s="110" t="s">
        <v>876</v>
      </c>
      <c r="D21" s="110" t="s">
        <v>2322</v>
      </c>
      <c r="E21" s="110" t="s">
        <v>1437</v>
      </c>
      <c r="F21" s="110"/>
      <c r="G21" s="110" t="s">
        <v>2332</v>
      </c>
      <c r="H21" s="110" t="s">
        <v>883</v>
      </c>
      <c r="I21" s="452" t="s">
        <v>878</v>
      </c>
    </row>
    <row r="22" spans="1:9">
      <c r="A22" s="117">
        <v>21</v>
      </c>
      <c r="B22" s="109">
        <v>16</v>
      </c>
      <c r="C22" s="110" t="s">
        <v>876</v>
      </c>
      <c r="D22" s="110" t="s">
        <v>2322</v>
      </c>
      <c r="E22" s="110" t="s">
        <v>1438</v>
      </c>
      <c r="F22" s="110"/>
      <c r="G22" s="110" t="s">
        <v>2333</v>
      </c>
      <c r="H22" s="110" t="s">
        <v>2334</v>
      </c>
      <c r="I22" s="452" t="s">
        <v>878</v>
      </c>
    </row>
    <row r="23" spans="1:9" ht="36">
      <c r="A23" s="117">
        <v>22</v>
      </c>
      <c r="B23" s="107">
        <v>17</v>
      </c>
      <c r="C23" s="114" t="s">
        <v>876</v>
      </c>
      <c r="D23" s="110" t="s">
        <v>2320</v>
      </c>
      <c r="E23" s="110" t="s">
        <v>1439</v>
      </c>
      <c r="F23" s="110"/>
      <c r="G23" s="110" t="s">
        <v>892</v>
      </c>
      <c r="H23" s="110" t="s">
        <v>883</v>
      </c>
      <c r="I23" s="452" t="s">
        <v>878</v>
      </c>
    </row>
    <row r="24" spans="1:9">
      <c r="A24" s="117">
        <v>23</v>
      </c>
      <c r="B24" s="109">
        <v>18</v>
      </c>
      <c r="C24" s="110" t="s">
        <v>876</v>
      </c>
      <c r="D24" s="110" t="s">
        <v>2320</v>
      </c>
      <c r="E24" s="110" t="s">
        <v>1440</v>
      </c>
      <c r="F24" s="110"/>
      <c r="G24" s="110" t="s">
        <v>893</v>
      </c>
      <c r="H24" s="110" t="s">
        <v>883</v>
      </c>
      <c r="I24" s="452" t="s">
        <v>878</v>
      </c>
    </row>
    <row r="25" spans="1:9" ht="24">
      <c r="A25" s="117">
        <v>24</v>
      </c>
      <c r="B25" s="109">
        <v>19</v>
      </c>
      <c r="C25" s="110" t="s">
        <v>876</v>
      </c>
      <c r="D25" s="110" t="s">
        <v>2320</v>
      </c>
      <c r="E25" s="110" t="s">
        <v>894</v>
      </c>
      <c r="F25" s="110"/>
      <c r="G25" s="110" t="s">
        <v>894</v>
      </c>
      <c r="H25" s="110" t="s">
        <v>883</v>
      </c>
      <c r="I25" s="452" t="s">
        <v>878</v>
      </c>
    </row>
    <row r="26" spans="1:9" ht="24">
      <c r="A26" s="117">
        <v>25</v>
      </c>
      <c r="B26" s="109">
        <v>20</v>
      </c>
      <c r="C26" s="110" t="s">
        <v>876</v>
      </c>
      <c r="D26" s="110" t="s">
        <v>2320</v>
      </c>
      <c r="E26" s="110" t="s">
        <v>895</v>
      </c>
      <c r="F26" s="110"/>
      <c r="G26" s="110" t="s">
        <v>895</v>
      </c>
      <c r="H26" s="110" t="s">
        <v>896</v>
      </c>
      <c r="I26" s="452" t="s">
        <v>896</v>
      </c>
    </row>
    <row r="27" spans="1:9" ht="24">
      <c r="A27" s="117">
        <v>27</v>
      </c>
      <c r="B27" s="107">
        <v>21</v>
      </c>
      <c r="C27" s="110" t="s">
        <v>876</v>
      </c>
      <c r="D27" s="110" t="s">
        <v>2322</v>
      </c>
      <c r="E27" s="110" t="s">
        <v>2691</v>
      </c>
      <c r="F27" s="110"/>
      <c r="G27" s="110" t="s">
        <v>2335</v>
      </c>
      <c r="H27" s="110" t="s">
        <v>897</v>
      </c>
      <c r="I27" s="452" t="s">
        <v>878</v>
      </c>
    </row>
    <row r="28" spans="1:9">
      <c r="A28" s="117">
        <v>28</v>
      </c>
      <c r="B28" s="109">
        <v>22</v>
      </c>
      <c r="C28" s="110" t="s">
        <v>876</v>
      </c>
      <c r="D28" s="110" t="s">
        <v>2322</v>
      </c>
      <c r="E28" s="110" t="s">
        <v>898</v>
      </c>
      <c r="F28" s="110"/>
      <c r="G28" s="110" t="s">
        <v>898</v>
      </c>
      <c r="H28" s="110" t="s">
        <v>888</v>
      </c>
      <c r="I28" s="452" t="s">
        <v>878</v>
      </c>
    </row>
    <row r="29" spans="1:9">
      <c r="A29" s="117">
        <v>29</v>
      </c>
      <c r="B29" s="109">
        <v>23</v>
      </c>
      <c r="C29" s="110" t="s">
        <v>876</v>
      </c>
      <c r="D29" s="110" t="s">
        <v>2322</v>
      </c>
      <c r="E29" s="110" t="s">
        <v>899</v>
      </c>
      <c r="F29" s="110"/>
      <c r="G29" s="110" t="s">
        <v>899</v>
      </c>
      <c r="H29" s="110" t="s">
        <v>900</v>
      </c>
      <c r="I29" s="452" t="s">
        <v>878</v>
      </c>
    </row>
    <row r="30" spans="1:9" ht="24">
      <c r="A30" s="117">
        <v>30</v>
      </c>
      <c r="B30" s="109">
        <v>24</v>
      </c>
      <c r="C30" s="110" t="s">
        <v>876</v>
      </c>
      <c r="D30" s="110" t="s">
        <v>2322</v>
      </c>
      <c r="E30" s="110" t="s">
        <v>901</v>
      </c>
      <c r="F30" s="110"/>
      <c r="G30" s="110" t="s">
        <v>901</v>
      </c>
      <c r="H30" s="110" t="s">
        <v>888</v>
      </c>
      <c r="I30" s="452" t="s">
        <v>878</v>
      </c>
    </row>
    <row r="31" spans="1:9">
      <c r="A31" s="117">
        <v>31</v>
      </c>
      <c r="B31" s="107">
        <v>25</v>
      </c>
      <c r="C31" s="110" t="s">
        <v>876</v>
      </c>
      <c r="D31" s="110" t="s">
        <v>2322</v>
      </c>
      <c r="E31" s="110" t="s">
        <v>919</v>
      </c>
      <c r="F31" s="110"/>
      <c r="G31" s="110" t="s">
        <v>2336</v>
      </c>
      <c r="H31" s="110" t="s">
        <v>2337</v>
      </c>
      <c r="I31" s="452" t="s">
        <v>878</v>
      </c>
    </row>
    <row r="32" spans="1:9" ht="24">
      <c r="A32" s="117">
        <v>32</v>
      </c>
      <c r="B32" s="109">
        <v>26</v>
      </c>
      <c r="C32" s="110" t="s">
        <v>876</v>
      </c>
      <c r="D32" s="110" t="s">
        <v>2322</v>
      </c>
      <c r="E32" s="110" t="s">
        <v>2692</v>
      </c>
      <c r="F32" s="110"/>
      <c r="G32" s="110" t="s">
        <v>2692</v>
      </c>
      <c r="H32" s="110" t="s">
        <v>903</v>
      </c>
      <c r="I32" s="452" t="s">
        <v>878</v>
      </c>
    </row>
    <row r="33" spans="1:9" ht="24">
      <c r="A33" s="117">
        <v>33</v>
      </c>
      <c r="B33" s="109">
        <v>27</v>
      </c>
      <c r="C33" s="110" t="s">
        <v>876</v>
      </c>
      <c r="D33" s="110" t="s">
        <v>2322</v>
      </c>
      <c r="E33" s="110" t="s">
        <v>2693</v>
      </c>
      <c r="F33" s="110"/>
      <c r="G33" s="110" t="s">
        <v>2693</v>
      </c>
      <c r="H33" s="110" t="s">
        <v>903</v>
      </c>
      <c r="I33" s="452" t="s">
        <v>878</v>
      </c>
    </row>
    <row r="34" spans="1:9" ht="24">
      <c r="A34" s="117">
        <v>34</v>
      </c>
      <c r="B34" s="109">
        <v>28</v>
      </c>
      <c r="C34" s="110" t="s">
        <v>876</v>
      </c>
      <c r="D34" s="110" t="s">
        <v>2322</v>
      </c>
      <c r="E34" s="110" t="s">
        <v>2694</v>
      </c>
      <c r="F34" s="110"/>
      <c r="G34" s="110" t="s">
        <v>2694</v>
      </c>
      <c r="H34" s="110" t="s">
        <v>903</v>
      </c>
      <c r="I34" s="452" t="s">
        <v>878</v>
      </c>
    </row>
    <row r="35" spans="1:9" ht="24">
      <c r="A35" s="117">
        <v>35</v>
      </c>
      <c r="B35" s="107">
        <v>29</v>
      </c>
      <c r="C35" s="110" t="s">
        <v>876</v>
      </c>
      <c r="D35" s="110" t="s">
        <v>2322</v>
      </c>
      <c r="E35" s="110" t="s">
        <v>2695</v>
      </c>
      <c r="F35" s="110"/>
      <c r="G35" s="110" t="s">
        <v>2695</v>
      </c>
      <c r="H35" s="110" t="s">
        <v>903</v>
      </c>
      <c r="I35" s="452" t="s">
        <v>878</v>
      </c>
    </row>
    <row r="36" spans="1:9" ht="24">
      <c r="A36" s="117">
        <v>36</v>
      </c>
      <c r="B36" s="109">
        <v>30</v>
      </c>
      <c r="C36" s="110" t="s">
        <v>876</v>
      </c>
      <c r="D36" s="110" t="s">
        <v>2322</v>
      </c>
      <c r="E36" s="110" t="s">
        <v>2696</v>
      </c>
      <c r="F36" s="110"/>
      <c r="G36" s="110" t="s">
        <v>2696</v>
      </c>
      <c r="H36" s="110" t="s">
        <v>903</v>
      </c>
      <c r="I36" s="452" t="s">
        <v>878</v>
      </c>
    </row>
    <row r="37" spans="1:9" ht="24">
      <c r="A37" s="117">
        <v>37</v>
      </c>
      <c r="B37" s="109">
        <v>31</v>
      </c>
      <c r="C37" s="110" t="s">
        <v>876</v>
      </c>
      <c r="D37" s="110" t="s">
        <v>2322</v>
      </c>
      <c r="E37" s="110" t="s">
        <v>2697</v>
      </c>
      <c r="F37" s="110"/>
      <c r="G37" s="110" t="s">
        <v>2697</v>
      </c>
      <c r="H37" s="110" t="s">
        <v>903</v>
      </c>
      <c r="I37" s="452" t="s">
        <v>878</v>
      </c>
    </row>
    <row r="38" spans="1:9" ht="24">
      <c r="A38" s="117">
        <v>38</v>
      </c>
      <c r="B38" s="109">
        <v>32</v>
      </c>
      <c r="C38" s="110" t="s">
        <v>876</v>
      </c>
      <c r="D38" s="110" t="s">
        <v>2322</v>
      </c>
      <c r="E38" s="110" t="s">
        <v>2698</v>
      </c>
      <c r="F38" s="110"/>
      <c r="G38" s="110" t="s">
        <v>2698</v>
      </c>
      <c r="H38" s="110" t="s">
        <v>903</v>
      </c>
      <c r="I38" s="452" t="s">
        <v>878</v>
      </c>
    </row>
    <row r="39" spans="1:9" ht="24">
      <c r="A39" s="117">
        <v>39</v>
      </c>
      <c r="B39" s="107">
        <v>33</v>
      </c>
      <c r="C39" s="110" t="s">
        <v>876</v>
      </c>
      <c r="D39" s="110" t="s">
        <v>2322</v>
      </c>
      <c r="E39" s="110" t="s">
        <v>2699</v>
      </c>
      <c r="F39" s="110"/>
      <c r="G39" s="110" t="s">
        <v>2699</v>
      </c>
      <c r="H39" s="110" t="s">
        <v>903</v>
      </c>
      <c r="I39" s="452" t="s">
        <v>878</v>
      </c>
    </row>
    <row r="40" spans="1:9" ht="24">
      <c r="A40" s="117">
        <v>41</v>
      </c>
      <c r="B40" s="109">
        <v>34</v>
      </c>
      <c r="C40" s="110" t="s">
        <v>876</v>
      </c>
      <c r="D40" s="110" t="s">
        <v>2322</v>
      </c>
      <c r="E40" s="110" t="s">
        <v>2700</v>
      </c>
      <c r="F40" s="110"/>
      <c r="G40" s="110" t="s">
        <v>902</v>
      </c>
      <c r="H40" s="110" t="s">
        <v>2342</v>
      </c>
      <c r="I40" s="452" t="s">
        <v>878</v>
      </c>
    </row>
    <row r="41" spans="1:9" ht="24">
      <c r="A41" s="117">
        <v>42</v>
      </c>
      <c r="B41" s="109">
        <v>35</v>
      </c>
      <c r="C41" s="110" t="s">
        <v>876</v>
      </c>
      <c r="D41" s="110" t="s">
        <v>2320</v>
      </c>
      <c r="E41" s="110" t="s">
        <v>904</v>
      </c>
      <c r="F41" s="110"/>
      <c r="G41" s="110" t="s">
        <v>2343</v>
      </c>
      <c r="H41" s="110" t="s">
        <v>883</v>
      </c>
      <c r="I41" s="452" t="s">
        <v>878</v>
      </c>
    </row>
    <row r="42" spans="1:9">
      <c r="A42" s="117">
        <v>43</v>
      </c>
      <c r="B42" s="109">
        <v>36</v>
      </c>
      <c r="C42" s="110" t="s">
        <v>876</v>
      </c>
      <c r="D42" s="110" t="s">
        <v>2322</v>
      </c>
      <c r="E42" s="110" t="s">
        <v>906</v>
      </c>
      <c r="F42" s="110"/>
      <c r="G42" s="110" t="s">
        <v>906</v>
      </c>
      <c r="H42" s="110" t="s">
        <v>2342</v>
      </c>
      <c r="I42" s="452" t="s">
        <v>878</v>
      </c>
    </row>
    <row r="43" spans="1:9" ht="24">
      <c r="A43" s="117">
        <v>44</v>
      </c>
      <c r="B43" s="107">
        <v>37</v>
      </c>
      <c r="C43" s="110" t="s">
        <v>876</v>
      </c>
      <c r="D43" s="110" t="s">
        <v>2320</v>
      </c>
      <c r="E43" s="110" t="s">
        <v>905</v>
      </c>
      <c r="F43" s="110"/>
      <c r="G43" s="110" t="s">
        <v>905</v>
      </c>
      <c r="H43" s="110" t="s">
        <v>883</v>
      </c>
      <c r="I43" s="452" t="s">
        <v>878</v>
      </c>
    </row>
    <row r="44" spans="1:9">
      <c r="A44" s="117">
        <v>46</v>
      </c>
      <c r="B44" s="109">
        <v>38</v>
      </c>
      <c r="C44" s="114" t="s">
        <v>876</v>
      </c>
      <c r="D44" s="110" t="s">
        <v>2322</v>
      </c>
      <c r="E44" s="110" t="s">
        <v>2701</v>
      </c>
      <c r="F44" s="110"/>
      <c r="G44" s="110" t="s">
        <v>2701</v>
      </c>
      <c r="H44" s="110"/>
      <c r="I44" s="452" t="s">
        <v>878</v>
      </c>
    </row>
    <row r="45" spans="1:9" ht="24">
      <c r="A45" s="117">
        <v>47</v>
      </c>
      <c r="B45" s="109">
        <v>39</v>
      </c>
      <c r="C45" s="110" t="s">
        <v>876</v>
      </c>
      <c r="D45" s="110" t="s">
        <v>2320</v>
      </c>
      <c r="E45" s="110" t="s">
        <v>910</v>
      </c>
      <c r="F45" s="110"/>
      <c r="G45" s="110" t="s">
        <v>910</v>
      </c>
      <c r="H45" s="110" t="s">
        <v>909</v>
      </c>
      <c r="I45" s="452" t="s">
        <v>909</v>
      </c>
    </row>
    <row r="46" spans="1:9" ht="24">
      <c r="A46" s="117">
        <v>48</v>
      </c>
      <c r="B46" s="109">
        <v>40</v>
      </c>
      <c r="C46" s="110" t="s">
        <v>876</v>
      </c>
      <c r="D46" s="110" t="s">
        <v>2320</v>
      </c>
      <c r="E46" s="110" t="s">
        <v>908</v>
      </c>
      <c r="F46" s="110"/>
      <c r="G46" s="110" t="s">
        <v>2344</v>
      </c>
      <c r="H46" s="110" t="s">
        <v>909</v>
      </c>
      <c r="I46" s="452" t="s">
        <v>909</v>
      </c>
    </row>
    <row r="47" spans="1:9" ht="24">
      <c r="A47" s="117">
        <v>49</v>
      </c>
      <c r="B47" s="107">
        <v>41</v>
      </c>
      <c r="C47" s="110" t="s">
        <v>876</v>
      </c>
      <c r="D47" s="110" t="s">
        <v>2320</v>
      </c>
      <c r="E47" s="110" t="s">
        <v>911</v>
      </c>
      <c r="F47" s="110"/>
      <c r="G47" s="110" t="s">
        <v>911</v>
      </c>
      <c r="H47" s="110" t="s">
        <v>909</v>
      </c>
      <c r="I47" s="452" t="s">
        <v>909</v>
      </c>
    </row>
    <row r="48" spans="1:9" ht="24">
      <c r="A48" s="117">
        <v>50</v>
      </c>
      <c r="B48" s="109">
        <v>42</v>
      </c>
      <c r="C48" s="110" t="s">
        <v>876</v>
      </c>
      <c r="D48" s="110" t="s">
        <v>2320</v>
      </c>
      <c r="E48" s="110" t="s">
        <v>913</v>
      </c>
      <c r="F48" s="110"/>
      <c r="G48" s="110" t="s">
        <v>913</v>
      </c>
      <c r="H48" s="110" t="s">
        <v>909</v>
      </c>
      <c r="I48" s="452" t="s">
        <v>909</v>
      </c>
    </row>
    <row r="49" spans="1:9" ht="36">
      <c r="A49" s="117">
        <v>51</v>
      </c>
      <c r="B49" s="109">
        <v>43</v>
      </c>
      <c r="C49" s="110" t="s">
        <v>876</v>
      </c>
      <c r="D49" s="110" t="s">
        <v>2320</v>
      </c>
      <c r="E49" s="110" t="s">
        <v>1446</v>
      </c>
      <c r="F49" s="110"/>
      <c r="G49" s="110" t="s">
        <v>2345</v>
      </c>
      <c r="H49" s="110" t="s">
        <v>2346</v>
      </c>
      <c r="I49" s="452" t="s">
        <v>916</v>
      </c>
    </row>
    <row r="50" spans="1:9" ht="24">
      <c r="A50" s="117">
        <v>52</v>
      </c>
      <c r="B50" s="109">
        <v>44</v>
      </c>
      <c r="C50" s="110" t="s">
        <v>876</v>
      </c>
      <c r="D50" s="110" t="s">
        <v>2320</v>
      </c>
      <c r="E50" s="110" t="s">
        <v>912</v>
      </c>
      <c r="F50" s="110"/>
      <c r="G50" s="110" t="s">
        <v>912</v>
      </c>
      <c r="H50" s="110" t="s">
        <v>909</v>
      </c>
      <c r="I50" s="452" t="s">
        <v>909</v>
      </c>
    </row>
    <row r="51" spans="1:9" ht="24">
      <c r="A51" s="117">
        <v>53</v>
      </c>
      <c r="B51" s="107">
        <v>45</v>
      </c>
      <c r="C51" s="110" t="s">
        <v>876</v>
      </c>
      <c r="D51" s="110" t="s">
        <v>2320</v>
      </c>
      <c r="E51" s="110" t="s">
        <v>914</v>
      </c>
      <c r="F51" s="110"/>
      <c r="G51" s="110" t="s">
        <v>914</v>
      </c>
      <c r="H51" s="110" t="s">
        <v>909</v>
      </c>
      <c r="I51" s="452" t="s">
        <v>909</v>
      </c>
    </row>
    <row r="52" spans="1:9" ht="24">
      <c r="A52" s="117">
        <v>54</v>
      </c>
      <c r="B52" s="109">
        <v>46</v>
      </c>
      <c r="C52" s="110" t="s">
        <v>876</v>
      </c>
      <c r="D52" s="110" t="s">
        <v>2320</v>
      </c>
      <c r="E52" s="110" t="s">
        <v>1445</v>
      </c>
      <c r="F52" s="110"/>
      <c r="G52" s="110" t="s">
        <v>915</v>
      </c>
      <c r="H52" s="110" t="s">
        <v>909</v>
      </c>
      <c r="I52" s="452" t="s">
        <v>909</v>
      </c>
    </row>
    <row r="53" spans="1:9">
      <c r="A53" s="117">
        <v>55</v>
      </c>
      <c r="B53" s="109">
        <v>47</v>
      </c>
      <c r="C53" s="110" t="s">
        <v>876</v>
      </c>
      <c r="D53" s="110" t="s">
        <v>2322</v>
      </c>
      <c r="E53" s="110" t="s">
        <v>917</v>
      </c>
      <c r="F53" s="110"/>
      <c r="G53" s="110" t="s">
        <v>917</v>
      </c>
      <c r="H53" s="110" t="s">
        <v>2347</v>
      </c>
      <c r="I53" s="452" t="s">
        <v>878</v>
      </c>
    </row>
    <row r="54" spans="1:9" ht="24">
      <c r="A54" s="117">
        <v>56</v>
      </c>
      <c r="B54" s="109">
        <v>48</v>
      </c>
      <c r="C54" s="110" t="s">
        <v>876</v>
      </c>
      <c r="D54" s="110" t="s">
        <v>2322</v>
      </c>
      <c r="E54" s="110" t="s">
        <v>1256</v>
      </c>
      <c r="F54" s="110"/>
      <c r="G54" s="110" t="s">
        <v>1256</v>
      </c>
      <c r="H54" s="110" t="s">
        <v>1258</v>
      </c>
      <c r="I54" s="452" t="s">
        <v>878</v>
      </c>
    </row>
    <row r="55" spans="1:9" ht="24">
      <c r="A55" s="117">
        <v>57</v>
      </c>
      <c r="B55" s="107">
        <v>49</v>
      </c>
      <c r="C55" s="110" t="s">
        <v>876</v>
      </c>
      <c r="D55" s="110" t="s">
        <v>2322</v>
      </c>
      <c r="E55" s="110" t="s">
        <v>1255</v>
      </c>
      <c r="F55" s="110"/>
      <c r="G55" s="110" t="s">
        <v>1255</v>
      </c>
      <c r="H55" s="110" t="s">
        <v>921</v>
      </c>
      <c r="I55" s="452" t="s">
        <v>878</v>
      </c>
    </row>
    <row r="56" spans="1:9" ht="24">
      <c r="A56" s="117">
        <v>60</v>
      </c>
      <c r="B56" s="109">
        <v>50</v>
      </c>
      <c r="C56" s="110" t="s">
        <v>876</v>
      </c>
      <c r="D56" s="110" t="s">
        <v>2322</v>
      </c>
      <c r="E56" s="110" t="s">
        <v>1447</v>
      </c>
      <c r="F56" s="110"/>
      <c r="G56" s="110" t="s">
        <v>2348</v>
      </c>
      <c r="H56" s="110" t="s">
        <v>918</v>
      </c>
      <c r="I56" s="452" t="s">
        <v>878</v>
      </c>
    </row>
    <row r="57" spans="1:9" ht="24">
      <c r="A57" s="117">
        <v>61</v>
      </c>
      <c r="B57" s="109">
        <v>51</v>
      </c>
      <c r="C57" s="110" t="s">
        <v>876</v>
      </c>
      <c r="D57" s="110" t="s">
        <v>2322</v>
      </c>
      <c r="E57" s="110" t="s">
        <v>920</v>
      </c>
      <c r="F57" s="110"/>
      <c r="G57" s="110" t="s">
        <v>920</v>
      </c>
      <c r="H57" s="110" t="s">
        <v>921</v>
      </c>
      <c r="I57" s="452" t="s">
        <v>878</v>
      </c>
    </row>
    <row r="58" spans="1:9" ht="24">
      <c r="A58" s="117">
        <v>62</v>
      </c>
      <c r="B58" s="107">
        <v>52</v>
      </c>
      <c r="C58" s="110" t="s">
        <v>876</v>
      </c>
      <c r="D58" s="110" t="s">
        <v>2322</v>
      </c>
      <c r="E58" s="110" t="s">
        <v>922</v>
      </c>
      <c r="F58" s="110"/>
      <c r="G58" s="110" t="s">
        <v>922</v>
      </c>
      <c r="H58" s="110" t="s">
        <v>923</v>
      </c>
      <c r="I58" s="452" t="s">
        <v>878</v>
      </c>
    </row>
    <row r="59" spans="1:9" ht="36">
      <c r="A59" s="117">
        <v>63</v>
      </c>
      <c r="B59" s="109">
        <v>53</v>
      </c>
      <c r="C59" s="110" t="s">
        <v>876</v>
      </c>
      <c r="D59" s="110" t="s">
        <v>2322</v>
      </c>
      <c r="E59" s="110" t="s">
        <v>924</v>
      </c>
      <c r="F59" s="110"/>
      <c r="G59" s="110" t="s">
        <v>2349</v>
      </c>
      <c r="H59" s="110" t="s">
        <v>2350</v>
      </c>
      <c r="I59" s="452" t="s">
        <v>878</v>
      </c>
    </row>
    <row r="60" spans="1:9" ht="24">
      <c r="A60" s="117">
        <v>64</v>
      </c>
      <c r="B60" s="109">
        <v>54</v>
      </c>
      <c r="C60" s="110" t="s">
        <v>876</v>
      </c>
      <c r="D60" s="110" t="s">
        <v>2322</v>
      </c>
      <c r="E60" s="110" t="s">
        <v>925</v>
      </c>
      <c r="F60" s="110"/>
      <c r="G60" s="110" t="s">
        <v>925</v>
      </c>
      <c r="H60" s="110" t="s">
        <v>888</v>
      </c>
      <c r="I60" s="452" t="s">
        <v>878</v>
      </c>
    </row>
    <row r="61" spans="1:9" ht="24">
      <c r="A61" s="117">
        <v>65</v>
      </c>
      <c r="B61" s="109">
        <v>55</v>
      </c>
      <c r="C61" s="110" t="s">
        <v>876</v>
      </c>
      <c r="D61" s="110" t="s">
        <v>2322</v>
      </c>
      <c r="E61" s="110" t="s">
        <v>2351</v>
      </c>
      <c r="F61" s="110"/>
      <c r="G61" s="110" t="s">
        <v>926</v>
      </c>
      <c r="H61" s="110" t="s">
        <v>2352</v>
      </c>
      <c r="I61" s="452" t="s">
        <v>878</v>
      </c>
    </row>
    <row r="62" spans="1:9">
      <c r="A62" s="117">
        <v>66</v>
      </c>
      <c r="B62" s="107">
        <v>56</v>
      </c>
      <c r="C62" s="110" t="s">
        <v>876</v>
      </c>
      <c r="D62" s="110" t="s">
        <v>2322</v>
      </c>
      <c r="E62" s="110" t="s">
        <v>927</v>
      </c>
      <c r="F62" s="110"/>
      <c r="G62" s="110" t="s">
        <v>927</v>
      </c>
      <c r="H62" s="110" t="s">
        <v>2353</v>
      </c>
      <c r="I62" s="452" t="s">
        <v>878</v>
      </c>
    </row>
    <row r="63" spans="1:9" ht="24">
      <c r="A63" s="117">
        <v>67</v>
      </c>
      <c r="B63" s="109">
        <v>57</v>
      </c>
      <c r="C63" s="110" t="s">
        <v>876</v>
      </c>
      <c r="D63" s="110" t="s">
        <v>2322</v>
      </c>
      <c r="E63" s="110" t="s">
        <v>928</v>
      </c>
      <c r="F63" s="110"/>
      <c r="G63" s="110" t="s">
        <v>2354</v>
      </c>
      <c r="H63" s="110" t="s">
        <v>2355</v>
      </c>
      <c r="I63" s="452" t="s">
        <v>878</v>
      </c>
    </row>
    <row r="64" spans="1:9" ht="36">
      <c r="A64" s="117">
        <v>69</v>
      </c>
      <c r="B64" s="109">
        <v>58</v>
      </c>
      <c r="C64" s="110" t="s">
        <v>876</v>
      </c>
      <c r="D64" s="110" t="s">
        <v>2322</v>
      </c>
      <c r="E64" s="110" t="s">
        <v>929</v>
      </c>
      <c r="F64" s="110"/>
      <c r="G64" s="110" t="s">
        <v>929</v>
      </c>
      <c r="H64" s="110" t="s">
        <v>2356</v>
      </c>
      <c r="I64" s="452" t="s">
        <v>878</v>
      </c>
    </row>
    <row r="65" spans="1:9" ht="24">
      <c r="A65" s="117">
        <v>70</v>
      </c>
      <c r="B65" s="109">
        <v>59</v>
      </c>
      <c r="C65" s="110" t="s">
        <v>876</v>
      </c>
      <c r="D65" s="110" t="s">
        <v>2357</v>
      </c>
      <c r="E65" s="110" t="s">
        <v>2358</v>
      </c>
      <c r="F65" s="110"/>
      <c r="G65" s="110" t="s">
        <v>2359</v>
      </c>
      <c r="H65" s="110" t="s">
        <v>2360</v>
      </c>
      <c r="I65" s="452" t="s">
        <v>878</v>
      </c>
    </row>
    <row r="66" spans="1:9" ht="24">
      <c r="A66" s="117">
        <v>71</v>
      </c>
      <c r="B66" s="107">
        <v>60</v>
      </c>
      <c r="C66" s="110" t="s">
        <v>876</v>
      </c>
      <c r="D66" s="110" t="s">
        <v>2357</v>
      </c>
      <c r="E66" s="110" t="s">
        <v>1448</v>
      </c>
      <c r="F66" s="110"/>
      <c r="G66" s="110" t="s">
        <v>931</v>
      </c>
      <c r="H66" s="110" t="s">
        <v>2361</v>
      </c>
      <c r="I66" s="452" t="s">
        <v>932</v>
      </c>
    </row>
    <row r="67" spans="1:9" ht="24">
      <c r="A67" s="117">
        <v>72</v>
      </c>
      <c r="B67" s="109">
        <v>61</v>
      </c>
      <c r="C67" s="110" t="s">
        <v>876</v>
      </c>
      <c r="D67" s="110" t="s">
        <v>2320</v>
      </c>
      <c r="E67" s="110" t="s">
        <v>933</v>
      </c>
      <c r="F67" s="110"/>
      <c r="G67" s="110" t="s">
        <v>933</v>
      </c>
      <c r="H67" s="110" t="s">
        <v>2362</v>
      </c>
      <c r="I67" s="452" t="s">
        <v>878</v>
      </c>
    </row>
    <row r="68" spans="1:9">
      <c r="A68" s="117">
        <v>73</v>
      </c>
      <c r="B68" s="109">
        <v>62</v>
      </c>
      <c r="C68" s="110" t="s">
        <v>876</v>
      </c>
      <c r="D68" s="110" t="s">
        <v>2320</v>
      </c>
      <c r="E68" s="110" t="s">
        <v>934</v>
      </c>
      <c r="F68" s="110"/>
      <c r="G68" s="110" t="s">
        <v>934</v>
      </c>
      <c r="H68" s="110" t="s">
        <v>883</v>
      </c>
      <c r="I68" s="452" t="s">
        <v>878</v>
      </c>
    </row>
    <row r="69" spans="1:9" ht="36">
      <c r="A69" s="117">
        <v>74</v>
      </c>
      <c r="B69" s="109">
        <v>63</v>
      </c>
      <c r="C69" s="110" t="s">
        <v>876</v>
      </c>
      <c r="D69" s="110" t="s">
        <v>2322</v>
      </c>
      <c r="E69" s="110" t="s">
        <v>935</v>
      </c>
      <c r="F69" s="110"/>
      <c r="G69" s="110" t="s">
        <v>935</v>
      </c>
      <c r="H69" s="110" t="s">
        <v>2363</v>
      </c>
      <c r="I69" s="452" t="s">
        <v>878</v>
      </c>
    </row>
    <row r="70" spans="1:9" ht="24">
      <c r="A70" s="117">
        <v>75</v>
      </c>
      <c r="B70" s="107">
        <v>64</v>
      </c>
      <c r="C70" s="110" t="s">
        <v>876</v>
      </c>
      <c r="D70" s="110" t="s">
        <v>2322</v>
      </c>
      <c r="E70" s="110" t="s">
        <v>936</v>
      </c>
      <c r="F70" s="110"/>
      <c r="G70" s="110" t="s">
        <v>2364</v>
      </c>
      <c r="H70" s="110" t="s">
        <v>2363</v>
      </c>
      <c r="I70" s="452" t="s">
        <v>878</v>
      </c>
    </row>
    <row r="71" spans="1:9">
      <c r="A71" s="117">
        <v>81</v>
      </c>
      <c r="B71" s="109">
        <v>65</v>
      </c>
      <c r="C71" s="110" t="s">
        <v>876</v>
      </c>
      <c r="D71" s="110" t="s">
        <v>2322</v>
      </c>
      <c r="E71" s="110" t="s">
        <v>939</v>
      </c>
      <c r="F71" s="110"/>
      <c r="G71" s="110" t="s">
        <v>939</v>
      </c>
      <c r="H71" s="110" t="s">
        <v>2326</v>
      </c>
      <c r="I71" s="452" t="s">
        <v>886</v>
      </c>
    </row>
    <row r="72" spans="1:9" ht="24">
      <c r="A72" s="117">
        <v>82</v>
      </c>
      <c r="B72" s="109">
        <v>66</v>
      </c>
      <c r="C72" s="110" t="s">
        <v>876</v>
      </c>
      <c r="D72" s="110" t="s">
        <v>2322</v>
      </c>
      <c r="E72" s="110" t="s">
        <v>1257</v>
      </c>
      <c r="F72" s="110"/>
      <c r="G72" s="110" t="s">
        <v>2365</v>
      </c>
      <c r="H72" s="110" t="s">
        <v>2366</v>
      </c>
      <c r="I72" s="452" t="s">
        <v>916</v>
      </c>
    </row>
    <row r="73" spans="1:9" ht="24">
      <c r="A73" s="117">
        <v>83</v>
      </c>
      <c r="B73" s="109">
        <v>67</v>
      </c>
      <c r="C73" s="110" t="s">
        <v>876</v>
      </c>
      <c r="D73" s="110" t="s">
        <v>2322</v>
      </c>
      <c r="E73" s="110" t="s">
        <v>940</v>
      </c>
      <c r="F73" s="110"/>
      <c r="G73" s="110" t="s">
        <v>941</v>
      </c>
      <c r="H73" s="110" t="s">
        <v>2367</v>
      </c>
      <c r="I73" s="452" t="s">
        <v>916</v>
      </c>
    </row>
    <row r="74" spans="1:9">
      <c r="A74" s="117">
        <v>84</v>
      </c>
      <c r="B74" s="107">
        <v>68</v>
      </c>
      <c r="C74" s="110" t="s">
        <v>876</v>
      </c>
      <c r="D74" s="110" t="s">
        <v>2322</v>
      </c>
      <c r="E74" s="110" t="s">
        <v>942</v>
      </c>
      <c r="F74" s="110"/>
      <c r="G74" s="110" t="s">
        <v>942</v>
      </c>
      <c r="H74" s="110" t="s">
        <v>2368</v>
      </c>
      <c r="I74" s="452" t="s">
        <v>878</v>
      </c>
    </row>
    <row r="75" spans="1:9">
      <c r="A75" s="117">
        <v>85</v>
      </c>
      <c r="B75" s="109">
        <v>69</v>
      </c>
      <c r="C75" s="110" t="s">
        <v>876</v>
      </c>
      <c r="D75" s="110" t="s">
        <v>2369</v>
      </c>
      <c r="E75" s="110" t="s">
        <v>943</v>
      </c>
      <c r="F75" s="110"/>
      <c r="G75" s="110" t="s">
        <v>943</v>
      </c>
      <c r="H75" s="110" t="s">
        <v>2370</v>
      </c>
      <c r="I75" s="452" t="s">
        <v>878</v>
      </c>
    </row>
    <row r="76" spans="1:9">
      <c r="A76" s="117">
        <v>87</v>
      </c>
      <c r="B76" s="109">
        <v>70</v>
      </c>
      <c r="C76" s="110" t="s">
        <v>944</v>
      </c>
      <c r="D76" s="110" t="s">
        <v>2371</v>
      </c>
      <c r="E76" s="110" t="s">
        <v>945</v>
      </c>
      <c r="F76" s="110"/>
      <c r="G76" s="110" t="s">
        <v>2372</v>
      </c>
      <c r="H76" s="110" t="s">
        <v>2373</v>
      </c>
      <c r="I76" s="452" t="s">
        <v>946</v>
      </c>
    </row>
    <row r="77" spans="1:9" ht="24">
      <c r="A77" s="117">
        <v>88</v>
      </c>
      <c r="B77" s="109">
        <v>71</v>
      </c>
      <c r="C77" s="110" t="s">
        <v>944</v>
      </c>
      <c r="D77" s="110" t="s">
        <v>2371</v>
      </c>
      <c r="E77" s="110" t="s">
        <v>947</v>
      </c>
      <c r="F77" s="110"/>
      <c r="G77" s="110" t="s">
        <v>2374</v>
      </c>
      <c r="H77" s="110" t="s">
        <v>2373</v>
      </c>
      <c r="I77" s="452" t="s">
        <v>946</v>
      </c>
    </row>
    <row r="78" spans="1:9">
      <c r="A78" s="117">
        <v>89</v>
      </c>
      <c r="B78" s="107">
        <v>72</v>
      </c>
      <c r="C78" s="110" t="s">
        <v>944</v>
      </c>
      <c r="D78" s="110" t="s">
        <v>2371</v>
      </c>
      <c r="E78" s="110" t="s">
        <v>948</v>
      </c>
      <c r="F78" s="110"/>
      <c r="G78" s="110" t="s">
        <v>948</v>
      </c>
      <c r="H78" s="110" t="s">
        <v>2375</v>
      </c>
      <c r="I78" s="452" t="s">
        <v>890</v>
      </c>
    </row>
    <row r="79" spans="1:9">
      <c r="A79" s="117">
        <v>90</v>
      </c>
      <c r="B79" s="109">
        <v>73</v>
      </c>
      <c r="C79" s="110" t="s">
        <v>944</v>
      </c>
      <c r="D79" s="110" t="s">
        <v>2320</v>
      </c>
      <c r="E79" s="110" t="s">
        <v>949</v>
      </c>
      <c r="F79" s="110"/>
      <c r="G79" s="110" t="s">
        <v>2376</v>
      </c>
      <c r="H79" s="110" t="s">
        <v>883</v>
      </c>
      <c r="I79" s="452" t="s">
        <v>878</v>
      </c>
    </row>
    <row r="80" spans="1:9" ht="24">
      <c r="A80" s="117">
        <v>91</v>
      </c>
      <c r="B80" s="109">
        <v>74</v>
      </c>
      <c r="C80" s="110" t="s">
        <v>944</v>
      </c>
      <c r="D80" s="110" t="s">
        <v>2371</v>
      </c>
      <c r="E80" s="110" t="s">
        <v>950</v>
      </c>
      <c r="F80" s="110"/>
      <c r="G80" s="110" t="s">
        <v>950</v>
      </c>
      <c r="H80" s="110" t="s">
        <v>2353</v>
      </c>
      <c r="I80" s="452" t="s">
        <v>878</v>
      </c>
    </row>
    <row r="81" spans="1:9" ht="24">
      <c r="A81" s="117">
        <v>92</v>
      </c>
      <c r="B81" s="109">
        <v>75</v>
      </c>
      <c r="C81" s="110" t="s">
        <v>944</v>
      </c>
      <c r="D81" s="110" t="s">
        <v>2320</v>
      </c>
      <c r="E81" s="110" t="s">
        <v>955</v>
      </c>
      <c r="F81" s="110"/>
      <c r="G81" s="110" t="s">
        <v>955</v>
      </c>
      <c r="H81" s="110" t="s">
        <v>2377</v>
      </c>
      <c r="I81" s="452" t="s">
        <v>890</v>
      </c>
    </row>
    <row r="82" spans="1:9" ht="24">
      <c r="A82" s="117">
        <v>93</v>
      </c>
      <c r="B82" s="107">
        <v>76</v>
      </c>
      <c r="C82" s="110" t="s">
        <v>876</v>
      </c>
      <c r="D82" s="110" t="s">
        <v>2322</v>
      </c>
      <c r="E82" s="110" t="s">
        <v>952</v>
      </c>
      <c r="F82" s="110"/>
      <c r="G82" s="110" t="s">
        <v>952</v>
      </c>
      <c r="H82" s="110" t="s">
        <v>2323</v>
      </c>
      <c r="I82" s="452" t="s">
        <v>890</v>
      </c>
    </row>
    <row r="83" spans="1:9" ht="24">
      <c r="A83" s="117">
        <v>94</v>
      </c>
      <c r="B83" s="109">
        <v>77</v>
      </c>
      <c r="C83" s="114" t="s">
        <v>944</v>
      </c>
      <c r="D83" s="110" t="s">
        <v>2322</v>
      </c>
      <c r="E83" s="110" t="s">
        <v>953</v>
      </c>
      <c r="F83" s="110"/>
      <c r="G83" s="110" t="s">
        <v>953</v>
      </c>
      <c r="H83" s="110" t="s">
        <v>2378</v>
      </c>
      <c r="I83" s="452" t="s">
        <v>878</v>
      </c>
    </row>
    <row r="84" spans="1:9">
      <c r="A84" s="117">
        <v>96</v>
      </c>
      <c r="B84" s="109">
        <v>78</v>
      </c>
      <c r="C84" s="110" t="s">
        <v>944</v>
      </c>
      <c r="D84" s="110" t="s">
        <v>2320</v>
      </c>
      <c r="E84" s="110" t="s">
        <v>954</v>
      </c>
      <c r="F84" s="110"/>
      <c r="G84" s="110" t="s">
        <v>954</v>
      </c>
      <c r="H84" s="110" t="s">
        <v>2379</v>
      </c>
      <c r="I84" s="452" t="s">
        <v>878</v>
      </c>
    </row>
    <row r="85" spans="1:9" ht="36">
      <c r="A85" s="117">
        <v>97</v>
      </c>
      <c r="B85" s="109">
        <v>79</v>
      </c>
      <c r="C85" s="110" t="s">
        <v>944</v>
      </c>
      <c r="D85" s="110" t="s">
        <v>2357</v>
      </c>
      <c r="E85" s="110" t="s">
        <v>3412</v>
      </c>
      <c r="F85" s="110"/>
      <c r="G85" s="110" t="s">
        <v>3412</v>
      </c>
      <c r="H85" s="110" t="s">
        <v>2382</v>
      </c>
      <c r="I85" s="452" t="s">
        <v>878</v>
      </c>
    </row>
    <row r="86" spans="1:9" ht="36">
      <c r="A86" s="117">
        <v>98</v>
      </c>
      <c r="B86" s="107">
        <v>80</v>
      </c>
      <c r="C86" s="110" t="s">
        <v>876</v>
      </c>
      <c r="D86" s="110" t="s">
        <v>2380</v>
      </c>
      <c r="E86" s="110" t="s">
        <v>907</v>
      </c>
      <c r="F86" s="110"/>
      <c r="G86" s="110" t="s">
        <v>2381</v>
      </c>
      <c r="H86" s="110" t="s">
        <v>883</v>
      </c>
      <c r="I86" s="452" t="s">
        <v>878</v>
      </c>
    </row>
    <row r="87" spans="1:9" ht="24">
      <c r="A87" s="117">
        <v>99</v>
      </c>
      <c r="B87" s="109">
        <v>81</v>
      </c>
      <c r="C87" s="110" t="s">
        <v>944</v>
      </c>
      <c r="D87" s="110" t="s">
        <v>2371</v>
      </c>
      <c r="E87" s="110" t="s">
        <v>3413</v>
      </c>
      <c r="F87" s="110"/>
      <c r="G87" s="110" t="s">
        <v>3413</v>
      </c>
      <c r="H87" s="110" t="s">
        <v>2382</v>
      </c>
      <c r="I87" s="452" t="s">
        <v>878</v>
      </c>
    </row>
    <row r="88" spans="1:9" ht="36">
      <c r="A88" s="117">
        <v>100</v>
      </c>
      <c r="B88" s="109">
        <v>82</v>
      </c>
      <c r="C88" s="110" t="s">
        <v>944</v>
      </c>
      <c r="D88" s="110" t="s">
        <v>2383</v>
      </c>
      <c r="E88" s="110" t="s">
        <v>1449</v>
      </c>
      <c r="F88" s="110"/>
      <c r="G88" s="110" t="s">
        <v>956</v>
      </c>
      <c r="H88" s="110" t="s">
        <v>883</v>
      </c>
      <c r="I88" s="452" t="s">
        <v>878</v>
      </c>
    </row>
    <row r="89" spans="1:9" ht="24">
      <c r="A89" s="117">
        <v>101</v>
      </c>
      <c r="B89" s="109">
        <v>83</v>
      </c>
      <c r="C89" s="110" t="s">
        <v>944</v>
      </c>
      <c r="D89" s="110" t="s">
        <v>2357</v>
      </c>
      <c r="E89" s="110" t="s">
        <v>957</v>
      </c>
      <c r="F89" s="110"/>
      <c r="G89" s="110" t="s">
        <v>2384</v>
      </c>
      <c r="H89" s="110" t="s">
        <v>2375</v>
      </c>
      <c r="I89" s="452" t="s">
        <v>890</v>
      </c>
    </row>
    <row r="90" spans="1:9" ht="24">
      <c r="A90" s="117">
        <v>102</v>
      </c>
      <c r="B90" s="107">
        <v>84</v>
      </c>
      <c r="C90" s="110" t="s">
        <v>944</v>
      </c>
      <c r="D90" s="110" t="s">
        <v>2357</v>
      </c>
      <c r="E90" s="110" t="s">
        <v>958</v>
      </c>
      <c r="F90" s="110"/>
      <c r="G90" s="110" t="s">
        <v>2385</v>
      </c>
      <c r="H90" s="110" t="s">
        <v>2375</v>
      </c>
      <c r="I90" s="452" t="s">
        <v>890</v>
      </c>
    </row>
    <row r="91" spans="1:9" ht="24">
      <c r="A91" s="117">
        <v>103</v>
      </c>
      <c r="B91" s="109">
        <v>85</v>
      </c>
      <c r="C91" s="110" t="s">
        <v>944</v>
      </c>
      <c r="D91" s="110" t="s">
        <v>2357</v>
      </c>
      <c r="E91" s="110" t="s">
        <v>960</v>
      </c>
      <c r="F91" s="110"/>
      <c r="G91" s="110" t="s">
        <v>2386</v>
      </c>
      <c r="H91" s="110" t="s">
        <v>2327</v>
      </c>
      <c r="I91" s="452" t="s">
        <v>890</v>
      </c>
    </row>
    <row r="92" spans="1:9" ht="24">
      <c r="A92" s="117">
        <v>105</v>
      </c>
      <c r="B92" s="109">
        <v>86</v>
      </c>
      <c r="C92" s="110" t="s">
        <v>962</v>
      </c>
      <c r="D92" s="110" t="s">
        <v>2320</v>
      </c>
      <c r="E92" s="110" t="s">
        <v>963</v>
      </c>
      <c r="F92" s="110"/>
      <c r="G92" s="110" t="s">
        <v>963</v>
      </c>
      <c r="H92" s="110"/>
      <c r="I92" s="452" t="s">
        <v>878</v>
      </c>
    </row>
    <row r="93" spans="1:9" ht="24">
      <c r="A93" s="117">
        <v>106</v>
      </c>
      <c r="B93" s="109">
        <v>87</v>
      </c>
      <c r="C93" s="110" t="s">
        <v>3422</v>
      </c>
      <c r="D93" s="110" t="s">
        <v>2322</v>
      </c>
      <c r="E93" s="110" t="s">
        <v>964</v>
      </c>
      <c r="F93" s="110"/>
      <c r="G93" s="110" t="s">
        <v>964</v>
      </c>
      <c r="H93" s="110"/>
      <c r="I93" s="452" t="s">
        <v>878</v>
      </c>
    </row>
    <row r="94" spans="1:9" ht="24">
      <c r="A94" s="117">
        <v>108</v>
      </c>
      <c r="B94" s="107">
        <v>88</v>
      </c>
      <c r="C94" s="110" t="s">
        <v>3422</v>
      </c>
      <c r="D94" s="110" t="s">
        <v>2322</v>
      </c>
      <c r="E94" s="110" t="s">
        <v>965</v>
      </c>
      <c r="F94" s="110"/>
      <c r="G94" s="110" t="s">
        <v>965</v>
      </c>
      <c r="H94" s="110"/>
      <c r="I94" s="452" t="s">
        <v>878</v>
      </c>
    </row>
    <row r="95" spans="1:9" ht="24">
      <c r="A95" s="117">
        <v>109</v>
      </c>
      <c r="B95" s="109">
        <v>89</v>
      </c>
      <c r="C95" s="110" t="s">
        <v>3422</v>
      </c>
      <c r="D95" s="110" t="s">
        <v>2320</v>
      </c>
      <c r="E95" s="110" t="s">
        <v>966</v>
      </c>
      <c r="F95" s="110"/>
      <c r="G95" s="110" t="s">
        <v>966</v>
      </c>
      <c r="H95" s="110"/>
      <c r="I95" s="452" t="s">
        <v>916</v>
      </c>
    </row>
    <row r="96" spans="1:9" ht="24">
      <c r="A96" s="117">
        <v>110</v>
      </c>
      <c r="B96" s="109">
        <v>90</v>
      </c>
      <c r="C96" s="110" t="s">
        <v>3422</v>
      </c>
      <c r="D96" s="110" t="s">
        <v>2369</v>
      </c>
      <c r="E96" s="110" t="s">
        <v>2387</v>
      </c>
      <c r="F96" s="110"/>
      <c r="G96" s="110" t="s">
        <v>2388</v>
      </c>
      <c r="H96" s="110"/>
      <c r="I96" s="452" t="s">
        <v>878</v>
      </c>
    </row>
    <row r="97" spans="1:9" ht="24">
      <c r="A97" s="117">
        <v>111</v>
      </c>
      <c r="B97" s="109">
        <v>91</v>
      </c>
      <c r="C97" s="110" t="s">
        <v>3422</v>
      </c>
      <c r="D97" s="110" t="s">
        <v>2320</v>
      </c>
      <c r="E97" s="110" t="s">
        <v>2389</v>
      </c>
      <c r="F97" s="110"/>
      <c r="G97" s="110" t="s">
        <v>2389</v>
      </c>
      <c r="H97" s="110"/>
      <c r="I97" s="452" t="s">
        <v>878</v>
      </c>
    </row>
    <row r="98" spans="1:9" ht="24">
      <c r="A98" s="117">
        <v>112</v>
      </c>
      <c r="B98" s="107">
        <v>92</v>
      </c>
      <c r="C98" s="110" t="s">
        <v>3422</v>
      </c>
      <c r="D98" s="110" t="s">
        <v>2357</v>
      </c>
      <c r="E98" s="110" t="s">
        <v>967</v>
      </c>
      <c r="F98" s="110"/>
      <c r="G98" s="110" t="s">
        <v>2390</v>
      </c>
      <c r="H98" s="110"/>
      <c r="I98" s="452" t="s">
        <v>878</v>
      </c>
    </row>
    <row r="99" spans="1:9" ht="24">
      <c r="A99" s="117">
        <v>113</v>
      </c>
      <c r="B99" s="109">
        <v>93</v>
      </c>
      <c r="C99" s="110" t="s">
        <v>3422</v>
      </c>
      <c r="D99" s="110" t="s">
        <v>2320</v>
      </c>
      <c r="E99" s="110" t="s">
        <v>2391</v>
      </c>
      <c r="F99" s="110"/>
      <c r="G99" s="110" t="s">
        <v>2392</v>
      </c>
      <c r="H99" s="110"/>
      <c r="I99" s="452" t="s">
        <v>878</v>
      </c>
    </row>
    <row r="100" spans="1:9" ht="24">
      <c r="A100" s="117">
        <v>115</v>
      </c>
      <c r="B100" s="109">
        <v>94</v>
      </c>
      <c r="C100" s="110" t="s">
        <v>3422</v>
      </c>
      <c r="D100" s="110" t="s">
        <v>2320</v>
      </c>
      <c r="E100" s="110" t="s">
        <v>2393</v>
      </c>
      <c r="F100" s="110"/>
      <c r="G100" s="110" t="s">
        <v>2394</v>
      </c>
      <c r="H100" s="110"/>
      <c r="I100" s="452" t="s">
        <v>878</v>
      </c>
    </row>
    <row r="101" spans="1:9" ht="36">
      <c r="A101" s="117">
        <v>116</v>
      </c>
      <c r="B101" s="109">
        <v>95</v>
      </c>
      <c r="C101" s="110" t="s">
        <v>3422</v>
      </c>
      <c r="D101" s="110" t="s">
        <v>2320</v>
      </c>
      <c r="E101" s="110" t="s">
        <v>968</v>
      </c>
      <c r="F101" s="110"/>
      <c r="G101" s="110" t="s">
        <v>3414</v>
      </c>
      <c r="H101" s="110" t="s">
        <v>2382</v>
      </c>
      <c r="I101" s="452" t="s">
        <v>890</v>
      </c>
    </row>
    <row r="102" spans="1:9" ht="36">
      <c r="A102" s="117">
        <v>117</v>
      </c>
      <c r="B102" s="107">
        <v>96</v>
      </c>
      <c r="C102" s="110" t="s">
        <v>3422</v>
      </c>
      <c r="D102" s="110" t="s">
        <v>2320</v>
      </c>
      <c r="E102" s="110" t="s">
        <v>969</v>
      </c>
      <c r="F102" s="110"/>
      <c r="G102" s="110" t="s">
        <v>2395</v>
      </c>
      <c r="H102" s="110" t="s">
        <v>2327</v>
      </c>
      <c r="I102" s="452" t="s">
        <v>890</v>
      </c>
    </row>
    <row r="103" spans="1:9" ht="24">
      <c r="A103" s="117">
        <v>118</v>
      </c>
      <c r="B103" s="109">
        <v>97</v>
      </c>
      <c r="C103" s="110" t="s">
        <v>3422</v>
      </c>
      <c r="D103" s="110" t="s">
        <v>2320</v>
      </c>
      <c r="E103" s="110" t="s">
        <v>970</v>
      </c>
      <c r="F103" s="110"/>
      <c r="G103" s="110" t="s">
        <v>970</v>
      </c>
      <c r="H103" s="110"/>
      <c r="I103" s="452" t="s">
        <v>878</v>
      </c>
    </row>
    <row r="104" spans="1:9" ht="24">
      <c r="A104" s="117">
        <v>119</v>
      </c>
      <c r="B104" s="109">
        <v>98</v>
      </c>
      <c r="C104" s="110" t="s">
        <v>3422</v>
      </c>
      <c r="D104" s="110" t="s">
        <v>2320</v>
      </c>
      <c r="E104" s="110" t="s">
        <v>2397</v>
      </c>
      <c r="F104" s="110"/>
      <c r="G104" s="110" t="s">
        <v>2397</v>
      </c>
      <c r="H104" s="110"/>
      <c r="I104" s="452" t="s">
        <v>878</v>
      </c>
    </row>
    <row r="105" spans="1:9" ht="24">
      <c r="A105" s="117">
        <v>120</v>
      </c>
      <c r="B105" s="109">
        <v>99</v>
      </c>
      <c r="C105" s="110" t="s">
        <v>3422</v>
      </c>
      <c r="D105" s="110" t="s">
        <v>2322</v>
      </c>
      <c r="E105" s="110" t="s">
        <v>972</v>
      </c>
      <c r="F105" s="110"/>
      <c r="G105" s="110" t="s">
        <v>972</v>
      </c>
      <c r="H105" s="110"/>
      <c r="I105" s="452" t="s">
        <v>878</v>
      </c>
    </row>
    <row r="106" spans="1:9" ht="24">
      <c r="A106" s="117">
        <v>121</v>
      </c>
      <c r="B106" s="107">
        <v>100</v>
      </c>
      <c r="C106" s="110" t="s">
        <v>3422</v>
      </c>
      <c r="D106" s="110" t="s">
        <v>2320</v>
      </c>
      <c r="E106" s="110" t="s">
        <v>973</v>
      </c>
      <c r="F106" s="110"/>
      <c r="G106" s="110" t="s">
        <v>973</v>
      </c>
      <c r="H106" s="110"/>
      <c r="I106" s="452" t="s">
        <v>878</v>
      </c>
    </row>
    <row r="107" spans="1:9" ht="24">
      <c r="A107" s="117">
        <v>122</v>
      </c>
      <c r="B107" s="109">
        <v>101</v>
      </c>
      <c r="C107" s="110" t="s">
        <v>3422</v>
      </c>
      <c r="D107" s="110" t="s">
        <v>2357</v>
      </c>
      <c r="E107" s="110" t="s">
        <v>974</v>
      </c>
      <c r="F107" s="110"/>
      <c r="G107" s="110" t="s">
        <v>974</v>
      </c>
      <c r="H107" s="110"/>
      <c r="I107" s="452" t="s">
        <v>878</v>
      </c>
    </row>
    <row r="108" spans="1:9" ht="24">
      <c r="A108" s="117">
        <v>123</v>
      </c>
      <c r="B108" s="109">
        <v>102</v>
      </c>
      <c r="C108" s="110" t="s">
        <v>3422</v>
      </c>
      <c r="D108" s="110" t="s">
        <v>2357</v>
      </c>
      <c r="E108" s="110" t="s">
        <v>975</v>
      </c>
      <c r="F108" s="110"/>
      <c r="G108" s="110" t="s">
        <v>975</v>
      </c>
      <c r="H108" s="110"/>
      <c r="I108" s="452" t="s">
        <v>878</v>
      </c>
    </row>
    <row r="109" spans="1:9" ht="24">
      <c r="A109" s="117">
        <v>124</v>
      </c>
      <c r="B109" s="109">
        <v>103</v>
      </c>
      <c r="C109" s="110" t="s">
        <v>3422</v>
      </c>
      <c r="D109" s="110" t="s">
        <v>2357</v>
      </c>
      <c r="E109" s="110" t="s">
        <v>976</v>
      </c>
      <c r="F109" s="110"/>
      <c r="G109" s="110" t="s">
        <v>976</v>
      </c>
      <c r="H109" s="110"/>
      <c r="I109" s="452" t="s">
        <v>878</v>
      </c>
    </row>
    <row r="110" spans="1:9" ht="24">
      <c r="A110" s="117">
        <v>125</v>
      </c>
      <c r="B110" s="107">
        <v>104</v>
      </c>
      <c r="C110" s="110" t="s">
        <v>3422</v>
      </c>
      <c r="D110" s="110" t="s">
        <v>2357</v>
      </c>
      <c r="E110" s="110" t="s">
        <v>977</v>
      </c>
      <c r="F110" s="110"/>
      <c r="G110" s="110" t="s">
        <v>977</v>
      </c>
      <c r="H110" s="110"/>
      <c r="I110" s="452" t="s">
        <v>878</v>
      </c>
    </row>
    <row r="111" spans="1:9" ht="24">
      <c r="A111" s="117">
        <v>126</v>
      </c>
      <c r="B111" s="109">
        <v>105</v>
      </c>
      <c r="C111" s="110" t="s">
        <v>3422</v>
      </c>
      <c r="D111" s="110" t="s">
        <v>2357</v>
      </c>
      <c r="E111" s="110" t="s">
        <v>978</v>
      </c>
      <c r="F111" s="110"/>
      <c r="G111" s="110" t="s">
        <v>978</v>
      </c>
      <c r="H111" s="110"/>
      <c r="I111" s="452" t="s">
        <v>878</v>
      </c>
    </row>
    <row r="112" spans="1:9" ht="24">
      <c r="A112" s="117">
        <v>127</v>
      </c>
      <c r="B112" s="109">
        <v>106</v>
      </c>
      <c r="C112" s="110" t="s">
        <v>3422</v>
      </c>
      <c r="D112" s="110" t="s">
        <v>2357</v>
      </c>
      <c r="E112" s="110" t="s">
        <v>979</v>
      </c>
      <c r="F112" s="110"/>
      <c r="G112" s="110" t="s">
        <v>979</v>
      </c>
      <c r="H112" s="110"/>
      <c r="I112" s="452" t="s">
        <v>878</v>
      </c>
    </row>
    <row r="113" spans="1:9" ht="24">
      <c r="A113" s="117">
        <v>128</v>
      </c>
      <c r="B113" s="109">
        <v>107</v>
      </c>
      <c r="C113" s="110" t="s">
        <v>3422</v>
      </c>
      <c r="D113" s="110" t="s">
        <v>2357</v>
      </c>
      <c r="E113" s="110" t="s">
        <v>980</v>
      </c>
      <c r="F113" s="110"/>
      <c r="G113" s="110" t="s">
        <v>980</v>
      </c>
      <c r="H113" s="110"/>
      <c r="I113" s="452" t="s">
        <v>878</v>
      </c>
    </row>
    <row r="114" spans="1:9" ht="24">
      <c r="A114" s="117">
        <v>129</v>
      </c>
      <c r="B114" s="107">
        <v>108</v>
      </c>
      <c r="C114" s="110" t="s">
        <v>3422</v>
      </c>
      <c r="D114" s="110" t="s">
        <v>2398</v>
      </c>
      <c r="E114" s="110" t="s">
        <v>2702</v>
      </c>
      <c r="F114" s="110"/>
      <c r="G114" s="110" t="s">
        <v>2702</v>
      </c>
      <c r="H114" s="110"/>
      <c r="I114" s="452" t="s">
        <v>878</v>
      </c>
    </row>
    <row r="115" spans="1:9" ht="48">
      <c r="A115" s="117">
        <v>130</v>
      </c>
      <c r="B115" s="109">
        <v>109</v>
      </c>
      <c r="C115" s="110" t="s">
        <v>3422</v>
      </c>
      <c r="D115" s="110" t="s">
        <v>2320</v>
      </c>
      <c r="E115" s="110" t="s">
        <v>3415</v>
      </c>
      <c r="F115" s="110"/>
      <c r="G115" s="110" t="s">
        <v>3415</v>
      </c>
      <c r="H115" s="110"/>
      <c r="I115" s="452" t="s">
        <v>878</v>
      </c>
    </row>
    <row r="116" spans="1:9" ht="24">
      <c r="A116" s="117">
        <v>131</v>
      </c>
      <c r="B116" s="109">
        <v>110</v>
      </c>
      <c r="C116" s="110" t="s">
        <v>3422</v>
      </c>
      <c r="D116" s="110" t="s">
        <v>2320</v>
      </c>
      <c r="E116" s="110" t="s">
        <v>2400</v>
      </c>
      <c r="F116" s="110"/>
      <c r="G116" s="110" t="s">
        <v>2400</v>
      </c>
      <c r="H116" s="110" t="s">
        <v>2401</v>
      </c>
      <c r="I116" s="452" t="s">
        <v>916</v>
      </c>
    </row>
    <row r="117" spans="1:9" ht="24">
      <c r="A117" s="117">
        <v>132</v>
      </c>
      <c r="B117" s="109">
        <v>111</v>
      </c>
      <c r="C117" s="110" t="s">
        <v>3422</v>
      </c>
      <c r="D117" s="110" t="s">
        <v>2320</v>
      </c>
      <c r="E117" s="110" t="s">
        <v>983</v>
      </c>
      <c r="F117" s="110"/>
      <c r="G117" s="110" t="s">
        <v>983</v>
      </c>
      <c r="H117" s="110"/>
      <c r="I117" s="452" t="s">
        <v>878</v>
      </c>
    </row>
    <row r="118" spans="1:9" ht="24">
      <c r="A118" s="117">
        <v>140</v>
      </c>
      <c r="B118" s="107">
        <v>112</v>
      </c>
      <c r="C118" s="110" t="s">
        <v>3422</v>
      </c>
      <c r="D118" s="110" t="s">
        <v>2320</v>
      </c>
      <c r="E118" s="110" t="s">
        <v>984</v>
      </c>
      <c r="F118" s="110"/>
      <c r="G118" s="110" t="s">
        <v>984</v>
      </c>
      <c r="H118" s="110"/>
      <c r="I118" s="452" t="s">
        <v>878</v>
      </c>
    </row>
    <row r="119" spans="1:9" ht="24">
      <c r="A119" s="117">
        <v>141</v>
      </c>
      <c r="B119" s="109">
        <v>113</v>
      </c>
      <c r="C119" s="110" t="s">
        <v>3422</v>
      </c>
      <c r="D119" s="110" t="s">
        <v>2320</v>
      </c>
      <c r="E119" s="110" t="s">
        <v>985</v>
      </c>
      <c r="F119" s="110"/>
      <c r="G119" s="110" t="s">
        <v>2402</v>
      </c>
      <c r="H119" s="110"/>
      <c r="I119" s="452" t="s">
        <v>878</v>
      </c>
    </row>
    <row r="120" spans="1:9" ht="24">
      <c r="A120" s="117">
        <v>142</v>
      </c>
      <c r="B120" s="109">
        <v>114</v>
      </c>
      <c r="C120" s="110" t="s">
        <v>3422</v>
      </c>
      <c r="D120" s="110" t="s">
        <v>2320</v>
      </c>
      <c r="E120" s="110" t="s">
        <v>986</v>
      </c>
      <c r="F120" s="110"/>
      <c r="G120" s="110" t="s">
        <v>986</v>
      </c>
      <c r="H120" s="110" t="s">
        <v>2403</v>
      </c>
      <c r="I120" s="452" t="s">
        <v>878</v>
      </c>
    </row>
    <row r="121" spans="1:9" ht="24">
      <c r="A121" s="117">
        <v>143</v>
      </c>
      <c r="B121" s="109">
        <v>115</v>
      </c>
      <c r="C121" s="110" t="s">
        <v>3422</v>
      </c>
      <c r="D121" s="110" t="s">
        <v>2320</v>
      </c>
      <c r="E121" s="110" t="s">
        <v>987</v>
      </c>
      <c r="F121" s="110"/>
      <c r="G121" s="110" t="s">
        <v>987</v>
      </c>
      <c r="H121" s="110" t="s">
        <v>2404</v>
      </c>
      <c r="I121" s="452" t="s">
        <v>878</v>
      </c>
    </row>
    <row r="122" spans="1:9" ht="24">
      <c r="A122" s="117">
        <v>144</v>
      </c>
      <c r="B122" s="107">
        <v>116</v>
      </c>
      <c r="C122" s="110" t="s">
        <v>3422</v>
      </c>
      <c r="D122" s="110" t="s">
        <v>2320</v>
      </c>
      <c r="E122" s="110" t="s">
        <v>988</v>
      </c>
      <c r="F122" s="110"/>
      <c r="G122" s="110" t="s">
        <v>988</v>
      </c>
      <c r="H122" s="110" t="s">
        <v>2405</v>
      </c>
      <c r="I122" s="452" t="s">
        <v>878</v>
      </c>
    </row>
    <row r="123" spans="1:9" ht="24">
      <c r="A123" s="117">
        <v>146</v>
      </c>
      <c r="B123" s="109">
        <v>117</v>
      </c>
      <c r="C123" s="110" t="s">
        <v>3422</v>
      </c>
      <c r="D123" s="110" t="s">
        <v>2320</v>
      </c>
      <c r="E123" s="110" t="s">
        <v>989</v>
      </c>
      <c r="F123" s="110"/>
      <c r="G123" s="110" t="s">
        <v>989</v>
      </c>
      <c r="H123" s="110" t="s">
        <v>2405</v>
      </c>
      <c r="I123" s="452" t="s">
        <v>878</v>
      </c>
    </row>
    <row r="124" spans="1:9" ht="24">
      <c r="A124" s="117">
        <v>147</v>
      </c>
      <c r="B124" s="109">
        <v>118</v>
      </c>
      <c r="C124" s="110" t="s">
        <v>3422</v>
      </c>
      <c r="D124" s="110" t="s">
        <v>2320</v>
      </c>
      <c r="E124" s="110" t="s">
        <v>990</v>
      </c>
      <c r="F124" s="110"/>
      <c r="G124" s="110" t="s">
        <v>990</v>
      </c>
      <c r="H124" s="110" t="s">
        <v>2405</v>
      </c>
      <c r="I124" s="452" t="s">
        <v>878</v>
      </c>
    </row>
    <row r="125" spans="1:9" ht="24">
      <c r="A125" s="117">
        <v>148</v>
      </c>
      <c r="B125" s="109">
        <v>119</v>
      </c>
      <c r="C125" s="110" t="s">
        <v>3422</v>
      </c>
      <c r="D125" s="110" t="s">
        <v>2320</v>
      </c>
      <c r="E125" s="110" t="s">
        <v>2406</v>
      </c>
      <c r="F125" s="110"/>
      <c r="G125" s="110" t="s">
        <v>2407</v>
      </c>
      <c r="H125" s="110" t="s">
        <v>896</v>
      </c>
      <c r="I125" s="452" t="s">
        <v>896</v>
      </c>
    </row>
    <row r="126" spans="1:9" ht="24">
      <c r="A126" s="117">
        <v>149</v>
      </c>
      <c r="B126" s="107">
        <v>120</v>
      </c>
      <c r="C126" s="110" t="s">
        <v>3422</v>
      </c>
      <c r="D126" s="110" t="s">
        <v>2320</v>
      </c>
      <c r="E126" s="110" t="s">
        <v>991</v>
      </c>
      <c r="F126" s="110"/>
      <c r="G126" s="110" t="s">
        <v>991</v>
      </c>
      <c r="H126" s="110"/>
      <c r="I126" s="452" t="s">
        <v>878</v>
      </c>
    </row>
    <row r="127" spans="1:9" ht="24">
      <c r="A127" s="117">
        <v>150</v>
      </c>
      <c r="B127" s="109">
        <v>121</v>
      </c>
      <c r="C127" s="110" t="s">
        <v>3422</v>
      </c>
      <c r="D127" s="110" t="s">
        <v>2320</v>
      </c>
      <c r="E127" s="110" t="s">
        <v>992</v>
      </c>
      <c r="F127" s="110"/>
      <c r="G127" s="110" t="s">
        <v>992</v>
      </c>
      <c r="H127" s="110"/>
      <c r="I127" s="452" t="s">
        <v>878</v>
      </c>
    </row>
    <row r="128" spans="1:9" ht="24">
      <c r="A128" s="117">
        <v>151</v>
      </c>
      <c r="B128" s="109">
        <v>122</v>
      </c>
      <c r="C128" s="110" t="s">
        <v>3422</v>
      </c>
      <c r="D128" s="110" t="s">
        <v>2320</v>
      </c>
      <c r="E128" s="110" t="s">
        <v>993</v>
      </c>
      <c r="F128" s="110"/>
      <c r="G128" s="110" t="s">
        <v>993</v>
      </c>
      <c r="H128" s="110"/>
      <c r="I128" s="452" t="s">
        <v>878</v>
      </c>
    </row>
    <row r="129" spans="1:9" ht="24">
      <c r="A129" s="117">
        <v>152</v>
      </c>
      <c r="B129" s="109">
        <v>123</v>
      </c>
      <c r="C129" s="110" t="s">
        <v>3422</v>
      </c>
      <c r="D129" s="110" t="s">
        <v>2320</v>
      </c>
      <c r="E129" s="110" t="s">
        <v>994</v>
      </c>
      <c r="F129" s="110"/>
      <c r="G129" s="110" t="s">
        <v>994</v>
      </c>
      <c r="H129" s="110"/>
      <c r="I129" s="452" t="s">
        <v>878</v>
      </c>
    </row>
    <row r="130" spans="1:9" ht="24">
      <c r="A130" s="117">
        <v>153</v>
      </c>
      <c r="B130" s="107">
        <v>124</v>
      </c>
      <c r="C130" s="110" t="s">
        <v>3422</v>
      </c>
      <c r="D130" s="110" t="s">
        <v>2320</v>
      </c>
      <c r="E130" s="110" t="s">
        <v>995</v>
      </c>
      <c r="F130" s="110"/>
      <c r="G130" s="110" t="s">
        <v>995</v>
      </c>
      <c r="H130" s="110"/>
      <c r="I130" s="452" t="s">
        <v>878</v>
      </c>
    </row>
    <row r="131" spans="1:9" ht="24">
      <c r="A131" s="117">
        <v>154</v>
      </c>
      <c r="B131" s="109">
        <v>125</v>
      </c>
      <c r="C131" s="110" t="s">
        <v>3422</v>
      </c>
      <c r="D131" s="110" t="s">
        <v>2320</v>
      </c>
      <c r="E131" s="110" t="s">
        <v>996</v>
      </c>
      <c r="F131" s="110"/>
      <c r="G131" s="110" t="s">
        <v>2408</v>
      </c>
      <c r="H131" s="110"/>
      <c r="I131" s="452" t="s">
        <v>878</v>
      </c>
    </row>
    <row r="132" spans="1:9" ht="24">
      <c r="A132" s="117">
        <v>155</v>
      </c>
      <c r="B132" s="109">
        <v>126</v>
      </c>
      <c r="C132" s="110" t="s">
        <v>3422</v>
      </c>
      <c r="D132" s="110" t="s">
        <v>2317</v>
      </c>
      <c r="E132" s="110" t="s">
        <v>1463</v>
      </c>
      <c r="F132" s="110"/>
      <c r="G132" s="110" t="s">
        <v>2409</v>
      </c>
      <c r="H132" s="110"/>
      <c r="I132" s="452" t="s">
        <v>878</v>
      </c>
    </row>
    <row r="133" spans="1:9" ht="24">
      <c r="A133" s="117">
        <v>156</v>
      </c>
      <c r="B133" s="109">
        <v>127</v>
      </c>
      <c r="C133" s="110" t="s">
        <v>3422</v>
      </c>
      <c r="D133" s="110" t="s">
        <v>2320</v>
      </c>
      <c r="E133" s="110" t="s">
        <v>997</v>
      </c>
      <c r="F133" s="110"/>
      <c r="G133" s="110" t="s">
        <v>997</v>
      </c>
      <c r="H133" s="110"/>
      <c r="I133" s="452" t="s">
        <v>878</v>
      </c>
    </row>
    <row r="134" spans="1:9" ht="24">
      <c r="A134" s="117">
        <v>157</v>
      </c>
      <c r="B134" s="107">
        <v>128</v>
      </c>
      <c r="C134" s="110" t="s">
        <v>3422</v>
      </c>
      <c r="D134" s="110" t="s">
        <v>2317</v>
      </c>
      <c r="E134" s="110" t="s">
        <v>998</v>
      </c>
      <c r="F134" s="110"/>
      <c r="G134" s="110" t="s">
        <v>998</v>
      </c>
      <c r="H134" s="110"/>
      <c r="I134" s="452" t="s">
        <v>878</v>
      </c>
    </row>
    <row r="135" spans="1:9" ht="24">
      <c r="A135" s="117">
        <v>158</v>
      </c>
      <c r="B135" s="109">
        <v>129</v>
      </c>
      <c r="C135" s="110" t="s">
        <v>3422</v>
      </c>
      <c r="D135" s="110" t="s">
        <v>2320</v>
      </c>
      <c r="E135" s="110" t="s">
        <v>999</v>
      </c>
      <c r="F135" s="110"/>
      <c r="G135" s="110" t="s">
        <v>999</v>
      </c>
      <c r="H135" s="110"/>
      <c r="I135" s="452" t="s">
        <v>878</v>
      </c>
    </row>
    <row r="136" spans="1:9" ht="24">
      <c r="A136" s="117">
        <v>159</v>
      </c>
      <c r="B136" s="109">
        <v>130</v>
      </c>
      <c r="C136" s="110" t="s">
        <v>3422</v>
      </c>
      <c r="D136" s="110" t="s">
        <v>2320</v>
      </c>
      <c r="E136" s="110" t="s">
        <v>2410</v>
      </c>
      <c r="F136" s="110"/>
      <c r="G136" s="110" t="s">
        <v>2411</v>
      </c>
      <c r="H136" s="110"/>
      <c r="I136" s="452" t="s">
        <v>878</v>
      </c>
    </row>
    <row r="137" spans="1:9" ht="24">
      <c r="A137" s="117">
        <v>160</v>
      </c>
      <c r="B137" s="109">
        <v>131</v>
      </c>
      <c r="C137" s="110" t="s">
        <v>3422</v>
      </c>
      <c r="D137" s="110" t="s">
        <v>2412</v>
      </c>
      <c r="E137" s="110" t="s">
        <v>1000</v>
      </c>
      <c r="F137" s="110"/>
      <c r="G137" s="110" t="s">
        <v>1000</v>
      </c>
      <c r="H137" s="110"/>
      <c r="I137" s="452" t="s">
        <v>878</v>
      </c>
    </row>
    <row r="138" spans="1:9" ht="24">
      <c r="A138" s="117">
        <v>161</v>
      </c>
      <c r="B138" s="107">
        <v>132</v>
      </c>
      <c r="C138" s="110" t="s">
        <v>3422</v>
      </c>
      <c r="D138" s="110" t="s">
        <v>2412</v>
      </c>
      <c r="E138" s="110" t="s">
        <v>3423</v>
      </c>
      <c r="F138" s="110"/>
      <c r="G138" s="110" t="s">
        <v>2111</v>
      </c>
      <c r="H138" s="110" t="s">
        <v>1002</v>
      </c>
      <c r="I138" s="452" t="s">
        <v>1001</v>
      </c>
    </row>
    <row r="139" spans="1:9" ht="24">
      <c r="A139" s="117">
        <v>162</v>
      </c>
      <c r="B139" s="109">
        <v>133</v>
      </c>
      <c r="C139" s="110" t="s">
        <v>3422</v>
      </c>
      <c r="D139" s="110" t="s">
        <v>2412</v>
      </c>
      <c r="E139" s="110" t="s">
        <v>1003</v>
      </c>
      <c r="F139" s="110"/>
      <c r="G139" s="110" t="s">
        <v>2413</v>
      </c>
      <c r="H139" s="110"/>
      <c r="I139" s="452" t="s">
        <v>878</v>
      </c>
    </row>
    <row r="140" spans="1:9" ht="24">
      <c r="A140" s="117">
        <v>163</v>
      </c>
      <c r="B140" s="109">
        <v>134</v>
      </c>
      <c r="C140" s="110" t="s">
        <v>3422</v>
      </c>
      <c r="D140" s="110" t="s">
        <v>2412</v>
      </c>
      <c r="E140" s="110" t="s">
        <v>3424</v>
      </c>
      <c r="F140" s="110"/>
      <c r="G140" s="110" t="s">
        <v>2414</v>
      </c>
      <c r="H140" s="110" t="s">
        <v>2327</v>
      </c>
      <c r="I140" s="452" t="s">
        <v>890</v>
      </c>
    </row>
    <row r="141" spans="1:9" ht="24">
      <c r="A141" s="117">
        <v>164</v>
      </c>
      <c r="B141" s="109">
        <v>135</v>
      </c>
      <c r="C141" s="110" t="s">
        <v>3422</v>
      </c>
      <c r="D141" s="110" t="s">
        <v>2320</v>
      </c>
      <c r="E141" s="110" t="s">
        <v>1004</v>
      </c>
      <c r="F141" s="110"/>
      <c r="G141" s="110" t="s">
        <v>2415</v>
      </c>
      <c r="H141" s="110"/>
      <c r="I141" s="452" t="s">
        <v>878</v>
      </c>
    </row>
    <row r="142" spans="1:9" ht="24">
      <c r="A142" s="117">
        <v>165</v>
      </c>
      <c r="B142" s="107">
        <v>136</v>
      </c>
      <c r="C142" s="110" t="s">
        <v>3422</v>
      </c>
      <c r="D142" s="110" t="s">
        <v>2320</v>
      </c>
      <c r="E142" s="110" t="s">
        <v>1005</v>
      </c>
      <c r="F142" s="110"/>
      <c r="G142" s="110" t="s">
        <v>1005</v>
      </c>
      <c r="H142" s="110" t="s">
        <v>2361</v>
      </c>
      <c r="I142" s="452" t="s">
        <v>890</v>
      </c>
    </row>
    <row r="143" spans="1:9" ht="24">
      <c r="A143" s="117">
        <v>166</v>
      </c>
      <c r="B143" s="109">
        <v>137</v>
      </c>
      <c r="C143" s="110" t="s">
        <v>962</v>
      </c>
      <c r="D143" s="110" t="s">
        <v>2320</v>
      </c>
      <c r="E143" s="110" t="s">
        <v>3397</v>
      </c>
      <c r="F143" s="110"/>
      <c r="G143" s="110" t="s">
        <v>3397</v>
      </c>
      <c r="H143" s="110"/>
      <c r="I143" s="452" t="s">
        <v>916</v>
      </c>
    </row>
    <row r="144" spans="1:9" ht="24">
      <c r="A144" s="117">
        <v>167</v>
      </c>
      <c r="B144" s="109">
        <v>138</v>
      </c>
      <c r="C144" s="110" t="s">
        <v>3422</v>
      </c>
      <c r="D144" s="110" t="s">
        <v>2320</v>
      </c>
      <c r="E144" s="110" t="s">
        <v>1007</v>
      </c>
      <c r="F144" s="110"/>
      <c r="G144" s="110" t="s">
        <v>1007</v>
      </c>
      <c r="H144" s="110"/>
      <c r="I144" s="452" t="s">
        <v>916</v>
      </c>
    </row>
    <row r="145" spans="1:9" ht="24">
      <c r="A145" s="117">
        <v>168</v>
      </c>
      <c r="B145" s="109">
        <v>139</v>
      </c>
      <c r="C145" s="110" t="s">
        <v>3422</v>
      </c>
      <c r="D145" s="110" t="s">
        <v>2320</v>
      </c>
      <c r="E145" s="110" t="s">
        <v>1008</v>
      </c>
      <c r="F145" s="110"/>
      <c r="G145" s="110" t="s">
        <v>1008</v>
      </c>
      <c r="H145" s="110"/>
      <c r="I145" s="452" t="s">
        <v>916</v>
      </c>
    </row>
    <row r="146" spans="1:9" ht="24">
      <c r="A146" s="117">
        <v>169</v>
      </c>
      <c r="B146" s="107">
        <v>140</v>
      </c>
      <c r="C146" s="110" t="s">
        <v>3422</v>
      </c>
      <c r="D146" s="110" t="s">
        <v>2320</v>
      </c>
      <c r="E146" s="110" t="s">
        <v>2416</v>
      </c>
      <c r="F146" s="110"/>
      <c r="G146" s="110" t="s">
        <v>2416</v>
      </c>
      <c r="H146" s="110"/>
      <c r="I146" s="452" t="s">
        <v>878</v>
      </c>
    </row>
    <row r="147" spans="1:9" ht="24">
      <c r="A147" s="117">
        <v>170</v>
      </c>
      <c r="B147" s="109">
        <v>141</v>
      </c>
      <c r="C147" s="110" t="s">
        <v>3422</v>
      </c>
      <c r="D147" s="110" t="s">
        <v>2380</v>
      </c>
      <c r="E147" s="110" t="s">
        <v>1009</v>
      </c>
      <c r="F147" s="110"/>
      <c r="G147" s="110" t="s">
        <v>1009</v>
      </c>
      <c r="H147" s="110" t="s">
        <v>2401</v>
      </c>
      <c r="I147" s="452" t="s">
        <v>916</v>
      </c>
    </row>
    <row r="148" spans="1:9" ht="24">
      <c r="A148" s="117">
        <v>172</v>
      </c>
      <c r="B148" s="109">
        <v>142</v>
      </c>
      <c r="C148" s="110" t="s">
        <v>3422</v>
      </c>
      <c r="D148" s="110" t="s">
        <v>2380</v>
      </c>
      <c r="E148" s="110" t="s">
        <v>2417</v>
      </c>
      <c r="F148" s="110"/>
      <c r="G148" s="110" t="s">
        <v>2418</v>
      </c>
      <c r="H148" s="110" t="s">
        <v>2346</v>
      </c>
      <c r="I148" s="452" t="s">
        <v>916</v>
      </c>
    </row>
    <row r="149" spans="1:9" ht="36">
      <c r="A149" s="117">
        <v>175</v>
      </c>
      <c r="B149" s="109">
        <v>143</v>
      </c>
      <c r="C149" s="110" t="s">
        <v>3422</v>
      </c>
      <c r="D149" s="110" t="s">
        <v>2320</v>
      </c>
      <c r="E149" s="110" t="s">
        <v>2419</v>
      </c>
      <c r="F149" s="110"/>
      <c r="G149" s="110" t="s">
        <v>2419</v>
      </c>
      <c r="H149" s="110" t="s">
        <v>2420</v>
      </c>
      <c r="I149" s="452" t="s">
        <v>890</v>
      </c>
    </row>
    <row r="150" spans="1:9" ht="24">
      <c r="A150" s="117">
        <v>176</v>
      </c>
      <c r="B150" s="107">
        <v>144</v>
      </c>
      <c r="C150" s="110" t="s">
        <v>3422</v>
      </c>
      <c r="D150" s="110" t="s">
        <v>2380</v>
      </c>
      <c r="E150" s="110" t="s">
        <v>1010</v>
      </c>
      <c r="F150" s="110"/>
      <c r="G150" s="110" t="s">
        <v>1010</v>
      </c>
      <c r="H150" s="110"/>
      <c r="I150" s="452" t="s">
        <v>878</v>
      </c>
    </row>
    <row r="151" spans="1:9" ht="24">
      <c r="A151" s="117">
        <v>177</v>
      </c>
      <c r="B151" s="109">
        <v>145</v>
      </c>
      <c r="C151" s="110" t="s">
        <v>3422</v>
      </c>
      <c r="D151" s="110" t="s">
        <v>2380</v>
      </c>
      <c r="E151" s="110" t="s">
        <v>1011</v>
      </c>
      <c r="F151" s="110"/>
      <c r="G151" s="110" t="s">
        <v>1011</v>
      </c>
      <c r="H151" s="110"/>
      <c r="I151" s="452" t="s">
        <v>878</v>
      </c>
    </row>
    <row r="152" spans="1:9" ht="24">
      <c r="A152" s="117">
        <v>178</v>
      </c>
      <c r="B152" s="109">
        <v>146</v>
      </c>
      <c r="C152" s="110" t="s">
        <v>3422</v>
      </c>
      <c r="D152" s="110" t="s">
        <v>2380</v>
      </c>
      <c r="E152" s="110" t="s">
        <v>1012</v>
      </c>
      <c r="F152" s="110"/>
      <c r="G152" s="110" t="s">
        <v>1012</v>
      </c>
      <c r="H152" s="110"/>
      <c r="I152" s="452" t="s">
        <v>878</v>
      </c>
    </row>
    <row r="153" spans="1:9" ht="24">
      <c r="A153" s="117">
        <v>179</v>
      </c>
      <c r="B153" s="109">
        <v>147</v>
      </c>
      <c r="C153" s="110" t="s">
        <v>3422</v>
      </c>
      <c r="D153" s="110" t="s">
        <v>2380</v>
      </c>
      <c r="E153" s="110" t="s">
        <v>1013</v>
      </c>
      <c r="F153" s="110"/>
      <c r="G153" s="110" t="s">
        <v>2421</v>
      </c>
      <c r="H153" s="110"/>
      <c r="I153" s="452" t="s">
        <v>878</v>
      </c>
    </row>
    <row r="154" spans="1:9" ht="24">
      <c r="A154" s="117">
        <v>180</v>
      </c>
      <c r="B154" s="107">
        <v>148</v>
      </c>
      <c r="C154" s="110" t="s">
        <v>3422</v>
      </c>
      <c r="D154" s="110" t="s">
        <v>2380</v>
      </c>
      <c r="E154" s="110" t="s">
        <v>1014</v>
      </c>
      <c r="F154" s="110"/>
      <c r="G154" s="110" t="s">
        <v>1014</v>
      </c>
      <c r="H154" s="110"/>
      <c r="I154" s="452" t="s">
        <v>878</v>
      </c>
    </row>
    <row r="155" spans="1:9" ht="24">
      <c r="A155" s="117">
        <v>181</v>
      </c>
      <c r="B155" s="109">
        <v>149</v>
      </c>
      <c r="C155" s="110" t="s">
        <v>3422</v>
      </c>
      <c r="D155" s="110" t="s">
        <v>2380</v>
      </c>
      <c r="E155" s="110" t="s">
        <v>1015</v>
      </c>
      <c r="F155" s="110"/>
      <c r="G155" s="110" t="s">
        <v>1015</v>
      </c>
      <c r="H155" s="110"/>
      <c r="I155" s="452" t="s">
        <v>878</v>
      </c>
    </row>
    <row r="156" spans="1:9" ht="24">
      <c r="A156" s="117">
        <v>182</v>
      </c>
      <c r="B156" s="109">
        <v>150</v>
      </c>
      <c r="C156" s="110" t="s">
        <v>3422</v>
      </c>
      <c r="D156" s="110" t="s">
        <v>2357</v>
      </c>
      <c r="E156" s="110" t="s">
        <v>1016</v>
      </c>
      <c r="F156" s="110"/>
      <c r="G156" s="110" t="s">
        <v>2422</v>
      </c>
      <c r="H156" s="110"/>
      <c r="I156" s="452" t="s">
        <v>878</v>
      </c>
    </row>
    <row r="157" spans="1:9" ht="24">
      <c r="A157" s="117">
        <v>183</v>
      </c>
      <c r="B157" s="109">
        <v>151</v>
      </c>
      <c r="C157" s="110" t="s">
        <v>3422</v>
      </c>
      <c r="D157" s="110" t="s">
        <v>2317</v>
      </c>
      <c r="E157" s="110" t="s">
        <v>1017</v>
      </c>
      <c r="F157" s="110"/>
      <c r="G157" s="110" t="s">
        <v>2423</v>
      </c>
      <c r="H157" s="110"/>
      <c r="I157" s="452" t="s">
        <v>878</v>
      </c>
    </row>
    <row r="158" spans="1:9" ht="24">
      <c r="A158" s="117">
        <v>187</v>
      </c>
      <c r="B158" s="107">
        <v>152</v>
      </c>
      <c r="C158" s="110" t="s">
        <v>3422</v>
      </c>
      <c r="D158" s="110" t="s">
        <v>2369</v>
      </c>
      <c r="E158" s="110" t="s">
        <v>1018</v>
      </c>
      <c r="F158" s="110"/>
      <c r="G158" s="110" t="s">
        <v>2424</v>
      </c>
      <c r="H158" s="110"/>
      <c r="I158" s="452" t="s">
        <v>878</v>
      </c>
    </row>
    <row r="159" spans="1:9" ht="24">
      <c r="A159" s="117">
        <v>188</v>
      </c>
      <c r="B159" s="109">
        <v>153</v>
      </c>
      <c r="C159" s="110" t="s">
        <v>3422</v>
      </c>
      <c r="D159" s="110" t="s">
        <v>2357</v>
      </c>
      <c r="E159" s="110" t="s">
        <v>2425</v>
      </c>
      <c r="F159" s="110"/>
      <c r="G159" s="110" t="s">
        <v>2425</v>
      </c>
      <c r="H159" s="110"/>
      <c r="I159" s="452" t="s">
        <v>878</v>
      </c>
    </row>
    <row r="160" spans="1:9" ht="24">
      <c r="A160" s="117">
        <v>189</v>
      </c>
      <c r="B160" s="109">
        <v>154</v>
      </c>
      <c r="C160" s="110" t="s">
        <v>3422</v>
      </c>
      <c r="D160" s="110" t="s">
        <v>2357</v>
      </c>
      <c r="E160" s="110" t="s">
        <v>1019</v>
      </c>
      <c r="F160" s="110"/>
      <c r="G160" s="110" t="s">
        <v>1019</v>
      </c>
      <c r="H160" s="110"/>
      <c r="I160" s="452" t="s">
        <v>878</v>
      </c>
    </row>
    <row r="161" spans="1:9" ht="24">
      <c r="A161" s="117">
        <v>191</v>
      </c>
      <c r="B161" s="109">
        <v>155</v>
      </c>
      <c r="C161" s="110" t="s">
        <v>3422</v>
      </c>
      <c r="D161" s="110" t="s">
        <v>2357</v>
      </c>
      <c r="E161" s="110" t="s">
        <v>1020</v>
      </c>
      <c r="F161" s="110"/>
      <c r="G161" s="110" t="s">
        <v>1020</v>
      </c>
      <c r="H161" s="110"/>
      <c r="I161" s="452" t="s">
        <v>878</v>
      </c>
    </row>
    <row r="162" spans="1:9" ht="24">
      <c r="A162" s="117">
        <v>192</v>
      </c>
      <c r="B162" s="107">
        <v>156</v>
      </c>
      <c r="C162" s="110" t="s">
        <v>3422</v>
      </c>
      <c r="D162" s="110" t="s">
        <v>2317</v>
      </c>
      <c r="E162" s="110" t="s">
        <v>2426</v>
      </c>
      <c r="F162" s="110"/>
      <c r="G162" s="110" t="s">
        <v>2426</v>
      </c>
      <c r="H162" s="110"/>
      <c r="I162" s="452" t="s">
        <v>878</v>
      </c>
    </row>
    <row r="163" spans="1:9" ht="24">
      <c r="A163" s="117">
        <v>193</v>
      </c>
      <c r="B163" s="109">
        <v>157</v>
      </c>
      <c r="C163" s="110" t="s">
        <v>3422</v>
      </c>
      <c r="D163" s="110" t="s">
        <v>2317</v>
      </c>
      <c r="E163" s="110" t="s">
        <v>1021</v>
      </c>
      <c r="F163" s="110"/>
      <c r="G163" s="110" t="s">
        <v>1021</v>
      </c>
      <c r="H163" s="110" t="s">
        <v>2427</v>
      </c>
      <c r="I163" s="452" t="s">
        <v>878</v>
      </c>
    </row>
    <row r="164" spans="1:9" ht="24">
      <c r="A164" s="117">
        <v>195</v>
      </c>
      <c r="B164" s="109">
        <v>158</v>
      </c>
      <c r="C164" s="110" t="s">
        <v>3422</v>
      </c>
      <c r="D164" s="110" t="s">
        <v>2320</v>
      </c>
      <c r="E164" s="110" t="s">
        <v>1022</v>
      </c>
      <c r="F164" s="110"/>
      <c r="G164" s="110" t="s">
        <v>1022</v>
      </c>
      <c r="H164" s="110"/>
      <c r="I164" s="452" t="s">
        <v>878</v>
      </c>
    </row>
    <row r="165" spans="1:9" ht="24">
      <c r="A165" s="117">
        <v>196</v>
      </c>
      <c r="B165" s="109">
        <v>159</v>
      </c>
      <c r="C165" s="110" t="s">
        <v>3422</v>
      </c>
      <c r="D165" s="110" t="s">
        <v>2320</v>
      </c>
      <c r="E165" s="110" t="s">
        <v>1023</v>
      </c>
      <c r="F165" s="110"/>
      <c r="G165" s="110" t="s">
        <v>2428</v>
      </c>
      <c r="H165" s="110"/>
      <c r="I165" s="452" t="s">
        <v>878</v>
      </c>
    </row>
    <row r="166" spans="1:9" ht="24">
      <c r="A166" s="117">
        <v>198</v>
      </c>
      <c r="B166" s="107">
        <v>160</v>
      </c>
      <c r="C166" s="110" t="s">
        <v>3422</v>
      </c>
      <c r="D166" s="110" t="s">
        <v>2320</v>
      </c>
      <c r="E166" s="110" t="s">
        <v>1024</v>
      </c>
      <c r="F166" s="110"/>
      <c r="G166" s="110" t="s">
        <v>2429</v>
      </c>
      <c r="H166" s="110"/>
      <c r="I166" s="452" t="s">
        <v>878</v>
      </c>
    </row>
    <row r="167" spans="1:9" ht="24">
      <c r="A167" s="117">
        <v>199</v>
      </c>
      <c r="B167" s="109">
        <v>161</v>
      </c>
      <c r="C167" s="110" t="s">
        <v>3422</v>
      </c>
      <c r="D167" s="110" t="s">
        <v>2320</v>
      </c>
      <c r="E167" s="110" t="s">
        <v>1025</v>
      </c>
      <c r="F167" s="110"/>
      <c r="G167" s="110" t="s">
        <v>1025</v>
      </c>
      <c r="H167" s="110"/>
      <c r="I167" s="452" t="s">
        <v>878</v>
      </c>
    </row>
    <row r="168" spans="1:9" ht="24">
      <c r="A168" s="117">
        <v>200</v>
      </c>
      <c r="B168" s="109">
        <v>162</v>
      </c>
      <c r="C168" s="110" t="s">
        <v>3422</v>
      </c>
      <c r="D168" s="110" t="s">
        <v>2320</v>
      </c>
      <c r="E168" s="110" t="s">
        <v>1026</v>
      </c>
      <c r="F168" s="110"/>
      <c r="G168" s="110" t="s">
        <v>2430</v>
      </c>
      <c r="H168" s="110"/>
      <c r="I168" s="452" t="s">
        <v>878</v>
      </c>
    </row>
    <row r="169" spans="1:9" ht="24">
      <c r="A169" s="117">
        <v>201</v>
      </c>
      <c r="B169" s="109">
        <v>163</v>
      </c>
      <c r="C169" s="110" t="s">
        <v>3422</v>
      </c>
      <c r="D169" s="110" t="s">
        <v>2320</v>
      </c>
      <c r="E169" s="110" t="s">
        <v>1027</v>
      </c>
      <c r="F169" s="110"/>
      <c r="G169" s="110" t="s">
        <v>2431</v>
      </c>
      <c r="H169" s="110"/>
      <c r="I169" s="452" t="s">
        <v>878</v>
      </c>
    </row>
    <row r="170" spans="1:9" ht="24">
      <c r="A170" s="117">
        <v>203</v>
      </c>
      <c r="B170" s="107">
        <v>164</v>
      </c>
      <c r="C170" s="110" t="s">
        <v>3422</v>
      </c>
      <c r="D170" s="110" t="s">
        <v>2320</v>
      </c>
      <c r="E170" s="110" t="s">
        <v>1028</v>
      </c>
      <c r="F170" s="110"/>
      <c r="G170" s="110" t="s">
        <v>1028</v>
      </c>
      <c r="H170" s="110"/>
      <c r="I170" s="452" t="s">
        <v>878</v>
      </c>
    </row>
    <row r="171" spans="1:9" ht="24">
      <c r="A171" s="117">
        <v>204</v>
      </c>
      <c r="B171" s="109">
        <v>165</v>
      </c>
      <c r="C171" s="110" t="s">
        <v>3422</v>
      </c>
      <c r="D171" s="110" t="s">
        <v>2320</v>
      </c>
      <c r="E171" s="110" t="s">
        <v>1029</v>
      </c>
      <c r="F171" s="110"/>
      <c r="G171" s="110" t="s">
        <v>1029</v>
      </c>
      <c r="H171" s="110"/>
      <c r="I171" s="452" t="s">
        <v>878</v>
      </c>
    </row>
    <row r="172" spans="1:9" ht="24">
      <c r="A172" s="117">
        <v>205</v>
      </c>
      <c r="B172" s="109">
        <v>166</v>
      </c>
      <c r="C172" s="110" t="s">
        <v>3422</v>
      </c>
      <c r="D172" s="110" t="s">
        <v>2320</v>
      </c>
      <c r="E172" s="110" t="s">
        <v>1261</v>
      </c>
      <c r="F172" s="110"/>
      <c r="G172" s="110" t="s">
        <v>1261</v>
      </c>
      <c r="H172" s="110"/>
      <c r="I172" s="452" t="s">
        <v>878</v>
      </c>
    </row>
    <row r="173" spans="1:9" ht="24">
      <c r="A173" s="117">
        <v>206</v>
      </c>
      <c r="B173" s="109">
        <v>167</v>
      </c>
      <c r="C173" s="110" t="s">
        <v>3422</v>
      </c>
      <c r="D173" s="110" t="s">
        <v>2320</v>
      </c>
      <c r="E173" s="110" t="s">
        <v>1030</v>
      </c>
      <c r="F173" s="110"/>
      <c r="G173" s="110" t="s">
        <v>2432</v>
      </c>
      <c r="H173" s="110"/>
      <c r="I173" s="452" t="s">
        <v>878</v>
      </c>
    </row>
    <row r="174" spans="1:9" ht="24">
      <c r="A174" s="117">
        <v>209</v>
      </c>
      <c r="B174" s="107">
        <v>168</v>
      </c>
      <c r="C174" s="110" t="s">
        <v>3422</v>
      </c>
      <c r="D174" s="110" t="s">
        <v>2398</v>
      </c>
      <c r="E174" s="110" t="s">
        <v>1031</v>
      </c>
      <c r="F174" s="110"/>
      <c r="G174" s="110" t="s">
        <v>1031</v>
      </c>
      <c r="H174" s="110"/>
      <c r="I174" s="452" t="s">
        <v>878</v>
      </c>
    </row>
    <row r="175" spans="1:9" ht="24">
      <c r="A175" s="117">
        <v>210</v>
      </c>
      <c r="B175" s="109">
        <v>169</v>
      </c>
      <c r="C175" s="110" t="s">
        <v>3422</v>
      </c>
      <c r="D175" s="110" t="s">
        <v>2396</v>
      </c>
      <c r="E175" s="110" t="s">
        <v>1032</v>
      </c>
      <c r="F175" s="110"/>
      <c r="G175" s="110" t="s">
        <v>1032</v>
      </c>
      <c r="H175" s="110"/>
      <c r="I175" s="452" t="s">
        <v>878</v>
      </c>
    </row>
    <row r="176" spans="1:9" ht="24">
      <c r="A176" s="117">
        <v>212</v>
      </c>
      <c r="B176" s="109">
        <v>170</v>
      </c>
      <c r="C176" s="110" t="s">
        <v>3422</v>
      </c>
      <c r="D176" s="110" t="s">
        <v>2357</v>
      </c>
      <c r="E176" s="110" t="s">
        <v>1033</v>
      </c>
      <c r="F176" s="110"/>
      <c r="G176" s="110" t="s">
        <v>2433</v>
      </c>
      <c r="H176" s="110" t="s">
        <v>1034</v>
      </c>
      <c r="I176" s="452" t="s">
        <v>1034</v>
      </c>
    </row>
    <row r="177" spans="1:9" ht="24">
      <c r="A177" s="117">
        <v>213</v>
      </c>
      <c r="B177" s="109">
        <v>171</v>
      </c>
      <c r="C177" s="110" t="s">
        <v>3422</v>
      </c>
      <c r="D177" s="110" t="s">
        <v>2357</v>
      </c>
      <c r="E177" s="110" t="s">
        <v>1035</v>
      </c>
      <c r="F177" s="110"/>
      <c r="G177" s="110" t="s">
        <v>2434</v>
      </c>
      <c r="H177" s="110" t="s">
        <v>1036</v>
      </c>
      <c r="I177" s="452" t="s">
        <v>982</v>
      </c>
    </row>
    <row r="178" spans="1:9" ht="24">
      <c r="A178" s="117">
        <v>214</v>
      </c>
      <c r="B178" s="107">
        <v>172</v>
      </c>
      <c r="C178" s="110" t="s">
        <v>3422</v>
      </c>
      <c r="D178" s="110" t="s">
        <v>2357</v>
      </c>
      <c r="E178" s="110" t="s">
        <v>1037</v>
      </c>
      <c r="F178" s="110"/>
      <c r="G178" s="110" t="s">
        <v>1037</v>
      </c>
      <c r="H178" s="110" t="s">
        <v>1036</v>
      </c>
      <c r="I178" s="452" t="s">
        <v>982</v>
      </c>
    </row>
    <row r="179" spans="1:9" ht="24">
      <c r="A179" s="117">
        <v>215</v>
      </c>
      <c r="B179" s="109">
        <v>173</v>
      </c>
      <c r="C179" s="110" t="s">
        <v>3422</v>
      </c>
      <c r="D179" s="110" t="s">
        <v>2357</v>
      </c>
      <c r="E179" s="110" t="s">
        <v>1038</v>
      </c>
      <c r="F179" s="110"/>
      <c r="G179" s="110" t="s">
        <v>1038</v>
      </c>
      <c r="H179" s="110" t="s">
        <v>1036</v>
      </c>
      <c r="I179" s="452" t="s">
        <v>982</v>
      </c>
    </row>
    <row r="180" spans="1:9" ht="24">
      <c r="A180" s="117">
        <v>216</v>
      </c>
      <c r="B180" s="109">
        <v>174</v>
      </c>
      <c r="C180" s="110" t="s">
        <v>3422</v>
      </c>
      <c r="D180" s="110" t="s">
        <v>2357</v>
      </c>
      <c r="E180" s="110" t="s">
        <v>1039</v>
      </c>
      <c r="F180" s="110"/>
      <c r="G180" s="110" t="s">
        <v>1039</v>
      </c>
      <c r="H180" s="110"/>
      <c r="I180" s="452" t="s">
        <v>878</v>
      </c>
    </row>
    <row r="181" spans="1:9" ht="24">
      <c r="A181" s="117">
        <v>217</v>
      </c>
      <c r="B181" s="109">
        <v>175</v>
      </c>
      <c r="C181" s="110" t="s">
        <v>3422</v>
      </c>
      <c r="D181" s="110" t="s">
        <v>2357</v>
      </c>
      <c r="E181" s="110" t="s">
        <v>1040</v>
      </c>
      <c r="F181" s="110"/>
      <c r="G181" s="110" t="s">
        <v>1040</v>
      </c>
      <c r="H181" s="110" t="s">
        <v>1036</v>
      </c>
      <c r="I181" s="452" t="s">
        <v>982</v>
      </c>
    </row>
    <row r="182" spans="1:9" ht="24">
      <c r="A182" s="117">
        <v>218</v>
      </c>
      <c r="B182" s="107">
        <v>176</v>
      </c>
      <c r="C182" s="110" t="s">
        <v>3422</v>
      </c>
      <c r="D182" s="110" t="s">
        <v>2357</v>
      </c>
      <c r="E182" s="110" t="s">
        <v>1041</v>
      </c>
      <c r="F182" s="110"/>
      <c r="G182" s="110" t="s">
        <v>1041</v>
      </c>
      <c r="H182" s="110" t="s">
        <v>1042</v>
      </c>
      <c r="I182" s="452" t="s">
        <v>982</v>
      </c>
    </row>
    <row r="183" spans="1:9" ht="24">
      <c r="A183" s="117">
        <v>219</v>
      </c>
      <c r="B183" s="109">
        <v>177</v>
      </c>
      <c r="C183" s="110" t="s">
        <v>3422</v>
      </c>
      <c r="D183" s="110" t="s">
        <v>2357</v>
      </c>
      <c r="E183" s="110" t="s">
        <v>1043</v>
      </c>
      <c r="F183" s="110"/>
      <c r="G183" s="110" t="s">
        <v>1044</v>
      </c>
      <c r="H183" s="110" t="s">
        <v>1036</v>
      </c>
      <c r="I183" s="452" t="s">
        <v>982</v>
      </c>
    </row>
    <row r="184" spans="1:9" ht="24">
      <c r="A184" s="117">
        <v>220</v>
      </c>
      <c r="B184" s="109">
        <v>178</v>
      </c>
      <c r="C184" s="110" t="s">
        <v>3422</v>
      </c>
      <c r="D184" s="110" t="s">
        <v>2357</v>
      </c>
      <c r="E184" s="110" t="s">
        <v>1045</v>
      </c>
      <c r="F184" s="110"/>
      <c r="G184" s="110" t="s">
        <v>2435</v>
      </c>
      <c r="H184" s="110" t="s">
        <v>1036</v>
      </c>
      <c r="I184" s="452" t="s">
        <v>982</v>
      </c>
    </row>
    <row r="185" spans="1:9" ht="24">
      <c r="A185" s="117">
        <v>221</v>
      </c>
      <c r="B185" s="109">
        <v>179</v>
      </c>
      <c r="C185" s="110" t="s">
        <v>3422</v>
      </c>
      <c r="D185" s="110" t="s">
        <v>2357</v>
      </c>
      <c r="E185" s="110" t="s">
        <v>1046</v>
      </c>
      <c r="F185" s="110"/>
      <c r="G185" s="110" t="s">
        <v>2436</v>
      </c>
      <c r="H185" s="110" t="s">
        <v>1036</v>
      </c>
      <c r="I185" s="452" t="s">
        <v>982</v>
      </c>
    </row>
    <row r="186" spans="1:9" ht="24">
      <c r="A186" s="117">
        <v>222</v>
      </c>
      <c r="B186" s="107">
        <v>180</v>
      </c>
      <c r="C186" s="110" t="s">
        <v>3422</v>
      </c>
      <c r="D186" s="110" t="s">
        <v>2357</v>
      </c>
      <c r="E186" s="110" t="s">
        <v>1047</v>
      </c>
      <c r="F186" s="110"/>
      <c r="G186" s="110" t="s">
        <v>2437</v>
      </c>
      <c r="H186" s="110" t="s">
        <v>1036</v>
      </c>
      <c r="I186" s="452" t="s">
        <v>982</v>
      </c>
    </row>
    <row r="187" spans="1:9" ht="24">
      <c r="A187" s="117">
        <v>223</v>
      </c>
      <c r="B187" s="109">
        <v>181</v>
      </c>
      <c r="C187" s="110" t="s">
        <v>3422</v>
      </c>
      <c r="D187" s="110" t="s">
        <v>2357</v>
      </c>
      <c r="E187" s="110" t="s">
        <v>1048</v>
      </c>
      <c r="F187" s="110"/>
      <c r="G187" s="110" t="s">
        <v>1048</v>
      </c>
      <c r="H187" s="110" t="s">
        <v>1036</v>
      </c>
      <c r="I187" s="452" t="s">
        <v>982</v>
      </c>
    </row>
    <row r="188" spans="1:9" ht="24">
      <c r="A188" s="117">
        <v>224</v>
      </c>
      <c r="B188" s="109">
        <v>182</v>
      </c>
      <c r="C188" s="110" t="s">
        <v>3422</v>
      </c>
      <c r="D188" s="110" t="s">
        <v>2357</v>
      </c>
      <c r="E188" s="110" t="s">
        <v>1049</v>
      </c>
      <c r="F188" s="110"/>
      <c r="G188" s="110" t="s">
        <v>1049</v>
      </c>
      <c r="H188" s="110" t="s">
        <v>896</v>
      </c>
      <c r="I188" s="452" t="s">
        <v>896</v>
      </c>
    </row>
    <row r="189" spans="1:9" ht="24">
      <c r="A189" s="117">
        <v>225</v>
      </c>
      <c r="B189" s="109">
        <v>183</v>
      </c>
      <c r="C189" s="110" t="s">
        <v>3422</v>
      </c>
      <c r="D189" s="110" t="s">
        <v>2317</v>
      </c>
      <c r="E189" s="110" t="s">
        <v>1050</v>
      </c>
      <c r="F189" s="110"/>
      <c r="G189" s="110" t="s">
        <v>1050</v>
      </c>
      <c r="H189" s="110" t="s">
        <v>1051</v>
      </c>
      <c r="I189" s="452" t="s">
        <v>878</v>
      </c>
    </row>
    <row r="190" spans="1:9" ht="24">
      <c r="A190" s="117">
        <v>226</v>
      </c>
      <c r="B190" s="107">
        <v>184</v>
      </c>
      <c r="C190" s="110" t="s">
        <v>3422</v>
      </c>
      <c r="D190" s="110" t="s">
        <v>2317</v>
      </c>
      <c r="E190" s="110" t="s">
        <v>2438</v>
      </c>
      <c r="F190" s="110"/>
      <c r="G190" s="110" t="s">
        <v>2439</v>
      </c>
      <c r="H190" s="110" t="s">
        <v>2440</v>
      </c>
      <c r="I190" s="452" t="s">
        <v>878</v>
      </c>
    </row>
    <row r="191" spans="1:9" ht="24">
      <c r="A191" s="117">
        <v>233</v>
      </c>
      <c r="B191" s="109">
        <v>185</v>
      </c>
      <c r="C191" s="110" t="s">
        <v>3422</v>
      </c>
      <c r="D191" s="110" t="s">
        <v>2317</v>
      </c>
      <c r="E191" s="110" t="s">
        <v>2441</v>
      </c>
      <c r="F191" s="110"/>
      <c r="G191" s="110" t="s">
        <v>2441</v>
      </c>
      <c r="H191" s="110" t="s">
        <v>2442</v>
      </c>
      <c r="I191" s="452" t="s">
        <v>878</v>
      </c>
    </row>
    <row r="192" spans="1:9" ht="24">
      <c r="A192" s="117">
        <v>234</v>
      </c>
      <c r="B192" s="109">
        <v>186</v>
      </c>
      <c r="C192" s="110" t="s">
        <v>3422</v>
      </c>
      <c r="D192" s="110" t="s">
        <v>2443</v>
      </c>
      <c r="E192" s="110" t="s">
        <v>1052</v>
      </c>
      <c r="F192" s="110"/>
      <c r="G192" s="110" t="s">
        <v>2444</v>
      </c>
      <c r="H192" s="110"/>
      <c r="I192" s="452" t="s">
        <v>1053</v>
      </c>
    </row>
    <row r="193" spans="1:9" ht="24">
      <c r="A193" s="117">
        <v>235</v>
      </c>
      <c r="B193" s="109">
        <v>187</v>
      </c>
      <c r="C193" s="110" t="s">
        <v>3422</v>
      </c>
      <c r="D193" s="110" t="s">
        <v>2443</v>
      </c>
      <c r="E193" s="110" t="s">
        <v>1054</v>
      </c>
      <c r="F193" s="110"/>
      <c r="G193" s="110" t="s">
        <v>1054</v>
      </c>
      <c r="H193" s="111" t="s">
        <v>909</v>
      </c>
      <c r="I193" s="453" t="s">
        <v>909</v>
      </c>
    </row>
    <row r="194" spans="1:9" ht="24">
      <c r="A194" s="117">
        <v>239</v>
      </c>
      <c r="B194" s="107">
        <v>188</v>
      </c>
      <c r="C194" s="110" t="s">
        <v>3422</v>
      </c>
      <c r="D194" s="111" t="s">
        <v>2443</v>
      </c>
      <c r="E194" s="111" t="s">
        <v>1055</v>
      </c>
      <c r="F194" s="110"/>
      <c r="G194" s="111" t="s">
        <v>1055</v>
      </c>
      <c r="H194" s="110" t="s">
        <v>909</v>
      </c>
      <c r="I194" s="452" t="s">
        <v>909</v>
      </c>
    </row>
    <row r="195" spans="1:9" ht="24">
      <c r="A195" s="117">
        <v>240</v>
      </c>
      <c r="B195" s="109">
        <v>189</v>
      </c>
      <c r="C195" s="110" t="s">
        <v>3422</v>
      </c>
      <c r="D195" s="110" t="s">
        <v>2322</v>
      </c>
      <c r="E195" s="110" t="s">
        <v>1056</v>
      </c>
      <c r="F195" s="110"/>
      <c r="G195" s="110" t="s">
        <v>1056</v>
      </c>
      <c r="H195" s="110" t="s">
        <v>879</v>
      </c>
      <c r="I195" s="452" t="s">
        <v>879</v>
      </c>
    </row>
    <row r="196" spans="1:9" ht="24">
      <c r="A196" s="117">
        <v>241</v>
      </c>
      <c r="B196" s="109">
        <v>190</v>
      </c>
      <c r="C196" s="110" t="s">
        <v>3422</v>
      </c>
      <c r="D196" s="110" t="s">
        <v>2380</v>
      </c>
      <c r="E196" s="110" t="s">
        <v>1057</v>
      </c>
      <c r="F196" s="110"/>
      <c r="G196" s="110" t="s">
        <v>1057</v>
      </c>
      <c r="H196" s="110"/>
      <c r="I196" s="452" t="s">
        <v>878</v>
      </c>
    </row>
    <row r="197" spans="1:9" ht="24">
      <c r="A197" s="117">
        <v>243</v>
      </c>
      <c r="B197" s="109">
        <v>191</v>
      </c>
      <c r="C197" s="110" t="s">
        <v>3422</v>
      </c>
      <c r="D197" s="110" t="s">
        <v>2320</v>
      </c>
      <c r="E197" s="110" t="s">
        <v>1058</v>
      </c>
      <c r="F197" s="110"/>
      <c r="G197" s="110" t="s">
        <v>1058</v>
      </c>
      <c r="H197" s="110" t="s">
        <v>896</v>
      </c>
      <c r="I197" s="452" t="s">
        <v>896</v>
      </c>
    </row>
    <row r="198" spans="1:9" ht="24">
      <c r="A198" s="117">
        <v>244</v>
      </c>
      <c r="B198" s="107">
        <v>192</v>
      </c>
      <c r="C198" s="110" t="s">
        <v>3422</v>
      </c>
      <c r="D198" s="110" t="s">
        <v>2320</v>
      </c>
      <c r="E198" s="110" t="s">
        <v>1059</v>
      </c>
      <c r="F198" s="110"/>
      <c r="G198" s="110" t="s">
        <v>1059</v>
      </c>
      <c r="H198" s="110" t="s">
        <v>896</v>
      </c>
      <c r="I198" s="452" t="s">
        <v>896</v>
      </c>
    </row>
    <row r="199" spans="1:9" ht="24">
      <c r="A199" s="117">
        <v>245</v>
      </c>
      <c r="B199" s="109">
        <v>193</v>
      </c>
      <c r="C199" s="110" t="s">
        <v>3422</v>
      </c>
      <c r="D199" s="110" t="s">
        <v>2320</v>
      </c>
      <c r="E199" s="110" t="s">
        <v>1060</v>
      </c>
      <c r="F199" s="110"/>
      <c r="G199" s="110" t="s">
        <v>1060</v>
      </c>
      <c r="H199" s="110"/>
      <c r="I199" s="452" t="s">
        <v>878</v>
      </c>
    </row>
    <row r="200" spans="1:9" ht="24">
      <c r="A200" s="117">
        <v>246</v>
      </c>
      <c r="B200" s="109">
        <v>194</v>
      </c>
      <c r="C200" s="110" t="s">
        <v>3422</v>
      </c>
      <c r="D200" s="110" t="s">
        <v>2320</v>
      </c>
      <c r="E200" s="110" t="s">
        <v>1061</v>
      </c>
      <c r="F200" s="110"/>
      <c r="G200" s="110" t="s">
        <v>1061</v>
      </c>
      <c r="H200" s="110" t="s">
        <v>2445</v>
      </c>
      <c r="I200" s="452" t="s">
        <v>878</v>
      </c>
    </row>
    <row r="201" spans="1:9" ht="24">
      <c r="A201" s="117">
        <v>247</v>
      </c>
      <c r="B201" s="109">
        <v>195</v>
      </c>
      <c r="C201" s="110" t="s">
        <v>3422</v>
      </c>
      <c r="D201" s="110" t="s">
        <v>2320</v>
      </c>
      <c r="E201" s="110" t="s">
        <v>1062</v>
      </c>
      <c r="F201" s="110"/>
      <c r="G201" s="110" t="s">
        <v>1062</v>
      </c>
      <c r="H201" s="110" t="s">
        <v>2446</v>
      </c>
      <c r="I201" s="452" t="s">
        <v>878</v>
      </c>
    </row>
    <row r="202" spans="1:9" ht="24">
      <c r="A202" s="117">
        <v>258</v>
      </c>
      <c r="B202" s="107">
        <v>196</v>
      </c>
      <c r="C202" s="110" t="s">
        <v>3422</v>
      </c>
      <c r="D202" s="110" t="s">
        <v>2320</v>
      </c>
      <c r="E202" s="110" t="s">
        <v>1063</v>
      </c>
      <c r="F202" s="110"/>
      <c r="G202" s="110" t="s">
        <v>1063</v>
      </c>
      <c r="H202" s="110"/>
      <c r="I202" s="452" t="s">
        <v>878</v>
      </c>
    </row>
    <row r="203" spans="1:9" ht="24">
      <c r="A203" s="117">
        <v>259</v>
      </c>
      <c r="B203" s="109">
        <v>197</v>
      </c>
      <c r="C203" s="110" t="s">
        <v>3422</v>
      </c>
      <c r="D203" s="110" t="s">
        <v>2320</v>
      </c>
      <c r="E203" s="110" t="s">
        <v>1064</v>
      </c>
      <c r="F203" s="110"/>
      <c r="G203" s="110" t="s">
        <v>1064</v>
      </c>
      <c r="H203" s="110"/>
      <c r="I203" s="452" t="s">
        <v>878</v>
      </c>
    </row>
    <row r="204" spans="1:9" ht="24">
      <c r="A204" s="117">
        <v>260</v>
      </c>
      <c r="B204" s="109">
        <v>198</v>
      </c>
      <c r="C204" s="110" t="s">
        <v>3422</v>
      </c>
      <c r="D204" s="110" t="s">
        <v>2320</v>
      </c>
      <c r="E204" s="110" t="s">
        <v>1065</v>
      </c>
      <c r="F204" s="110"/>
      <c r="G204" s="110" t="s">
        <v>1065</v>
      </c>
      <c r="H204" s="110"/>
      <c r="I204" s="452" t="s">
        <v>878</v>
      </c>
    </row>
    <row r="205" spans="1:9" ht="24">
      <c r="A205" s="117">
        <v>261</v>
      </c>
      <c r="B205" s="109">
        <v>199</v>
      </c>
      <c r="C205" s="110" t="s">
        <v>3422</v>
      </c>
      <c r="D205" s="110" t="s">
        <v>2320</v>
      </c>
      <c r="E205" s="110" t="s">
        <v>1066</v>
      </c>
      <c r="F205" s="110"/>
      <c r="G205" s="110" t="s">
        <v>1066</v>
      </c>
      <c r="H205" s="110"/>
      <c r="I205" s="452" t="s">
        <v>878</v>
      </c>
    </row>
    <row r="206" spans="1:9" ht="24">
      <c r="A206" s="117">
        <v>262</v>
      </c>
      <c r="B206" s="107">
        <v>200</v>
      </c>
      <c r="C206" s="110" t="s">
        <v>3422</v>
      </c>
      <c r="D206" s="110" t="s">
        <v>2357</v>
      </c>
      <c r="E206" s="110" t="s">
        <v>1067</v>
      </c>
      <c r="F206" s="110"/>
      <c r="G206" s="110" t="s">
        <v>1067</v>
      </c>
      <c r="H206" s="110" t="s">
        <v>1042</v>
      </c>
      <c r="I206" s="452" t="s">
        <v>982</v>
      </c>
    </row>
    <row r="207" spans="1:9" ht="24">
      <c r="A207" s="117">
        <v>263</v>
      </c>
      <c r="B207" s="109">
        <v>201</v>
      </c>
      <c r="C207" s="110" t="s">
        <v>3422</v>
      </c>
      <c r="D207" s="110" t="s">
        <v>2322</v>
      </c>
      <c r="E207" s="110" t="s">
        <v>1068</v>
      </c>
      <c r="F207" s="110"/>
      <c r="G207" s="110" t="s">
        <v>1068</v>
      </c>
      <c r="H207" s="110"/>
      <c r="I207" s="452" t="s">
        <v>878</v>
      </c>
    </row>
    <row r="208" spans="1:9" ht="24">
      <c r="A208" s="117">
        <v>264</v>
      </c>
      <c r="B208" s="109">
        <v>202</v>
      </c>
      <c r="C208" s="110" t="s">
        <v>3422</v>
      </c>
      <c r="D208" s="110" t="s">
        <v>2320</v>
      </c>
      <c r="E208" s="110" t="s">
        <v>1069</v>
      </c>
      <c r="F208" s="110"/>
      <c r="G208" s="110" t="s">
        <v>1069</v>
      </c>
      <c r="H208" s="110" t="s">
        <v>896</v>
      </c>
      <c r="I208" s="452" t="s">
        <v>878</v>
      </c>
    </row>
    <row r="209" spans="1:9" ht="36">
      <c r="A209" s="117">
        <v>265</v>
      </c>
      <c r="B209" s="109">
        <v>203</v>
      </c>
      <c r="C209" s="110" t="s">
        <v>3422</v>
      </c>
      <c r="D209" s="110" t="s">
        <v>2320</v>
      </c>
      <c r="E209" s="110" t="s">
        <v>1070</v>
      </c>
      <c r="F209" s="110"/>
      <c r="G209" s="110" t="s">
        <v>1070</v>
      </c>
      <c r="H209" s="110" t="s">
        <v>896</v>
      </c>
      <c r="I209" s="452" t="s">
        <v>896</v>
      </c>
    </row>
    <row r="210" spans="1:9" ht="24">
      <c r="A210" s="117">
        <v>266</v>
      </c>
      <c r="B210" s="107">
        <v>204</v>
      </c>
      <c r="C210" s="110" t="s">
        <v>3422</v>
      </c>
      <c r="D210" s="110" t="s">
        <v>2357</v>
      </c>
      <c r="E210" s="110" t="s">
        <v>1071</v>
      </c>
      <c r="F210" s="110"/>
      <c r="G210" s="110" t="s">
        <v>1071</v>
      </c>
      <c r="H210" s="110" t="s">
        <v>896</v>
      </c>
      <c r="I210" s="452" t="s">
        <v>896</v>
      </c>
    </row>
    <row r="211" spans="1:9" ht="24">
      <c r="A211" s="117">
        <v>267</v>
      </c>
      <c r="B211" s="109">
        <v>205</v>
      </c>
      <c r="C211" s="110" t="s">
        <v>3422</v>
      </c>
      <c r="D211" s="110" t="s">
        <v>2320</v>
      </c>
      <c r="E211" s="110" t="s">
        <v>1072</v>
      </c>
      <c r="F211" s="110"/>
      <c r="G211" s="110" t="s">
        <v>1072</v>
      </c>
      <c r="H211" s="110"/>
      <c r="I211" s="452" t="s">
        <v>878</v>
      </c>
    </row>
    <row r="212" spans="1:9" ht="24">
      <c r="A212" s="117">
        <v>269</v>
      </c>
      <c r="B212" s="109">
        <v>206</v>
      </c>
      <c r="C212" s="110" t="s">
        <v>3422</v>
      </c>
      <c r="D212" s="110" t="s">
        <v>2320</v>
      </c>
      <c r="E212" s="110" t="s">
        <v>1073</v>
      </c>
      <c r="F212" s="110"/>
      <c r="G212" s="110" t="s">
        <v>2447</v>
      </c>
      <c r="H212" s="110"/>
      <c r="I212" s="452" t="s">
        <v>878</v>
      </c>
    </row>
    <row r="213" spans="1:9" ht="24">
      <c r="A213" s="117">
        <v>272</v>
      </c>
      <c r="B213" s="109">
        <v>207</v>
      </c>
      <c r="C213" s="110" t="s">
        <v>3422</v>
      </c>
      <c r="D213" s="110" t="s">
        <v>2380</v>
      </c>
      <c r="E213" s="110" t="s">
        <v>1074</v>
      </c>
      <c r="F213" s="110"/>
      <c r="G213" s="110" t="s">
        <v>2448</v>
      </c>
      <c r="H213" s="110"/>
      <c r="I213" s="452" t="s">
        <v>878</v>
      </c>
    </row>
    <row r="214" spans="1:9" ht="24">
      <c r="A214" s="117">
        <v>273</v>
      </c>
      <c r="B214" s="107">
        <v>208</v>
      </c>
      <c r="C214" s="110" t="s">
        <v>3422</v>
      </c>
      <c r="D214" s="110" t="s">
        <v>2322</v>
      </c>
      <c r="E214" s="110" t="s">
        <v>1075</v>
      </c>
      <c r="F214" s="110"/>
      <c r="G214" s="110" t="s">
        <v>1075</v>
      </c>
      <c r="H214" s="110"/>
      <c r="I214" s="452" t="s">
        <v>878</v>
      </c>
    </row>
    <row r="215" spans="1:9" ht="24">
      <c r="A215" s="117">
        <v>274</v>
      </c>
      <c r="B215" s="109">
        <v>209</v>
      </c>
      <c r="C215" s="110" t="s">
        <v>3422</v>
      </c>
      <c r="D215" s="110" t="s">
        <v>2317</v>
      </c>
      <c r="E215" s="110" t="s">
        <v>1076</v>
      </c>
      <c r="F215" s="110"/>
      <c r="G215" s="110" t="s">
        <v>1076</v>
      </c>
      <c r="H215" s="110"/>
      <c r="I215" s="452" t="s">
        <v>878</v>
      </c>
    </row>
    <row r="216" spans="1:9" ht="24">
      <c r="A216" s="117">
        <v>275</v>
      </c>
      <c r="B216" s="109">
        <v>210</v>
      </c>
      <c r="C216" s="110" t="s">
        <v>3422</v>
      </c>
      <c r="D216" s="110" t="s">
        <v>2317</v>
      </c>
      <c r="E216" s="110" t="s">
        <v>1077</v>
      </c>
      <c r="F216" s="110"/>
      <c r="G216" s="110" t="s">
        <v>2450</v>
      </c>
      <c r="H216" s="110" t="s">
        <v>2451</v>
      </c>
      <c r="I216" s="452" t="s">
        <v>878</v>
      </c>
    </row>
    <row r="217" spans="1:9" ht="24">
      <c r="A217" s="117">
        <v>276</v>
      </c>
      <c r="B217" s="109">
        <v>211</v>
      </c>
      <c r="C217" s="110" t="s">
        <v>3422</v>
      </c>
      <c r="D217" s="110" t="s">
        <v>2357</v>
      </c>
      <c r="E217" s="112" t="s">
        <v>2452</v>
      </c>
      <c r="F217" s="110"/>
      <c r="G217" s="110" t="s">
        <v>2452</v>
      </c>
      <c r="H217" s="110"/>
      <c r="I217" s="452" t="s">
        <v>878</v>
      </c>
    </row>
    <row r="218" spans="1:9" ht="24">
      <c r="A218" s="117">
        <v>277</v>
      </c>
      <c r="B218" s="107">
        <v>212</v>
      </c>
      <c r="C218" s="110" t="s">
        <v>3422</v>
      </c>
      <c r="D218" s="110" t="s">
        <v>2357</v>
      </c>
      <c r="E218" s="110" t="s">
        <v>1078</v>
      </c>
      <c r="F218" s="110"/>
      <c r="G218" s="110" t="s">
        <v>1078</v>
      </c>
      <c r="H218" s="110"/>
      <c r="I218" s="452" t="s">
        <v>878</v>
      </c>
    </row>
    <row r="219" spans="1:9" ht="24">
      <c r="A219" s="117">
        <v>278</v>
      </c>
      <c r="B219" s="109">
        <v>213</v>
      </c>
      <c r="C219" s="110" t="s">
        <v>3422</v>
      </c>
      <c r="D219" s="110" t="s">
        <v>2357</v>
      </c>
      <c r="E219" s="110" t="s">
        <v>1079</v>
      </c>
      <c r="F219" s="110"/>
      <c r="G219" s="110" t="s">
        <v>1079</v>
      </c>
      <c r="H219" s="110"/>
      <c r="I219" s="452" t="s">
        <v>878</v>
      </c>
    </row>
    <row r="220" spans="1:9" ht="24">
      <c r="A220" s="117">
        <v>279</v>
      </c>
      <c r="B220" s="109">
        <v>214</v>
      </c>
      <c r="C220" s="110" t="s">
        <v>3422</v>
      </c>
      <c r="D220" s="110" t="s">
        <v>2357</v>
      </c>
      <c r="E220" s="110" t="s">
        <v>1080</v>
      </c>
      <c r="F220" s="110"/>
      <c r="G220" s="110" t="s">
        <v>1080</v>
      </c>
      <c r="H220" s="110"/>
      <c r="I220" s="452" t="s">
        <v>878</v>
      </c>
    </row>
    <row r="221" spans="1:9" ht="24">
      <c r="A221" s="117">
        <v>282</v>
      </c>
      <c r="B221" s="109">
        <v>215</v>
      </c>
      <c r="C221" s="110" t="s">
        <v>3422</v>
      </c>
      <c r="D221" s="110" t="s">
        <v>2357</v>
      </c>
      <c r="E221" s="110" t="s">
        <v>1081</v>
      </c>
      <c r="F221" s="110"/>
      <c r="G221" s="110" t="s">
        <v>1081</v>
      </c>
      <c r="H221" s="110"/>
      <c r="I221" s="452" t="s">
        <v>878</v>
      </c>
    </row>
    <row r="222" spans="1:9" ht="24">
      <c r="A222" s="117">
        <v>283</v>
      </c>
      <c r="B222" s="107">
        <v>216</v>
      </c>
      <c r="C222" s="110" t="s">
        <v>3422</v>
      </c>
      <c r="D222" s="110" t="s">
        <v>2357</v>
      </c>
      <c r="E222" s="110" t="s">
        <v>1082</v>
      </c>
      <c r="F222" s="110"/>
      <c r="G222" s="110" t="s">
        <v>1082</v>
      </c>
      <c r="H222" s="110"/>
      <c r="I222" s="452" t="s">
        <v>878</v>
      </c>
    </row>
    <row r="223" spans="1:9" ht="24">
      <c r="A223" s="117">
        <v>284</v>
      </c>
      <c r="B223" s="109">
        <v>217</v>
      </c>
      <c r="C223" s="110" t="s">
        <v>3422</v>
      </c>
      <c r="D223" s="110" t="s">
        <v>2320</v>
      </c>
      <c r="E223" s="110" t="s">
        <v>3425</v>
      </c>
      <c r="F223" s="110"/>
      <c r="G223" s="110" t="s">
        <v>1083</v>
      </c>
      <c r="H223" s="110" t="s">
        <v>2382</v>
      </c>
      <c r="I223" s="452" t="s">
        <v>890</v>
      </c>
    </row>
    <row r="224" spans="1:9" ht="24">
      <c r="A224" s="117">
        <v>285</v>
      </c>
      <c r="B224" s="109">
        <v>218</v>
      </c>
      <c r="C224" s="110" t="s">
        <v>3422</v>
      </c>
      <c r="D224" s="110" t="s">
        <v>2320</v>
      </c>
      <c r="E224" s="110" t="s">
        <v>1084</v>
      </c>
      <c r="F224" s="110"/>
      <c r="G224" s="110" t="s">
        <v>1084</v>
      </c>
      <c r="H224" s="110"/>
      <c r="I224" s="452" t="s">
        <v>878</v>
      </c>
    </row>
    <row r="225" spans="1:9" ht="24">
      <c r="A225" s="117">
        <v>286</v>
      </c>
      <c r="B225" s="109">
        <v>219</v>
      </c>
      <c r="C225" s="110" t="s">
        <v>3422</v>
      </c>
      <c r="D225" s="110" t="s">
        <v>2320</v>
      </c>
      <c r="E225" s="110" t="s">
        <v>1085</v>
      </c>
      <c r="F225" s="110"/>
      <c r="G225" s="110" t="s">
        <v>2453</v>
      </c>
      <c r="H225" s="110"/>
      <c r="I225" s="452" t="s">
        <v>878</v>
      </c>
    </row>
    <row r="226" spans="1:9" ht="24">
      <c r="A226" s="117">
        <v>290</v>
      </c>
      <c r="B226" s="107">
        <v>220</v>
      </c>
      <c r="C226" s="110" t="s">
        <v>3422</v>
      </c>
      <c r="D226" s="110" t="s">
        <v>2320</v>
      </c>
      <c r="E226" s="110" t="s">
        <v>1086</v>
      </c>
      <c r="F226" s="110"/>
      <c r="G226" s="110" t="s">
        <v>2454</v>
      </c>
      <c r="H226" s="110"/>
      <c r="I226" s="452" t="s">
        <v>878</v>
      </c>
    </row>
    <row r="227" spans="1:9" ht="24">
      <c r="A227" s="117">
        <v>292</v>
      </c>
      <c r="B227" s="109">
        <v>221</v>
      </c>
      <c r="C227" s="110" t="s">
        <v>3422</v>
      </c>
      <c r="D227" s="110" t="s">
        <v>2320</v>
      </c>
      <c r="E227" s="110" t="s">
        <v>1087</v>
      </c>
      <c r="F227" s="110"/>
      <c r="G227" s="110" t="s">
        <v>2455</v>
      </c>
      <c r="H227" s="110"/>
      <c r="I227" s="452" t="s">
        <v>878</v>
      </c>
    </row>
    <row r="228" spans="1:9" ht="24">
      <c r="A228" s="117">
        <v>293</v>
      </c>
      <c r="B228" s="109">
        <v>222</v>
      </c>
      <c r="C228" s="110" t="s">
        <v>3422</v>
      </c>
      <c r="D228" s="110" t="s">
        <v>2320</v>
      </c>
      <c r="E228" s="110" t="s">
        <v>1088</v>
      </c>
      <c r="F228" s="110"/>
      <c r="G228" s="110" t="s">
        <v>1088</v>
      </c>
      <c r="H228" s="110" t="s">
        <v>2456</v>
      </c>
      <c r="I228" s="452" t="s">
        <v>916</v>
      </c>
    </row>
    <row r="229" spans="1:9" ht="24">
      <c r="A229" s="117">
        <v>294</v>
      </c>
      <c r="B229" s="109">
        <v>223</v>
      </c>
      <c r="C229" s="110" t="s">
        <v>3422</v>
      </c>
      <c r="D229" s="110" t="s">
        <v>2398</v>
      </c>
      <c r="E229" s="110" t="s">
        <v>1089</v>
      </c>
      <c r="F229" s="110"/>
      <c r="G229" s="110" t="s">
        <v>1089</v>
      </c>
      <c r="H229" s="110"/>
      <c r="I229" s="452" t="s">
        <v>878</v>
      </c>
    </row>
    <row r="230" spans="1:9" ht="24">
      <c r="A230" s="117">
        <v>295</v>
      </c>
      <c r="B230" s="107">
        <v>224</v>
      </c>
      <c r="C230" s="110" t="s">
        <v>3422</v>
      </c>
      <c r="D230" s="110" t="s">
        <v>2320</v>
      </c>
      <c r="E230" s="110" t="s">
        <v>1090</v>
      </c>
      <c r="F230" s="110"/>
      <c r="G230" s="110" t="s">
        <v>2457</v>
      </c>
      <c r="H230" s="110"/>
      <c r="I230" s="452" t="s">
        <v>878</v>
      </c>
    </row>
    <row r="231" spans="1:9" ht="24">
      <c r="A231" s="117">
        <v>297</v>
      </c>
      <c r="B231" s="109">
        <v>225</v>
      </c>
      <c r="C231" s="110" t="s">
        <v>3422</v>
      </c>
      <c r="D231" s="110" t="s">
        <v>2322</v>
      </c>
      <c r="E231" s="110" t="s">
        <v>1091</v>
      </c>
      <c r="F231" s="110"/>
      <c r="G231" s="110" t="s">
        <v>1091</v>
      </c>
      <c r="H231" s="110" t="s">
        <v>2458</v>
      </c>
      <c r="I231" s="452" t="s">
        <v>878</v>
      </c>
    </row>
    <row r="232" spans="1:9" ht="24">
      <c r="A232" s="117">
        <v>298</v>
      </c>
      <c r="B232" s="109">
        <v>226</v>
      </c>
      <c r="C232" s="110" t="s">
        <v>3422</v>
      </c>
      <c r="D232" s="110" t="s">
        <v>2322</v>
      </c>
      <c r="E232" s="110" t="s">
        <v>1092</v>
      </c>
      <c r="F232" s="110"/>
      <c r="G232" s="110" t="s">
        <v>1092</v>
      </c>
      <c r="H232" s="110" t="s">
        <v>2459</v>
      </c>
      <c r="I232" s="452" t="s">
        <v>878</v>
      </c>
    </row>
    <row r="233" spans="1:9" ht="24">
      <c r="A233" s="117">
        <v>300</v>
      </c>
      <c r="B233" s="109">
        <v>227</v>
      </c>
      <c r="C233" s="110" t="s">
        <v>3422</v>
      </c>
      <c r="D233" s="110" t="s">
        <v>2322</v>
      </c>
      <c r="E233" s="110" t="s">
        <v>1093</v>
      </c>
      <c r="F233" s="110"/>
      <c r="G233" s="110" t="s">
        <v>2460</v>
      </c>
      <c r="H233" s="110" t="s">
        <v>2459</v>
      </c>
      <c r="I233" s="452" t="s">
        <v>878</v>
      </c>
    </row>
    <row r="234" spans="1:9" ht="24">
      <c r="A234" s="117">
        <v>301</v>
      </c>
      <c r="B234" s="107">
        <v>228</v>
      </c>
      <c r="C234" s="110" t="s">
        <v>1097</v>
      </c>
      <c r="D234" s="110" t="s">
        <v>2443</v>
      </c>
      <c r="E234" s="110" t="s">
        <v>1099</v>
      </c>
      <c r="F234" s="110"/>
      <c r="G234" s="110" t="s">
        <v>1099</v>
      </c>
      <c r="H234" s="110" t="s">
        <v>896</v>
      </c>
      <c r="I234" s="452" t="s">
        <v>896</v>
      </c>
    </row>
    <row r="235" spans="1:9" ht="24">
      <c r="A235" s="117">
        <v>306</v>
      </c>
      <c r="B235" s="109">
        <v>229</v>
      </c>
      <c r="C235" s="110" t="s">
        <v>1097</v>
      </c>
      <c r="D235" s="110" t="s">
        <v>2322</v>
      </c>
      <c r="E235" s="110" t="s">
        <v>1101</v>
      </c>
      <c r="F235" s="110"/>
      <c r="G235" s="110" t="s">
        <v>1101</v>
      </c>
      <c r="H235" s="110"/>
      <c r="I235" s="452" t="s">
        <v>878</v>
      </c>
    </row>
    <row r="236" spans="1:9" ht="24">
      <c r="A236" s="117">
        <v>307</v>
      </c>
      <c r="B236" s="109">
        <v>230</v>
      </c>
      <c r="C236" s="110" t="s">
        <v>1097</v>
      </c>
      <c r="D236" s="110" t="s">
        <v>2322</v>
      </c>
      <c r="E236" s="110" t="s">
        <v>2112</v>
      </c>
      <c r="F236" s="110"/>
      <c r="G236" s="110" t="s">
        <v>2112</v>
      </c>
      <c r="H236" s="110"/>
      <c r="I236" s="452" t="s">
        <v>878</v>
      </c>
    </row>
    <row r="237" spans="1:9">
      <c r="A237" s="117">
        <v>308</v>
      </c>
      <c r="B237" s="109">
        <v>231</v>
      </c>
      <c r="C237" s="110" t="s">
        <v>1097</v>
      </c>
      <c r="D237" s="110" t="s">
        <v>2320</v>
      </c>
      <c r="E237" s="110" t="s">
        <v>2873</v>
      </c>
      <c r="F237" s="110"/>
      <c r="G237" s="110" t="s">
        <v>1102</v>
      </c>
      <c r="H237" s="110"/>
      <c r="I237" s="452" t="s">
        <v>878</v>
      </c>
    </row>
    <row r="238" spans="1:9">
      <c r="A238" s="117">
        <v>312</v>
      </c>
      <c r="B238" s="107">
        <v>232</v>
      </c>
      <c r="C238" s="110" t="s">
        <v>1097</v>
      </c>
      <c r="D238" s="110" t="s">
        <v>2320</v>
      </c>
      <c r="E238" s="110" t="s">
        <v>2873</v>
      </c>
      <c r="F238" s="110"/>
      <c r="G238" s="110" t="s">
        <v>1104</v>
      </c>
      <c r="H238" s="110" t="s">
        <v>1105</v>
      </c>
      <c r="I238" s="452" t="s">
        <v>878</v>
      </c>
    </row>
    <row r="239" spans="1:9">
      <c r="A239" s="117">
        <v>314</v>
      </c>
      <c r="B239" s="109">
        <v>233</v>
      </c>
      <c r="C239" s="110" t="s">
        <v>1097</v>
      </c>
      <c r="D239" s="110" t="s">
        <v>2320</v>
      </c>
      <c r="E239" s="110" t="s">
        <v>2873</v>
      </c>
      <c r="F239" s="110"/>
      <c r="G239" s="110" t="s">
        <v>1106</v>
      </c>
      <c r="H239" s="110"/>
      <c r="I239" s="452" t="s">
        <v>878</v>
      </c>
    </row>
    <row r="240" spans="1:9">
      <c r="A240" s="117">
        <v>323</v>
      </c>
      <c r="B240" s="109">
        <v>234</v>
      </c>
      <c r="C240" s="110" t="s">
        <v>1097</v>
      </c>
      <c r="D240" s="110" t="s">
        <v>2320</v>
      </c>
      <c r="E240" s="110" t="s">
        <v>2874</v>
      </c>
      <c r="F240" s="110"/>
      <c r="G240" s="110" t="s">
        <v>1107</v>
      </c>
      <c r="H240" s="110"/>
      <c r="I240" s="452" t="s">
        <v>878</v>
      </c>
    </row>
    <row r="241" spans="1:9">
      <c r="A241" s="117">
        <v>324</v>
      </c>
      <c r="B241" s="109">
        <v>235</v>
      </c>
      <c r="C241" s="110" t="s">
        <v>1097</v>
      </c>
      <c r="D241" s="110" t="s">
        <v>2320</v>
      </c>
      <c r="E241" s="110" t="s">
        <v>2875</v>
      </c>
      <c r="F241" s="110"/>
      <c r="G241" s="110" t="s">
        <v>1108</v>
      </c>
      <c r="H241" s="110"/>
      <c r="I241" s="452" t="s">
        <v>878</v>
      </c>
    </row>
    <row r="242" spans="1:9" ht="24">
      <c r="A242" s="117">
        <v>325</v>
      </c>
      <c r="B242" s="107">
        <v>236</v>
      </c>
      <c r="C242" s="110" t="s">
        <v>1097</v>
      </c>
      <c r="D242" s="110" t="s">
        <v>2412</v>
      </c>
      <c r="E242" s="110" t="s">
        <v>1109</v>
      </c>
      <c r="F242" s="110"/>
      <c r="G242" s="110" t="s">
        <v>1109</v>
      </c>
      <c r="H242" s="110"/>
      <c r="I242" s="452" t="s">
        <v>878</v>
      </c>
    </row>
    <row r="243" spans="1:9">
      <c r="A243" s="117">
        <v>326</v>
      </c>
      <c r="B243" s="109">
        <v>237</v>
      </c>
      <c r="C243" s="110" t="s">
        <v>1097</v>
      </c>
      <c r="D243" s="110" t="s">
        <v>2412</v>
      </c>
      <c r="E243" s="110" t="s">
        <v>2876</v>
      </c>
      <c r="F243" s="110"/>
      <c r="G243" s="110" t="s">
        <v>1110</v>
      </c>
      <c r="H243" s="110"/>
      <c r="I243" s="452" t="s">
        <v>878</v>
      </c>
    </row>
    <row r="244" spans="1:9">
      <c r="A244" s="117">
        <v>327</v>
      </c>
      <c r="B244" s="109">
        <v>238</v>
      </c>
      <c r="C244" s="110" t="s">
        <v>1097</v>
      </c>
      <c r="D244" s="110" t="s">
        <v>2412</v>
      </c>
      <c r="E244" s="110" t="s">
        <v>2877</v>
      </c>
      <c r="F244" s="110"/>
      <c r="G244" s="110" t="s">
        <v>1111</v>
      </c>
      <c r="H244" s="110"/>
      <c r="I244" s="452" t="s">
        <v>878</v>
      </c>
    </row>
    <row r="245" spans="1:9">
      <c r="A245" s="117">
        <v>328</v>
      </c>
      <c r="B245" s="109">
        <v>239</v>
      </c>
      <c r="C245" s="110" t="s">
        <v>1097</v>
      </c>
      <c r="D245" s="110" t="s">
        <v>2322</v>
      </c>
      <c r="E245" s="110" t="s">
        <v>1112</v>
      </c>
      <c r="F245" s="110"/>
      <c r="G245" s="110" t="s">
        <v>1112</v>
      </c>
      <c r="H245" s="110"/>
      <c r="I245" s="452" t="s">
        <v>878</v>
      </c>
    </row>
    <row r="246" spans="1:9" ht="36">
      <c r="A246" s="117">
        <v>329</v>
      </c>
      <c r="B246" s="107">
        <v>240</v>
      </c>
      <c r="C246" s="110" t="s">
        <v>1097</v>
      </c>
      <c r="D246" s="110" t="s">
        <v>2322</v>
      </c>
      <c r="E246" s="110" t="s">
        <v>1114</v>
      </c>
      <c r="F246" s="110"/>
      <c r="G246" s="110" t="s">
        <v>1114</v>
      </c>
      <c r="H246" s="110"/>
      <c r="I246" s="452" t="s">
        <v>878</v>
      </c>
    </row>
    <row r="247" spans="1:9" ht="24">
      <c r="A247" s="117">
        <v>330</v>
      </c>
      <c r="B247" s="109">
        <v>241</v>
      </c>
      <c r="C247" s="110" t="s">
        <v>1097</v>
      </c>
      <c r="D247" s="110" t="s">
        <v>2322</v>
      </c>
      <c r="E247" s="110" t="s">
        <v>2462</v>
      </c>
      <c r="F247" s="110"/>
      <c r="G247" s="110" t="s">
        <v>2462</v>
      </c>
      <c r="H247" s="110"/>
      <c r="I247" s="452" t="s">
        <v>878</v>
      </c>
    </row>
    <row r="248" spans="1:9">
      <c r="A248" s="117">
        <v>331</v>
      </c>
      <c r="B248" s="109">
        <v>242</v>
      </c>
      <c r="C248" s="110" t="s">
        <v>1097</v>
      </c>
      <c r="D248" s="110" t="s">
        <v>2322</v>
      </c>
      <c r="E248" s="110" t="s">
        <v>1115</v>
      </c>
      <c r="F248" s="110"/>
      <c r="G248" s="110" t="s">
        <v>1115</v>
      </c>
      <c r="H248" s="110"/>
      <c r="I248" s="452" t="s">
        <v>878</v>
      </c>
    </row>
    <row r="249" spans="1:9" ht="24">
      <c r="A249" s="117">
        <v>332</v>
      </c>
      <c r="B249" s="109">
        <v>243</v>
      </c>
      <c r="C249" s="110" t="s">
        <v>1097</v>
      </c>
      <c r="D249" s="110" t="s">
        <v>2322</v>
      </c>
      <c r="E249" s="110" t="s">
        <v>1116</v>
      </c>
      <c r="F249" s="110"/>
      <c r="G249" s="110" t="s">
        <v>1116</v>
      </c>
      <c r="H249" s="110"/>
      <c r="I249" s="452" t="s">
        <v>878</v>
      </c>
    </row>
    <row r="250" spans="1:9" ht="24">
      <c r="A250" s="117">
        <v>334</v>
      </c>
      <c r="B250" s="107">
        <v>244</v>
      </c>
      <c r="C250" s="110" t="s">
        <v>1097</v>
      </c>
      <c r="D250" s="110" t="s">
        <v>2322</v>
      </c>
      <c r="E250" s="110" t="s">
        <v>1452</v>
      </c>
      <c r="F250" s="110"/>
      <c r="G250" s="110" t="s">
        <v>1452</v>
      </c>
      <c r="H250" s="110"/>
      <c r="I250" s="452" t="s">
        <v>878</v>
      </c>
    </row>
    <row r="251" spans="1:9" ht="36">
      <c r="A251" s="117">
        <v>335</v>
      </c>
      <c r="B251" s="109">
        <v>245</v>
      </c>
      <c r="C251" s="110" t="s">
        <v>1097</v>
      </c>
      <c r="D251" s="110" t="s">
        <v>2322</v>
      </c>
      <c r="E251" s="110" t="s">
        <v>1451</v>
      </c>
      <c r="F251" s="110"/>
      <c r="G251" s="110" t="s">
        <v>1451</v>
      </c>
      <c r="H251" s="110"/>
      <c r="I251" s="452" t="s">
        <v>878</v>
      </c>
    </row>
    <row r="252" spans="1:9" ht="24">
      <c r="A252" s="117">
        <v>336</v>
      </c>
      <c r="B252" s="109">
        <v>246</v>
      </c>
      <c r="C252" s="110" t="s">
        <v>1097</v>
      </c>
      <c r="D252" s="110" t="s">
        <v>2320</v>
      </c>
      <c r="E252" s="110" t="s">
        <v>1119</v>
      </c>
      <c r="F252" s="110"/>
      <c r="G252" s="110" t="s">
        <v>1119</v>
      </c>
      <c r="H252" s="110"/>
      <c r="I252" s="452" t="s">
        <v>878</v>
      </c>
    </row>
    <row r="253" spans="1:9">
      <c r="A253" s="117">
        <v>337</v>
      </c>
      <c r="B253" s="109">
        <v>247</v>
      </c>
      <c r="C253" s="110" t="s">
        <v>1097</v>
      </c>
      <c r="D253" s="110" t="s">
        <v>2320</v>
      </c>
      <c r="E253" s="110" t="s">
        <v>2463</v>
      </c>
      <c r="F253" s="110"/>
      <c r="G253" s="110" t="s">
        <v>2463</v>
      </c>
      <c r="H253" s="110"/>
      <c r="I253" s="452" t="s">
        <v>878</v>
      </c>
    </row>
    <row r="254" spans="1:9">
      <c r="A254" s="117">
        <v>341</v>
      </c>
      <c r="B254" s="107">
        <v>248</v>
      </c>
      <c r="C254" s="110" t="s">
        <v>1097</v>
      </c>
      <c r="D254" s="110" t="s">
        <v>2322</v>
      </c>
      <c r="E254" s="110" t="s">
        <v>1121</v>
      </c>
      <c r="F254" s="110"/>
      <c r="G254" s="110" t="s">
        <v>1121</v>
      </c>
      <c r="H254" s="110"/>
      <c r="I254" s="452" t="s">
        <v>878</v>
      </c>
    </row>
    <row r="255" spans="1:9">
      <c r="A255" s="117">
        <v>345</v>
      </c>
      <c r="B255" s="109">
        <v>249</v>
      </c>
      <c r="C255" s="110" t="s">
        <v>1097</v>
      </c>
      <c r="D255" s="110" t="s">
        <v>2322</v>
      </c>
      <c r="E255" s="110" t="s">
        <v>1122</v>
      </c>
      <c r="F255" s="110"/>
      <c r="G255" s="110" t="s">
        <v>1122</v>
      </c>
      <c r="H255" s="110"/>
      <c r="I255" s="452" t="s">
        <v>878</v>
      </c>
    </row>
    <row r="256" spans="1:9">
      <c r="A256" s="117">
        <v>346</v>
      </c>
      <c r="B256" s="109">
        <v>250</v>
      </c>
      <c r="C256" s="110" t="s">
        <v>1097</v>
      </c>
      <c r="D256" s="110" t="s">
        <v>2322</v>
      </c>
      <c r="E256" s="110" t="s">
        <v>1123</v>
      </c>
      <c r="F256" s="110"/>
      <c r="G256" s="110" t="s">
        <v>1123</v>
      </c>
      <c r="H256" s="110"/>
      <c r="I256" s="452" t="s">
        <v>878</v>
      </c>
    </row>
    <row r="257" spans="1:9">
      <c r="A257" s="117">
        <v>347</v>
      </c>
      <c r="B257" s="109">
        <v>251</v>
      </c>
      <c r="C257" s="110" t="s">
        <v>1097</v>
      </c>
      <c r="D257" s="110" t="s">
        <v>2322</v>
      </c>
      <c r="E257" s="110" t="s">
        <v>1124</v>
      </c>
      <c r="F257" s="110"/>
      <c r="G257" s="110" t="s">
        <v>1124</v>
      </c>
      <c r="H257" s="110"/>
      <c r="I257" s="452" t="s">
        <v>878</v>
      </c>
    </row>
    <row r="258" spans="1:9">
      <c r="A258" s="117">
        <v>348</v>
      </c>
      <c r="B258" s="107">
        <v>252</v>
      </c>
      <c r="C258" s="110" t="s">
        <v>1097</v>
      </c>
      <c r="D258" s="110" t="s">
        <v>2322</v>
      </c>
      <c r="E258" s="110" t="s">
        <v>1126</v>
      </c>
      <c r="F258" s="110"/>
      <c r="G258" s="110" t="s">
        <v>1126</v>
      </c>
      <c r="H258" s="110"/>
      <c r="I258" s="452" t="s">
        <v>878</v>
      </c>
    </row>
    <row r="259" spans="1:9">
      <c r="A259" s="117">
        <v>354</v>
      </c>
      <c r="B259" s="109">
        <v>253</v>
      </c>
      <c r="C259" s="110" t="s">
        <v>1097</v>
      </c>
      <c r="D259" s="110" t="s">
        <v>2322</v>
      </c>
      <c r="E259" s="110" t="s">
        <v>1127</v>
      </c>
      <c r="F259" s="110"/>
      <c r="G259" s="110" t="s">
        <v>1127</v>
      </c>
      <c r="H259" s="110"/>
      <c r="I259" s="452" t="s">
        <v>878</v>
      </c>
    </row>
    <row r="260" spans="1:9">
      <c r="A260" s="117">
        <v>357</v>
      </c>
      <c r="B260" s="109">
        <v>254</v>
      </c>
      <c r="C260" s="110" t="s">
        <v>1097</v>
      </c>
      <c r="D260" s="110" t="s">
        <v>2322</v>
      </c>
      <c r="E260" s="114" t="s">
        <v>1128</v>
      </c>
      <c r="F260" s="110"/>
      <c r="G260" s="114" t="s">
        <v>1128</v>
      </c>
      <c r="H260" s="110"/>
      <c r="I260" s="452" t="s">
        <v>878</v>
      </c>
    </row>
    <row r="261" spans="1:9">
      <c r="A261" s="117">
        <v>365</v>
      </c>
      <c r="B261" s="109">
        <v>255</v>
      </c>
      <c r="C261" s="110" t="s">
        <v>1097</v>
      </c>
      <c r="D261" s="110" t="s">
        <v>2322</v>
      </c>
      <c r="E261" s="110" t="s">
        <v>1129</v>
      </c>
      <c r="F261" s="113"/>
      <c r="G261" s="110" t="s">
        <v>1129</v>
      </c>
      <c r="H261" s="110"/>
      <c r="I261" s="452" t="s">
        <v>878</v>
      </c>
    </row>
    <row r="262" spans="1:9">
      <c r="A262" s="117">
        <v>369</v>
      </c>
      <c r="B262" s="107">
        <v>256</v>
      </c>
      <c r="C262" s="110" t="s">
        <v>1097</v>
      </c>
      <c r="D262" s="110" t="s">
        <v>2322</v>
      </c>
      <c r="E262" s="110" t="s">
        <v>1130</v>
      </c>
      <c r="F262" s="110"/>
      <c r="G262" s="110" t="s">
        <v>1130</v>
      </c>
      <c r="H262" s="110"/>
      <c r="I262" s="452" t="s">
        <v>878</v>
      </c>
    </row>
    <row r="263" spans="1:9" ht="24">
      <c r="A263" s="117">
        <v>370</v>
      </c>
      <c r="B263" s="109">
        <v>257</v>
      </c>
      <c r="C263" s="110" t="s">
        <v>1097</v>
      </c>
      <c r="D263" s="110" t="s">
        <v>2322</v>
      </c>
      <c r="E263" s="110" t="s">
        <v>1131</v>
      </c>
      <c r="F263" s="110"/>
      <c r="G263" s="110" t="s">
        <v>1131</v>
      </c>
      <c r="H263" s="110"/>
      <c r="I263" s="452" t="s">
        <v>878</v>
      </c>
    </row>
    <row r="264" spans="1:9">
      <c r="A264" s="117">
        <v>371</v>
      </c>
      <c r="B264" s="109">
        <v>258</v>
      </c>
      <c r="C264" s="110" t="s">
        <v>1097</v>
      </c>
      <c r="D264" s="110" t="s">
        <v>2322</v>
      </c>
      <c r="E264" s="110" t="s">
        <v>1132</v>
      </c>
      <c r="F264" s="110"/>
      <c r="G264" s="110" t="s">
        <v>1132</v>
      </c>
      <c r="H264" s="110"/>
      <c r="I264" s="452" t="s">
        <v>878</v>
      </c>
    </row>
    <row r="265" spans="1:9">
      <c r="A265" s="117">
        <v>372</v>
      </c>
      <c r="B265" s="109">
        <v>259</v>
      </c>
      <c r="C265" s="110" t="s">
        <v>1097</v>
      </c>
      <c r="D265" s="110" t="s">
        <v>2322</v>
      </c>
      <c r="E265" s="110" t="s">
        <v>1133</v>
      </c>
      <c r="F265" s="110"/>
      <c r="G265" s="110" t="s">
        <v>1133</v>
      </c>
      <c r="H265" s="110"/>
      <c r="I265" s="452" t="s">
        <v>878</v>
      </c>
    </row>
    <row r="266" spans="1:9">
      <c r="A266" s="117">
        <v>373</v>
      </c>
      <c r="B266" s="107">
        <v>260</v>
      </c>
      <c r="C266" s="110" t="s">
        <v>1097</v>
      </c>
      <c r="D266" s="110" t="s">
        <v>2322</v>
      </c>
      <c r="E266" s="110" t="s">
        <v>1134</v>
      </c>
      <c r="F266" s="110"/>
      <c r="G266" s="110" t="s">
        <v>1134</v>
      </c>
      <c r="H266" s="110"/>
      <c r="I266" s="452" t="s">
        <v>878</v>
      </c>
    </row>
    <row r="267" spans="1:9" ht="24">
      <c r="A267" s="117">
        <v>374</v>
      </c>
      <c r="B267" s="109">
        <v>261</v>
      </c>
      <c r="C267" s="110" t="s">
        <v>1097</v>
      </c>
      <c r="D267" s="110" t="s">
        <v>2322</v>
      </c>
      <c r="E267" s="110" t="s">
        <v>1135</v>
      </c>
      <c r="F267" s="110"/>
      <c r="G267" s="110" t="s">
        <v>1135</v>
      </c>
      <c r="H267" s="110"/>
      <c r="I267" s="452" t="s">
        <v>878</v>
      </c>
    </row>
    <row r="268" spans="1:9">
      <c r="A268" s="117">
        <v>375</v>
      </c>
      <c r="B268" s="109">
        <v>262</v>
      </c>
      <c r="C268" s="110" t="s">
        <v>1097</v>
      </c>
      <c r="D268" s="110" t="s">
        <v>2322</v>
      </c>
      <c r="E268" s="110" t="s">
        <v>1136</v>
      </c>
      <c r="F268" s="110"/>
      <c r="G268" s="110" t="s">
        <v>1136</v>
      </c>
      <c r="H268" s="110"/>
      <c r="I268" s="452" t="s">
        <v>878</v>
      </c>
    </row>
    <row r="269" spans="1:9">
      <c r="A269" s="117">
        <v>376</v>
      </c>
      <c r="B269" s="109">
        <v>263</v>
      </c>
      <c r="C269" s="110" t="s">
        <v>1097</v>
      </c>
      <c r="D269" s="110" t="s">
        <v>2322</v>
      </c>
      <c r="E269" s="110" t="s">
        <v>1137</v>
      </c>
      <c r="F269" s="110"/>
      <c r="G269" s="110" t="s">
        <v>1137</v>
      </c>
      <c r="H269" s="110"/>
      <c r="I269" s="452" t="s">
        <v>878</v>
      </c>
    </row>
    <row r="270" spans="1:9">
      <c r="A270" s="117">
        <v>377</v>
      </c>
      <c r="B270" s="107">
        <v>264</v>
      </c>
      <c r="C270" s="110" t="s">
        <v>1097</v>
      </c>
      <c r="D270" s="110" t="s">
        <v>2322</v>
      </c>
      <c r="E270" s="110" t="s">
        <v>1141</v>
      </c>
      <c r="F270" s="110"/>
      <c r="G270" s="110" t="s">
        <v>1141</v>
      </c>
      <c r="H270" s="110"/>
      <c r="I270" s="452" t="s">
        <v>878</v>
      </c>
    </row>
    <row r="271" spans="1:9">
      <c r="A271" s="117">
        <v>378</v>
      </c>
      <c r="B271" s="109">
        <v>265</v>
      </c>
      <c r="C271" s="110" t="s">
        <v>1097</v>
      </c>
      <c r="D271" s="110" t="s">
        <v>2322</v>
      </c>
      <c r="E271" s="110" t="s">
        <v>1140</v>
      </c>
      <c r="F271" s="110"/>
      <c r="G271" s="110" t="s">
        <v>1140</v>
      </c>
      <c r="H271" s="110"/>
      <c r="I271" s="452" t="s">
        <v>878</v>
      </c>
    </row>
    <row r="272" spans="1:9" ht="24">
      <c r="A272" s="117">
        <v>380</v>
      </c>
      <c r="B272" s="109">
        <v>266</v>
      </c>
      <c r="C272" s="110" t="s">
        <v>1097</v>
      </c>
      <c r="D272" s="110" t="s">
        <v>2322</v>
      </c>
      <c r="E272" s="110" t="s">
        <v>1468</v>
      </c>
      <c r="F272" s="110"/>
      <c r="G272" s="110" t="s">
        <v>1468</v>
      </c>
      <c r="H272" s="110"/>
      <c r="I272" s="452" t="s">
        <v>878</v>
      </c>
    </row>
    <row r="273" spans="1:9" ht="24">
      <c r="A273" s="117">
        <v>384</v>
      </c>
      <c r="B273" s="109">
        <v>267</v>
      </c>
      <c r="C273" s="110" t="s">
        <v>1097</v>
      </c>
      <c r="D273" s="110" t="s">
        <v>2322</v>
      </c>
      <c r="E273" s="110" t="s">
        <v>1139</v>
      </c>
      <c r="F273" s="110"/>
      <c r="G273" s="110" t="s">
        <v>1139</v>
      </c>
      <c r="H273" s="110"/>
      <c r="I273" s="452" t="s">
        <v>878</v>
      </c>
    </row>
    <row r="274" spans="1:9">
      <c r="A274" s="117">
        <v>385</v>
      </c>
      <c r="B274" s="107">
        <v>268</v>
      </c>
      <c r="C274" s="110" t="s">
        <v>1097</v>
      </c>
      <c r="D274" s="110" t="s">
        <v>2322</v>
      </c>
      <c r="E274" s="110" t="s">
        <v>2464</v>
      </c>
      <c r="F274" s="110"/>
      <c r="G274" s="110" t="s">
        <v>2464</v>
      </c>
      <c r="H274" s="110"/>
      <c r="I274" s="452" t="s">
        <v>878</v>
      </c>
    </row>
    <row r="275" spans="1:9" ht="24">
      <c r="A275" s="117">
        <v>386</v>
      </c>
      <c r="B275" s="109">
        <v>269</v>
      </c>
      <c r="C275" s="110" t="s">
        <v>1097</v>
      </c>
      <c r="D275" s="110" t="s">
        <v>2322</v>
      </c>
      <c r="E275" s="110" t="s">
        <v>2465</v>
      </c>
      <c r="F275" s="110"/>
      <c r="G275" s="110" t="s">
        <v>2465</v>
      </c>
      <c r="H275" s="110"/>
      <c r="I275" s="452" t="s">
        <v>878</v>
      </c>
    </row>
    <row r="276" spans="1:9">
      <c r="A276" s="117">
        <v>391</v>
      </c>
      <c r="B276" s="109">
        <v>270</v>
      </c>
      <c r="C276" s="110" t="s">
        <v>1097</v>
      </c>
      <c r="D276" s="110" t="s">
        <v>2322</v>
      </c>
      <c r="E276" s="110" t="s">
        <v>1142</v>
      </c>
      <c r="F276" s="110"/>
      <c r="G276" s="110" t="s">
        <v>1142</v>
      </c>
      <c r="H276" s="110"/>
      <c r="I276" s="452" t="s">
        <v>878</v>
      </c>
    </row>
    <row r="277" spans="1:9">
      <c r="A277" s="117">
        <v>392</v>
      </c>
      <c r="B277" s="109">
        <v>271</v>
      </c>
      <c r="C277" s="110" t="s">
        <v>1097</v>
      </c>
      <c r="D277" s="110" t="s">
        <v>2322</v>
      </c>
      <c r="E277" s="110" t="s">
        <v>1143</v>
      </c>
      <c r="F277" s="110"/>
      <c r="G277" s="110" t="s">
        <v>1143</v>
      </c>
      <c r="H277" s="110"/>
      <c r="I277" s="452" t="s">
        <v>878</v>
      </c>
    </row>
    <row r="278" spans="1:9">
      <c r="A278" s="117">
        <v>393</v>
      </c>
      <c r="B278" s="107">
        <v>272</v>
      </c>
      <c r="C278" s="110" t="s">
        <v>1097</v>
      </c>
      <c r="D278" s="110" t="s">
        <v>2322</v>
      </c>
      <c r="E278" s="110" t="s">
        <v>1144</v>
      </c>
      <c r="F278" s="110"/>
      <c r="G278" s="110" t="s">
        <v>1144</v>
      </c>
      <c r="H278" s="110"/>
      <c r="I278" s="452" t="s">
        <v>878</v>
      </c>
    </row>
    <row r="279" spans="1:9">
      <c r="A279" s="117">
        <v>394</v>
      </c>
      <c r="B279" s="109">
        <v>273</v>
      </c>
      <c r="C279" s="110" t="s">
        <v>1097</v>
      </c>
      <c r="D279" s="110" t="s">
        <v>2322</v>
      </c>
      <c r="E279" s="110" t="s">
        <v>1145</v>
      </c>
      <c r="F279" s="110"/>
      <c r="G279" s="110" t="s">
        <v>1145</v>
      </c>
      <c r="H279" s="110"/>
      <c r="I279" s="452" t="s">
        <v>878</v>
      </c>
    </row>
    <row r="280" spans="1:9">
      <c r="A280" s="117">
        <v>395</v>
      </c>
      <c r="B280" s="109">
        <v>274</v>
      </c>
      <c r="C280" s="110" t="s">
        <v>1097</v>
      </c>
      <c r="D280" s="110" t="s">
        <v>2322</v>
      </c>
      <c r="E280" s="110" t="s">
        <v>1461</v>
      </c>
      <c r="F280" s="110"/>
      <c r="G280" s="110" t="s">
        <v>1461</v>
      </c>
      <c r="H280" s="110"/>
      <c r="I280" s="452" t="s">
        <v>878</v>
      </c>
    </row>
    <row r="281" spans="1:9">
      <c r="A281" s="117">
        <v>396</v>
      </c>
      <c r="B281" s="109">
        <v>275</v>
      </c>
      <c r="C281" s="110" t="s">
        <v>1097</v>
      </c>
      <c r="D281" s="110" t="s">
        <v>2322</v>
      </c>
      <c r="E281" s="110" t="s">
        <v>1147</v>
      </c>
      <c r="F281" s="110"/>
      <c r="G281" s="110" t="s">
        <v>1147</v>
      </c>
      <c r="H281" s="110"/>
      <c r="I281" s="452" t="s">
        <v>878</v>
      </c>
    </row>
    <row r="282" spans="1:9" ht="24">
      <c r="A282" s="117">
        <v>397</v>
      </c>
      <c r="B282" s="107">
        <v>276</v>
      </c>
      <c r="C282" s="110" t="s">
        <v>1097</v>
      </c>
      <c r="D282" s="110" t="s">
        <v>2322</v>
      </c>
      <c r="E282" s="110" t="s">
        <v>1148</v>
      </c>
      <c r="F282" s="110"/>
      <c r="G282" s="110" t="s">
        <v>1148</v>
      </c>
      <c r="H282" s="110"/>
      <c r="I282" s="452" t="s">
        <v>878</v>
      </c>
    </row>
    <row r="283" spans="1:9">
      <c r="A283" s="117">
        <v>398</v>
      </c>
      <c r="B283" s="109">
        <v>277</v>
      </c>
      <c r="C283" s="110" t="s">
        <v>1097</v>
      </c>
      <c r="D283" s="110" t="s">
        <v>2322</v>
      </c>
      <c r="E283" s="110" t="s">
        <v>1151</v>
      </c>
      <c r="F283" s="110"/>
      <c r="G283" s="110" t="s">
        <v>1151</v>
      </c>
      <c r="H283" s="110"/>
      <c r="I283" s="452" t="s">
        <v>878</v>
      </c>
    </row>
    <row r="284" spans="1:9">
      <c r="A284" s="117">
        <v>399</v>
      </c>
      <c r="B284" s="109">
        <v>278</v>
      </c>
      <c r="C284" s="110" t="s">
        <v>1097</v>
      </c>
      <c r="D284" s="110" t="s">
        <v>2322</v>
      </c>
      <c r="E284" s="110" t="s">
        <v>1152</v>
      </c>
      <c r="F284" s="110"/>
      <c r="G284" s="110" t="s">
        <v>1152</v>
      </c>
      <c r="H284" s="110"/>
      <c r="I284" s="452" t="s">
        <v>878</v>
      </c>
    </row>
    <row r="285" spans="1:9">
      <c r="A285" s="117">
        <v>400</v>
      </c>
      <c r="B285" s="109">
        <v>279</v>
      </c>
      <c r="C285" s="110" t="s">
        <v>1097</v>
      </c>
      <c r="D285" s="110" t="s">
        <v>2322</v>
      </c>
      <c r="E285" s="110" t="s">
        <v>1153</v>
      </c>
      <c r="F285" s="110"/>
      <c r="G285" s="110" t="s">
        <v>1153</v>
      </c>
      <c r="H285" s="110"/>
      <c r="I285" s="452" t="s">
        <v>878</v>
      </c>
    </row>
    <row r="286" spans="1:9">
      <c r="A286" s="117">
        <v>401</v>
      </c>
      <c r="B286" s="107">
        <v>280</v>
      </c>
      <c r="C286" s="110" t="s">
        <v>1097</v>
      </c>
      <c r="D286" s="110" t="s">
        <v>2322</v>
      </c>
      <c r="E286" s="110" t="s">
        <v>1154</v>
      </c>
      <c r="F286" s="110"/>
      <c r="G286" s="110" t="s">
        <v>1154</v>
      </c>
      <c r="H286" s="110"/>
      <c r="I286" s="452" t="s">
        <v>878</v>
      </c>
    </row>
    <row r="287" spans="1:9">
      <c r="A287" s="117">
        <v>403</v>
      </c>
      <c r="B287" s="109">
        <v>281</v>
      </c>
      <c r="C287" s="110" t="s">
        <v>1097</v>
      </c>
      <c r="D287" s="110" t="s">
        <v>2322</v>
      </c>
      <c r="E287" s="110" t="s">
        <v>1155</v>
      </c>
      <c r="F287" s="110"/>
      <c r="G287" s="110" t="s">
        <v>1155</v>
      </c>
      <c r="H287" s="110"/>
      <c r="I287" s="452" t="s">
        <v>878</v>
      </c>
    </row>
    <row r="288" spans="1:9" ht="24">
      <c r="A288" s="117">
        <v>411</v>
      </c>
      <c r="B288" s="109">
        <v>282</v>
      </c>
      <c r="C288" s="110" t="s">
        <v>1097</v>
      </c>
      <c r="D288" s="110" t="s">
        <v>2322</v>
      </c>
      <c r="E288" s="110" t="s">
        <v>1157</v>
      </c>
      <c r="F288" s="110"/>
      <c r="G288" s="110" t="s">
        <v>1157</v>
      </c>
      <c r="H288" s="110"/>
      <c r="I288" s="452" t="s">
        <v>878</v>
      </c>
    </row>
    <row r="289" spans="1:9">
      <c r="A289" s="117">
        <v>412</v>
      </c>
      <c r="B289" s="109">
        <v>283</v>
      </c>
      <c r="C289" s="110" t="s">
        <v>1097</v>
      </c>
      <c r="D289" s="110" t="s">
        <v>2322</v>
      </c>
      <c r="E289" s="110" t="s">
        <v>1158</v>
      </c>
      <c r="F289" s="110"/>
      <c r="G289" s="110" t="s">
        <v>1158</v>
      </c>
      <c r="H289" s="110"/>
      <c r="I289" s="452" t="s">
        <v>878</v>
      </c>
    </row>
    <row r="290" spans="1:9">
      <c r="A290" s="117">
        <v>417</v>
      </c>
      <c r="B290" s="107">
        <v>284</v>
      </c>
      <c r="C290" s="110" t="s">
        <v>1097</v>
      </c>
      <c r="D290" s="110" t="s">
        <v>2322</v>
      </c>
      <c r="E290" s="110" t="s">
        <v>1159</v>
      </c>
      <c r="F290" s="110"/>
      <c r="G290" s="110" t="s">
        <v>1159</v>
      </c>
      <c r="H290" s="110"/>
      <c r="I290" s="452" t="s">
        <v>878</v>
      </c>
    </row>
    <row r="291" spans="1:9" ht="24">
      <c r="A291" s="117">
        <v>418</v>
      </c>
      <c r="B291" s="109">
        <v>285</v>
      </c>
      <c r="C291" s="110" t="s">
        <v>1097</v>
      </c>
      <c r="D291" s="110" t="s">
        <v>2322</v>
      </c>
      <c r="E291" s="110" t="s">
        <v>1160</v>
      </c>
      <c r="F291" s="110"/>
      <c r="G291" s="110" t="s">
        <v>1160</v>
      </c>
      <c r="H291" s="110"/>
      <c r="I291" s="452" t="s">
        <v>878</v>
      </c>
    </row>
    <row r="292" spans="1:9">
      <c r="A292" s="117">
        <v>419</v>
      </c>
      <c r="B292" s="109">
        <v>286</v>
      </c>
      <c r="C292" s="110" t="s">
        <v>1097</v>
      </c>
      <c r="D292" s="110" t="s">
        <v>2322</v>
      </c>
      <c r="E292" s="110" t="s">
        <v>1162</v>
      </c>
      <c r="F292" s="110"/>
      <c r="G292" s="110" t="s">
        <v>1162</v>
      </c>
      <c r="H292" s="110"/>
      <c r="I292" s="452" t="s">
        <v>878</v>
      </c>
    </row>
    <row r="293" spans="1:9">
      <c r="A293" s="117">
        <v>420</v>
      </c>
      <c r="B293" s="109">
        <v>287</v>
      </c>
      <c r="C293" s="110" t="s">
        <v>1097</v>
      </c>
      <c r="D293" s="110" t="s">
        <v>2322</v>
      </c>
      <c r="E293" s="114" t="s">
        <v>1164</v>
      </c>
      <c r="F293" s="110"/>
      <c r="G293" s="114" t="s">
        <v>1164</v>
      </c>
      <c r="H293" s="110"/>
      <c r="I293" s="452" t="s">
        <v>878</v>
      </c>
    </row>
    <row r="294" spans="1:9">
      <c r="A294" s="117">
        <v>421</v>
      </c>
      <c r="B294" s="107">
        <v>288</v>
      </c>
      <c r="C294" s="110" t="s">
        <v>1097</v>
      </c>
      <c r="D294" s="110" t="s">
        <v>2322</v>
      </c>
      <c r="E294" s="110" t="s">
        <v>1165</v>
      </c>
      <c r="F294" s="110"/>
      <c r="G294" s="110" t="s">
        <v>1165</v>
      </c>
      <c r="H294" s="110"/>
      <c r="I294" s="452" t="s">
        <v>878</v>
      </c>
    </row>
    <row r="295" spans="1:9">
      <c r="A295" s="117">
        <v>422</v>
      </c>
      <c r="B295" s="109">
        <v>289</v>
      </c>
      <c r="C295" s="110" t="s">
        <v>1097</v>
      </c>
      <c r="D295" s="110" t="s">
        <v>2322</v>
      </c>
      <c r="E295" s="110" t="s">
        <v>1167</v>
      </c>
      <c r="F295" s="110"/>
      <c r="G295" s="110" t="s">
        <v>1167</v>
      </c>
      <c r="H295" s="110"/>
      <c r="I295" s="452" t="s">
        <v>878</v>
      </c>
    </row>
    <row r="296" spans="1:9">
      <c r="A296" s="117">
        <v>423</v>
      </c>
      <c r="B296" s="109">
        <v>290</v>
      </c>
      <c r="C296" s="110" t="s">
        <v>1097</v>
      </c>
      <c r="D296" s="110" t="s">
        <v>2322</v>
      </c>
      <c r="E296" s="110" t="s">
        <v>1168</v>
      </c>
      <c r="F296" s="110"/>
      <c r="G296" s="110" t="s">
        <v>1168</v>
      </c>
      <c r="H296" s="110"/>
      <c r="I296" s="452" t="s">
        <v>878</v>
      </c>
    </row>
    <row r="297" spans="1:9">
      <c r="A297" s="117">
        <v>424</v>
      </c>
      <c r="B297" s="109">
        <v>291</v>
      </c>
      <c r="C297" s="110" t="s">
        <v>1097</v>
      </c>
      <c r="D297" s="110" t="s">
        <v>2322</v>
      </c>
      <c r="E297" s="110" t="s">
        <v>2466</v>
      </c>
      <c r="F297" s="110"/>
      <c r="G297" s="110" t="s">
        <v>2466</v>
      </c>
      <c r="H297" s="110"/>
      <c r="I297" s="452" t="s">
        <v>878</v>
      </c>
    </row>
    <row r="298" spans="1:9" ht="24">
      <c r="A298" s="117">
        <v>426</v>
      </c>
      <c r="B298" s="107">
        <v>292</v>
      </c>
      <c r="C298" s="110" t="s">
        <v>1097</v>
      </c>
      <c r="D298" s="110" t="s">
        <v>2322</v>
      </c>
      <c r="E298" s="110" t="s">
        <v>1174</v>
      </c>
      <c r="F298" s="110"/>
      <c r="G298" s="110" t="s">
        <v>1174</v>
      </c>
      <c r="H298" s="110"/>
      <c r="I298" s="452" t="s">
        <v>878</v>
      </c>
    </row>
    <row r="299" spans="1:9">
      <c r="A299" s="117">
        <v>427</v>
      </c>
      <c r="B299" s="109">
        <v>293</v>
      </c>
      <c r="C299" s="110" t="s">
        <v>1097</v>
      </c>
      <c r="D299" s="110" t="s">
        <v>2322</v>
      </c>
      <c r="E299" s="110" t="s">
        <v>1175</v>
      </c>
      <c r="F299" s="110"/>
      <c r="G299" s="110" t="s">
        <v>1175</v>
      </c>
      <c r="H299" s="110"/>
      <c r="I299" s="452" t="s">
        <v>878</v>
      </c>
    </row>
    <row r="300" spans="1:9">
      <c r="A300" s="117">
        <v>428</v>
      </c>
      <c r="B300" s="109">
        <v>294</v>
      </c>
      <c r="C300" s="110" t="s">
        <v>1097</v>
      </c>
      <c r="D300" s="110" t="s">
        <v>2322</v>
      </c>
      <c r="E300" s="110" t="s">
        <v>2467</v>
      </c>
      <c r="F300" s="110"/>
      <c r="G300" s="110" t="s">
        <v>2467</v>
      </c>
      <c r="H300" s="110"/>
      <c r="I300" s="452" t="s">
        <v>878</v>
      </c>
    </row>
    <row r="301" spans="1:9">
      <c r="A301" s="117">
        <v>429</v>
      </c>
      <c r="B301" s="109">
        <v>295</v>
      </c>
      <c r="C301" s="110" t="s">
        <v>1097</v>
      </c>
      <c r="D301" s="110" t="s">
        <v>2322</v>
      </c>
      <c r="E301" s="110" t="s">
        <v>1183</v>
      </c>
      <c r="F301" s="110"/>
      <c r="G301" s="110" t="s">
        <v>1183</v>
      </c>
      <c r="H301" s="110"/>
      <c r="I301" s="452" t="s">
        <v>878</v>
      </c>
    </row>
    <row r="302" spans="1:9">
      <c r="A302" s="117">
        <v>430</v>
      </c>
      <c r="B302" s="107">
        <v>296</v>
      </c>
      <c r="C302" s="110" t="s">
        <v>1097</v>
      </c>
      <c r="D302" s="110" t="s">
        <v>2322</v>
      </c>
      <c r="E302" s="110" t="s">
        <v>1177</v>
      </c>
      <c r="F302" s="110"/>
      <c r="G302" s="110" t="s">
        <v>1177</v>
      </c>
      <c r="H302" s="110"/>
      <c r="I302" s="452" t="s">
        <v>878</v>
      </c>
    </row>
    <row r="303" spans="1:9" ht="24">
      <c r="A303" s="117">
        <v>431</v>
      </c>
      <c r="B303" s="109">
        <v>297</v>
      </c>
      <c r="C303" s="110" t="s">
        <v>1097</v>
      </c>
      <c r="D303" s="110" t="s">
        <v>2322</v>
      </c>
      <c r="E303" s="110" t="s">
        <v>1178</v>
      </c>
      <c r="F303" s="110"/>
      <c r="G303" s="110" t="s">
        <v>1178</v>
      </c>
      <c r="H303" s="110"/>
      <c r="I303" s="452" t="s">
        <v>878</v>
      </c>
    </row>
    <row r="304" spans="1:9">
      <c r="A304" s="117">
        <v>433</v>
      </c>
      <c r="B304" s="109">
        <v>298</v>
      </c>
      <c r="C304" s="110" t="s">
        <v>1097</v>
      </c>
      <c r="D304" s="110" t="s">
        <v>2322</v>
      </c>
      <c r="E304" s="110" t="s">
        <v>1179</v>
      </c>
      <c r="F304" s="110"/>
      <c r="G304" s="110" t="s">
        <v>1179</v>
      </c>
      <c r="H304" s="110"/>
      <c r="I304" s="452" t="s">
        <v>878</v>
      </c>
    </row>
    <row r="305" spans="1:9">
      <c r="A305" s="117">
        <v>434</v>
      </c>
      <c r="B305" s="109">
        <v>299</v>
      </c>
      <c r="C305" s="110" t="s">
        <v>1097</v>
      </c>
      <c r="D305" s="110" t="s">
        <v>2322</v>
      </c>
      <c r="E305" s="110" t="s">
        <v>1180</v>
      </c>
      <c r="F305" s="110"/>
      <c r="G305" s="110" t="s">
        <v>1180</v>
      </c>
      <c r="H305" s="110"/>
      <c r="I305" s="452" t="s">
        <v>878</v>
      </c>
    </row>
    <row r="306" spans="1:9">
      <c r="A306" s="117">
        <v>435</v>
      </c>
      <c r="B306" s="107">
        <v>300</v>
      </c>
      <c r="C306" s="110" t="s">
        <v>1097</v>
      </c>
      <c r="D306" s="110" t="s">
        <v>2322</v>
      </c>
      <c r="E306" s="110" t="s">
        <v>1181</v>
      </c>
      <c r="F306" s="110"/>
      <c r="G306" s="110" t="s">
        <v>1181</v>
      </c>
      <c r="H306" s="110"/>
      <c r="I306" s="452" t="s">
        <v>878</v>
      </c>
    </row>
    <row r="307" spans="1:9" ht="24">
      <c r="A307" s="117">
        <v>437</v>
      </c>
      <c r="B307" s="109">
        <v>301</v>
      </c>
      <c r="C307" s="110" t="s">
        <v>1097</v>
      </c>
      <c r="D307" s="110" t="s">
        <v>2322</v>
      </c>
      <c r="E307" s="110" t="s">
        <v>1100</v>
      </c>
      <c r="F307" s="110"/>
      <c r="G307" s="110" t="s">
        <v>1100</v>
      </c>
      <c r="H307" s="110"/>
      <c r="I307" s="452" t="s">
        <v>878</v>
      </c>
    </row>
    <row r="308" spans="1:9">
      <c r="A308" s="117">
        <v>439</v>
      </c>
      <c r="B308" s="109">
        <v>302</v>
      </c>
      <c r="C308" s="110" t="s">
        <v>1097</v>
      </c>
      <c r="D308" s="110" t="s">
        <v>2322</v>
      </c>
      <c r="E308" s="110" t="s">
        <v>1138</v>
      </c>
      <c r="F308" s="110"/>
      <c r="G308" s="110" t="s">
        <v>1138</v>
      </c>
      <c r="H308" s="110"/>
      <c r="I308" s="452" t="s">
        <v>878</v>
      </c>
    </row>
    <row r="309" spans="1:9">
      <c r="A309" s="117">
        <v>440</v>
      </c>
      <c r="B309" s="109">
        <v>303</v>
      </c>
      <c r="C309" s="110" t="s">
        <v>1097</v>
      </c>
      <c r="D309" s="110" t="s">
        <v>2322</v>
      </c>
      <c r="E309" s="110" t="s">
        <v>1146</v>
      </c>
      <c r="F309" s="110"/>
      <c r="G309" s="110" t="s">
        <v>1146</v>
      </c>
      <c r="H309" s="110"/>
      <c r="I309" s="452" t="s">
        <v>878</v>
      </c>
    </row>
    <row r="310" spans="1:9" ht="24">
      <c r="A310" s="117">
        <v>443</v>
      </c>
      <c r="B310" s="107">
        <v>304</v>
      </c>
      <c r="C310" s="110" t="s">
        <v>1097</v>
      </c>
      <c r="D310" s="110" t="s">
        <v>2322</v>
      </c>
      <c r="E310" s="110" t="s">
        <v>2469</v>
      </c>
      <c r="F310" s="110"/>
      <c r="G310" s="110" t="s">
        <v>2469</v>
      </c>
      <c r="H310" s="110"/>
      <c r="I310" s="452" t="s">
        <v>878</v>
      </c>
    </row>
    <row r="311" spans="1:9" ht="24">
      <c r="A311" s="117">
        <v>444</v>
      </c>
      <c r="B311" s="109">
        <v>305</v>
      </c>
      <c r="C311" s="110" t="s">
        <v>1097</v>
      </c>
      <c r="D311" s="110" t="s">
        <v>2322</v>
      </c>
      <c r="E311" s="110" t="s">
        <v>1454</v>
      </c>
      <c r="F311" s="110"/>
      <c r="G311" s="110" t="s">
        <v>1454</v>
      </c>
      <c r="H311" s="110"/>
      <c r="I311" s="452" t="s">
        <v>878</v>
      </c>
    </row>
    <row r="312" spans="1:9">
      <c r="A312" s="117">
        <v>445</v>
      </c>
      <c r="B312" s="109">
        <v>306</v>
      </c>
      <c r="C312" s="110" t="s">
        <v>1097</v>
      </c>
      <c r="D312" s="110" t="s">
        <v>2322</v>
      </c>
      <c r="E312" s="110" t="s">
        <v>1455</v>
      </c>
      <c r="F312" s="110"/>
      <c r="G312" s="110" t="s">
        <v>1455</v>
      </c>
      <c r="H312" s="110"/>
      <c r="I312" s="452" t="s">
        <v>878</v>
      </c>
    </row>
    <row r="313" spans="1:9">
      <c r="A313" s="117">
        <v>446</v>
      </c>
      <c r="B313" s="109">
        <v>307</v>
      </c>
      <c r="C313" s="110" t="s">
        <v>1097</v>
      </c>
      <c r="D313" s="110" t="s">
        <v>2322</v>
      </c>
      <c r="E313" s="110" t="s">
        <v>2470</v>
      </c>
      <c r="F313" s="110"/>
      <c r="G313" s="110" t="s">
        <v>2470</v>
      </c>
      <c r="H313" s="110"/>
      <c r="I313" s="452" t="s">
        <v>878</v>
      </c>
    </row>
    <row r="314" spans="1:9" ht="24">
      <c r="A314" s="117">
        <v>447</v>
      </c>
      <c r="B314" s="107">
        <v>308</v>
      </c>
      <c r="C314" s="110" t="s">
        <v>1097</v>
      </c>
      <c r="D314" s="110" t="s">
        <v>2322</v>
      </c>
      <c r="E314" s="110" t="s">
        <v>1456</v>
      </c>
      <c r="F314" s="110"/>
      <c r="G314" s="110" t="s">
        <v>1456</v>
      </c>
      <c r="H314" s="110"/>
      <c r="I314" s="452" t="s">
        <v>878</v>
      </c>
    </row>
    <row r="315" spans="1:9">
      <c r="A315" s="117">
        <v>449</v>
      </c>
      <c r="B315" s="109">
        <v>309</v>
      </c>
      <c r="C315" s="110" t="s">
        <v>1097</v>
      </c>
      <c r="D315" s="110" t="s">
        <v>2322</v>
      </c>
      <c r="E315" s="110" t="s">
        <v>1457</v>
      </c>
      <c r="F315" s="110"/>
      <c r="G315" s="110" t="s">
        <v>1457</v>
      </c>
      <c r="H315" s="110"/>
      <c r="I315" s="452" t="s">
        <v>878</v>
      </c>
    </row>
    <row r="316" spans="1:9">
      <c r="A316" s="117">
        <v>450</v>
      </c>
      <c r="B316" s="109">
        <v>310</v>
      </c>
      <c r="C316" s="110" t="s">
        <v>1097</v>
      </c>
      <c r="D316" s="110" t="s">
        <v>2322</v>
      </c>
      <c r="E316" s="110" t="s">
        <v>1184</v>
      </c>
      <c r="F316" s="110"/>
      <c r="G316" s="110" t="s">
        <v>1184</v>
      </c>
      <c r="H316" s="110"/>
      <c r="I316" s="452" t="s">
        <v>878</v>
      </c>
    </row>
    <row r="317" spans="1:9" ht="24">
      <c r="A317" s="117">
        <v>453</v>
      </c>
      <c r="B317" s="109">
        <v>311</v>
      </c>
      <c r="C317" s="110" t="s">
        <v>1097</v>
      </c>
      <c r="D317" s="110" t="s">
        <v>2322</v>
      </c>
      <c r="E317" s="110" t="s">
        <v>1185</v>
      </c>
      <c r="F317" s="110"/>
      <c r="G317" s="110" t="s">
        <v>1185</v>
      </c>
      <c r="H317" s="110"/>
      <c r="I317" s="452" t="s">
        <v>878</v>
      </c>
    </row>
    <row r="318" spans="1:9" ht="24">
      <c r="A318" s="117">
        <v>458</v>
      </c>
      <c r="B318" s="107">
        <v>312</v>
      </c>
      <c r="C318" s="110" t="s">
        <v>1097</v>
      </c>
      <c r="D318" s="110" t="s">
        <v>2322</v>
      </c>
      <c r="E318" s="110" t="s">
        <v>1458</v>
      </c>
      <c r="F318" s="110"/>
      <c r="G318" s="110" t="s">
        <v>1458</v>
      </c>
      <c r="H318" s="110"/>
      <c r="I318" s="452" t="s">
        <v>878</v>
      </c>
    </row>
    <row r="319" spans="1:9" ht="24">
      <c r="A319" s="117">
        <v>459</v>
      </c>
      <c r="B319" s="109">
        <v>313</v>
      </c>
      <c r="C319" s="110" t="s">
        <v>1097</v>
      </c>
      <c r="D319" s="110" t="s">
        <v>2322</v>
      </c>
      <c r="E319" s="110" t="s">
        <v>1459</v>
      </c>
      <c r="F319" s="110"/>
      <c r="G319" s="110" t="s">
        <v>1459</v>
      </c>
      <c r="H319" s="110"/>
      <c r="I319" s="452" t="s">
        <v>878</v>
      </c>
    </row>
    <row r="320" spans="1:9" ht="24">
      <c r="A320" s="117">
        <v>461</v>
      </c>
      <c r="B320" s="109">
        <v>314</v>
      </c>
      <c r="C320" s="110" t="s">
        <v>1097</v>
      </c>
      <c r="D320" s="110" t="s">
        <v>2322</v>
      </c>
      <c r="E320" s="110" t="s">
        <v>2471</v>
      </c>
      <c r="F320" s="110"/>
      <c r="G320" s="110" t="s">
        <v>2471</v>
      </c>
      <c r="H320" s="110"/>
      <c r="I320" s="452" t="s">
        <v>878</v>
      </c>
    </row>
    <row r="321" spans="1:9" ht="24">
      <c r="A321" s="117">
        <v>464</v>
      </c>
      <c r="B321" s="109">
        <v>315</v>
      </c>
      <c r="C321" s="110" t="s">
        <v>1097</v>
      </c>
      <c r="D321" s="110" t="s">
        <v>2322</v>
      </c>
      <c r="E321" s="110" t="s">
        <v>1469</v>
      </c>
      <c r="F321" s="110"/>
      <c r="G321" s="110" t="s">
        <v>1469</v>
      </c>
      <c r="H321" s="110"/>
      <c r="I321" s="452" t="s">
        <v>878</v>
      </c>
    </row>
    <row r="322" spans="1:9" ht="24">
      <c r="A322" s="117">
        <v>465</v>
      </c>
      <c r="B322" s="107">
        <v>316</v>
      </c>
      <c r="C322" s="110" t="s">
        <v>1097</v>
      </c>
      <c r="D322" s="110" t="s">
        <v>2322</v>
      </c>
      <c r="E322" s="110" t="s">
        <v>1186</v>
      </c>
      <c r="F322" s="110"/>
      <c r="G322" s="110" t="s">
        <v>1186</v>
      </c>
      <c r="H322" s="110"/>
      <c r="I322" s="452" t="s">
        <v>878</v>
      </c>
    </row>
    <row r="323" spans="1:9" ht="24">
      <c r="A323" s="117">
        <v>469</v>
      </c>
      <c r="B323" s="109">
        <v>317</v>
      </c>
      <c r="C323" s="110" t="s">
        <v>1097</v>
      </c>
      <c r="D323" s="110" t="s">
        <v>2322</v>
      </c>
      <c r="E323" s="110" t="s">
        <v>1460</v>
      </c>
      <c r="F323" s="110"/>
      <c r="G323" s="110" t="s">
        <v>1460</v>
      </c>
      <c r="H323" s="110"/>
      <c r="I323" s="452" t="s">
        <v>878</v>
      </c>
    </row>
    <row r="324" spans="1:9">
      <c r="A324" s="117">
        <v>471</v>
      </c>
      <c r="B324" s="109">
        <v>318</v>
      </c>
      <c r="C324" s="110" t="s">
        <v>1097</v>
      </c>
      <c r="D324" s="110" t="s">
        <v>2322</v>
      </c>
      <c r="E324" s="110" t="s">
        <v>1260</v>
      </c>
      <c r="F324" s="110"/>
      <c r="G324" s="110" t="s">
        <v>1260</v>
      </c>
      <c r="H324" s="110"/>
      <c r="I324" s="452" t="s">
        <v>878</v>
      </c>
    </row>
    <row r="325" spans="1:9" ht="24">
      <c r="A325" s="117">
        <v>474</v>
      </c>
      <c r="B325" s="109">
        <v>319</v>
      </c>
      <c r="C325" s="110" t="s">
        <v>1097</v>
      </c>
      <c r="D325" s="110" t="s">
        <v>2322</v>
      </c>
      <c r="E325" s="110" t="s">
        <v>2472</v>
      </c>
      <c r="F325" s="110"/>
      <c r="G325" s="110" t="s">
        <v>2472</v>
      </c>
      <c r="H325" s="110"/>
      <c r="I325" s="452" t="s">
        <v>878</v>
      </c>
    </row>
    <row r="326" spans="1:9">
      <c r="A326" s="117">
        <v>476</v>
      </c>
      <c r="B326" s="107">
        <v>320</v>
      </c>
      <c r="C326" s="110" t="s">
        <v>1097</v>
      </c>
      <c r="D326" s="110" t="s">
        <v>2322</v>
      </c>
      <c r="E326" s="110" t="s">
        <v>1187</v>
      </c>
      <c r="F326" s="110"/>
      <c r="G326" s="110" t="s">
        <v>1187</v>
      </c>
      <c r="H326" s="110"/>
      <c r="I326" s="452" t="s">
        <v>878</v>
      </c>
    </row>
    <row r="327" spans="1:9">
      <c r="A327" s="117">
        <v>477</v>
      </c>
      <c r="B327" s="109">
        <v>321</v>
      </c>
      <c r="C327" s="110" t="s">
        <v>1097</v>
      </c>
      <c r="D327" s="110" t="s">
        <v>2322</v>
      </c>
      <c r="E327" s="110" t="s">
        <v>1182</v>
      </c>
      <c r="F327" s="110"/>
      <c r="G327" s="110" t="s">
        <v>1182</v>
      </c>
      <c r="H327" s="110"/>
      <c r="I327" s="452" t="s">
        <v>878</v>
      </c>
    </row>
    <row r="328" spans="1:9" ht="24">
      <c r="A328" s="117">
        <v>478</v>
      </c>
      <c r="B328" s="109">
        <v>322</v>
      </c>
      <c r="C328" s="110" t="s">
        <v>3422</v>
      </c>
      <c r="D328" s="110" t="s">
        <v>2320</v>
      </c>
      <c r="E328" s="110" t="s">
        <v>1095</v>
      </c>
      <c r="F328" s="110"/>
      <c r="G328" s="110" t="s">
        <v>1095</v>
      </c>
      <c r="H328" s="110"/>
      <c r="I328" s="452" t="s">
        <v>878</v>
      </c>
    </row>
    <row r="329" spans="1:9">
      <c r="A329" s="117">
        <v>480</v>
      </c>
      <c r="B329" s="107">
        <v>323</v>
      </c>
      <c r="C329" s="110" t="s">
        <v>944</v>
      </c>
      <c r="D329" s="110" t="s">
        <v>2383</v>
      </c>
      <c r="E329" s="110" t="s">
        <v>2474</v>
      </c>
      <c r="F329" s="110"/>
      <c r="G329" s="110" t="s">
        <v>2474</v>
      </c>
      <c r="H329" s="110" t="s">
        <v>2475</v>
      </c>
      <c r="I329" s="452" t="s">
        <v>878</v>
      </c>
    </row>
    <row r="330" spans="1:9" ht="24">
      <c r="A330" s="117">
        <v>481</v>
      </c>
      <c r="B330" s="109">
        <v>324</v>
      </c>
      <c r="C330" s="110" t="s">
        <v>3422</v>
      </c>
      <c r="D330" s="110" t="s">
        <v>2320</v>
      </c>
      <c r="E330" s="110" t="s">
        <v>1096</v>
      </c>
      <c r="F330" s="110"/>
      <c r="G330" s="110" t="s">
        <v>1096</v>
      </c>
      <c r="H330" s="110" t="s">
        <v>896</v>
      </c>
      <c r="I330" s="452" t="s">
        <v>896</v>
      </c>
    </row>
    <row r="331" spans="1:9">
      <c r="A331" s="117">
        <v>483</v>
      </c>
      <c r="B331" s="109">
        <v>325</v>
      </c>
      <c r="C331" s="110" t="s">
        <v>944</v>
      </c>
      <c r="D331" s="110" t="s">
        <v>2371</v>
      </c>
      <c r="E331" s="110" t="s">
        <v>2476</v>
      </c>
      <c r="F331" s="110"/>
      <c r="G331" s="110" t="s">
        <v>2476</v>
      </c>
      <c r="H331" s="110" t="s">
        <v>961</v>
      </c>
      <c r="I331" s="452" t="s">
        <v>878</v>
      </c>
    </row>
    <row r="332" spans="1:9">
      <c r="A332" s="117">
        <v>484</v>
      </c>
      <c r="B332" s="107">
        <v>326</v>
      </c>
      <c r="C332" s="110" t="s">
        <v>1097</v>
      </c>
      <c r="D332" s="110" t="s">
        <v>2320</v>
      </c>
      <c r="E332" s="110" t="s">
        <v>1188</v>
      </c>
      <c r="F332" s="110"/>
      <c r="G332" s="110" t="s">
        <v>1188</v>
      </c>
      <c r="H332" s="110"/>
      <c r="I332" s="452" t="s">
        <v>878</v>
      </c>
    </row>
    <row r="333" spans="1:9">
      <c r="A333" s="117">
        <v>486</v>
      </c>
      <c r="B333" s="109">
        <v>327</v>
      </c>
      <c r="C333" s="110" t="s">
        <v>1097</v>
      </c>
      <c r="D333" s="110" t="s">
        <v>2320</v>
      </c>
      <c r="E333" s="110" t="s">
        <v>1189</v>
      </c>
      <c r="F333" s="110"/>
      <c r="G333" s="110" t="s">
        <v>1189</v>
      </c>
      <c r="H333" s="110"/>
      <c r="I333" s="452" t="s">
        <v>878</v>
      </c>
    </row>
    <row r="334" spans="1:9" ht="24">
      <c r="A334" s="117">
        <v>487</v>
      </c>
      <c r="B334" s="109">
        <v>328</v>
      </c>
      <c r="C334" s="110" t="s">
        <v>1097</v>
      </c>
      <c r="D334" s="110" t="s">
        <v>2320</v>
      </c>
      <c r="E334" s="110" t="s">
        <v>1462</v>
      </c>
      <c r="F334" s="110"/>
      <c r="G334" s="110" t="s">
        <v>1462</v>
      </c>
      <c r="H334" s="110"/>
      <c r="I334" s="452" t="s">
        <v>878</v>
      </c>
    </row>
    <row r="335" spans="1:9">
      <c r="A335" s="117">
        <v>488</v>
      </c>
      <c r="B335" s="107">
        <v>329</v>
      </c>
      <c r="C335" s="110" t="s">
        <v>1097</v>
      </c>
      <c r="D335" s="110" t="s">
        <v>2320</v>
      </c>
      <c r="E335" s="110" t="s">
        <v>1190</v>
      </c>
      <c r="F335" s="110"/>
      <c r="G335" s="110" t="s">
        <v>1190</v>
      </c>
      <c r="H335" s="110"/>
      <c r="I335" s="452" t="s">
        <v>878</v>
      </c>
    </row>
    <row r="336" spans="1:9">
      <c r="A336" s="117">
        <v>489</v>
      </c>
      <c r="B336" s="109">
        <v>330</v>
      </c>
      <c r="C336" s="110" t="s">
        <v>1097</v>
      </c>
      <c r="D336" s="110" t="s">
        <v>2320</v>
      </c>
      <c r="E336" s="110" t="s">
        <v>1191</v>
      </c>
      <c r="F336" s="110"/>
      <c r="G336" s="110" t="s">
        <v>1191</v>
      </c>
      <c r="H336" s="110"/>
      <c r="I336" s="452" t="s">
        <v>878</v>
      </c>
    </row>
    <row r="337" spans="1:9" ht="24">
      <c r="A337" s="117">
        <v>491</v>
      </c>
      <c r="B337" s="109">
        <v>331</v>
      </c>
      <c r="C337" s="110" t="s">
        <v>3422</v>
      </c>
      <c r="D337" s="110" t="s">
        <v>2357</v>
      </c>
      <c r="E337" s="110" t="s">
        <v>2477</v>
      </c>
      <c r="F337" s="113"/>
      <c r="G337" s="110" t="s">
        <v>2477</v>
      </c>
      <c r="H337" s="110"/>
      <c r="I337" s="452" t="s">
        <v>878</v>
      </c>
    </row>
    <row r="338" spans="1:9" ht="24">
      <c r="A338" s="117">
        <v>492</v>
      </c>
      <c r="B338" s="109">
        <v>332</v>
      </c>
      <c r="C338" s="110" t="s">
        <v>3422</v>
      </c>
      <c r="D338" s="110" t="s">
        <v>2320</v>
      </c>
      <c r="E338" s="110" t="s">
        <v>2478</v>
      </c>
      <c r="F338" s="110"/>
      <c r="G338" s="110" t="s">
        <v>2478</v>
      </c>
      <c r="H338" s="114"/>
      <c r="I338" s="454" t="s">
        <v>878</v>
      </c>
    </row>
    <row r="339" spans="1:9" ht="24">
      <c r="A339" s="117">
        <v>493</v>
      </c>
      <c r="B339" s="107">
        <v>333</v>
      </c>
      <c r="C339" s="114" t="s">
        <v>1097</v>
      </c>
      <c r="D339" s="114" t="s">
        <v>2322</v>
      </c>
      <c r="E339" s="114" t="s">
        <v>2480</v>
      </c>
      <c r="F339" s="114"/>
      <c r="G339" s="114" t="s">
        <v>2480</v>
      </c>
      <c r="H339" s="114"/>
      <c r="I339" s="454" t="s">
        <v>878</v>
      </c>
    </row>
    <row r="340" spans="1:9" ht="24">
      <c r="A340" s="117">
        <v>495</v>
      </c>
      <c r="B340" s="109">
        <v>334</v>
      </c>
      <c r="C340" s="114" t="s">
        <v>1097</v>
      </c>
      <c r="D340" s="114" t="s">
        <v>2322</v>
      </c>
      <c r="E340" s="114" t="s">
        <v>2481</v>
      </c>
      <c r="F340" s="114"/>
      <c r="G340" s="114" t="s">
        <v>2481</v>
      </c>
      <c r="H340" s="110"/>
      <c r="I340" s="452" t="s">
        <v>878</v>
      </c>
    </row>
    <row r="341" spans="1:9" ht="24">
      <c r="A341" s="117">
        <v>496</v>
      </c>
      <c r="B341" s="109">
        <v>335</v>
      </c>
      <c r="C341" s="110" t="s">
        <v>1097</v>
      </c>
      <c r="D341" s="110" t="s">
        <v>2322</v>
      </c>
      <c r="E341" s="110" t="s">
        <v>1470</v>
      </c>
      <c r="F341" s="114"/>
      <c r="G341" s="110" t="s">
        <v>1470</v>
      </c>
      <c r="H341" s="110"/>
      <c r="I341" s="452" t="s">
        <v>878</v>
      </c>
    </row>
    <row r="342" spans="1:9" ht="24">
      <c r="A342" s="117">
        <v>497</v>
      </c>
      <c r="B342" s="107">
        <v>336</v>
      </c>
      <c r="C342" s="110" t="s">
        <v>1097</v>
      </c>
      <c r="D342" s="110" t="s">
        <v>2322</v>
      </c>
      <c r="E342" s="110" t="s">
        <v>2482</v>
      </c>
      <c r="F342" s="113"/>
      <c r="G342" s="110" t="s">
        <v>2482</v>
      </c>
      <c r="H342" s="110"/>
      <c r="I342" s="452" t="s">
        <v>878</v>
      </c>
    </row>
    <row r="343" spans="1:9" ht="24">
      <c r="A343" s="117">
        <v>498</v>
      </c>
      <c r="B343" s="109">
        <v>337</v>
      </c>
      <c r="C343" s="110" t="s">
        <v>1097</v>
      </c>
      <c r="D343" s="110" t="s">
        <v>2322</v>
      </c>
      <c r="E343" s="110" t="s">
        <v>2483</v>
      </c>
      <c r="F343" s="113"/>
      <c r="G343" s="110" t="s">
        <v>2483</v>
      </c>
      <c r="H343" s="110"/>
      <c r="I343" s="452" t="s">
        <v>878</v>
      </c>
    </row>
    <row r="344" spans="1:9" ht="24">
      <c r="A344" s="117">
        <v>499</v>
      </c>
      <c r="B344" s="109">
        <v>338</v>
      </c>
      <c r="C344" s="110" t="s">
        <v>1097</v>
      </c>
      <c r="D344" s="110" t="s">
        <v>2322</v>
      </c>
      <c r="E344" s="110" t="s">
        <v>2484</v>
      </c>
      <c r="F344" s="110"/>
      <c r="G344" s="110" t="s">
        <v>2484</v>
      </c>
      <c r="H344" s="110"/>
      <c r="I344" s="452" t="s">
        <v>878</v>
      </c>
    </row>
    <row r="345" spans="1:9" ht="24">
      <c r="A345" s="117">
        <v>500</v>
      </c>
      <c r="B345" s="107">
        <v>339</v>
      </c>
      <c r="C345" s="110" t="s">
        <v>1097</v>
      </c>
      <c r="D345" s="110" t="s">
        <v>2322</v>
      </c>
      <c r="E345" s="110" t="s">
        <v>2485</v>
      </c>
      <c r="F345" s="110"/>
      <c r="G345" s="110" t="s">
        <v>2485</v>
      </c>
      <c r="H345" s="110"/>
      <c r="I345" s="452" t="s">
        <v>878</v>
      </c>
    </row>
    <row r="346" spans="1:9" ht="24">
      <c r="A346" s="117">
        <v>501</v>
      </c>
      <c r="B346" s="109">
        <v>340</v>
      </c>
      <c r="C346" s="110" t="s">
        <v>1097</v>
      </c>
      <c r="D346" s="110" t="s">
        <v>2322</v>
      </c>
      <c r="E346" s="110" t="s">
        <v>2486</v>
      </c>
      <c r="F346" s="113"/>
      <c r="G346" s="110" t="s">
        <v>2486</v>
      </c>
      <c r="H346" s="110"/>
      <c r="I346" s="452" t="s">
        <v>878</v>
      </c>
    </row>
    <row r="347" spans="1:9" ht="24">
      <c r="A347" s="117">
        <v>502</v>
      </c>
      <c r="B347" s="109">
        <v>341</v>
      </c>
      <c r="C347" s="110" t="s">
        <v>1097</v>
      </c>
      <c r="D347" s="110" t="s">
        <v>2322</v>
      </c>
      <c r="E347" s="110" t="s">
        <v>2487</v>
      </c>
      <c r="F347" s="113"/>
      <c r="G347" s="110" t="s">
        <v>2487</v>
      </c>
      <c r="H347" s="110"/>
      <c r="I347" s="452" t="s">
        <v>878</v>
      </c>
    </row>
    <row r="348" spans="1:9" ht="24">
      <c r="A348" s="117">
        <v>503</v>
      </c>
      <c r="B348" s="107">
        <v>342</v>
      </c>
      <c r="C348" s="110" t="s">
        <v>3422</v>
      </c>
      <c r="D348" s="110" t="s">
        <v>2357</v>
      </c>
      <c r="E348" s="110" t="s">
        <v>2488</v>
      </c>
      <c r="F348" s="113"/>
      <c r="G348" s="110" t="s">
        <v>2488</v>
      </c>
      <c r="H348" s="110" t="s">
        <v>3426</v>
      </c>
      <c r="I348" s="452" t="s">
        <v>878</v>
      </c>
    </row>
    <row r="349" spans="1:9" ht="24">
      <c r="A349" s="117">
        <v>504</v>
      </c>
      <c r="B349" s="109">
        <v>343</v>
      </c>
      <c r="C349" s="110" t="s">
        <v>3422</v>
      </c>
      <c r="D349" s="110" t="s">
        <v>2357</v>
      </c>
      <c r="E349" s="110" t="s">
        <v>2489</v>
      </c>
      <c r="F349" s="110"/>
      <c r="G349" s="110" t="s">
        <v>2489</v>
      </c>
      <c r="H349" s="110" t="s">
        <v>3427</v>
      </c>
      <c r="I349" s="452" t="s">
        <v>878</v>
      </c>
    </row>
    <row r="350" spans="1:9" ht="24">
      <c r="A350" s="117">
        <v>505</v>
      </c>
      <c r="B350" s="109">
        <v>344</v>
      </c>
      <c r="C350" s="110" t="s">
        <v>1097</v>
      </c>
      <c r="D350" s="110" t="s">
        <v>2396</v>
      </c>
      <c r="E350" s="110" t="s">
        <v>2704</v>
      </c>
      <c r="F350" s="110"/>
      <c r="G350" s="110" t="s">
        <v>2704</v>
      </c>
      <c r="H350" s="110"/>
      <c r="I350" s="455" t="s">
        <v>878</v>
      </c>
    </row>
    <row r="351" spans="1:9" ht="24">
      <c r="A351" s="117">
        <v>506</v>
      </c>
      <c r="B351" s="107">
        <v>345</v>
      </c>
      <c r="C351" s="113" t="s">
        <v>1097</v>
      </c>
      <c r="D351" s="113" t="s">
        <v>2322</v>
      </c>
      <c r="E351" s="110" t="s">
        <v>2491</v>
      </c>
      <c r="F351" s="113"/>
      <c r="G351" s="110" t="s">
        <v>2491</v>
      </c>
      <c r="H351" s="110"/>
      <c r="I351" s="452" t="s">
        <v>878</v>
      </c>
    </row>
    <row r="352" spans="1:9" ht="24">
      <c r="A352" s="117">
        <v>507</v>
      </c>
      <c r="B352" s="109">
        <v>346</v>
      </c>
      <c r="C352" s="110" t="s">
        <v>876</v>
      </c>
      <c r="D352" s="110" t="s">
        <v>2322</v>
      </c>
      <c r="E352" s="110" t="s">
        <v>2705</v>
      </c>
      <c r="F352" s="110"/>
      <c r="G352" s="110" t="s">
        <v>2705</v>
      </c>
      <c r="H352" s="110" t="s">
        <v>3428</v>
      </c>
      <c r="I352" s="452" t="s">
        <v>916</v>
      </c>
    </row>
    <row r="353" spans="1:9" ht="24">
      <c r="A353" s="117">
        <v>508</v>
      </c>
      <c r="B353" s="109">
        <v>347</v>
      </c>
      <c r="C353" s="110" t="s">
        <v>876</v>
      </c>
      <c r="D353" s="110" t="s">
        <v>2380</v>
      </c>
      <c r="E353" s="110" t="s">
        <v>2706</v>
      </c>
      <c r="F353" s="110"/>
      <c r="G353" s="110" t="s">
        <v>2706</v>
      </c>
      <c r="H353" s="114" t="s">
        <v>2347</v>
      </c>
      <c r="I353" s="454" t="s">
        <v>878</v>
      </c>
    </row>
    <row r="354" spans="1:9" ht="24">
      <c r="A354" s="117">
        <v>509</v>
      </c>
      <c r="B354" s="107">
        <v>348</v>
      </c>
      <c r="C354" s="114" t="s">
        <v>876</v>
      </c>
      <c r="D354" s="114" t="s">
        <v>2322</v>
      </c>
      <c r="E354" s="114" t="s">
        <v>2495</v>
      </c>
      <c r="F354" s="114"/>
      <c r="G354" s="114" t="s">
        <v>2495</v>
      </c>
      <c r="H354" s="110" t="s">
        <v>2353</v>
      </c>
      <c r="I354" s="452" t="s">
        <v>878</v>
      </c>
    </row>
    <row r="355" spans="1:9" ht="24">
      <c r="A355" s="117">
        <v>510</v>
      </c>
      <c r="B355" s="109">
        <v>349</v>
      </c>
      <c r="C355" s="110" t="s">
        <v>3422</v>
      </c>
      <c r="D355" s="110" t="s">
        <v>2369</v>
      </c>
      <c r="E355" s="110" t="s">
        <v>2707</v>
      </c>
      <c r="F355" s="110"/>
      <c r="G355" s="110" t="s">
        <v>2707</v>
      </c>
      <c r="H355" s="110"/>
      <c r="I355" s="452" t="s">
        <v>878</v>
      </c>
    </row>
    <row r="356" spans="1:9" ht="24">
      <c r="A356" s="117">
        <v>511</v>
      </c>
      <c r="B356" s="109">
        <v>350</v>
      </c>
      <c r="C356" s="110" t="s">
        <v>3422</v>
      </c>
      <c r="D356" s="110" t="s">
        <v>2322</v>
      </c>
      <c r="E356" s="110" t="s">
        <v>2496</v>
      </c>
      <c r="F356" s="110"/>
      <c r="G356" s="110" t="s">
        <v>2496</v>
      </c>
      <c r="H356" s="110" t="s">
        <v>2459</v>
      </c>
      <c r="I356" s="452" t="s">
        <v>878</v>
      </c>
    </row>
    <row r="357" spans="1:9" ht="24">
      <c r="A357" s="117">
        <v>512</v>
      </c>
      <c r="B357" s="107">
        <v>351</v>
      </c>
      <c r="C357" s="110" t="s">
        <v>1097</v>
      </c>
      <c r="D357" s="110" t="s">
        <v>2322</v>
      </c>
      <c r="E357" s="110" t="s">
        <v>2497</v>
      </c>
      <c r="F357" s="110"/>
      <c r="G357" s="110" t="s">
        <v>2497</v>
      </c>
      <c r="H357" s="110"/>
      <c r="I357" s="452" t="s">
        <v>878</v>
      </c>
    </row>
    <row r="358" spans="1:9" ht="24">
      <c r="A358" s="117">
        <v>514</v>
      </c>
      <c r="B358" s="109">
        <v>352</v>
      </c>
      <c r="C358" s="110" t="s">
        <v>876</v>
      </c>
      <c r="D358" s="110" t="s">
        <v>2320</v>
      </c>
      <c r="E358" s="110" t="s">
        <v>2708</v>
      </c>
      <c r="F358" s="110"/>
      <c r="G358" s="110" t="s">
        <v>2708</v>
      </c>
      <c r="H358" s="110"/>
      <c r="I358" s="452" t="s">
        <v>878</v>
      </c>
    </row>
    <row r="359" spans="1:9">
      <c r="A359" s="117">
        <v>515</v>
      </c>
      <c r="B359" s="109">
        <v>353</v>
      </c>
      <c r="C359" s="110" t="s">
        <v>876</v>
      </c>
      <c r="D359" s="110" t="s">
        <v>2322</v>
      </c>
      <c r="E359" s="110" t="s">
        <v>2709</v>
      </c>
      <c r="F359" s="110"/>
      <c r="G359" s="110" t="s">
        <v>2709</v>
      </c>
      <c r="H359" s="110" t="s">
        <v>961</v>
      </c>
      <c r="I359" s="452" t="s">
        <v>878</v>
      </c>
    </row>
    <row r="360" spans="1:9" ht="15.75" thickBot="1">
      <c r="A360" s="117">
        <v>518</v>
      </c>
      <c r="B360" s="109">
        <v>354</v>
      </c>
      <c r="C360" s="110" t="s">
        <v>876</v>
      </c>
      <c r="D360" s="110" t="s">
        <v>2322</v>
      </c>
      <c r="E360" s="110" t="s">
        <v>2710</v>
      </c>
      <c r="F360" s="110"/>
      <c r="G360" s="182" t="s">
        <v>2710</v>
      </c>
      <c r="H360" s="108" t="s">
        <v>961</v>
      </c>
      <c r="I360" s="456" t="s">
        <v>878</v>
      </c>
    </row>
    <row r="361" spans="1:9" ht="24.75" thickTop="1">
      <c r="A361" s="117">
        <v>519</v>
      </c>
      <c r="B361" s="107">
        <v>355</v>
      </c>
      <c r="C361" s="183" t="s">
        <v>876</v>
      </c>
      <c r="D361" s="183" t="s">
        <v>2371</v>
      </c>
      <c r="E361" s="183" t="s">
        <v>2711</v>
      </c>
      <c r="F361" s="183"/>
      <c r="G361" s="183" t="s">
        <v>2711</v>
      </c>
      <c r="H361" s="110" t="s">
        <v>888</v>
      </c>
      <c r="I361" s="454" t="s">
        <v>878</v>
      </c>
    </row>
    <row r="362" spans="1:9" ht="24">
      <c r="A362" s="117">
        <v>520</v>
      </c>
      <c r="B362" s="109">
        <v>356</v>
      </c>
      <c r="C362" s="114" t="s">
        <v>876</v>
      </c>
      <c r="D362" s="114" t="s">
        <v>2320</v>
      </c>
      <c r="E362" s="114" t="s">
        <v>2502</v>
      </c>
      <c r="F362" s="114"/>
      <c r="G362" s="114" t="s">
        <v>2502</v>
      </c>
      <c r="H362" s="110" t="s">
        <v>3426</v>
      </c>
      <c r="I362" s="452" t="s">
        <v>890</v>
      </c>
    </row>
    <row r="363" spans="1:9" ht="24">
      <c r="A363" s="117">
        <v>521</v>
      </c>
      <c r="B363" s="107">
        <v>357</v>
      </c>
      <c r="C363" s="110" t="s">
        <v>876</v>
      </c>
      <c r="D363" s="110" t="s">
        <v>2320</v>
      </c>
      <c r="E363" s="110" t="s">
        <v>2503</v>
      </c>
      <c r="F363" s="113"/>
      <c r="G363" s="110" t="s">
        <v>2503</v>
      </c>
      <c r="H363" s="110" t="s">
        <v>3426</v>
      </c>
      <c r="I363" s="454" t="s">
        <v>890</v>
      </c>
    </row>
    <row r="364" spans="1:9" ht="24">
      <c r="A364" s="117">
        <v>526</v>
      </c>
      <c r="B364" s="109">
        <v>358</v>
      </c>
      <c r="C364" s="114" t="s">
        <v>876</v>
      </c>
      <c r="D364" s="114" t="s">
        <v>2320</v>
      </c>
      <c r="E364" s="114" t="s">
        <v>2504</v>
      </c>
      <c r="F364" s="114"/>
      <c r="G364" s="114" t="s">
        <v>2504</v>
      </c>
      <c r="H364" s="110" t="s">
        <v>3426</v>
      </c>
      <c r="I364" s="454" t="s">
        <v>890</v>
      </c>
    </row>
    <row r="365" spans="1:9" ht="24">
      <c r="B365" s="109">
        <v>359</v>
      </c>
      <c r="C365" s="114" t="s">
        <v>876</v>
      </c>
      <c r="D365" s="114" t="s">
        <v>2320</v>
      </c>
      <c r="E365" s="114" t="s">
        <v>2505</v>
      </c>
      <c r="F365" s="114"/>
      <c r="G365" s="114" t="s">
        <v>2505</v>
      </c>
      <c r="H365" s="110" t="s">
        <v>3426</v>
      </c>
      <c r="I365" s="454" t="s">
        <v>890</v>
      </c>
    </row>
    <row r="366" spans="1:9" ht="24.75">
      <c r="B366" s="107">
        <v>360</v>
      </c>
      <c r="C366" s="110" t="s">
        <v>1097</v>
      </c>
      <c r="D366" s="110" t="s">
        <v>2322</v>
      </c>
      <c r="E366" s="184" t="s">
        <v>2113</v>
      </c>
      <c r="F366" s="114"/>
      <c r="G366" s="184" t="s">
        <v>2113</v>
      </c>
      <c r="H366" s="110"/>
      <c r="I366" s="454" t="s">
        <v>878</v>
      </c>
    </row>
    <row r="367" spans="1:9" ht="24.75">
      <c r="B367" s="109">
        <v>361</v>
      </c>
      <c r="C367" s="110" t="s">
        <v>1097</v>
      </c>
      <c r="D367" s="110" t="s">
        <v>2322</v>
      </c>
      <c r="E367" s="184" t="s">
        <v>2506</v>
      </c>
      <c r="F367" s="114"/>
      <c r="G367" s="184" t="s">
        <v>2506</v>
      </c>
      <c r="H367" s="110"/>
      <c r="I367" s="454" t="s">
        <v>878</v>
      </c>
    </row>
    <row r="368" spans="1:9">
      <c r="B368" s="109">
        <v>362</v>
      </c>
      <c r="C368" s="110" t="s">
        <v>1097</v>
      </c>
      <c r="D368" s="110" t="s">
        <v>2396</v>
      </c>
      <c r="E368" s="188" t="s">
        <v>2507</v>
      </c>
      <c r="F368" s="114"/>
      <c r="G368" s="188" t="s">
        <v>2507</v>
      </c>
      <c r="H368" s="110" t="s">
        <v>3429</v>
      </c>
      <c r="I368" s="454" t="s">
        <v>878</v>
      </c>
    </row>
    <row r="369" spans="2:9" ht="24.75">
      <c r="B369" s="109">
        <v>363</v>
      </c>
      <c r="C369" s="114" t="s">
        <v>876</v>
      </c>
      <c r="D369" s="114" t="s">
        <v>2320</v>
      </c>
      <c r="E369" s="184" t="s">
        <v>2508</v>
      </c>
      <c r="F369" s="113"/>
      <c r="G369" s="184" t="s">
        <v>2508</v>
      </c>
      <c r="H369" s="110"/>
      <c r="I369" s="454" t="s">
        <v>878</v>
      </c>
    </row>
    <row r="370" spans="2:9" ht="24.75">
      <c r="B370" s="107">
        <v>364</v>
      </c>
      <c r="C370" s="114" t="s">
        <v>876</v>
      </c>
      <c r="D370" s="114" t="s">
        <v>2320</v>
      </c>
      <c r="E370" s="184" t="s">
        <v>2509</v>
      </c>
      <c r="F370" s="114"/>
      <c r="G370" s="184" t="s">
        <v>2509</v>
      </c>
      <c r="H370" s="110" t="s">
        <v>3432</v>
      </c>
      <c r="I370" s="454" t="s">
        <v>890</v>
      </c>
    </row>
    <row r="371" spans="2:9" ht="36.75">
      <c r="B371" s="109">
        <v>365</v>
      </c>
      <c r="C371" s="114" t="s">
        <v>3422</v>
      </c>
      <c r="D371" s="114" t="s">
        <v>2320</v>
      </c>
      <c r="E371" s="184" t="s">
        <v>2712</v>
      </c>
      <c r="F371" s="114"/>
      <c r="G371" s="184" t="s">
        <v>2712</v>
      </c>
      <c r="H371" s="110"/>
      <c r="I371" s="454" t="s">
        <v>878</v>
      </c>
    </row>
    <row r="372" spans="2:9" ht="24.75">
      <c r="B372" s="109">
        <v>366</v>
      </c>
      <c r="C372" s="114" t="s">
        <v>3422</v>
      </c>
      <c r="D372" s="114" t="s">
        <v>2320</v>
      </c>
      <c r="E372" s="184" t="s">
        <v>2713</v>
      </c>
      <c r="F372" s="114"/>
      <c r="G372" s="184" t="s">
        <v>2713</v>
      </c>
      <c r="H372" s="110"/>
      <c r="I372" s="454" t="s">
        <v>878</v>
      </c>
    </row>
    <row r="373" spans="2:9" ht="24.75">
      <c r="B373" s="107">
        <v>367</v>
      </c>
      <c r="C373" s="114" t="s">
        <v>3422</v>
      </c>
      <c r="D373" s="114" t="s">
        <v>2320</v>
      </c>
      <c r="E373" s="184" t="s">
        <v>2714</v>
      </c>
      <c r="F373" s="114"/>
      <c r="G373" s="184" t="s">
        <v>2714</v>
      </c>
      <c r="H373" s="110"/>
      <c r="I373" s="454" t="s">
        <v>878</v>
      </c>
    </row>
    <row r="374" spans="2:9" ht="24.75">
      <c r="B374" s="109">
        <v>368</v>
      </c>
      <c r="C374" s="114" t="s">
        <v>1097</v>
      </c>
      <c r="D374" s="114" t="s">
        <v>2322</v>
      </c>
      <c r="E374" s="184" t="s">
        <v>2513</v>
      </c>
      <c r="F374" s="114"/>
      <c r="G374" s="184" t="s">
        <v>2513</v>
      </c>
      <c r="H374" s="110"/>
      <c r="I374" s="454" t="s">
        <v>878</v>
      </c>
    </row>
    <row r="375" spans="2:9" ht="24.75">
      <c r="B375" s="109">
        <v>369</v>
      </c>
      <c r="C375" s="114" t="s">
        <v>3422</v>
      </c>
      <c r="D375" s="114" t="s">
        <v>2322</v>
      </c>
      <c r="E375" s="184" t="s">
        <v>1467</v>
      </c>
      <c r="F375" s="114"/>
      <c r="G375" s="184" t="s">
        <v>1467</v>
      </c>
      <c r="H375" s="110"/>
      <c r="I375" s="454" t="s">
        <v>878</v>
      </c>
    </row>
    <row r="376" spans="2:9">
      <c r="B376" s="107">
        <v>370</v>
      </c>
      <c r="C376" s="114" t="s">
        <v>1097</v>
      </c>
      <c r="D376" s="114" t="s">
        <v>2320</v>
      </c>
      <c r="E376" s="184" t="s">
        <v>1117</v>
      </c>
      <c r="F376" s="113"/>
      <c r="G376" s="184" t="s">
        <v>1117</v>
      </c>
      <c r="H376" s="110"/>
      <c r="I376" s="454" t="s">
        <v>878</v>
      </c>
    </row>
    <row r="377" spans="2:9" ht="24.75">
      <c r="B377" s="109">
        <v>371</v>
      </c>
      <c r="C377" s="114" t="s">
        <v>1097</v>
      </c>
      <c r="D377" s="114" t="s">
        <v>2322</v>
      </c>
      <c r="E377" s="184" t="s">
        <v>2514</v>
      </c>
      <c r="F377" s="114"/>
      <c r="G377" s="184" t="s">
        <v>2514</v>
      </c>
      <c r="H377" s="110"/>
      <c r="I377" s="454" t="s">
        <v>878</v>
      </c>
    </row>
    <row r="378" spans="2:9">
      <c r="B378" s="109">
        <v>372</v>
      </c>
      <c r="C378" s="110" t="s">
        <v>1097</v>
      </c>
      <c r="D378" s="110" t="s">
        <v>2322</v>
      </c>
      <c r="E378" s="184" t="s">
        <v>2515</v>
      </c>
      <c r="F378" s="114"/>
      <c r="G378" s="184" t="s">
        <v>2515</v>
      </c>
      <c r="H378" s="110"/>
      <c r="I378" s="454" t="s">
        <v>878</v>
      </c>
    </row>
    <row r="379" spans="2:9" ht="24.75">
      <c r="B379" s="107">
        <v>373</v>
      </c>
      <c r="C379" s="110" t="s">
        <v>1097</v>
      </c>
      <c r="D379" s="110" t="s">
        <v>2322</v>
      </c>
      <c r="E379" s="184" t="s">
        <v>2516</v>
      </c>
      <c r="F379" s="114"/>
      <c r="G379" s="184" t="s">
        <v>2516</v>
      </c>
      <c r="H379" s="110"/>
      <c r="I379" s="454" t="s">
        <v>878</v>
      </c>
    </row>
    <row r="380" spans="2:9" ht="24.75">
      <c r="B380" s="109">
        <v>374</v>
      </c>
      <c r="C380" s="110" t="s">
        <v>876</v>
      </c>
      <c r="D380" s="114" t="s">
        <v>2380</v>
      </c>
      <c r="E380" s="184" t="s">
        <v>2715</v>
      </c>
      <c r="F380" s="110"/>
      <c r="G380" s="184" t="s">
        <v>2715</v>
      </c>
      <c r="H380" s="110"/>
      <c r="I380" s="454" t="s">
        <v>878</v>
      </c>
    </row>
    <row r="381" spans="2:9">
      <c r="B381" s="109">
        <v>375</v>
      </c>
      <c r="C381" s="114" t="s">
        <v>876</v>
      </c>
      <c r="D381" s="114" t="s">
        <v>2320</v>
      </c>
      <c r="E381" s="184" t="s">
        <v>2716</v>
      </c>
      <c r="F381" s="114"/>
      <c r="G381" s="184" t="s">
        <v>2716</v>
      </c>
      <c r="H381" s="110"/>
      <c r="I381" s="454" t="s">
        <v>878</v>
      </c>
    </row>
    <row r="382" spans="2:9" ht="24.75">
      <c r="B382" s="107">
        <v>376</v>
      </c>
      <c r="C382" s="114" t="s">
        <v>3422</v>
      </c>
      <c r="D382" s="114" t="s">
        <v>2320</v>
      </c>
      <c r="E382" s="184" t="s">
        <v>2703</v>
      </c>
      <c r="F382" s="114"/>
      <c r="G382" s="184" t="s">
        <v>2703</v>
      </c>
      <c r="H382" s="110" t="s">
        <v>3433</v>
      </c>
      <c r="I382" s="454" t="s">
        <v>916</v>
      </c>
    </row>
    <row r="383" spans="2:9" ht="24.75">
      <c r="B383" s="109">
        <v>377</v>
      </c>
      <c r="C383" s="114" t="s">
        <v>1097</v>
      </c>
      <c r="D383" s="110" t="s">
        <v>2322</v>
      </c>
      <c r="E383" s="184" t="s">
        <v>2520</v>
      </c>
      <c r="F383" s="114"/>
      <c r="G383" s="184" t="s">
        <v>2520</v>
      </c>
      <c r="H383" s="110"/>
      <c r="I383" s="454" t="s">
        <v>878</v>
      </c>
    </row>
    <row r="384" spans="2:9" ht="24.75">
      <c r="B384" s="109">
        <v>378</v>
      </c>
      <c r="C384" s="110" t="s">
        <v>3422</v>
      </c>
      <c r="D384" s="110" t="s">
        <v>2320</v>
      </c>
      <c r="E384" s="184" t="s">
        <v>2521</v>
      </c>
      <c r="F384" s="114"/>
      <c r="G384" s="184" t="s">
        <v>2521</v>
      </c>
      <c r="H384" s="450"/>
      <c r="I384" s="457" t="s">
        <v>896</v>
      </c>
    </row>
    <row r="385" spans="2:9" ht="24.75">
      <c r="B385" s="107">
        <v>379</v>
      </c>
      <c r="C385" s="185" t="s">
        <v>1097</v>
      </c>
      <c r="D385" s="185" t="s">
        <v>2396</v>
      </c>
      <c r="E385" s="187" t="s">
        <v>2717</v>
      </c>
      <c r="F385" s="185"/>
      <c r="G385" s="187" t="s">
        <v>2717</v>
      </c>
      <c r="H385" s="110"/>
      <c r="I385" s="454" t="s">
        <v>878</v>
      </c>
    </row>
    <row r="386" spans="2:9" ht="36.75">
      <c r="B386" s="109">
        <v>380</v>
      </c>
      <c r="C386" s="110" t="s">
        <v>3422</v>
      </c>
      <c r="D386" s="110" t="s">
        <v>2320</v>
      </c>
      <c r="E386" s="184" t="s">
        <v>2523</v>
      </c>
      <c r="F386" s="114"/>
      <c r="G386" s="184" t="s">
        <v>2523</v>
      </c>
      <c r="H386" s="110"/>
      <c r="I386" s="454" t="s">
        <v>878</v>
      </c>
    </row>
    <row r="387" spans="2:9">
      <c r="B387" s="109">
        <v>381</v>
      </c>
      <c r="C387" s="110" t="s">
        <v>1097</v>
      </c>
      <c r="D387" s="110" t="s">
        <v>2322</v>
      </c>
      <c r="E387" s="184" t="s">
        <v>2524</v>
      </c>
      <c r="F387" s="114"/>
      <c r="G387" s="184" t="s">
        <v>2524</v>
      </c>
      <c r="H387" s="110"/>
      <c r="I387" s="454" t="s">
        <v>878</v>
      </c>
    </row>
    <row r="388" spans="2:9">
      <c r="B388" s="107">
        <v>382</v>
      </c>
      <c r="C388" s="114" t="s">
        <v>1097</v>
      </c>
      <c r="D388" s="114" t="s">
        <v>2322</v>
      </c>
      <c r="E388" s="190" t="s">
        <v>2525</v>
      </c>
      <c r="F388" s="114"/>
      <c r="G388" s="190" t="s">
        <v>2525</v>
      </c>
      <c r="H388" s="110"/>
      <c r="I388" s="454" t="s">
        <v>878</v>
      </c>
    </row>
    <row r="389" spans="2:9" ht="24.75">
      <c r="B389" s="109">
        <v>383</v>
      </c>
      <c r="C389" s="114" t="s">
        <v>1097</v>
      </c>
      <c r="D389" s="114" t="s">
        <v>2322</v>
      </c>
      <c r="E389" s="184" t="s">
        <v>2526</v>
      </c>
      <c r="F389" s="114"/>
      <c r="G389" s="184" t="s">
        <v>2526</v>
      </c>
      <c r="H389" s="110"/>
      <c r="I389" s="454" t="s">
        <v>878</v>
      </c>
    </row>
    <row r="390" spans="2:9">
      <c r="B390" s="109">
        <v>384</v>
      </c>
      <c r="C390" s="114" t="s">
        <v>1097</v>
      </c>
      <c r="D390" s="114" t="s">
        <v>2322</v>
      </c>
      <c r="E390" s="184" t="s">
        <v>2527</v>
      </c>
      <c r="F390" s="114"/>
      <c r="G390" s="184" t="s">
        <v>2527</v>
      </c>
      <c r="H390" s="110"/>
      <c r="I390" s="454" t="s">
        <v>878</v>
      </c>
    </row>
    <row r="391" spans="2:9" ht="24.75">
      <c r="B391" s="107">
        <v>385</v>
      </c>
      <c r="C391" s="114" t="s">
        <v>1097</v>
      </c>
      <c r="D391" s="114" t="s">
        <v>2322</v>
      </c>
      <c r="E391" s="184" t="s">
        <v>2528</v>
      </c>
      <c r="F391" s="114"/>
      <c r="G391" s="184" t="s">
        <v>2528</v>
      </c>
      <c r="H391" s="110"/>
      <c r="I391" s="454" t="s">
        <v>878</v>
      </c>
    </row>
    <row r="392" spans="2:9" ht="24.75">
      <c r="B392" s="109">
        <v>386</v>
      </c>
      <c r="C392" s="114" t="s">
        <v>1097</v>
      </c>
      <c r="D392" s="114" t="s">
        <v>2322</v>
      </c>
      <c r="E392" s="184" t="s">
        <v>2529</v>
      </c>
      <c r="F392" s="114"/>
      <c r="G392" s="184" t="s">
        <v>2529</v>
      </c>
      <c r="H392" s="110"/>
      <c r="I392" s="452" t="s">
        <v>878</v>
      </c>
    </row>
    <row r="393" spans="2:9" ht="24.75">
      <c r="B393" s="109">
        <v>387</v>
      </c>
      <c r="C393" s="114" t="s">
        <v>3422</v>
      </c>
      <c r="D393" s="114" t="s">
        <v>2357</v>
      </c>
      <c r="E393" s="184" t="s">
        <v>2530</v>
      </c>
      <c r="F393" s="114"/>
      <c r="G393" s="184" t="s">
        <v>2530</v>
      </c>
      <c r="H393" s="110"/>
      <c r="I393" s="452" t="s">
        <v>878</v>
      </c>
    </row>
    <row r="394" spans="2:9">
      <c r="B394" s="107">
        <v>388</v>
      </c>
      <c r="C394" s="114" t="s">
        <v>1097</v>
      </c>
      <c r="D394" s="114" t="s">
        <v>2396</v>
      </c>
      <c r="E394" s="184" t="s">
        <v>2718</v>
      </c>
      <c r="F394" s="114"/>
      <c r="G394" s="184" t="s">
        <v>2718</v>
      </c>
      <c r="H394" s="110"/>
      <c r="I394" s="452" t="s">
        <v>878</v>
      </c>
    </row>
    <row r="395" spans="2:9" ht="24.75">
      <c r="B395" s="109">
        <v>389</v>
      </c>
      <c r="C395" s="114" t="s">
        <v>3422</v>
      </c>
      <c r="D395" s="114" t="s">
        <v>2443</v>
      </c>
      <c r="E395" s="184" t="s">
        <v>2532</v>
      </c>
      <c r="F395" s="114"/>
      <c r="G395" s="184" t="s">
        <v>2532</v>
      </c>
      <c r="H395" s="114" t="s">
        <v>909</v>
      </c>
      <c r="I395" s="452" t="s">
        <v>909</v>
      </c>
    </row>
    <row r="396" spans="2:9" ht="24.75">
      <c r="B396" s="109">
        <v>390</v>
      </c>
      <c r="C396" s="114" t="s">
        <v>1097</v>
      </c>
      <c r="D396" s="114" t="s">
        <v>2396</v>
      </c>
      <c r="E396" s="184" t="s">
        <v>2719</v>
      </c>
      <c r="F396" s="114"/>
      <c r="G396" s="184" t="s">
        <v>2719</v>
      </c>
      <c r="H396" s="110"/>
      <c r="I396" s="454" t="s">
        <v>878</v>
      </c>
    </row>
    <row r="397" spans="2:9" ht="24.75">
      <c r="B397" s="107">
        <v>391</v>
      </c>
      <c r="C397" s="114" t="s">
        <v>1097</v>
      </c>
      <c r="D397" s="114" t="s">
        <v>2396</v>
      </c>
      <c r="E397" s="184" t="s">
        <v>2720</v>
      </c>
      <c r="F397" s="113"/>
      <c r="G397" s="184" t="s">
        <v>2720</v>
      </c>
      <c r="H397" s="110"/>
      <c r="I397" s="454" t="s">
        <v>878</v>
      </c>
    </row>
    <row r="398" spans="2:9" ht="24.75">
      <c r="B398" s="109">
        <v>392</v>
      </c>
      <c r="C398" s="114" t="s">
        <v>1097</v>
      </c>
      <c r="D398" s="114" t="s">
        <v>2322</v>
      </c>
      <c r="E398" s="184" t="s">
        <v>2535</v>
      </c>
      <c r="F398" s="114"/>
      <c r="G398" s="184" t="s">
        <v>2535</v>
      </c>
      <c r="H398" s="110"/>
      <c r="I398" s="454" t="s">
        <v>878</v>
      </c>
    </row>
    <row r="399" spans="2:9" ht="24.75">
      <c r="B399" s="109">
        <v>393</v>
      </c>
      <c r="C399" s="114" t="s">
        <v>1097</v>
      </c>
      <c r="D399" s="114" t="s">
        <v>2322</v>
      </c>
      <c r="E399" s="184" t="s">
        <v>2536</v>
      </c>
      <c r="F399" s="114"/>
      <c r="G399" s="186" t="s">
        <v>2536</v>
      </c>
      <c r="H399" s="110"/>
      <c r="I399" s="454" t="s">
        <v>878</v>
      </c>
    </row>
    <row r="400" spans="2:9" ht="28.5" customHeight="1">
      <c r="B400" s="107">
        <v>394</v>
      </c>
      <c r="C400" s="114" t="s">
        <v>1097</v>
      </c>
      <c r="D400" s="114" t="s">
        <v>2322</v>
      </c>
      <c r="E400" s="184" t="s">
        <v>2537</v>
      </c>
      <c r="F400" s="114"/>
      <c r="G400" s="184" t="s">
        <v>2537</v>
      </c>
      <c r="H400" s="110"/>
      <c r="I400" s="452" t="s">
        <v>878</v>
      </c>
    </row>
    <row r="401" spans="2:9">
      <c r="B401" s="109">
        <v>395</v>
      </c>
      <c r="C401" s="114" t="s">
        <v>876</v>
      </c>
      <c r="D401" s="114" t="s">
        <v>2322</v>
      </c>
      <c r="E401" s="184" t="s">
        <v>2721</v>
      </c>
      <c r="F401" s="114"/>
      <c r="G401" s="184" t="s">
        <v>2721</v>
      </c>
      <c r="H401" s="110" t="s">
        <v>2572</v>
      </c>
      <c r="I401" s="454" t="s">
        <v>878</v>
      </c>
    </row>
    <row r="402" spans="2:9" ht="24.75">
      <c r="B402" s="109">
        <v>396</v>
      </c>
      <c r="C402" s="110" t="s">
        <v>3422</v>
      </c>
      <c r="D402" s="114" t="s">
        <v>2320</v>
      </c>
      <c r="E402" s="184" t="s">
        <v>2722</v>
      </c>
      <c r="F402" s="114"/>
      <c r="G402" s="184" t="s">
        <v>2722</v>
      </c>
      <c r="H402" s="110"/>
      <c r="I402" s="454" t="s">
        <v>878</v>
      </c>
    </row>
    <row r="403" spans="2:9" ht="24.75">
      <c r="B403" s="107">
        <v>397</v>
      </c>
      <c r="C403" s="110" t="s">
        <v>876</v>
      </c>
      <c r="D403" s="114" t="s">
        <v>2320</v>
      </c>
      <c r="E403" s="184" t="s">
        <v>2540</v>
      </c>
      <c r="F403" s="114"/>
      <c r="G403" s="184" t="s">
        <v>2540</v>
      </c>
      <c r="H403" s="110"/>
      <c r="I403" s="454" t="s">
        <v>878</v>
      </c>
    </row>
    <row r="404" spans="2:9" ht="24.75">
      <c r="B404" s="109">
        <v>398</v>
      </c>
      <c r="C404" s="110" t="s">
        <v>1097</v>
      </c>
      <c r="D404" s="114" t="s">
        <v>2322</v>
      </c>
      <c r="E404" s="184" t="s">
        <v>2541</v>
      </c>
      <c r="F404" s="114"/>
      <c r="G404" s="184" t="s">
        <v>2541</v>
      </c>
      <c r="H404" s="110"/>
      <c r="I404" s="454" t="s">
        <v>878</v>
      </c>
    </row>
    <row r="405" spans="2:9" ht="24.75">
      <c r="B405" s="107">
        <v>399</v>
      </c>
      <c r="C405" s="114" t="s">
        <v>1097</v>
      </c>
      <c r="D405" s="114" t="s">
        <v>2322</v>
      </c>
      <c r="E405" s="184" t="s">
        <v>2542</v>
      </c>
      <c r="F405" s="114"/>
      <c r="G405" s="184" t="s">
        <v>2542</v>
      </c>
      <c r="H405" s="110"/>
      <c r="I405" s="454" t="s">
        <v>878</v>
      </c>
    </row>
    <row r="406" spans="2:9" ht="24.75">
      <c r="B406" s="107">
        <v>400</v>
      </c>
      <c r="C406" s="110" t="s">
        <v>876</v>
      </c>
      <c r="D406" s="110" t="s">
        <v>2320</v>
      </c>
      <c r="E406" s="184" t="s">
        <v>2543</v>
      </c>
      <c r="F406" s="114"/>
      <c r="G406" s="184" t="s">
        <v>2543</v>
      </c>
      <c r="H406" s="110" t="s">
        <v>3426</v>
      </c>
      <c r="I406" s="452" t="s">
        <v>890</v>
      </c>
    </row>
    <row r="407" spans="2:9" ht="24">
      <c r="B407" s="109">
        <v>401</v>
      </c>
      <c r="C407" s="110" t="s">
        <v>876</v>
      </c>
      <c r="D407" s="110" t="s">
        <v>2320</v>
      </c>
      <c r="E407" s="110" t="s">
        <v>2544</v>
      </c>
      <c r="F407" s="110"/>
      <c r="G407" s="110" t="s">
        <v>2544</v>
      </c>
      <c r="H407" s="110" t="s">
        <v>3426</v>
      </c>
      <c r="I407" s="454" t="s">
        <v>890</v>
      </c>
    </row>
    <row r="408" spans="2:9" ht="24.75">
      <c r="B408" s="107">
        <v>402</v>
      </c>
      <c r="C408" s="114" t="s">
        <v>876</v>
      </c>
      <c r="D408" s="114" t="s">
        <v>2320</v>
      </c>
      <c r="E408" s="184" t="s">
        <v>2545</v>
      </c>
      <c r="F408" s="114"/>
      <c r="G408" s="184" t="s">
        <v>2545</v>
      </c>
      <c r="H408" s="110" t="s">
        <v>3426</v>
      </c>
      <c r="I408" s="454" t="s">
        <v>890</v>
      </c>
    </row>
    <row r="409" spans="2:9">
      <c r="B409" s="109">
        <v>403</v>
      </c>
      <c r="C409" s="114" t="s">
        <v>944</v>
      </c>
      <c r="D409" s="114" t="s">
        <v>2320</v>
      </c>
      <c r="E409" s="184" t="s">
        <v>3416</v>
      </c>
      <c r="F409" s="114"/>
      <c r="G409" s="184" t="s">
        <v>3416</v>
      </c>
      <c r="H409" s="450" t="s">
        <v>3430</v>
      </c>
      <c r="I409" s="457" t="s">
        <v>878</v>
      </c>
    </row>
    <row r="410" spans="2:9" ht="24.75">
      <c r="B410" s="107">
        <v>404</v>
      </c>
      <c r="C410" s="114" t="s">
        <v>1097</v>
      </c>
      <c r="D410" s="114" t="s">
        <v>2322</v>
      </c>
      <c r="E410" s="187" t="s">
        <v>2547</v>
      </c>
      <c r="F410" s="185"/>
      <c r="G410" s="187" t="s">
        <v>2547</v>
      </c>
      <c r="H410" s="110"/>
      <c r="I410" s="454" t="s">
        <v>878</v>
      </c>
    </row>
    <row r="411" spans="2:9" ht="24.75">
      <c r="B411" s="107">
        <v>405</v>
      </c>
      <c r="C411" s="114" t="s">
        <v>944</v>
      </c>
      <c r="D411" s="110" t="s">
        <v>2371</v>
      </c>
      <c r="E411" s="184" t="s">
        <v>2723</v>
      </c>
      <c r="F411" s="114"/>
      <c r="G411" s="184" t="s">
        <v>2723</v>
      </c>
      <c r="H411" s="114" t="s">
        <v>2353</v>
      </c>
      <c r="I411" s="454" t="s">
        <v>878</v>
      </c>
    </row>
    <row r="412" spans="2:9" ht="24.75">
      <c r="B412" s="109">
        <v>406</v>
      </c>
      <c r="C412" s="114" t="s">
        <v>876</v>
      </c>
      <c r="D412" s="110" t="s">
        <v>2322</v>
      </c>
      <c r="E412" s="184" t="s">
        <v>2549</v>
      </c>
      <c r="F412" s="114"/>
      <c r="G412" s="184" t="s">
        <v>2549</v>
      </c>
      <c r="H412" s="114" t="s">
        <v>2582</v>
      </c>
      <c r="I412" s="454" t="s">
        <v>878</v>
      </c>
    </row>
    <row r="413" spans="2:9" ht="24">
      <c r="B413" s="109">
        <v>407</v>
      </c>
      <c r="C413" s="110" t="s">
        <v>1097</v>
      </c>
      <c r="D413" s="110" t="s">
        <v>2322</v>
      </c>
      <c r="E413" s="188" t="s">
        <v>2551</v>
      </c>
      <c r="F413" s="114"/>
      <c r="G413" s="188" t="s">
        <v>2551</v>
      </c>
      <c r="H413" s="450"/>
      <c r="I413" s="454" t="s">
        <v>878</v>
      </c>
    </row>
    <row r="414" spans="2:9">
      <c r="B414" s="107">
        <v>408</v>
      </c>
      <c r="C414" s="114" t="s">
        <v>1097</v>
      </c>
      <c r="D414" s="114" t="s">
        <v>2322</v>
      </c>
      <c r="E414" s="187" t="s">
        <v>2552</v>
      </c>
      <c r="F414" s="185"/>
      <c r="G414" s="187" t="s">
        <v>2552</v>
      </c>
      <c r="H414" s="450"/>
      <c r="I414" s="457" t="s">
        <v>878</v>
      </c>
    </row>
    <row r="415" spans="2:9" ht="24.75">
      <c r="B415" s="107">
        <v>409</v>
      </c>
      <c r="C415" s="110" t="s">
        <v>1097</v>
      </c>
      <c r="D415" s="110" t="s">
        <v>2322</v>
      </c>
      <c r="E415" s="187" t="s">
        <v>2553</v>
      </c>
      <c r="F415" s="185"/>
      <c r="G415" s="187" t="s">
        <v>2553</v>
      </c>
      <c r="H415" s="110"/>
      <c r="I415" s="454" t="s">
        <v>878</v>
      </c>
    </row>
    <row r="416" spans="2:9">
      <c r="B416" s="109">
        <v>410</v>
      </c>
      <c r="C416" s="114" t="s">
        <v>876</v>
      </c>
      <c r="D416" s="114" t="s">
        <v>2322</v>
      </c>
      <c r="E416" s="188" t="s">
        <v>2554</v>
      </c>
      <c r="F416" s="114"/>
      <c r="G416" s="188" t="s">
        <v>2554</v>
      </c>
      <c r="H416" s="110"/>
      <c r="I416" s="454" t="s">
        <v>878</v>
      </c>
    </row>
    <row r="417" spans="2:9">
      <c r="B417" s="107">
        <v>411</v>
      </c>
      <c r="C417" s="110" t="s">
        <v>944</v>
      </c>
      <c r="D417" s="114" t="s">
        <v>2357</v>
      </c>
      <c r="E417" s="188" t="s">
        <v>2768</v>
      </c>
      <c r="F417" s="114"/>
      <c r="G417" s="188" t="s">
        <v>2768</v>
      </c>
      <c r="H417" s="110" t="s">
        <v>3434</v>
      </c>
      <c r="I417" s="454" t="s">
        <v>890</v>
      </c>
    </row>
    <row r="418" spans="2:9" ht="24">
      <c r="B418" s="107">
        <v>412</v>
      </c>
      <c r="C418" s="114" t="s">
        <v>1097</v>
      </c>
      <c r="D418" s="114" t="s">
        <v>2322</v>
      </c>
      <c r="E418" s="188" t="s">
        <v>2556</v>
      </c>
      <c r="F418" s="114"/>
      <c r="G418" s="188" t="s">
        <v>2556</v>
      </c>
      <c r="H418" s="110"/>
      <c r="I418" s="454" t="s">
        <v>878</v>
      </c>
    </row>
    <row r="419" spans="2:9">
      <c r="B419" s="109">
        <v>413</v>
      </c>
      <c r="C419" s="114" t="s">
        <v>876</v>
      </c>
      <c r="D419" s="114" t="s">
        <v>2320</v>
      </c>
      <c r="E419" s="188" t="s">
        <v>2557</v>
      </c>
      <c r="F419" s="114"/>
      <c r="G419" s="188" t="s">
        <v>2557</v>
      </c>
      <c r="H419" s="110" t="s">
        <v>3435</v>
      </c>
      <c r="I419" s="454" t="s">
        <v>916</v>
      </c>
    </row>
    <row r="420" spans="2:9" ht="24">
      <c r="B420" s="109">
        <v>414</v>
      </c>
      <c r="C420" s="114" t="s">
        <v>1097</v>
      </c>
      <c r="D420" s="114" t="s">
        <v>2322</v>
      </c>
      <c r="E420" s="188" t="s">
        <v>2558</v>
      </c>
      <c r="F420" s="114"/>
      <c r="G420" s="188" t="s">
        <v>2558</v>
      </c>
      <c r="H420" s="110"/>
      <c r="I420" s="454" t="s">
        <v>878</v>
      </c>
    </row>
    <row r="421" spans="2:9">
      <c r="B421" s="107">
        <v>415</v>
      </c>
      <c r="C421" s="114" t="s">
        <v>1097</v>
      </c>
      <c r="D421" s="114" t="s">
        <v>2322</v>
      </c>
      <c r="E421" s="188" t="s">
        <v>2559</v>
      </c>
      <c r="F421" s="114"/>
      <c r="G421" s="188" t="s">
        <v>2559</v>
      </c>
      <c r="H421" s="110"/>
      <c r="I421" s="454" t="s">
        <v>878</v>
      </c>
    </row>
    <row r="422" spans="2:9" ht="24">
      <c r="B422" s="107">
        <v>416</v>
      </c>
      <c r="C422" s="114" t="s">
        <v>876</v>
      </c>
      <c r="D422" s="114" t="s">
        <v>2320</v>
      </c>
      <c r="E422" s="188" t="s">
        <v>2560</v>
      </c>
      <c r="F422" s="114"/>
      <c r="G422" s="188" t="s">
        <v>2560</v>
      </c>
      <c r="H422" s="110" t="s">
        <v>3426</v>
      </c>
      <c r="I422" s="454" t="s">
        <v>890</v>
      </c>
    </row>
    <row r="423" spans="2:9" ht="24">
      <c r="B423" s="109">
        <v>417</v>
      </c>
      <c r="C423" s="114" t="s">
        <v>876</v>
      </c>
      <c r="D423" s="114" t="s">
        <v>2320</v>
      </c>
      <c r="E423" s="188" t="s">
        <v>2561</v>
      </c>
      <c r="F423" s="114"/>
      <c r="G423" s="188" t="s">
        <v>2561</v>
      </c>
      <c r="H423" s="110" t="s">
        <v>3426</v>
      </c>
      <c r="I423" s="452" t="s">
        <v>890</v>
      </c>
    </row>
    <row r="424" spans="2:9" ht="24">
      <c r="B424" s="109">
        <v>418</v>
      </c>
      <c r="C424" s="110" t="s">
        <v>876</v>
      </c>
      <c r="D424" s="110" t="s">
        <v>2320</v>
      </c>
      <c r="E424" s="110" t="s">
        <v>2562</v>
      </c>
      <c r="F424" s="110"/>
      <c r="G424" s="110" t="s">
        <v>2562</v>
      </c>
      <c r="H424" s="110" t="s">
        <v>3426</v>
      </c>
      <c r="I424" s="454" t="s">
        <v>890</v>
      </c>
    </row>
    <row r="425" spans="2:9" ht="24">
      <c r="B425" s="109">
        <v>419</v>
      </c>
      <c r="C425" s="114" t="s">
        <v>876</v>
      </c>
      <c r="D425" s="114" t="s">
        <v>2320</v>
      </c>
      <c r="E425" s="188" t="s">
        <v>2563</v>
      </c>
      <c r="F425" s="114"/>
      <c r="G425" s="188" t="s">
        <v>2563</v>
      </c>
      <c r="H425" s="108" t="s">
        <v>3426</v>
      </c>
      <c r="I425" s="456" t="s">
        <v>890</v>
      </c>
    </row>
    <row r="426" spans="2:9" ht="24">
      <c r="B426" s="109">
        <v>420</v>
      </c>
      <c r="C426" s="110" t="s">
        <v>876</v>
      </c>
      <c r="D426" s="183" t="s">
        <v>2320</v>
      </c>
      <c r="E426" s="189" t="s">
        <v>2564</v>
      </c>
      <c r="F426" s="183"/>
      <c r="G426" s="189" t="s">
        <v>2564</v>
      </c>
      <c r="H426" s="110" t="s">
        <v>3426</v>
      </c>
      <c r="I426" s="454" t="s">
        <v>890</v>
      </c>
    </row>
    <row r="427" spans="2:9" ht="24">
      <c r="B427" s="107">
        <v>421</v>
      </c>
      <c r="C427" s="114" t="s">
        <v>876</v>
      </c>
      <c r="D427" s="114" t="s">
        <v>2320</v>
      </c>
      <c r="E427" s="188" t="s">
        <v>2565</v>
      </c>
      <c r="F427" s="114"/>
      <c r="G427" s="188" t="s">
        <v>2565</v>
      </c>
      <c r="H427" s="108" t="s">
        <v>3426</v>
      </c>
      <c r="I427" s="454" t="s">
        <v>890</v>
      </c>
    </row>
    <row r="428" spans="2:9" ht="24">
      <c r="B428" s="107">
        <v>422</v>
      </c>
      <c r="C428" s="114" t="s">
        <v>876</v>
      </c>
      <c r="D428" s="114" t="s">
        <v>2320</v>
      </c>
      <c r="E428" s="189" t="s">
        <v>2566</v>
      </c>
      <c r="F428" s="183"/>
      <c r="G428" s="189" t="s">
        <v>2566</v>
      </c>
      <c r="H428" s="110" t="s">
        <v>3426</v>
      </c>
      <c r="I428" s="454" t="s">
        <v>890</v>
      </c>
    </row>
    <row r="429" spans="2:9" ht="24">
      <c r="B429" s="109">
        <v>423</v>
      </c>
      <c r="C429" s="114" t="s">
        <v>876</v>
      </c>
      <c r="D429" s="114" t="s">
        <v>2320</v>
      </c>
      <c r="E429" s="188" t="s">
        <v>2567</v>
      </c>
      <c r="F429" s="114"/>
      <c r="G429" s="188" t="s">
        <v>2567</v>
      </c>
      <c r="H429" s="110" t="s">
        <v>3426</v>
      </c>
      <c r="I429" s="454" t="s">
        <v>890</v>
      </c>
    </row>
    <row r="430" spans="2:9" ht="24">
      <c r="B430" s="109">
        <v>424</v>
      </c>
      <c r="C430" s="114" t="s">
        <v>876</v>
      </c>
      <c r="D430" s="114" t="s">
        <v>2320</v>
      </c>
      <c r="E430" s="188" t="s">
        <v>2568</v>
      </c>
      <c r="F430" s="114"/>
      <c r="G430" s="188" t="s">
        <v>2568</v>
      </c>
      <c r="H430" s="110" t="s">
        <v>3426</v>
      </c>
      <c r="I430" s="454" t="s">
        <v>890</v>
      </c>
    </row>
    <row r="431" spans="2:9" ht="24">
      <c r="B431" s="107">
        <v>425</v>
      </c>
      <c r="C431" s="114" t="s">
        <v>876</v>
      </c>
      <c r="D431" s="114" t="s">
        <v>2320</v>
      </c>
      <c r="E431" s="188" t="s">
        <v>2569</v>
      </c>
      <c r="F431" s="114"/>
      <c r="G431" s="188" t="s">
        <v>2569</v>
      </c>
      <c r="H431" s="110" t="s">
        <v>3426</v>
      </c>
      <c r="I431" s="452" t="s">
        <v>890</v>
      </c>
    </row>
    <row r="432" spans="2:9" ht="24">
      <c r="B432" s="107">
        <v>426</v>
      </c>
      <c r="C432" s="110" t="s">
        <v>876</v>
      </c>
      <c r="D432" s="110" t="s">
        <v>2320</v>
      </c>
      <c r="E432" s="110" t="s">
        <v>2570</v>
      </c>
      <c r="F432" s="114"/>
      <c r="G432" s="110" t="s">
        <v>2570</v>
      </c>
      <c r="H432" s="110" t="s">
        <v>3426</v>
      </c>
      <c r="I432" s="454" t="s">
        <v>890</v>
      </c>
    </row>
    <row r="433" spans="2:9" ht="24">
      <c r="B433" s="109">
        <v>427</v>
      </c>
      <c r="C433" s="110" t="s">
        <v>876</v>
      </c>
      <c r="D433" s="114" t="s">
        <v>2320</v>
      </c>
      <c r="E433" s="188" t="s">
        <v>2571</v>
      </c>
      <c r="F433" s="114"/>
      <c r="G433" s="188" t="s">
        <v>2571</v>
      </c>
      <c r="H433" s="110" t="s">
        <v>3426</v>
      </c>
      <c r="I433" s="454" t="s">
        <v>890</v>
      </c>
    </row>
    <row r="434" spans="2:9" ht="24">
      <c r="B434" s="107">
        <v>428</v>
      </c>
      <c r="C434" s="114" t="s">
        <v>876</v>
      </c>
      <c r="D434" s="110" t="s">
        <v>2320</v>
      </c>
      <c r="E434" s="188" t="s">
        <v>2573</v>
      </c>
      <c r="F434" s="114"/>
      <c r="G434" s="188" t="s">
        <v>2573</v>
      </c>
      <c r="H434" s="110" t="s">
        <v>3432</v>
      </c>
      <c r="I434" s="454" t="s">
        <v>890</v>
      </c>
    </row>
    <row r="435" spans="2:9" ht="24">
      <c r="B435" s="107">
        <v>429</v>
      </c>
      <c r="C435" s="114" t="s">
        <v>876</v>
      </c>
      <c r="D435" s="114" t="s">
        <v>2320</v>
      </c>
      <c r="E435" s="188" t="s">
        <v>2574</v>
      </c>
      <c r="F435" s="114"/>
      <c r="G435" s="188" t="s">
        <v>2574</v>
      </c>
      <c r="H435" s="110" t="s">
        <v>3432</v>
      </c>
      <c r="I435" s="454" t="s">
        <v>890</v>
      </c>
    </row>
    <row r="436" spans="2:9" ht="24">
      <c r="B436" s="107">
        <v>430</v>
      </c>
      <c r="C436" s="114" t="s">
        <v>876</v>
      </c>
      <c r="D436" s="114" t="s">
        <v>2320</v>
      </c>
      <c r="E436" s="188" t="s">
        <v>2575</v>
      </c>
      <c r="F436" s="114"/>
      <c r="G436" s="188" t="s">
        <v>2575</v>
      </c>
      <c r="H436" s="110" t="s">
        <v>3432</v>
      </c>
      <c r="I436" s="452" t="s">
        <v>890</v>
      </c>
    </row>
    <row r="437" spans="2:9" ht="24">
      <c r="B437" s="107">
        <v>431</v>
      </c>
      <c r="C437" s="114" t="s">
        <v>876</v>
      </c>
      <c r="D437" s="114" t="s">
        <v>2320</v>
      </c>
      <c r="E437" s="188" t="s">
        <v>2579</v>
      </c>
      <c r="F437" s="114"/>
      <c r="G437" s="188" t="s">
        <v>2579</v>
      </c>
      <c r="H437" s="110" t="s">
        <v>3432</v>
      </c>
      <c r="I437" s="452" t="s">
        <v>890</v>
      </c>
    </row>
    <row r="438" spans="2:9" ht="24">
      <c r="B438" s="107">
        <v>432</v>
      </c>
      <c r="C438" s="114" t="s">
        <v>876</v>
      </c>
      <c r="D438" s="114" t="s">
        <v>2320</v>
      </c>
      <c r="E438" s="188" t="s">
        <v>2576</v>
      </c>
      <c r="F438" s="114"/>
      <c r="G438" s="188" t="s">
        <v>2576</v>
      </c>
      <c r="H438" s="110" t="s">
        <v>3432</v>
      </c>
      <c r="I438" s="452" t="s">
        <v>890</v>
      </c>
    </row>
    <row r="439" spans="2:9" ht="24">
      <c r="B439" s="107">
        <v>433</v>
      </c>
      <c r="C439" s="114" t="s">
        <v>876</v>
      </c>
      <c r="D439" s="114" t="s">
        <v>2320</v>
      </c>
      <c r="E439" s="188" t="s">
        <v>2577</v>
      </c>
      <c r="F439" s="114"/>
      <c r="G439" s="188" t="s">
        <v>2577</v>
      </c>
      <c r="H439" s="110" t="s">
        <v>3432</v>
      </c>
      <c r="I439" s="454" t="s">
        <v>890</v>
      </c>
    </row>
    <row r="440" spans="2:9" ht="24">
      <c r="B440" s="107">
        <v>434</v>
      </c>
      <c r="C440" s="114" t="s">
        <v>876</v>
      </c>
      <c r="D440" s="110" t="s">
        <v>2320</v>
      </c>
      <c r="E440" s="188" t="s">
        <v>2578</v>
      </c>
      <c r="F440" s="114"/>
      <c r="G440" s="188" t="s">
        <v>2578</v>
      </c>
      <c r="H440" s="110" t="s">
        <v>3432</v>
      </c>
      <c r="I440" s="454" t="s">
        <v>890</v>
      </c>
    </row>
    <row r="441" spans="2:9" ht="24">
      <c r="B441" s="107">
        <v>435</v>
      </c>
      <c r="C441" s="114" t="s">
        <v>3422</v>
      </c>
      <c r="D441" s="114" t="s">
        <v>2322</v>
      </c>
      <c r="E441" s="188" t="s">
        <v>2855</v>
      </c>
      <c r="F441" s="114"/>
      <c r="G441" s="188" t="s">
        <v>2855</v>
      </c>
      <c r="H441" s="110"/>
      <c r="I441" s="452" t="s">
        <v>878</v>
      </c>
    </row>
    <row r="442" spans="2:9" ht="24">
      <c r="B442" s="109">
        <v>436</v>
      </c>
      <c r="C442" s="110" t="s">
        <v>1097</v>
      </c>
      <c r="D442" s="110" t="s">
        <v>2396</v>
      </c>
      <c r="E442" s="110" t="s">
        <v>2856</v>
      </c>
      <c r="F442" s="110"/>
      <c r="G442" s="110" t="s">
        <v>2856</v>
      </c>
      <c r="H442" s="110"/>
      <c r="I442" s="452" t="s">
        <v>878</v>
      </c>
    </row>
    <row r="443" spans="2:9" ht="24">
      <c r="B443" s="109">
        <v>437</v>
      </c>
      <c r="C443" s="110" t="s">
        <v>1097</v>
      </c>
      <c r="D443" s="110" t="s">
        <v>2322</v>
      </c>
      <c r="E443" s="110" t="s">
        <v>2857</v>
      </c>
      <c r="F443" s="114"/>
      <c r="G443" s="110" t="s">
        <v>2857</v>
      </c>
      <c r="H443" s="110"/>
      <c r="I443" s="452" t="s">
        <v>878</v>
      </c>
    </row>
    <row r="444" spans="2:9" ht="24">
      <c r="B444" s="109">
        <v>438</v>
      </c>
      <c r="C444" s="114" t="s">
        <v>1097</v>
      </c>
      <c r="D444" s="114" t="s">
        <v>2322</v>
      </c>
      <c r="E444" s="110" t="s">
        <v>2858</v>
      </c>
      <c r="F444" s="110"/>
      <c r="G444" s="110" t="s">
        <v>2858</v>
      </c>
      <c r="H444" s="110"/>
      <c r="I444" s="454" t="s">
        <v>878</v>
      </c>
    </row>
    <row r="445" spans="2:9" ht="24">
      <c r="B445" s="107">
        <v>439</v>
      </c>
      <c r="C445" s="114" t="s">
        <v>1097</v>
      </c>
      <c r="D445" s="114" t="s">
        <v>2396</v>
      </c>
      <c r="E445" s="188" t="s">
        <v>2859</v>
      </c>
      <c r="F445" s="114"/>
      <c r="G445" s="188" t="s">
        <v>2859</v>
      </c>
      <c r="H445" s="110"/>
      <c r="I445" s="454" t="s">
        <v>878</v>
      </c>
    </row>
    <row r="446" spans="2:9" ht="24">
      <c r="B446" s="107">
        <v>440</v>
      </c>
      <c r="C446" s="114" t="s">
        <v>3422</v>
      </c>
      <c r="D446" s="114" t="s">
        <v>2357</v>
      </c>
      <c r="E446" s="188" t="s">
        <v>2860</v>
      </c>
      <c r="F446" s="114"/>
      <c r="G446" s="188" t="s">
        <v>2860</v>
      </c>
      <c r="H446" s="110"/>
      <c r="I446" s="454" t="s">
        <v>890</v>
      </c>
    </row>
    <row r="447" spans="2:9" ht="24">
      <c r="B447" s="107">
        <v>441</v>
      </c>
      <c r="C447" s="114" t="s">
        <v>1097</v>
      </c>
      <c r="D447" s="114" t="s">
        <v>2322</v>
      </c>
      <c r="E447" s="188" t="s">
        <v>2861</v>
      </c>
      <c r="F447" s="114"/>
      <c r="G447" s="188" t="s">
        <v>2861</v>
      </c>
      <c r="H447" s="110"/>
      <c r="I447" s="454" t="s">
        <v>878</v>
      </c>
    </row>
    <row r="448" spans="2:9" ht="24">
      <c r="B448" s="107">
        <v>442</v>
      </c>
      <c r="C448" s="114" t="s">
        <v>1097</v>
      </c>
      <c r="D448" s="114" t="s">
        <v>2320</v>
      </c>
      <c r="E448" s="188" t="s">
        <v>2862</v>
      </c>
      <c r="F448" s="114"/>
      <c r="G448" s="188" t="s">
        <v>2862</v>
      </c>
      <c r="H448" s="110"/>
      <c r="I448" s="452" t="s">
        <v>878</v>
      </c>
    </row>
    <row r="449" spans="2:9">
      <c r="B449" s="107">
        <v>443</v>
      </c>
      <c r="C449" s="114" t="s">
        <v>1097</v>
      </c>
      <c r="D449" s="114" t="s">
        <v>2322</v>
      </c>
      <c r="E449" s="188" t="s">
        <v>2863</v>
      </c>
      <c r="F449" s="114"/>
      <c r="G449" s="188" t="s">
        <v>2863</v>
      </c>
      <c r="H449" s="110"/>
      <c r="I449" s="452" t="s">
        <v>878</v>
      </c>
    </row>
    <row r="450" spans="2:9" ht="24">
      <c r="B450" s="107">
        <v>444</v>
      </c>
      <c r="C450" s="114" t="s">
        <v>3422</v>
      </c>
      <c r="D450" s="114" t="s">
        <v>2320</v>
      </c>
      <c r="E450" s="188" t="s">
        <v>2864</v>
      </c>
      <c r="F450" s="114"/>
      <c r="G450" s="188" t="s">
        <v>2864</v>
      </c>
      <c r="H450" s="110"/>
      <c r="I450" s="452" t="s">
        <v>878</v>
      </c>
    </row>
    <row r="451" spans="2:9" ht="24">
      <c r="B451" s="109">
        <v>445</v>
      </c>
      <c r="C451" s="110" t="s">
        <v>3422</v>
      </c>
      <c r="D451" s="110" t="s">
        <v>2398</v>
      </c>
      <c r="E451" s="110" t="s">
        <v>2865</v>
      </c>
      <c r="F451" s="110"/>
      <c r="G451" s="110" t="s">
        <v>2865</v>
      </c>
      <c r="H451" s="110"/>
      <c r="I451" s="452" t="s">
        <v>878</v>
      </c>
    </row>
    <row r="452" spans="2:9" ht="24">
      <c r="B452" s="107">
        <v>446</v>
      </c>
      <c r="C452" s="114" t="s">
        <v>3422</v>
      </c>
      <c r="D452" s="114" t="s">
        <v>2357</v>
      </c>
      <c r="E452" s="188" t="s">
        <v>3417</v>
      </c>
      <c r="F452" s="114"/>
      <c r="G452" s="188" t="s">
        <v>3417</v>
      </c>
      <c r="H452" s="110" t="s">
        <v>3431</v>
      </c>
      <c r="I452" s="452" t="s">
        <v>896</v>
      </c>
    </row>
    <row r="453" spans="2:9" ht="24">
      <c r="B453" s="107">
        <v>447</v>
      </c>
      <c r="C453" s="114" t="s">
        <v>1097</v>
      </c>
      <c r="D453" s="114" t="s">
        <v>2320</v>
      </c>
      <c r="E453" s="188" t="s">
        <v>2867</v>
      </c>
      <c r="F453" s="114"/>
      <c r="G453" s="188" t="s">
        <v>2867</v>
      </c>
      <c r="H453" s="110"/>
      <c r="I453" s="452" t="s">
        <v>878</v>
      </c>
    </row>
    <row r="454" spans="2:9" ht="24">
      <c r="B454" s="107">
        <v>448</v>
      </c>
      <c r="C454" s="114" t="s">
        <v>1097</v>
      </c>
      <c r="D454" s="114" t="s">
        <v>2322</v>
      </c>
      <c r="E454" s="188" t="s">
        <v>2868</v>
      </c>
      <c r="F454" s="114"/>
      <c r="G454" s="188" t="s">
        <v>2868</v>
      </c>
      <c r="H454" s="110"/>
      <c r="I454" s="452" t="s">
        <v>878</v>
      </c>
    </row>
    <row r="455" spans="2:9" ht="24">
      <c r="B455" s="107">
        <v>449</v>
      </c>
      <c r="C455" s="114" t="s">
        <v>1097</v>
      </c>
      <c r="D455" s="114" t="s">
        <v>2320</v>
      </c>
      <c r="E455" s="188" t="s">
        <v>2869</v>
      </c>
      <c r="F455" s="114"/>
      <c r="G455" s="188" t="s">
        <v>2869</v>
      </c>
      <c r="H455" s="110"/>
      <c r="I455" s="452" t="s">
        <v>878</v>
      </c>
    </row>
    <row r="456" spans="2:9" ht="24">
      <c r="B456" s="109">
        <v>450</v>
      </c>
      <c r="C456" s="114" t="s">
        <v>1097</v>
      </c>
      <c r="D456" s="114" t="s">
        <v>2322</v>
      </c>
      <c r="E456" s="188" t="s">
        <v>3330</v>
      </c>
      <c r="F456" s="114"/>
      <c r="G456" s="188" t="s">
        <v>3330</v>
      </c>
      <c r="H456" s="110"/>
      <c r="I456" s="452" t="s">
        <v>878</v>
      </c>
    </row>
    <row r="457" spans="2:9" ht="24">
      <c r="B457" s="109">
        <v>451</v>
      </c>
      <c r="C457" s="114" t="s">
        <v>1097</v>
      </c>
      <c r="D457" s="114" t="s">
        <v>2322</v>
      </c>
      <c r="E457" s="188" t="s">
        <v>3418</v>
      </c>
      <c r="F457" s="114"/>
      <c r="G457" s="188" t="s">
        <v>3418</v>
      </c>
      <c r="H457" s="110"/>
      <c r="I457" s="452" t="s">
        <v>878</v>
      </c>
    </row>
    <row r="458" spans="2:9">
      <c r="B458" s="109">
        <v>452</v>
      </c>
      <c r="C458" s="114" t="s">
        <v>1097</v>
      </c>
      <c r="D458" s="114" t="s">
        <v>2322</v>
      </c>
      <c r="E458" s="188" t="s">
        <v>3419</v>
      </c>
      <c r="F458" s="114"/>
      <c r="G458" s="188" t="s">
        <v>3419</v>
      </c>
      <c r="H458" s="110"/>
      <c r="I458" s="452" t="s">
        <v>878</v>
      </c>
    </row>
    <row r="459" spans="2:9" ht="24">
      <c r="B459" s="109">
        <v>453</v>
      </c>
      <c r="C459" s="114" t="s">
        <v>1097</v>
      </c>
      <c r="D459" s="114" t="s">
        <v>2396</v>
      </c>
      <c r="E459" s="188" t="s">
        <v>3420</v>
      </c>
      <c r="F459" s="114"/>
      <c r="G459" s="188" t="s">
        <v>3420</v>
      </c>
      <c r="H459" s="110"/>
      <c r="I459" s="452" t="s">
        <v>878</v>
      </c>
    </row>
    <row r="460" spans="2:9">
      <c r="B460" s="109">
        <v>454</v>
      </c>
      <c r="C460" s="114" t="s">
        <v>1097</v>
      </c>
      <c r="D460" s="114" t="s">
        <v>2320</v>
      </c>
      <c r="E460" s="188" t="s">
        <v>3679</v>
      </c>
      <c r="F460" s="114"/>
      <c r="G460" s="188"/>
      <c r="H460" s="110"/>
      <c r="I460" s="452" t="s">
        <v>878</v>
      </c>
    </row>
    <row r="461" spans="2:9">
      <c r="B461" s="109">
        <v>455</v>
      </c>
      <c r="C461" s="114" t="s">
        <v>1097</v>
      </c>
      <c r="D461" s="114" t="s">
        <v>2322</v>
      </c>
      <c r="E461" s="188" t="s">
        <v>3680</v>
      </c>
      <c r="F461" s="114"/>
      <c r="G461" s="188"/>
      <c r="H461" s="110"/>
      <c r="I461" s="452" t="s">
        <v>878</v>
      </c>
    </row>
    <row r="462" spans="2:9">
      <c r="B462" s="109">
        <v>456</v>
      </c>
      <c r="C462" s="114" t="s">
        <v>1097</v>
      </c>
      <c r="D462" s="114" t="s">
        <v>2322</v>
      </c>
      <c r="E462" s="188" t="s">
        <v>3681</v>
      </c>
      <c r="F462" s="114"/>
      <c r="G462" s="188"/>
      <c r="H462" s="110"/>
      <c r="I462" s="452" t="s">
        <v>878</v>
      </c>
    </row>
    <row r="463" spans="2:9">
      <c r="B463" s="109">
        <v>457</v>
      </c>
      <c r="C463" s="114" t="s">
        <v>1097</v>
      </c>
      <c r="D463" s="114" t="s">
        <v>2320</v>
      </c>
      <c r="E463" s="188" t="s">
        <v>3682</v>
      </c>
      <c r="F463" s="114"/>
      <c r="G463" s="188"/>
      <c r="H463" s="110"/>
      <c r="I463" s="452" t="s">
        <v>878</v>
      </c>
    </row>
    <row r="464" spans="2:9" ht="24">
      <c r="B464" s="109">
        <v>458</v>
      </c>
      <c r="C464" s="114" t="s">
        <v>876</v>
      </c>
      <c r="D464" s="114" t="s">
        <v>2322</v>
      </c>
      <c r="E464" s="188" t="s">
        <v>3683</v>
      </c>
      <c r="F464" s="114"/>
      <c r="G464" s="188"/>
      <c r="H464" s="110"/>
      <c r="I464" s="452" t="s">
        <v>890</v>
      </c>
    </row>
    <row r="465" spans="2:9" ht="24">
      <c r="B465" s="109">
        <v>459</v>
      </c>
      <c r="C465" s="114" t="s">
        <v>1097</v>
      </c>
      <c r="D465" s="114" t="s">
        <v>2320</v>
      </c>
      <c r="E465" s="188" t="s">
        <v>3606</v>
      </c>
      <c r="F465" s="114"/>
      <c r="G465" s="188"/>
      <c r="H465" s="110"/>
      <c r="I465" s="452" t="s">
        <v>890</v>
      </c>
    </row>
    <row r="466" spans="2:9">
      <c r="B466" s="109">
        <v>460</v>
      </c>
      <c r="C466" s="114" t="s">
        <v>1097</v>
      </c>
      <c r="D466" s="114" t="s">
        <v>2322</v>
      </c>
      <c r="E466" s="188" t="s">
        <v>3684</v>
      </c>
      <c r="F466" s="114"/>
      <c r="G466" s="188"/>
      <c r="H466" s="110"/>
      <c r="I466" s="452" t="s">
        <v>878</v>
      </c>
    </row>
    <row r="467" spans="2:9">
      <c r="B467" s="109">
        <v>461</v>
      </c>
      <c r="C467" s="114" t="s">
        <v>1097</v>
      </c>
      <c r="D467" s="114" t="s">
        <v>2322</v>
      </c>
      <c r="E467" s="188" t="s">
        <v>3685</v>
      </c>
      <c r="F467" s="114"/>
      <c r="G467" s="188"/>
      <c r="H467" s="110"/>
      <c r="I467" s="452" t="s">
        <v>878</v>
      </c>
    </row>
    <row r="468" spans="2:9">
      <c r="B468" s="109">
        <v>462</v>
      </c>
      <c r="C468" s="114" t="s">
        <v>1097</v>
      </c>
      <c r="D468" s="114" t="s">
        <v>2322</v>
      </c>
      <c r="E468" s="188" t="s">
        <v>3686</v>
      </c>
      <c r="F468" s="114"/>
      <c r="G468" s="188"/>
      <c r="H468" s="110"/>
      <c r="I468" s="452" t="s">
        <v>878</v>
      </c>
    </row>
    <row r="469" spans="2:9" ht="24">
      <c r="B469" s="109">
        <v>463</v>
      </c>
      <c r="C469" s="114" t="s">
        <v>1097</v>
      </c>
      <c r="D469" s="114" t="s">
        <v>2322</v>
      </c>
      <c r="E469" s="188" t="s">
        <v>3687</v>
      </c>
      <c r="F469" s="114"/>
      <c r="G469" s="188"/>
      <c r="H469" s="110"/>
      <c r="I469" s="452" t="s">
        <v>878</v>
      </c>
    </row>
    <row r="470" spans="2:9" ht="24">
      <c r="B470" s="109">
        <v>464</v>
      </c>
      <c r="C470" s="114" t="s">
        <v>1097</v>
      </c>
      <c r="D470" s="114" t="s">
        <v>2322</v>
      </c>
      <c r="E470" s="188" t="s">
        <v>3688</v>
      </c>
      <c r="F470" s="114"/>
      <c r="G470" s="188"/>
      <c r="H470" s="110"/>
      <c r="I470" s="452" t="s">
        <v>878</v>
      </c>
    </row>
    <row r="471" spans="2:9" ht="24">
      <c r="B471" s="109">
        <v>465</v>
      </c>
      <c r="C471" s="114" t="s">
        <v>1097</v>
      </c>
      <c r="D471" s="114" t="s">
        <v>2322</v>
      </c>
      <c r="E471" s="188" t="s">
        <v>3689</v>
      </c>
      <c r="F471" s="114"/>
      <c r="G471" s="188"/>
      <c r="H471" s="110"/>
      <c r="I471" s="452" t="s">
        <v>878</v>
      </c>
    </row>
    <row r="472" spans="2:9" ht="24">
      <c r="B472" s="109">
        <v>466</v>
      </c>
      <c r="C472" s="114" t="s">
        <v>1097</v>
      </c>
      <c r="D472" s="114" t="s">
        <v>2322</v>
      </c>
      <c r="E472" s="188" t="s">
        <v>3690</v>
      </c>
      <c r="F472" s="114"/>
      <c r="G472" s="188"/>
      <c r="H472" s="110"/>
      <c r="I472" s="452" t="s">
        <v>878</v>
      </c>
    </row>
    <row r="473" spans="2:9" ht="24">
      <c r="B473" s="109">
        <v>467</v>
      </c>
      <c r="C473" s="114" t="s">
        <v>1097</v>
      </c>
      <c r="D473" s="114" t="s">
        <v>2322</v>
      </c>
      <c r="E473" s="188" t="s">
        <v>3691</v>
      </c>
      <c r="F473" s="114"/>
      <c r="G473" s="188"/>
      <c r="H473" s="110"/>
      <c r="I473" s="452" t="s">
        <v>878</v>
      </c>
    </row>
    <row r="474" spans="2:9">
      <c r="B474" s="109">
        <v>468</v>
      </c>
      <c r="C474" s="114" t="s">
        <v>1097</v>
      </c>
      <c r="D474" s="114" t="s">
        <v>2322</v>
      </c>
      <c r="E474" s="188" t="s">
        <v>3692</v>
      </c>
      <c r="F474" s="114"/>
      <c r="G474" s="188"/>
      <c r="H474" s="110"/>
      <c r="I474" s="452" t="s">
        <v>878</v>
      </c>
    </row>
    <row r="475" spans="2:9" ht="24">
      <c r="B475" s="109">
        <v>469</v>
      </c>
      <c r="C475" s="114" t="s">
        <v>1097</v>
      </c>
      <c r="D475" s="114" t="s">
        <v>2412</v>
      </c>
      <c r="E475" s="188" t="s">
        <v>3693</v>
      </c>
      <c r="F475" s="114"/>
      <c r="G475" s="188"/>
      <c r="H475" s="110"/>
      <c r="I475" s="452" t="s">
        <v>878</v>
      </c>
    </row>
  </sheetData>
  <autoFilter ref="B6:I6" xr:uid="{00000000-0001-0000-0400-000000000000}"/>
  <sortState xmlns:xlrd2="http://schemas.microsoft.com/office/spreadsheetml/2017/richdata2" ref="B112:H463">
    <sortCondition ref="D7:D463"/>
  </sortState>
  <mergeCells count="4">
    <mergeCell ref="B1:I1"/>
    <mergeCell ref="B2:I2"/>
    <mergeCell ref="B3:I3"/>
    <mergeCell ref="B4:I5"/>
  </mergeCells>
  <conditionalFormatting sqref="E433 E243:E259 E261:E286 E288:E431 E435:E442 E445:E447 E454:E456">
    <cfRule type="duplicateValues" dxfId="50" priority="184"/>
  </conditionalFormatting>
  <conditionalFormatting sqref="E435:E442 E243:E433 E445:E447 E454:E456">
    <cfRule type="duplicateValues" dxfId="49" priority="192"/>
  </conditionalFormatting>
  <conditionalFormatting sqref="E435:E442 E288:E433 E243:E286 E445:E447 E454:E456">
    <cfRule type="duplicateValues" dxfId="48" priority="197"/>
  </conditionalFormatting>
  <conditionalFormatting sqref="E443:E444">
    <cfRule type="duplicateValues" dxfId="47" priority="16"/>
    <cfRule type="duplicateValues" dxfId="46" priority="17"/>
    <cfRule type="duplicateValues" dxfId="45" priority="18"/>
  </conditionalFormatting>
  <conditionalFormatting sqref="E448:E449">
    <cfRule type="duplicateValues" dxfId="44" priority="14"/>
    <cfRule type="duplicateValues" dxfId="43" priority="13"/>
    <cfRule type="duplicateValues" dxfId="42" priority="15"/>
  </conditionalFormatting>
  <conditionalFormatting sqref="E450">
    <cfRule type="duplicateValues" dxfId="41" priority="10"/>
    <cfRule type="duplicateValues" dxfId="40" priority="11"/>
    <cfRule type="duplicateValues" dxfId="39" priority="12"/>
  </conditionalFormatting>
  <conditionalFormatting sqref="E452">
    <cfRule type="duplicateValues" dxfId="38" priority="7"/>
    <cfRule type="duplicateValues" dxfId="37" priority="8"/>
    <cfRule type="duplicateValues" dxfId="36" priority="9"/>
  </conditionalFormatting>
  <conditionalFormatting sqref="E453">
    <cfRule type="duplicateValues" dxfId="35" priority="22"/>
    <cfRule type="duplicateValues" dxfId="34" priority="23"/>
    <cfRule type="duplicateValues" dxfId="33" priority="24"/>
  </conditionalFormatting>
  <conditionalFormatting sqref="E457:E475">
    <cfRule type="duplicateValues" dxfId="32" priority="5"/>
    <cfRule type="duplicateValues" dxfId="31" priority="6"/>
    <cfRule type="duplicateValues" dxfId="30" priority="4"/>
  </conditionalFormatting>
  <conditionalFormatting sqref="G433 G6:G259 G261:G286 G288:G431 G435:G442 G445:G447 G454:G456">
    <cfRule type="duplicateValues" dxfId="29" priority="203"/>
  </conditionalFormatting>
  <conditionalFormatting sqref="G435:G442 G6:G433 G445:G447 G454:G456">
    <cfRule type="duplicateValues" dxfId="28" priority="211"/>
  </conditionalFormatting>
  <conditionalFormatting sqref="G435:G442 G288:G433 G6:G286 G445:G447 G454:G456">
    <cfRule type="duplicateValues" dxfId="27" priority="216"/>
  </conditionalFormatting>
  <conditionalFormatting sqref="G443:G444">
    <cfRule type="duplicateValues" dxfId="26" priority="49"/>
    <cfRule type="duplicateValues" dxfId="25" priority="51"/>
    <cfRule type="duplicateValues" dxfId="24" priority="50"/>
  </conditionalFormatting>
  <conditionalFormatting sqref="G448:G449">
    <cfRule type="duplicateValues" dxfId="23" priority="43"/>
    <cfRule type="duplicateValues" dxfId="22" priority="44"/>
    <cfRule type="duplicateValues" dxfId="21" priority="45"/>
  </conditionalFormatting>
  <conditionalFormatting sqref="G450">
    <cfRule type="duplicateValues" dxfId="20" priority="40"/>
    <cfRule type="duplicateValues" dxfId="19" priority="41"/>
    <cfRule type="duplicateValues" dxfId="18" priority="42"/>
  </conditionalFormatting>
  <conditionalFormatting sqref="G452">
    <cfRule type="duplicateValues" dxfId="17" priority="37"/>
    <cfRule type="duplicateValues" dxfId="16" priority="38"/>
    <cfRule type="duplicateValues" dxfId="15" priority="39"/>
  </conditionalFormatting>
  <conditionalFormatting sqref="G453">
    <cfRule type="duplicateValues" dxfId="14" priority="67"/>
    <cfRule type="duplicateValues" dxfId="13" priority="68"/>
    <cfRule type="duplicateValues" dxfId="12" priority="69"/>
  </conditionalFormatting>
  <conditionalFormatting sqref="G457:G475">
    <cfRule type="duplicateValues" dxfId="11" priority="36"/>
    <cfRule type="duplicateValues" dxfId="10" priority="35"/>
    <cfRule type="duplicateValues" dxfId="9" priority="34"/>
  </conditionalFormatting>
  <hyperlinks>
    <hyperlink ref="E217" r:id="rId1" display="https://www.hiltrento.com/sellos-manuales/871-sello-numerador-12-mm-6-digitos.html" xr:uid="{00000000-0004-0000-0400-000000000000}"/>
  </hyperlink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1:V480"/>
  <sheetViews>
    <sheetView workbookViewId="0">
      <pane xSplit="9" ySplit="6" topLeftCell="J472" activePane="bottomRight" state="frozen"/>
      <selection pane="topRight" activeCell="I1" sqref="I1"/>
      <selection pane="bottomLeft" activeCell="A7" sqref="A7"/>
      <selection pane="bottomRight" activeCell="S475" sqref="S475"/>
    </sheetView>
  </sheetViews>
  <sheetFormatPr baseColWidth="10" defaultColWidth="11.42578125" defaultRowHeight="15" outlineLevelCol="1"/>
  <cols>
    <col min="1" max="1" width="4.42578125" style="121" customWidth="1"/>
    <col min="2" max="2" width="11.42578125" style="27"/>
    <col min="3" max="3" width="12.140625" style="27" customWidth="1"/>
    <col min="4" max="4" width="11.42578125" style="27"/>
    <col min="5" max="5" width="12.5703125" style="27" customWidth="1"/>
    <col min="6" max="9" width="11.42578125" style="27" customWidth="1"/>
    <col min="10" max="11" width="11.42578125" customWidth="1"/>
    <col min="12" max="13" width="20.28515625" bestFit="1" customWidth="1"/>
    <col min="14" max="14" width="16.42578125" style="140" customWidth="1" outlineLevel="1"/>
    <col min="15" max="15" width="13.28515625" bestFit="1" customWidth="1"/>
    <col min="16" max="16" width="14" customWidth="1"/>
    <col min="17" max="17" width="1" customWidth="1"/>
    <col min="18" max="18" width="11.7109375" bestFit="1" customWidth="1"/>
    <col min="19" max="19" width="11.85546875" bestFit="1" customWidth="1"/>
    <col min="20" max="21" width="11.42578125" style="460"/>
    <col min="22" max="16384" width="11.42578125" style="27"/>
  </cols>
  <sheetData>
    <row r="1" spans="1:22" ht="16.5" customHeight="1" thickBot="1">
      <c r="B1" s="625" t="s">
        <v>2093</v>
      </c>
      <c r="C1" s="626"/>
      <c r="D1" s="626"/>
      <c r="E1" s="626"/>
      <c r="F1" s="626"/>
      <c r="G1" s="626"/>
      <c r="H1" s="626"/>
      <c r="I1" s="626"/>
      <c r="J1" s="626"/>
      <c r="K1" s="626"/>
      <c r="L1" s="626"/>
      <c r="M1" s="626"/>
      <c r="N1" s="626"/>
      <c r="O1" s="626"/>
      <c r="P1" s="626"/>
      <c r="Q1" s="626"/>
      <c r="R1" s="626"/>
      <c r="S1" s="627"/>
    </row>
    <row r="2" spans="1:22" ht="16.5" customHeight="1" thickBot="1">
      <c r="B2" s="625" t="s">
        <v>2871</v>
      </c>
      <c r="C2" s="626"/>
      <c r="D2" s="626"/>
      <c r="E2" s="626"/>
      <c r="F2" s="626"/>
      <c r="G2" s="626"/>
      <c r="H2" s="626"/>
      <c r="I2" s="626"/>
      <c r="J2" s="626"/>
      <c r="K2" s="626"/>
      <c r="L2" s="626"/>
      <c r="M2" s="626"/>
      <c r="N2" s="626"/>
      <c r="O2" s="626"/>
      <c r="P2" s="626"/>
      <c r="Q2" s="626"/>
      <c r="R2" s="626"/>
      <c r="S2" s="627"/>
    </row>
    <row r="3" spans="1:22" ht="16.5" customHeight="1" thickBot="1">
      <c r="B3" s="625" t="s">
        <v>3671</v>
      </c>
      <c r="C3" s="626"/>
      <c r="D3" s="626"/>
      <c r="E3" s="626"/>
      <c r="F3" s="626"/>
      <c r="G3" s="626"/>
      <c r="H3" s="626"/>
      <c r="I3" s="626"/>
      <c r="J3" s="626"/>
      <c r="K3" s="626"/>
      <c r="L3" s="626"/>
      <c r="M3" s="626"/>
      <c r="N3" s="626"/>
      <c r="O3" s="626"/>
      <c r="P3" s="626"/>
      <c r="Q3" s="626"/>
      <c r="R3" s="626"/>
      <c r="S3" s="627"/>
    </row>
    <row r="4" spans="1:22" ht="60" customHeight="1" thickBot="1">
      <c r="B4" s="628" t="s">
        <v>868</v>
      </c>
      <c r="C4" s="629"/>
      <c r="D4" s="629"/>
      <c r="E4" s="629"/>
      <c r="F4" s="629"/>
      <c r="G4" s="629"/>
      <c r="H4" s="629"/>
      <c r="I4" s="630"/>
      <c r="J4" s="634" t="s">
        <v>3436</v>
      </c>
      <c r="K4" s="635"/>
      <c r="L4" s="638" t="s">
        <v>3449</v>
      </c>
      <c r="M4" s="639"/>
      <c r="N4" s="640" t="s">
        <v>2934</v>
      </c>
      <c r="O4" s="638" t="s">
        <v>3448</v>
      </c>
      <c r="P4" s="639"/>
      <c r="Q4" s="149"/>
      <c r="R4" s="636" t="s">
        <v>3450</v>
      </c>
      <c r="S4" s="637"/>
    </row>
    <row r="5" spans="1:22" ht="25.5" thickTop="1" thickBot="1">
      <c r="B5" s="631"/>
      <c r="C5" s="632"/>
      <c r="D5" s="632"/>
      <c r="E5" s="632"/>
      <c r="F5" s="632"/>
      <c r="G5" s="632"/>
      <c r="H5" s="632"/>
      <c r="I5" s="633"/>
      <c r="J5" s="142" t="s">
        <v>2912</v>
      </c>
      <c r="K5" s="143" t="s">
        <v>2935</v>
      </c>
      <c r="L5" s="142" t="s">
        <v>2912</v>
      </c>
      <c r="M5" s="143" t="s">
        <v>2935</v>
      </c>
      <c r="N5" s="641"/>
      <c r="O5" s="143" t="s">
        <v>2912</v>
      </c>
      <c r="P5" s="143" t="s">
        <v>2935</v>
      </c>
      <c r="Q5" s="143"/>
      <c r="R5" s="147" t="s">
        <v>2912</v>
      </c>
      <c r="S5" s="143" t="s">
        <v>2935</v>
      </c>
    </row>
    <row r="6" spans="1:22" ht="36.75" thickBot="1">
      <c r="B6" s="144" t="s">
        <v>869</v>
      </c>
      <c r="C6" s="144" t="s">
        <v>3297</v>
      </c>
      <c r="D6" s="214" t="s">
        <v>2580</v>
      </c>
      <c r="E6" s="144" t="s">
        <v>2910</v>
      </c>
      <c r="F6" s="144" t="s">
        <v>872</v>
      </c>
      <c r="G6" s="144" t="s">
        <v>873</v>
      </c>
      <c r="H6" s="144" t="s">
        <v>2911</v>
      </c>
      <c r="I6" s="144" t="s">
        <v>875</v>
      </c>
      <c r="J6" s="145" t="s">
        <v>1196</v>
      </c>
      <c r="K6" s="144" t="s">
        <v>1196</v>
      </c>
      <c r="L6" s="145" t="s">
        <v>1196</v>
      </c>
      <c r="M6" s="144" t="s">
        <v>1196</v>
      </c>
      <c r="N6" s="181"/>
      <c r="O6" s="144" t="s">
        <v>1196</v>
      </c>
      <c r="P6" s="144" t="s">
        <v>1196</v>
      </c>
      <c r="Q6" s="146"/>
      <c r="R6" s="148" t="s">
        <v>1196</v>
      </c>
      <c r="S6" s="144" t="s">
        <v>1196</v>
      </c>
    </row>
    <row r="7" spans="1:22" ht="56.25">
      <c r="A7" s="121">
        <v>1</v>
      </c>
      <c r="B7" s="210">
        <v>1</v>
      </c>
      <c r="C7" s="211" t="s">
        <v>876</v>
      </c>
      <c r="D7" s="212" t="s">
        <v>2317</v>
      </c>
      <c r="E7" s="212" t="s">
        <v>1433</v>
      </c>
      <c r="F7" s="212"/>
      <c r="G7" s="212" t="s">
        <v>2318</v>
      </c>
      <c r="H7" s="212" t="s">
        <v>877</v>
      </c>
      <c r="I7" s="213" t="s">
        <v>878</v>
      </c>
      <c r="J7" s="125">
        <v>17493</v>
      </c>
      <c r="K7" s="123">
        <v>16618.349999999999</v>
      </c>
      <c r="L7" s="421">
        <v>19110</v>
      </c>
      <c r="M7" s="422">
        <v>18200</v>
      </c>
      <c r="N7" s="219" t="s">
        <v>2584</v>
      </c>
      <c r="O7" s="428">
        <f>ROUND((J7+L7)/2,-2)</f>
        <v>18300</v>
      </c>
      <c r="P7" s="429">
        <f>ROUND((K7+M7)/2,-2)</f>
        <v>17400</v>
      </c>
      <c r="Q7" s="150"/>
      <c r="R7" s="215">
        <v>12150</v>
      </c>
      <c r="S7" s="217">
        <v>11572</v>
      </c>
      <c r="T7" s="461">
        <f>(O7-R7)/R7</f>
        <v>0.50617283950617287</v>
      </c>
      <c r="U7" s="461">
        <f>(P7-S7)/S7</f>
        <v>0.50362945039751128</v>
      </c>
      <c r="V7" s="414"/>
    </row>
    <row r="8" spans="1:22" ht="56.25">
      <c r="A8" s="121">
        <v>6</v>
      </c>
      <c r="B8" s="191">
        <v>2</v>
      </c>
      <c r="C8" s="192" t="s">
        <v>876</v>
      </c>
      <c r="D8" s="195" t="s">
        <v>2317</v>
      </c>
      <c r="E8" s="195" t="s">
        <v>1434</v>
      </c>
      <c r="F8" s="193"/>
      <c r="G8" s="195" t="s">
        <v>2319</v>
      </c>
      <c r="H8" s="195" t="s">
        <v>880</v>
      </c>
      <c r="I8" s="196" t="s">
        <v>878</v>
      </c>
      <c r="J8" s="126">
        <v>21241.5</v>
      </c>
      <c r="K8" s="124">
        <v>20180.02</v>
      </c>
      <c r="L8" s="423">
        <v>12600</v>
      </c>
      <c r="M8" s="424">
        <v>12000</v>
      </c>
      <c r="N8" s="220" t="s">
        <v>2584</v>
      </c>
      <c r="O8" s="430">
        <f t="shared" ref="O8:O71" si="0">ROUND((J8+L8)/2,-2)</f>
        <v>16900</v>
      </c>
      <c r="P8" s="431">
        <f t="shared" ref="P8:P71" si="1">ROUND((K8+M8)/2,-2)</f>
        <v>16100</v>
      </c>
      <c r="Q8" s="151"/>
      <c r="R8" s="216">
        <v>16332</v>
      </c>
      <c r="S8" s="218">
        <v>15553</v>
      </c>
      <c r="T8" s="461">
        <f t="shared" ref="T8:T71" si="2">(O8-R8)/R8</f>
        <v>3.4778349253000246E-2</v>
      </c>
      <c r="U8" s="461">
        <f t="shared" ref="U8:U71" si="3">(P8-S8)/S8</f>
        <v>3.5170063653314473E-2</v>
      </c>
      <c r="V8" s="414"/>
    </row>
    <row r="9" spans="1:22" ht="56.25">
      <c r="A9" s="121">
        <v>8</v>
      </c>
      <c r="B9" s="191">
        <v>3</v>
      </c>
      <c r="C9" s="192" t="s">
        <v>876</v>
      </c>
      <c r="D9" s="193" t="s">
        <v>2320</v>
      </c>
      <c r="E9" s="193" t="s">
        <v>881</v>
      </c>
      <c r="F9" s="193"/>
      <c r="G9" s="193" t="s">
        <v>881</v>
      </c>
      <c r="H9" s="193" t="s">
        <v>2321</v>
      </c>
      <c r="I9" s="194" t="s">
        <v>878</v>
      </c>
      <c r="J9" s="126">
        <v>14280</v>
      </c>
      <c r="K9" s="124">
        <v>13566</v>
      </c>
      <c r="L9" s="423">
        <v>11195.52</v>
      </c>
      <c r="M9" s="424">
        <v>10662.4</v>
      </c>
      <c r="N9" s="220" t="s">
        <v>2584</v>
      </c>
      <c r="O9" s="430">
        <f t="shared" si="0"/>
        <v>12700</v>
      </c>
      <c r="P9" s="431">
        <f t="shared" si="1"/>
        <v>12100</v>
      </c>
      <c r="Q9" s="151"/>
      <c r="R9" s="216">
        <v>16044</v>
      </c>
      <c r="S9" s="218">
        <v>15280</v>
      </c>
      <c r="T9" s="461">
        <f t="shared" si="2"/>
        <v>-0.20842682622787334</v>
      </c>
      <c r="U9" s="461">
        <f t="shared" si="3"/>
        <v>-0.20811518324607331</v>
      </c>
      <c r="V9" s="414"/>
    </row>
    <row r="10" spans="1:22" ht="56.25">
      <c r="A10" s="121">
        <v>9</v>
      </c>
      <c r="B10" s="191">
        <v>4</v>
      </c>
      <c r="C10" s="192" t="s">
        <v>876</v>
      </c>
      <c r="D10" s="193" t="s">
        <v>2320</v>
      </c>
      <c r="E10" s="193" t="s">
        <v>1435</v>
      </c>
      <c r="F10" s="193"/>
      <c r="G10" s="193" t="s">
        <v>882</v>
      </c>
      <c r="H10" s="193" t="s">
        <v>883</v>
      </c>
      <c r="I10" s="194" t="s">
        <v>878</v>
      </c>
      <c r="J10" s="126">
        <v>16660</v>
      </c>
      <c r="K10" s="124">
        <v>15827</v>
      </c>
      <c r="L10" s="423">
        <v>14869.05</v>
      </c>
      <c r="M10" s="424">
        <v>14161</v>
      </c>
      <c r="N10" s="220" t="s">
        <v>2584</v>
      </c>
      <c r="O10" s="430">
        <f t="shared" si="0"/>
        <v>15800</v>
      </c>
      <c r="P10" s="431">
        <f t="shared" si="1"/>
        <v>15000</v>
      </c>
      <c r="Q10" s="151"/>
      <c r="R10" s="216">
        <v>12305</v>
      </c>
      <c r="S10" s="218">
        <v>11718</v>
      </c>
      <c r="T10" s="461">
        <f t="shared" si="2"/>
        <v>0.28403088175538399</v>
      </c>
      <c r="U10" s="461">
        <f t="shared" si="3"/>
        <v>0.28008192524321557</v>
      </c>
      <c r="V10" s="414"/>
    </row>
    <row r="11" spans="1:22" ht="45">
      <c r="A11" s="121">
        <v>10</v>
      </c>
      <c r="B11" s="191">
        <v>5</v>
      </c>
      <c r="C11" s="192" t="s">
        <v>876</v>
      </c>
      <c r="D11" s="193" t="s">
        <v>2322</v>
      </c>
      <c r="E11" s="193" t="s">
        <v>2689</v>
      </c>
      <c r="F11" s="193"/>
      <c r="G11" s="193" t="s">
        <v>2689</v>
      </c>
      <c r="H11" s="193" t="s">
        <v>2323</v>
      </c>
      <c r="I11" s="194" t="s">
        <v>890</v>
      </c>
      <c r="J11" s="126">
        <v>29750</v>
      </c>
      <c r="K11" s="124">
        <v>28262.5</v>
      </c>
      <c r="L11" s="423">
        <v>31395</v>
      </c>
      <c r="M11" s="424">
        <v>29900</v>
      </c>
      <c r="N11" s="220" t="s">
        <v>2584</v>
      </c>
      <c r="O11" s="430">
        <f t="shared" si="0"/>
        <v>30600</v>
      </c>
      <c r="P11" s="431">
        <f t="shared" si="1"/>
        <v>29100</v>
      </c>
      <c r="Q11" s="151"/>
      <c r="R11" s="216">
        <v>64697</v>
      </c>
      <c r="S11" s="218">
        <v>61617</v>
      </c>
      <c r="T11" s="461">
        <f t="shared" si="2"/>
        <v>-0.52702598265761935</v>
      </c>
      <c r="U11" s="461">
        <f t="shared" si="3"/>
        <v>-0.52772773747504742</v>
      </c>
      <c r="V11" s="414"/>
    </row>
    <row r="12" spans="1:22" ht="45">
      <c r="A12" s="121">
        <v>11</v>
      </c>
      <c r="B12" s="191">
        <v>6</v>
      </c>
      <c r="C12" s="192" t="s">
        <v>876</v>
      </c>
      <c r="D12" s="193" t="s">
        <v>2322</v>
      </c>
      <c r="E12" s="193" t="s">
        <v>2690</v>
      </c>
      <c r="F12" s="193"/>
      <c r="G12" s="193" t="s">
        <v>2690</v>
      </c>
      <c r="H12" s="193" t="s">
        <v>2323</v>
      </c>
      <c r="I12" s="194" t="s">
        <v>890</v>
      </c>
      <c r="J12" s="126">
        <v>29750</v>
      </c>
      <c r="K12" s="124">
        <v>28262.5</v>
      </c>
      <c r="L12" s="423">
        <v>31395</v>
      </c>
      <c r="M12" s="424">
        <v>29900</v>
      </c>
      <c r="N12" s="220" t="s">
        <v>2584</v>
      </c>
      <c r="O12" s="430">
        <f t="shared" si="0"/>
        <v>30600</v>
      </c>
      <c r="P12" s="431">
        <f t="shared" si="1"/>
        <v>29100</v>
      </c>
      <c r="Q12" s="151"/>
      <c r="R12" s="216">
        <v>64697</v>
      </c>
      <c r="S12" s="218">
        <v>61617</v>
      </c>
      <c r="T12" s="461">
        <f t="shared" si="2"/>
        <v>-0.52702598265761935</v>
      </c>
      <c r="U12" s="461">
        <f t="shared" si="3"/>
        <v>-0.52772773747504742</v>
      </c>
      <c r="V12" s="414"/>
    </row>
    <row r="13" spans="1:22" ht="45">
      <c r="A13" s="121">
        <v>12</v>
      </c>
      <c r="B13" s="191">
        <v>7</v>
      </c>
      <c r="C13" s="192" t="s">
        <v>876</v>
      </c>
      <c r="D13" s="193" t="s">
        <v>2320</v>
      </c>
      <c r="E13" s="193" t="s">
        <v>2324</v>
      </c>
      <c r="F13" s="193"/>
      <c r="G13" s="193" t="s">
        <v>2325</v>
      </c>
      <c r="H13" s="193" t="s">
        <v>2326</v>
      </c>
      <c r="I13" s="194" t="s">
        <v>886</v>
      </c>
      <c r="J13" s="126">
        <v>4076118.9</v>
      </c>
      <c r="K13" s="124">
        <v>3872313.55</v>
      </c>
      <c r="L13" s="423">
        <v>74045</v>
      </c>
      <c r="M13" s="424">
        <v>70521</v>
      </c>
      <c r="N13" s="221" t="s">
        <v>3437</v>
      </c>
      <c r="O13" s="430">
        <v>74045</v>
      </c>
      <c r="P13" s="431">
        <v>70521</v>
      </c>
      <c r="Q13" s="151"/>
      <c r="R13" s="216">
        <v>74045</v>
      </c>
      <c r="S13" s="218">
        <v>70521</v>
      </c>
      <c r="T13" s="461">
        <f t="shared" si="2"/>
        <v>0</v>
      </c>
      <c r="U13" s="461">
        <f t="shared" si="3"/>
        <v>0</v>
      </c>
      <c r="V13" s="414"/>
    </row>
    <row r="14" spans="1:22" ht="33.75">
      <c r="A14" s="121">
        <v>13</v>
      </c>
      <c r="B14" s="191">
        <v>8</v>
      </c>
      <c r="C14" s="192" t="s">
        <v>876</v>
      </c>
      <c r="D14" s="193" t="s">
        <v>2322</v>
      </c>
      <c r="E14" s="193" t="s">
        <v>887</v>
      </c>
      <c r="F14" s="193"/>
      <c r="G14" s="193" t="s">
        <v>887</v>
      </c>
      <c r="H14" s="193" t="s">
        <v>888</v>
      </c>
      <c r="I14" s="194" t="s">
        <v>878</v>
      </c>
      <c r="J14" s="126">
        <v>21420</v>
      </c>
      <c r="K14" s="124">
        <v>20349</v>
      </c>
      <c r="L14" s="423">
        <v>18795</v>
      </c>
      <c r="M14" s="424">
        <v>17900</v>
      </c>
      <c r="N14" s="220" t="s">
        <v>2584</v>
      </c>
      <c r="O14" s="430">
        <f t="shared" si="0"/>
        <v>20100</v>
      </c>
      <c r="P14" s="431">
        <f t="shared" si="1"/>
        <v>19100</v>
      </c>
      <c r="Q14" s="151"/>
      <c r="R14" s="216">
        <v>18647</v>
      </c>
      <c r="S14" s="218">
        <v>17760</v>
      </c>
      <c r="T14" s="461">
        <f t="shared" si="2"/>
        <v>7.7921381455461999E-2</v>
      </c>
      <c r="U14" s="461">
        <f t="shared" si="3"/>
        <v>7.5450450450450457E-2</v>
      </c>
      <c r="V14" s="414"/>
    </row>
    <row r="15" spans="1:22" ht="78.75">
      <c r="A15" s="121">
        <v>14</v>
      </c>
      <c r="B15" s="191">
        <v>9</v>
      </c>
      <c r="C15" s="192" t="s">
        <v>876</v>
      </c>
      <c r="D15" s="193" t="s">
        <v>2320</v>
      </c>
      <c r="E15" s="193" t="s">
        <v>1436</v>
      </c>
      <c r="F15" s="193"/>
      <c r="G15" s="193" t="s">
        <v>889</v>
      </c>
      <c r="H15" s="193" t="s">
        <v>2327</v>
      </c>
      <c r="I15" s="194" t="s">
        <v>890</v>
      </c>
      <c r="J15" s="126">
        <v>71400</v>
      </c>
      <c r="K15" s="124">
        <v>67830</v>
      </c>
      <c r="L15" s="423">
        <v>46356.45</v>
      </c>
      <c r="M15" s="424">
        <v>44149</v>
      </c>
      <c r="N15" s="221" t="s">
        <v>2584</v>
      </c>
      <c r="O15" s="430">
        <f t="shared" si="0"/>
        <v>58900</v>
      </c>
      <c r="P15" s="431">
        <f t="shared" si="1"/>
        <v>56000</v>
      </c>
      <c r="Q15" s="151"/>
      <c r="R15" s="216">
        <v>40490</v>
      </c>
      <c r="S15" s="218">
        <v>38561</v>
      </c>
      <c r="T15" s="461">
        <f t="shared" si="2"/>
        <v>0.45468016794270188</v>
      </c>
      <c r="U15" s="461">
        <f t="shared" si="3"/>
        <v>0.4522444957340318</v>
      </c>
      <c r="V15" s="414"/>
    </row>
    <row r="16" spans="1:22" ht="112.5">
      <c r="A16" s="121">
        <v>15</v>
      </c>
      <c r="B16" s="191">
        <v>10</v>
      </c>
      <c r="C16" s="192" t="s">
        <v>876</v>
      </c>
      <c r="D16" s="193" t="s">
        <v>2320</v>
      </c>
      <c r="E16" s="193" t="s">
        <v>3399</v>
      </c>
      <c r="F16" s="193"/>
      <c r="G16" s="193" t="s">
        <v>2328</v>
      </c>
      <c r="H16" s="193" t="s">
        <v>2329</v>
      </c>
      <c r="I16" s="194" t="s">
        <v>890</v>
      </c>
      <c r="J16" s="126">
        <v>7497</v>
      </c>
      <c r="K16" s="124">
        <v>7122.15</v>
      </c>
      <c r="L16" s="423">
        <v>7056</v>
      </c>
      <c r="M16" s="424">
        <v>6720</v>
      </c>
      <c r="N16" s="221" t="s">
        <v>2584</v>
      </c>
      <c r="O16" s="430">
        <f t="shared" si="0"/>
        <v>7300</v>
      </c>
      <c r="P16" s="431">
        <f t="shared" si="1"/>
        <v>6900</v>
      </c>
      <c r="Q16" s="151"/>
      <c r="R16" s="216">
        <v>4310</v>
      </c>
      <c r="S16" s="218">
        <v>4080</v>
      </c>
      <c r="T16" s="461">
        <f t="shared" si="2"/>
        <v>0.69373549883990715</v>
      </c>
      <c r="U16" s="461">
        <f t="shared" si="3"/>
        <v>0.69117647058823528</v>
      </c>
      <c r="V16" s="414"/>
    </row>
    <row r="17" spans="1:22" ht="112.5">
      <c r="A17" s="121">
        <v>16</v>
      </c>
      <c r="B17" s="191">
        <v>11</v>
      </c>
      <c r="C17" s="192" t="s">
        <v>876</v>
      </c>
      <c r="D17" s="193" t="s">
        <v>2320</v>
      </c>
      <c r="E17" s="193" t="s">
        <v>3421</v>
      </c>
      <c r="F17" s="193"/>
      <c r="G17" s="193" t="s">
        <v>2330</v>
      </c>
      <c r="H17" s="193" t="s">
        <v>2329</v>
      </c>
      <c r="I17" s="194" t="s">
        <v>890</v>
      </c>
      <c r="J17" s="126">
        <v>10495.8</v>
      </c>
      <c r="K17" s="124">
        <v>9971.01</v>
      </c>
      <c r="L17" s="423">
        <v>5176.5</v>
      </c>
      <c r="M17" s="424">
        <v>4930</v>
      </c>
      <c r="N17" s="221" t="s">
        <v>2584</v>
      </c>
      <c r="O17" s="430">
        <f t="shared" si="0"/>
        <v>7800</v>
      </c>
      <c r="P17" s="431">
        <f t="shared" si="1"/>
        <v>7500</v>
      </c>
      <c r="Q17" s="151"/>
      <c r="R17" s="216">
        <v>2813</v>
      </c>
      <c r="S17" s="218">
        <v>2678</v>
      </c>
      <c r="T17" s="461">
        <f t="shared" si="2"/>
        <v>1.7728403839317455</v>
      </c>
      <c r="U17" s="461">
        <f t="shared" si="3"/>
        <v>1.8005974607916355</v>
      </c>
      <c r="V17" s="414"/>
    </row>
    <row r="18" spans="1:22" ht="101.25">
      <c r="A18" s="121">
        <v>17</v>
      </c>
      <c r="B18" s="191">
        <v>12</v>
      </c>
      <c r="C18" s="192" t="s">
        <v>876</v>
      </c>
      <c r="D18" s="193" t="s">
        <v>2320</v>
      </c>
      <c r="E18" s="193" t="s">
        <v>3398</v>
      </c>
      <c r="F18" s="193"/>
      <c r="G18" s="193" t="s">
        <v>2331</v>
      </c>
      <c r="H18" s="193" t="s">
        <v>2329</v>
      </c>
      <c r="I18" s="194" t="s">
        <v>890</v>
      </c>
      <c r="J18" s="126">
        <v>7497</v>
      </c>
      <c r="K18" s="124">
        <v>7122.15</v>
      </c>
      <c r="L18" s="423">
        <v>7056</v>
      </c>
      <c r="M18" s="424">
        <v>6720</v>
      </c>
      <c r="N18" s="221" t="s">
        <v>2584</v>
      </c>
      <c r="O18" s="430">
        <f t="shared" si="0"/>
        <v>7300</v>
      </c>
      <c r="P18" s="431">
        <f t="shared" si="1"/>
        <v>6900</v>
      </c>
      <c r="Q18" s="151"/>
      <c r="R18" s="216">
        <v>4310</v>
      </c>
      <c r="S18" s="218">
        <v>4080</v>
      </c>
      <c r="T18" s="461">
        <f t="shared" si="2"/>
        <v>0.69373549883990715</v>
      </c>
      <c r="U18" s="461">
        <f t="shared" si="3"/>
        <v>0.69117647058823528</v>
      </c>
      <c r="V18" s="414"/>
    </row>
    <row r="19" spans="1:22" ht="56.25">
      <c r="A19" s="121">
        <v>18</v>
      </c>
      <c r="B19" s="191">
        <v>13</v>
      </c>
      <c r="C19" s="192" t="s">
        <v>876</v>
      </c>
      <c r="D19" s="193" t="s">
        <v>2320</v>
      </c>
      <c r="E19" s="193" t="s">
        <v>1259</v>
      </c>
      <c r="F19" s="193"/>
      <c r="G19" s="193" t="s">
        <v>1259</v>
      </c>
      <c r="H19" s="193" t="s">
        <v>2323</v>
      </c>
      <c r="I19" s="194" t="s">
        <v>890</v>
      </c>
      <c r="J19" s="126">
        <v>4748.1000000000004</v>
      </c>
      <c r="K19" s="124">
        <v>4511.29</v>
      </c>
      <c r="L19" s="423">
        <v>2873.85</v>
      </c>
      <c r="M19" s="424">
        <v>2737</v>
      </c>
      <c r="N19" s="221" t="s">
        <v>2584</v>
      </c>
      <c r="O19" s="430">
        <f t="shared" si="0"/>
        <v>3800</v>
      </c>
      <c r="P19" s="431">
        <f t="shared" si="1"/>
        <v>3600</v>
      </c>
      <c r="Q19" s="151"/>
      <c r="R19" s="216">
        <v>1671</v>
      </c>
      <c r="S19" s="218">
        <v>1591</v>
      </c>
      <c r="T19" s="461">
        <f t="shared" si="2"/>
        <v>1.2740873728306403</v>
      </c>
      <c r="U19" s="461">
        <f t="shared" si="3"/>
        <v>1.2627278441231931</v>
      </c>
      <c r="V19" s="414"/>
    </row>
    <row r="20" spans="1:22" ht="67.5">
      <c r="A20" s="121">
        <v>19</v>
      </c>
      <c r="B20" s="191">
        <v>14</v>
      </c>
      <c r="C20" s="192" t="s">
        <v>876</v>
      </c>
      <c r="D20" s="193" t="s">
        <v>2320</v>
      </c>
      <c r="E20" s="193" t="s">
        <v>891</v>
      </c>
      <c r="F20" s="193"/>
      <c r="G20" s="193" t="s">
        <v>891</v>
      </c>
      <c r="H20" s="193" t="s">
        <v>2329</v>
      </c>
      <c r="I20" s="194" t="s">
        <v>890</v>
      </c>
      <c r="J20" s="126">
        <v>26489.4</v>
      </c>
      <c r="K20" s="124">
        <v>25164.93</v>
      </c>
      <c r="L20" s="423">
        <v>21166.53</v>
      </c>
      <c r="M20" s="424">
        <v>20158.599999999999</v>
      </c>
      <c r="N20" s="221" t="s">
        <v>2584</v>
      </c>
      <c r="O20" s="430">
        <f t="shared" si="0"/>
        <v>23800</v>
      </c>
      <c r="P20" s="431">
        <f t="shared" si="1"/>
        <v>22700</v>
      </c>
      <c r="Q20" s="151"/>
      <c r="R20" s="216">
        <v>14710</v>
      </c>
      <c r="S20" s="218">
        <v>14007</v>
      </c>
      <c r="T20" s="461">
        <f t="shared" si="2"/>
        <v>0.61794697484704286</v>
      </c>
      <c r="U20" s="461">
        <f t="shared" si="3"/>
        <v>0.62061826229742267</v>
      </c>
      <c r="V20" s="414"/>
    </row>
    <row r="21" spans="1:22" ht="78.75">
      <c r="A21" s="121">
        <v>20</v>
      </c>
      <c r="B21" s="191">
        <v>15</v>
      </c>
      <c r="C21" s="192" t="s">
        <v>876</v>
      </c>
      <c r="D21" s="193" t="s">
        <v>2322</v>
      </c>
      <c r="E21" s="193" t="s">
        <v>1437</v>
      </c>
      <c r="F21" s="193"/>
      <c r="G21" s="193" t="s">
        <v>2332</v>
      </c>
      <c r="H21" s="193" t="s">
        <v>883</v>
      </c>
      <c r="I21" s="194" t="s">
        <v>878</v>
      </c>
      <c r="J21" s="126">
        <v>107457</v>
      </c>
      <c r="K21" s="124">
        <v>102084.15</v>
      </c>
      <c r="L21" s="423">
        <v>127174.11</v>
      </c>
      <c r="M21" s="424">
        <v>121118.2</v>
      </c>
      <c r="N21" s="222" t="s">
        <v>2584</v>
      </c>
      <c r="O21" s="430">
        <f t="shared" si="0"/>
        <v>117300</v>
      </c>
      <c r="P21" s="431">
        <f t="shared" si="1"/>
        <v>111600</v>
      </c>
      <c r="Q21" s="151"/>
      <c r="R21" s="216">
        <v>91924</v>
      </c>
      <c r="S21" s="218">
        <v>87547</v>
      </c>
      <c r="T21" s="461">
        <f t="shared" si="2"/>
        <v>0.27605413167399157</v>
      </c>
      <c r="U21" s="461">
        <f t="shared" si="3"/>
        <v>0.27474385187385064</v>
      </c>
      <c r="V21" s="414"/>
    </row>
    <row r="22" spans="1:22" ht="33.75">
      <c r="A22" s="121">
        <v>21</v>
      </c>
      <c r="B22" s="191">
        <v>16</v>
      </c>
      <c r="C22" s="192" t="s">
        <v>876</v>
      </c>
      <c r="D22" s="193" t="s">
        <v>2322</v>
      </c>
      <c r="E22" s="193" t="s">
        <v>1438</v>
      </c>
      <c r="F22" s="193"/>
      <c r="G22" s="193" t="s">
        <v>2333</v>
      </c>
      <c r="H22" s="193" t="s">
        <v>2334</v>
      </c>
      <c r="I22" s="194" t="s">
        <v>878</v>
      </c>
      <c r="J22" s="126">
        <v>32130</v>
      </c>
      <c r="K22" s="124">
        <v>30523.5</v>
      </c>
      <c r="L22" s="423">
        <v>18375</v>
      </c>
      <c r="M22" s="424">
        <v>17500</v>
      </c>
      <c r="N22" s="220" t="s">
        <v>2584</v>
      </c>
      <c r="O22" s="430">
        <f t="shared" si="0"/>
        <v>25300</v>
      </c>
      <c r="P22" s="431">
        <f t="shared" si="1"/>
        <v>24000</v>
      </c>
      <c r="Q22" s="151"/>
      <c r="R22" s="216">
        <v>32476</v>
      </c>
      <c r="S22" s="218">
        <v>30929</v>
      </c>
      <c r="T22" s="461">
        <f t="shared" si="2"/>
        <v>-0.22096317280453256</v>
      </c>
      <c r="U22" s="461">
        <f t="shared" si="3"/>
        <v>-0.22402922823240323</v>
      </c>
      <c r="V22" s="414"/>
    </row>
    <row r="23" spans="1:22" ht="90">
      <c r="A23" s="121">
        <v>22</v>
      </c>
      <c r="B23" s="191">
        <v>17</v>
      </c>
      <c r="C23" s="192" t="s">
        <v>876</v>
      </c>
      <c r="D23" s="193" t="s">
        <v>2320</v>
      </c>
      <c r="E23" s="193" t="s">
        <v>1439</v>
      </c>
      <c r="F23" s="193"/>
      <c r="G23" s="193" t="s">
        <v>892</v>
      </c>
      <c r="H23" s="193" t="s">
        <v>883</v>
      </c>
      <c r="I23" s="194" t="s">
        <v>878</v>
      </c>
      <c r="J23" s="126">
        <v>4403</v>
      </c>
      <c r="K23" s="124">
        <v>4182.8500000000004</v>
      </c>
      <c r="L23" s="423">
        <v>6247.5</v>
      </c>
      <c r="M23" s="424">
        <v>5950</v>
      </c>
      <c r="N23" s="220" t="s">
        <v>2584</v>
      </c>
      <c r="O23" s="430">
        <f t="shared" si="0"/>
        <v>5300</v>
      </c>
      <c r="P23" s="431">
        <f t="shared" si="1"/>
        <v>5100</v>
      </c>
      <c r="Q23" s="151"/>
      <c r="R23" s="216">
        <v>4302</v>
      </c>
      <c r="S23" s="218">
        <v>4097</v>
      </c>
      <c r="T23" s="461">
        <f t="shared" si="2"/>
        <v>0.23198512319851233</v>
      </c>
      <c r="U23" s="461">
        <f t="shared" si="3"/>
        <v>0.24481327800829875</v>
      </c>
      <c r="V23" s="414"/>
    </row>
    <row r="24" spans="1:22" ht="33.75">
      <c r="A24" s="121">
        <v>23</v>
      </c>
      <c r="B24" s="191">
        <v>18</v>
      </c>
      <c r="C24" s="192" t="s">
        <v>876</v>
      </c>
      <c r="D24" s="193" t="s">
        <v>2320</v>
      </c>
      <c r="E24" s="193" t="s">
        <v>1440</v>
      </c>
      <c r="F24" s="193"/>
      <c r="G24" s="193" t="s">
        <v>893</v>
      </c>
      <c r="H24" s="193" t="s">
        <v>883</v>
      </c>
      <c r="I24" s="194" t="s">
        <v>878</v>
      </c>
      <c r="J24" s="126">
        <v>12852</v>
      </c>
      <c r="K24" s="124">
        <v>12209.4</v>
      </c>
      <c r="L24" s="423">
        <v>15878.1</v>
      </c>
      <c r="M24" s="424">
        <v>15122</v>
      </c>
      <c r="N24" s="220" t="s">
        <v>2584</v>
      </c>
      <c r="O24" s="430">
        <f t="shared" si="0"/>
        <v>14400</v>
      </c>
      <c r="P24" s="431">
        <f t="shared" si="1"/>
        <v>13700</v>
      </c>
      <c r="Q24" s="151"/>
      <c r="R24" s="216">
        <v>12950</v>
      </c>
      <c r="S24" s="218">
        <v>12333</v>
      </c>
      <c r="T24" s="461">
        <f t="shared" si="2"/>
        <v>0.11196911196911197</v>
      </c>
      <c r="U24" s="461">
        <f t="shared" si="3"/>
        <v>0.11084083353604152</v>
      </c>
      <c r="V24" s="414"/>
    </row>
    <row r="25" spans="1:22" ht="33.75">
      <c r="A25" s="121">
        <v>24</v>
      </c>
      <c r="B25" s="191">
        <v>19</v>
      </c>
      <c r="C25" s="192" t="s">
        <v>876</v>
      </c>
      <c r="D25" s="193" t="s">
        <v>2320</v>
      </c>
      <c r="E25" s="193" t="s">
        <v>894</v>
      </c>
      <c r="F25" s="193"/>
      <c r="G25" s="193" t="s">
        <v>894</v>
      </c>
      <c r="H25" s="193" t="s">
        <v>883</v>
      </c>
      <c r="I25" s="194" t="s">
        <v>878</v>
      </c>
      <c r="J25" s="126">
        <v>11781</v>
      </c>
      <c r="K25" s="124">
        <v>11191.95</v>
      </c>
      <c r="L25" s="423">
        <v>11613</v>
      </c>
      <c r="M25" s="424">
        <v>11060</v>
      </c>
      <c r="N25" s="220" t="s">
        <v>2584</v>
      </c>
      <c r="O25" s="430">
        <f t="shared" si="0"/>
        <v>11700</v>
      </c>
      <c r="P25" s="431">
        <f t="shared" si="1"/>
        <v>11100</v>
      </c>
      <c r="Q25" s="151"/>
      <c r="R25" s="216">
        <v>11818</v>
      </c>
      <c r="S25" s="218">
        <v>11255</v>
      </c>
      <c r="T25" s="461">
        <f t="shared" si="2"/>
        <v>-9.984768996446099E-3</v>
      </c>
      <c r="U25" s="461">
        <f t="shared" si="3"/>
        <v>-1.3771657041314972E-2</v>
      </c>
      <c r="V25" s="414"/>
    </row>
    <row r="26" spans="1:22" ht="67.5">
      <c r="A26" s="121">
        <v>25</v>
      </c>
      <c r="B26" s="191">
        <v>20</v>
      </c>
      <c r="C26" s="192" t="s">
        <v>876</v>
      </c>
      <c r="D26" s="193" t="s">
        <v>2320</v>
      </c>
      <c r="E26" s="193" t="s">
        <v>895</v>
      </c>
      <c r="F26" s="193"/>
      <c r="G26" s="193" t="s">
        <v>895</v>
      </c>
      <c r="H26" s="193" t="s">
        <v>896</v>
      </c>
      <c r="I26" s="194" t="s">
        <v>896</v>
      </c>
      <c r="J26" s="126">
        <v>64974</v>
      </c>
      <c r="K26" s="124">
        <v>61725.3</v>
      </c>
      <c r="L26" s="423">
        <v>61739.999999999993</v>
      </c>
      <c r="M26" s="424">
        <v>58799.999999999993</v>
      </c>
      <c r="N26" s="220" t="s">
        <v>2584</v>
      </c>
      <c r="O26" s="430">
        <f t="shared" si="0"/>
        <v>63400</v>
      </c>
      <c r="P26" s="431">
        <f t="shared" si="1"/>
        <v>60300</v>
      </c>
      <c r="Q26" s="151"/>
      <c r="R26" s="216">
        <v>48444</v>
      </c>
      <c r="S26" s="218">
        <v>46135</v>
      </c>
      <c r="T26" s="461">
        <f t="shared" si="2"/>
        <v>0.30872760300553215</v>
      </c>
      <c r="U26" s="461">
        <f t="shared" si="3"/>
        <v>0.30703370542971714</v>
      </c>
      <c r="V26" s="414"/>
    </row>
    <row r="27" spans="1:22" ht="56.25">
      <c r="A27" s="121">
        <v>27</v>
      </c>
      <c r="B27" s="191">
        <v>21</v>
      </c>
      <c r="C27" s="192" t="s">
        <v>876</v>
      </c>
      <c r="D27" s="193" t="s">
        <v>2322</v>
      </c>
      <c r="E27" s="193" t="s">
        <v>2691</v>
      </c>
      <c r="F27" s="193"/>
      <c r="G27" s="193" t="s">
        <v>2335</v>
      </c>
      <c r="H27" s="193" t="s">
        <v>897</v>
      </c>
      <c r="I27" s="194" t="s">
        <v>878</v>
      </c>
      <c r="J27" s="126">
        <v>97580</v>
      </c>
      <c r="K27" s="124">
        <v>92701</v>
      </c>
      <c r="L27" s="423">
        <v>134921.85</v>
      </c>
      <c r="M27" s="424">
        <v>128497</v>
      </c>
      <c r="N27" s="220" t="s">
        <v>2584</v>
      </c>
      <c r="O27" s="430">
        <f t="shared" si="0"/>
        <v>116300</v>
      </c>
      <c r="P27" s="431">
        <f t="shared" si="1"/>
        <v>110600</v>
      </c>
      <c r="Q27" s="151"/>
      <c r="R27" s="216">
        <v>97825</v>
      </c>
      <c r="S27" s="218">
        <v>93167</v>
      </c>
      <c r="T27" s="461">
        <f t="shared" si="2"/>
        <v>0.18885765397393303</v>
      </c>
      <c r="U27" s="461">
        <f t="shared" si="3"/>
        <v>0.18711560960425902</v>
      </c>
      <c r="V27" s="414"/>
    </row>
    <row r="28" spans="1:22" ht="33.75">
      <c r="A28" s="121">
        <v>28</v>
      </c>
      <c r="B28" s="191">
        <v>22</v>
      </c>
      <c r="C28" s="192" t="s">
        <v>876</v>
      </c>
      <c r="D28" s="193" t="s">
        <v>2322</v>
      </c>
      <c r="E28" s="193" t="s">
        <v>898</v>
      </c>
      <c r="F28" s="193"/>
      <c r="G28" s="193" t="s">
        <v>898</v>
      </c>
      <c r="H28" s="193" t="s">
        <v>888</v>
      </c>
      <c r="I28" s="194" t="s">
        <v>878</v>
      </c>
      <c r="J28" s="126">
        <v>35700</v>
      </c>
      <c r="K28" s="124">
        <v>33915</v>
      </c>
      <c r="L28" s="423">
        <v>44432.22</v>
      </c>
      <c r="M28" s="424">
        <v>42316.399999999994</v>
      </c>
      <c r="N28" s="220" t="s">
        <v>2584</v>
      </c>
      <c r="O28" s="430">
        <f t="shared" si="0"/>
        <v>40100</v>
      </c>
      <c r="P28" s="431">
        <f t="shared" si="1"/>
        <v>38100</v>
      </c>
      <c r="Q28" s="151"/>
      <c r="R28" s="216">
        <v>36112</v>
      </c>
      <c r="S28" s="218">
        <v>34392</v>
      </c>
      <c r="T28" s="461">
        <f t="shared" si="2"/>
        <v>0.11043420469649978</v>
      </c>
      <c r="U28" s="461">
        <f t="shared" si="3"/>
        <v>0.10781577110956037</v>
      </c>
      <c r="V28" s="414"/>
    </row>
    <row r="29" spans="1:22" ht="22.5">
      <c r="A29" s="121">
        <v>29</v>
      </c>
      <c r="B29" s="191">
        <v>23</v>
      </c>
      <c r="C29" s="192" t="s">
        <v>876</v>
      </c>
      <c r="D29" s="193" t="s">
        <v>2322</v>
      </c>
      <c r="E29" s="193" t="s">
        <v>899</v>
      </c>
      <c r="F29" s="193"/>
      <c r="G29" s="193" t="s">
        <v>899</v>
      </c>
      <c r="H29" s="193" t="s">
        <v>900</v>
      </c>
      <c r="I29" s="194" t="s">
        <v>878</v>
      </c>
      <c r="J29" s="126">
        <v>34986</v>
      </c>
      <c r="K29" s="124">
        <v>33236.699999999997</v>
      </c>
      <c r="L29" s="423">
        <v>37435.020000000004</v>
      </c>
      <c r="M29" s="424">
        <v>35652.399999999994</v>
      </c>
      <c r="N29" s="220" t="s">
        <v>2584</v>
      </c>
      <c r="O29" s="430">
        <f t="shared" si="0"/>
        <v>36200</v>
      </c>
      <c r="P29" s="431">
        <f t="shared" si="1"/>
        <v>34400</v>
      </c>
      <c r="Q29" s="151"/>
      <c r="R29" s="216">
        <v>24276</v>
      </c>
      <c r="S29" s="218">
        <v>23121</v>
      </c>
      <c r="T29" s="461">
        <f t="shared" si="2"/>
        <v>0.49118470917778878</v>
      </c>
      <c r="U29" s="461">
        <f t="shared" si="3"/>
        <v>0.48782492106742786</v>
      </c>
      <c r="V29" s="414"/>
    </row>
    <row r="30" spans="1:22" ht="33.75">
      <c r="A30" s="121">
        <v>30</v>
      </c>
      <c r="B30" s="191">
        <v>24</v>
      </c>
      <c r="C30" s="192" t="s">
        <v>876</v>
      </c>
      <c r="D30" s="193" t="s">
        <v>2322</v>
      </c>
      <c r="E30" s="193" t="s">
        <v>901</v>
      </c>
      <c r="F30" s="193"/>
      <c r="G30" s="193" t="s">
        <v>901</v>
      </c>
      <c r="H30" s="193" t="s">
        <v>888</v>
      </c>
      <c r="I30" s="194" t="s">
        <v>878</v>
      </c>
      <c r="J30" s="126">
        <v>42602</v>
      </c>
      <c r="K30" s="124">
        <v>40471.9</v>
      </c>
      <c r="L30" s="423">
        <v>43050</v>
      </c>
      <c r="M30" s="424">
        <v>41000</v>
      </c>
      <c r="N30" s="220" t="s">
        <v>2584</v>
      </c>
      <c r="O30" s="430">
        <f t="shared" si="0"/>
        <v>42800</v>
      </c>
      <c r="P30" s="431">
        <f t="shared" si="1"/>
        <v>40700</v>
      </c>
      <c r="Q30" s="151"/>
      <c r="R30" s="216">
        <v>42706</v>
      </c>
      <c r="S30" s="218">
        <v>40673</v>
      </c>
      <c r="T30" s="461">
        <f t="shared" si="2"/>
        <v>2.2010958647496839E-3</v>
      </c>
      <c r="U30" s="461">
        <f t="shared" si="3"/>
        <v>6.6383104270646373E-4</v>
      </c>
      <c r="V30" s="414"/>
    </row>
    <row r="31" spans="1:22" ht="33.75">
      <c r="A31" s="121">
        <v>31</v>
      </c>
      <c r="B31" s="191">
        <v>25</v>
      </c>
      <c r="C31" s="192" t="s">
        <v>876</v>
      </c>
      <c r="D31" s="193" t="s">
        <v>2322</v>
      </c>
      <c r="E31" s="193" t="s">
        <v>919</v>
      </c>
      <c r="F31" s="193"/>
      <c r="G31" s="193" t="s">
        <v>2336</v>
      </c>
      <c r="H31" s="193" t="s">
        <v>2337</v>
      </c>
      <c r="I31" s="194" t="s">
        <v>878</v>
      </c>
      <c r="J31" s="126">
        <v>17368.05</v>
      </c>
      <c r="K31" s="124">
        <v>16499.349999999999</v>
      </c>
      <c r="L31" s="423">
        <v>13351.800000000001</v>
      </c>
      <c r="M31" s="424">
        <v>12716</v>
      </c>
      <c r="N31" s="220" t="s">
        <v>3437</v>
      </c>
      <c r="O31" s="430">
        <f t="shared" si="0"/>
        <v>15400</v>
      </c>
      <c r="P31" s="431">
        <f t="shared" si="1"/>
        <v>14600</v>
      </c>
      <c r="Q31" s="151"/>
      <c r="R31" s="216">
        <v>13351</v>
      </c>
      <c r="S31" s="218">
        <v>12716</v>
      </c>
      <c r="T31" s="461">
        <f t="shared" si="2"/>
        <v>0.15347165006366564</v>
      </c>
      <c r="U31" s="461">
        <f t="shared" si="3"/>
        <v>0.14815979867882981</v>
      </c>
      <c r="V31" s="414"/>
    </row>
    <row r="32" spans="1:22" ht="45">
      <c r="A32" s="121">
        <v>32</v>
      </c>
      <c r="B32" s="191">
        <v>26</v>
      </c>
      <c r="C32" s="192" t="s">
        <v>876</v>
      </c>
      <c r="D32" s="193" t="s">
        <v>2322</v>
      </c>
      <c r="E32" s="193" t="s">
        <v>2692</v>
      </c>
      <c r="F32" s="193"/>
      <c r="G32" s="193" t="s">
        <v>2692</v>
      </c>
      <c r="H32" s="193" t="s">
        <v>903</v>
      </c>
      <c r="I32" s="194" t="s">
        <v>878</v>
      </c>
      <c r="J32" s="126">
        <v>55930</v>
      </c>
      <c r="K32" s="124">
        <v>53133.5</v>
      </c>
      <c r="L32" s="423">
        <v>44257.29</v>
      </c>
      <c r="M32" s="424">
        <v>42149.799999999996</v>
      </c>
      <c r="N32" s="221" t="s">
        <v>2584</v>
      </c>
      <c r="O32" s="430">
        <f t="shared" si="0"/>
        <v>50100</v>
      </c>
      <c r="P32" s="431">
        <f t="shared" si="1"/>
        <v>47600</v>
      </c>
      <c r="Q32" s="151"/>
      <c r="R32" s="216">
        <v>55022</v>
      </c>
      <c r="S32" s="218">
        <v>52403</v>
      </c>
      <c r="T32" s="461">
        <f t="shared" si="2"/>
        <v>-8.9455127040093049E-2</v>
      </c>
      <c r="U32" s="461">
        <f t="shared" si="3"/>
        <v>-9.1655057916531502E-2</v>
      </c>
      <c r="V32" s="414"/>
    </row>
    <row r="33" spans="1:22" ht="45">
      <c r="A33" s="121">
        <v>33</v>
      </c>
      <c r="B33" s="191">
        <v>27</v>
      </c>
      <c r="C33" s="192" t="s">
        <v>876</v>
      </c>
      <c r="D33" s="193" t="s">
        <v>2322</v>
      </c>
      <c r="E33" s="193" t="s">
        <v>2693</v>
      </c>
      <c r="F33" s="193"/>
      <c r="G33" s="193" t="s">
        <v>2693</v>
      </c>
      <c r="H33" s="193" t="s">
        <v>903</v>
      </c>
      <c r="I33" s="194" t="s">
        <v>878</v>
      </c>
      <c r="J33" s="126">
        <v>55930</v>
      </c>
      <c r="K33" s="124">
        <v>53133.5</v>
      </c>
      <c r="L33" s="423">
        <v>60231.78</v>
      </c>
      <c r="M33" s="424">
        <v>57363.6</v>
      </c>
      <c r="N33" s="220" t="s">
        <v>2193</v>
      </c>
      <c r="O33" s="430">
        <f t="shared" si="0"/>
        <v>58100</v>
      </c>
      <c r="P33" s="431">
        <f t="shared" si="1"/>
        <v>55200</v>
      </c>
      <c r="Q33" s="151"/>
      <c r="R33" s="216">
        <v>55022</v>
      </c>
      <c r="S33" s="218">
        <v>52403</v>
      </c>
      <c r="T33" s="461">
        <f t="shared" si="2"/>
        <v>5.5941259859692484E-2</v>
      </c>
      <c r="U33" s="461">
        <f t="shared" si="3"/>
        <v>5.3374806785871039E-2</v>
      </c>
      <c r="V33" s="414"/>
    </row>
    <row r="34" spans="1:22" ht="45">
      <c r="A34" s="121">
        <v>34</v>
      </c>
      <c r="B34" s="191">
        <v>28</v>
      </c>
      <c r="C34" s="192" t="s">
        <v>876</v>
      </c>
      <c r="D34" s="193" t="s">
        <v>2322</v>
      </c>
      <c r="E34" s="193" t="s">
        <v>2694</v>
      </c>
      <c r="F34" s="193"/>
      <c r="G34" s="193" t="s">
        <v>2694</v>
      </c>
      <c r="H34" s="193" t="s">
        <v>903</v>
      </c>
      <c r="I34" s="194" t="s">
        <v>878</v>
      </c>
      <c r="J34" s="126">
        <v>55930</v>
      </c>
      <c r="K34" s="124">
        <v>53133.5</v>
      </c>
      <c r="L34" s="423">
        <v>58770.6</v>
      </c>
      <c r="M34" s="424">
        <v>55972</v>
      </c>
      <c r="N34" s="221" t="s">
        <v>2195</v>
      </c>
      <c r="O34" s="430">
        <f t="shared" si="0"/>
        <v>57400</v>
      </c>
      <c r="P34" s="431">
        <f t="shared" si="1"/>
        <v>54600</v>
      </c>
      <c r="Q34" s="151"/>
      <c r="R34" s="216">
        <v>55022</v>
      </c>
      <c r="S34" s="218">
        <v>52403</v>
      </c>
      <c r="T34" s="461">
        <f t="shared" si="2"/>
        <v>4.3219076005961254E-2</v>
      </c>
      <c r="U34" s="461">
        <f t="shared" si="3"/>
        <v>4.1925080625155049E-2</v>
      </c>
      <c r="V34" s="414"/>
    </row>
    <row r="35" spans="1:22" ht="45">
      <c r="A35" s="121">
        <v>35</v>
      </c>
      <c r="B35" s="191">
        <v>29</v>
      </c>
      <c r="C35" s="192" t="s">
        <v>876</v>
      </c>
      <c r="D35" s="193" t="s">
        <v>2322</v>
      </c>
      <c r="E35" s="193" t="s">
        <v>2695</v>
      </c>
      <c r="F35" s="193"/>
      <c r="G35" s="193" t="s">
        <v>2695</v>
      </c>
      <c r="H35" s="193" t="s">
        <v>903</v>
      </c>
      <c r="I35" s="194" t="s">
        <v>878</v>
      </c>
      <c r="J35" s="126">
        <v>55930</v>
      </c>
      <c r="K35" s="124">
        <v>53133.5</v>
      </c>
      <c r="L35" s="423">
        <v>49068.6</v>
      </c>
      <c r="M35" s="424">
        <v>46732</v>
      </c>
      <c r="N35" s="221" t="s">
        <v>2584</v>
      </c>
      <c r="O35" s="430">
        <f t="shared" si="0"/>
        <v>52500</v>
      </c>
      <c r="P35" s="431">
        <f t="shared" si="1"/>
        <v>49900</v>
      </c>
      <c r="Q35" s="151"/>
      <c r="R35" s="216">
        <v>55022</v>
      </c>
      <c r="S35" s="218">
        <v>52403</v>
      </c>
      <c r="T35" s="461">
        <f t="shared" si="2"/>
        <v>-4.5836210970157394E-2</v>
      </c>
      <c r="U35" s="461">
        <f t="shared" si="3"/>
        <v>-4.7764440967120202E-2</v>
      </c>
      <c r="V35" s="414"/>
    </row>
    <row r="36" spans="1:22" ht="45">
      <c r="A36" s="121">
        <v>36</v>
      </c>
      <c r="B36" s="191">
        <v>30</v>
      </c>
      <c r="C36" s="192" t="s">
        <v>876</v>
      </c>
      <c r="D36" s="193" t="s">
        <v>2322</v>
      </c>
      <c r="E36" s="193" t="s">
        <v>2696</v>
      </c>
      <c r="F36" s="193"/>
      <c r="G36" s="193" t="s">
        <v>2696</v>
      </c>
      <c r="H36" s="193" t="s">
        <v>903</v>
      </c>
      <c r="I36" s="194" t="s">
        <v>878</v>
      </c>
      <c r="J36" s="126">
        <v>55930</v>
      </c>
      <c r="K36" s="124">
        <v>53133.5</v>
      </c>
      <c r="L36" s="423">
        <v>39709.11</v>
      </c>
      <c r="M36" s="424">
        <v>37818.199999999997</v>
      </c>
      <c r="N36" s="220" t="s">
        <v>2584</v>
      </c>
      <c r="O36" s="430">
        <f t="shared" si="0"/>
        <v>47800</v>
      </c>
      <c r="P36" s="431">
        <f t="shared" si="1"/>
        <v>45500</v>
      </c>
      <c r="Q36" s="151"/>
      <c r="R36" s="216">
        <v>38082</v>
      </c>
      <c r="S36" s="218">
        <v>36269</v>
      </c>
      <c r="T36" s="461">
        <f t="shared" si="2"/>
        <v>0.25518617719657583</v>
      </c>
      <c r="U36" s="461">
        <f t="shared" si="3"/>
        <v>0.25451487496208886</v>
      </c>
      <c r="V36" s="414"/>
    </row>
    <row r="37" spans="1:22" ht="33.75">
      <c r="A37" s="121">
        <v>37</v>
      </c>
      <c r="B37" s="191">
        <v>31</v>
      </c>
      <c r="C37" s="192" t="s">
        <v>876</v>
      </c>
      <c r="D37" s="193" t="s">
        <v>2322</v>
      </c>
      <c r="E37" s="193" t="s">
        <v>2697</v>
      </c>
      <c r="F37" s="193"/>
      <c r="G37" s="193" t="s">
        <v>2697</v>
      </c>
      <c r="H37" s="193" t="s">
        <v>903</v>
      </c>
      <c r="I37" s="194" t="s">
        <v>878</v>
      </c>
      <c r="J37" s="126">
        <v>55930</v>
      </c>
      <c r="K37" s="124">
        <v>53133.5</v>
      </c>
      <c r="L37" s="423">
        <v>40233.899999999994</v>
      </c>
      <c r="M37" s="424">
        <v>38318</v>
      </c>
      <c r="N37" s="220" t="s">
        <v>2584</v>
      </c>
      <c r="O37" s="430">
        <f t="shared" si="0"/>
        <v>48100</v>
      </c>
      <c r="P37" s="431">
        <f t="shared" si="1"/>
        <v>45700</v>
      </c>
      <c r="Q37" s="151"/>
      <c r="R37" s="216">
        <v>38082</v>
      </c>
      <c r="S37" s="218">
        <v>36269</v>
      </c>
      <c r="T37" s="461">
        <f t="shared" si="2"/>
        <v>0.26306391471036183</v>
      </c>
      <c r="U37" s="461">
        <f t="shared" si="3"/>
        <v>0.26002922606082329</v>
      </c>
      <c r="V37" s="414"/>
    </row>
    <row r="38" spans="1:22" ht="45">
      <c r="A38" s="121">
        <v>38</v>
      </c>
      <c r="B38" s="191">
        <v>32</v>
      </c>
      <c r="C38" s="192" t="s">
        <v>876</v>
      </c>
      <c r="D38" s="193" t="s">
        <v>2322</v>
      </c>
      <c r="E38" s="193" t="s">
        <v>2698</v>
      </c>
      <c r="F38" s="193"/>
      <c r="G38" s="193" t="s">
        <v>2698</v>
      </c>
      <c r="H38" s="193" t="s">
        <v>903</v>
      </c>
      <c r="I38" s="194" t="s">
        <v>878</v>
      </c>
      <c r="J38" s="126">
        <v>55930</v>
      </c>
      <c r="K38" s="124">
        <v>53133.5</v>
      </c>
      <c r="L38" s="423">
        <v>29563.17</v>
      </c>
      <c r="M38" s="424">
        <v>28155.399999999998</v>
      </c>
      <c r="N38" s="220" t="s">
        <v>2584</v>
      </c>
      <c r="O38" s="430">
        <f t="shared" si="0"/>
        <v>42700</v>
      </c>
      <c r="P38" s="431">
        <f t="shared" si="1"/>
        <v>40600</v>
      </c>
      <c r="Q38" s="151"/>
      <c r="R38" s="216">
        <v>38082</v>
      </c>
      <c r="S38" s="218">
        <v>36269</v>
      </c>
      <c r="T38" s="461">
        <f t="shared" si="2"/>
        <v>0.12126463946221312</v>
      </c>
      <c r="U38" s="461">
        <f t="shared" si="3"/>
        <v>0.11941327304309465</v>
      </c>
      <c r="V38" s="414"/>
    </row>
    <row r="39" spans="1:22" ht="45">
      <c r="A39" s="121">
        <v>39</v>
      </c>
      <c r="B39" s="191">
        <v>33</v>
      </c>
      <c r="C39" s="192" t="s">
        <v>876</v>
      </c>
      <c r="D39" s="193" t="s">
        <v>2322</v>
      </c>
      <c r="E39" s="193" t="s">
        <v>2699</v>
      </c>
      <c r="F39" s="193"/>
      <c r="G39" s="193" t="s">
        <v>2699</v>
      </c>
      <c r="H39" s="193" t="s">
        <v>903</v>
      </c>
      <c r="I39" s="194" t="s">
        <v>878</v>
      </c>
      <c r="J39" s="126">
        <v>55930</v>
      </c>
      <c r="K39" s="124">
        <v>53133.5</v>
      </c>
      <c r="L39" s="423">
        <v>24840.06</v>
      </c>
      <c r="M39" s="424">
        <v>23657.199999999997</v>
      </c>
      <c r="N39" s="220" t="s">
        <v>2584</v>
      </c>
      <c r="O39" s="430">
        <f t="shared" si="0"/>
        <v>40400</v>
      </c>
      <c r="P39" s="431">
        <f t="shared" si="1"/>
        <v>38400</v>
      </c>
      <c r="Q39" s="151"/>
      <c r="R39" s="216">
        <v>38082</v>
      </c>
      <c r="S39" s="218">
        <v>36269</v>
      </c>
      <c r="T39" s="461">
        <f t="shared" si="2"/>
        <v>6.0868651856520142E-2</v>
      </c>
      <c r="U39" s="461">
        <f t="shared" si="3"/>
        <v>5.8755410957015634E-2</v>
      </c>
      <c r="V39" s="414"/>
    </row>
    <row r="40" spans="1:22" ht="33.75">
      <c r="A40" s="121">
        <v>41</v>
      </c>
      <c r="B40" s="191">
        <v>34</v>
      </c>
      <c r="C40" s="192" t="s">
        <v>876</v>
      </c>
      <c r="D40" s="193" t="s">
        <v>2322</v>
      </c>
      <c r="E40" s="193" t="s">
        <v>2700</v>
      </c>
      <c r="F40" s="193"/>
      <c r="G40" s="193" t="s">
        <v>902</v>
      </c>
      <c r="H40" s="193" t="s">
        <v>2342</v>
      </c>
      <c r="I40" s="194" t="s">
        <v>878</v>
      </c>
      <c r="J40" s="126">
        <v>16243.5</v>
      </c>
      <c r="K40" s="124">
        <v>15431.92</v>
      </c>
      <c r="L40" s="423">
        <v>13294.68</v>
      </c>
      <c r="M40" s="424">
        <v>12661.599999999999</v>
      </c>
      <c r="N40" s="220" t="s">
        <v>2584</v>
      </c>
      <c r="O40" s="430">
        <f t="shared" si="0"/>
        <v>14800</v>
      </c>
      <c r="P40" s="431">
        <f t="shared" si="1"/>
        <v>14000</v>
      </c>
      <c r="Q40" s="151"/>
      <c r="R40" s="216">
        <v>10326</v>
      </c>
      <c r="S40" s="218">
        <v>9833</v>
      </c>
      <c r="T40" s="461">
        <f t="shared" si="2"/>
        <v>0.43327522758086384</v>
      </c>
      <c r="U40" s="461">
        <f t="shared" si="3"/>
        <v>0.42377707718905727</v>
      </c>
      <c r="V40" s="414"/>
    </row>
    <row r="41" spans="1:22" ht="56.25">
      <c r="A41" s="121">
        <v>42</v>
      </c>
      <c r="B41" s="191">
        <v>35</v>
      </c>
      <c r="C41" s="192" t="s">
        <v>876</v>
      </c>
      <c r="D41" s="193" t="s">
        <v>2320</v>
      </c>
      <c r="E41" s="193" t="s">
        <v>904</v>
      </c>
      <c r="F41" s="193"/>
      <c r="G41" s="193" t="s">
        <v>2343</v>
      </c>
      <c r="H41" s="193" t="s">
        <v>883</v>
      </c>
      <c r="I41" s="194" t="s">
        <v>878</v>
      </c>
      <c r="J41" s="126">
        <v>18921</v>
      </c>
      <c r="K41" s="124">
        <v>17974.95</v>
      </c>
      <c r="L41" s="423">
        <v>10495.8</v>
      </c>
      <c r="M41" s="424">
        <v>9996</v>
      </c>
      <c r="N41" s="220" t="s">
        <v>2584</v>
      </c>
      <c r="O41" s="430">
        <f t="shared" si="0"/>
        <v>14700</v>
      </c>
      <c r="P41" s="431">
        <f t="shared" si="1"/>
        <v>14000</v>
      </c>
      <c r="Q41" s="151"/>
      <c r="R41" s="216">
        <v>18922</v>
      </c>
      <c r="S41" s="218">
        <v>18009</v>
      </c>
      <c r="T41" s="461">
        <f t="shared" si="2"/>
        <v>-0.22312651939541275</v>
      </c>
      <c r="U41" s="461">
        <f t="shared" si="3"/>
        <v>-0.22261091676384029</v>
      </c>
      <c r="V41" s="414"/>
    </row>
    <row r="42" spans="1:22" ht="22.5">
      <c r="A42" s="121">
        <v>43</v>
      </c>
      <c r="B42" s="191">
        <v>36</v>
      </c>
      <c r="C42" s="192" t="s">
        <v>876</v>
      </c>
      <c r="D42" s="193" t="s">
        <v>2322</v>
      </c>
      <c r="E42" s="193" t="s">
        <v>906</v>
      </c>
      <c r="F42" s="193"/>
      <c r="G42" s="193" t="s">
        <v>906</v>
      </c>
      <c r="H42" s="193" t="s">
        <v>2342</v>
      </c>
      <c r="I42" s="194" t="s">
        <v>878</v>
      </c>
      <c r="J42" s="126">
        <v>56227.5</v>
      </c>
      <c r="K42" s="124">
        <v>53416.72</v>
      </c>
      <c r="L42" s="423">
        <v>5405.4000000000005</v>
      </c>
      <c r="M42" s="424">
        <v>5148</v>
      </c>
      <c r="N42" s="220" t="s">
        <v>3437</v>
      </c>
      <c r="O42" s="430">
        <f t="shared" si="0"/>
        <v>30800</v>
      </c>
      <c r="P42" s="431">
        <f t="shared" si="1"/>
        <v>29300</v>
      </c>
      <c r="Q42" s="151"/>
      <c r="R42" s="216">
        <v>5405</v>
      </c>
      <c r="S42" s="218">
        <v>5148</v>
      </c>
      <c r="T42" s="461">
        <f t="shared" si="2"/>
        <v>4.6984273820536542</v>
      </c>
      <c r="U42" s="461">
        <f t="shared" si="3"/>
        <v>4.6915306915306916</v>
      </c>
      <c r="V42" s="414"/>
    </row>
    <row r="43" spans="1:22" ht="56.25">
      <c r="A43" s="121">
        <v>44</v>
      </c>
      <c r="B43" s="191">
        <v>37</v>
      </c>
      <c r="C43" s="192" t="s">
        <v>876</v>
      </c>
      <c r="D43" s="193" t="s">
        <v>2320</v>
      </c>
      <c r="E43" s="193" t="s">
        <v>905</v>
      </c>
      <c r="F43" s="193"/>
      <c r="G43" s="193" t="s">
        <v>905</v>
      </c>
      <c r="H43" s="193" t="s">
        <v>883</v>
      </c>
      <c r="I43" s="194" t="s">
        <v>878</v>
      </c>
      <c r="J43" s="126">
        <v>15708</v>
      </c>
      <c r="K43" s="124">
        <v>14922.6</v>
      </c>
      <c r="L43" s="423">
        <v>14504.49</v>
      </c>
      <c r="M43" s="424">
        <v>13813.8</v>
      </c>
      <c r="N43" s="220" t="s">
        <v>2584</v>
      </c>
      <c r="O43" s="430">
        <f t="shared" si="0"/>
        <v>15100</v>
      </c>
      <c r="P43" s="431">
        <f t="shared" si="1"/>
        <v>14400</v>
      </c>
      <c r="Q43" s="151"/>
      <c r="R43" s="216">
        <v>15758</v>
      </c>
      <c r="S43" s="218">
        <v>15007</v>
      </c>
      <c r="T43" s="461">
        <f t="shared" si="2"/>
        <v>-4.1756568092397514E-2</v>
      </c>
      <c r="U43" s="461">
        <f t="shared" si="3"/>
        <v>-4.0447791030852269E-2</v>
      </c>
      <c r="V43" s="414"/>
    </row>
    <row r="44" spans="1:22" ht="33.75">
      <c r="A44" s="121">
        <v>46</v>
      </c>
      <c r="B44" s="191">
        <v>38</v>
      </c>
      <c r="C44" s="192" t="s">
        <v>876</v>
      </c>
      <c r="D44" s="193" t="s">
        <v>2322</v>
      </c>
      <c r="E44" s="193" t="s">
        <v>2701</v>
      </c>
      <c r="F44" s="193"/>
      <c r="G44" s="193" t="s">
        <v>2701</v>
      </c>
      <c r="H44" s="193"/>
      <c r="I44" s="194" t="s">
        <v>878</v>
      </c>
      <c r="J44" s="126">
        <v>1071</v>
      </c>
      <c r="K44" s="124">
        <v>1017.45</v>
      </c>
      <c r="L44" s="423">
        <v>1014.3</v>
      </c>
      <c r="M44" s="424">
        <v>965.99999999999989</v>
      </c>
      <c r="N44" s="220" t="s">
        <v>2584</v>
      </c>
      <c r="O44" s="430">
        <f t="shared" si="0"/>
        <v>1000</v>
      </c>
      <c r="P44" s="431">
        <f t="shared" si="1"/>
        <v>1000</v>
      </c>
      <c r="Q44" s="151"/>
      <c r="R44" s="216">
        <v>1031</v>
      </c>
      <c r="S44" s="218">
        <v>981</v>
      </c>
      <c r="T44" s="461">
        <f t="shared" si="2"/>
        <v>-3.0067895247332686E-2</v>
      </c>
      <c r="U44" s="461">
        <f t="shared" si="3"/>
        <v>1.9367991845056064E-2</v>
      </c>
      <c r="V44" s="414"/>
    </row>
    <row r="45" spans="1:22" ht="67.5">
      <c r="A45" s="121">
        <v>47</v>
      </c>
      <c r="B45" s="191">
        <v>39</v>
      </c>
      <c r="C45" s="192" t="s">
        <v>876</v>
      </c>
      <c r="D45" s="193" t="s">
        <v>2320</v>
      </c>
      <c r="E45" s="193" t="s">
        <v>910</v>
      </c>
      <c r="F45" s="193"/>
      <c r="G45" s="193" t="s">
        <v>910</v>
      </c>
      <c r="H45" s="193" t="s">
        <v>909</v>
      </c>
      <c r="I45" s="194" t="s">
        <v>909</v>
      </c>
      <c r="J45" s="126">
        <v>9871.0499999999993</v>
      </c>
      <c r="K45" s="124">
        <v>9377.2000000000007</v>
      </c>
      <c r="L45" s="423">
        <v>10641.33</v>
      </c>
      <c r="M45" s="424">
        <v>10134.599999999999</v>
      </c>
      <c r="N45" s="220" t="s">
        <v>2584</v>
      </c>
      <c r="O45" s="430">
        <f t="shared" si="0"/>
        <v>10300</v>
      </c>
      <c r="P45" s="431">
        <f t="shared" si="1"/>
        <v>9800</v>
      </c>
      <c r="Q45" s="151"/>
      <c r="R45" s="216">
        <v>9819</v>
      </c>
      <c r="S45" s="218">
        <v>9351</v>
      </c>
      <c r="T45" s="461">
        <f t="shared" si="2"/>
        <v>4.8986658519197472E-2</v>
      </c>
      <c r="U45" s="461">
        <f t="shared" si="3"/>
        <v>4.8016254945995082E-2</v>
      </c>
      <c r="V45" s="414"/>
    </row>
    <row r="46" spans="1:22" ht="67.5">
      <c r="A46" s="121">
        <v>48</v>
      </c>
      <c r="B46" s="191">
        <v>40</v>
      </c>
      <c r="C46" s="192" t="s">
        <v>876</v>
      </c>
      <c r="D46" s="193" t="s">
        <v>2320</v>
      </c>
      <c r="E46" s="193" t="s">
        <v>908</v>
      </c>
      <c r="F46" s="193"/>
      <c r="G46" s="193" t="s">
        <v>2344</v>
      </c>
      <c r="H46" s="193" t="s">
        <v>909</v>
      </c>
      <c r="I46" s="194" t="s">
        <v>909</v>
      </c>
      <c r="J46" s="126">
        <v>9871.0499999999993</v>
      </c>
      <c r="K46" s="124">
        <v>9377.2000000000007</v>
      </c>
      <c r="L46" s="423">
        <v>10641.33</v>
      </c>
      <c r="M46" s="424">
        <v>10134.599999999999</v>
      </c>
      <c r="N46" s="220" t="s">
        <v>2584</v>
      </c>
      <c r="O46" s="430">
        <f t="shared" si="0"/>
        <v>10300</v>
      </c>
      <c r="P46" s="431">
        <f t="shared" si="1"/>
        <v>9800</v>
      </c>
      <c r="Q46" s="151"/>
      <c r="R46" s="216">
        <v>9819</v>
      </c>
      <c r="S46" s="218">
        <v>9351</v>
      </c>
      <c r="T46" s="461">
        <f t="shared" si="2"/>
        <v>4.8986658519197472E-2</v>
      </c>
      <c r="U46" s="461">
        <f t="shared" si="3"/>
        <v>4.8016254945995082E-2</v>
      </c>
      <c r="V46" s="414"/>
    </row>
    <row r="47" spans="1:22" ht="67.5">
      <c r="A47" s="121">
        <v>49</v>
      </c>
      <c r="B47" s="191">
        <v>41</v>
      </c>
      <c r="C47" s="192" t="s">
        <v>876</v>
      </c>
      <c r="D47" s="193" t="s">
        <v>2320</v>
      </c>
      <c r="E47" s="193" t="s">
        <v>911</v>
      </c>
      <c r="F47" s="193"/>
      <c r="G47" s="193" t="s">
        <v>911</v>
      </c>
      <c r="H47" s="193" t="s">
        <v>909</v>
      </c>
      <c r="I47" s="194" t="s">
        <v>909</v>
      </c>
      <c r="J47" s="126">
        <v>9871.0499999999993</v>
      </c>
      <c r="K47" s="124">
        <v>9377.2000000000007</v>
      </c>
      <c r="L47" s="423">
        <v>10641.33</v>
      </c>
      <c r="M47" s="424">
        <v>10134.599999999999</v>
      </c>
      <c r="N47" s="220" t="s">
        <v>2584</v>
      </c>
      <c r="O47" s="430">
        <f t="shared" si="0"/>
        <v>10300</v>
      </c>
      <c r="P47" s="431">
        <f t="shared" si="1"/>
        <v>9800</v>
      </c>
      <c r="Q47" s="151"/>
      <c r="R47" s="216">
        <v>9819</v>
      </c>
      <c r="S47" s="218">
        <v>9351</v>
      </c>
      <c r="T47" s="461">
        <f t="shared" si="2"/>
        <v>4.8986658519197472E-2</v>
      </c>
      <c r="U47" s="461">
        <f t="shared" si="3"/>
        <v>4.8016254945995082E-2</v>
      </c>
      <c r="V47" s="414"/>
    </row>
    <row r="48" spans="1:22" ht="56.25">
      <c r="A48" s="121">
        <v>50</v>
      </c>
      <c r="B48" s="191">
        <v>42</v>
      </c>
      <c r="C48" s="192" t="s">
        <v>876</v>
      </c>
      <c r="D48" s="193" t="s">
        <v>2320</v>
      </c>
      <c r="E48" s="193" t="s">
        <v>913</v>
      </c>
      <c r="F48" s="193"/>
      <c r="G48" s="193" t="s">
        <v>913</v>
      </c>
      <c r="H48" s="193" t="s">
        <v>909</v>
      </c>
      <c r="I48" s="194" t="s">
        <v>909</v>
      </c>
      <c r="J48" s="126">
        <v>18326</v>
      </c>
      <c r="K48" s="124">
        <v>17409.7</v>
      </c>
      <c r="L48" s="423">
        <v>24402</v>
      </c>
      <c r="M48" s="424">
        <v>23240</v>
      </c>
      <c r="N48" s="220" t="s">
        <v>2584</v>
      </c>
      <c r="O48" s="430">
        <f t="shared" si="0"/>
        <v>21400</v>
      </c>
      <c r="P48" s="431">
        <f t="shared" si="1"/>
        <v>20300</v>
      </c>
      <c r="Q48" s="151"/>
      <c r="R48" s="216">
        <v>18384</v>
      </c>
      <c r="S48" s="218">
        <v>17508</v>
      </c>
      <c r="T48" s="461">
        <f t="shared" si="2"/>
        <v>0.16405570060922542</v>
      </c>
      <c r="U48" s="461">
        <f t="shared" si="3"/>
        <v>0.15946995659127255</v>
      </c>
      <c r="V48" s="414"/>
    </row>
    <row r="49" spans="1:22" ht="67.5">
      <c r="A49" s="121">
        <v>51</v>
      </c>
      <c r="B49" s="191">
        <v>43</v>
      </c>
      <c r="C49" s="192" t="s">
        <v>876</v>
      </c>
      <c r="D49" s="193" t="s">
        <v>2320</v>
      </c>
      <c r="E49" s="193" t="s">
        <v>1446</v>
      </c>
      <c r="F49" s="193"/>
      <c r="G49" s="193" t="s">
        <v>2345</v>
      </c>
      <c r="H49" s="193" t="s">
        <v>2346</v>
      </c>
      <c r="I49" s="194" t="s">
        <v>916</v>
      </c>
      <c r="J49" s="126">
        <v>65450</v>
      </c>
      <c r="K49" s="124">
        <v>62177.5</v>
      </c>
      <c r="L49" s="423">
        <v>58358.999999999993</v>
      </c>
      <c r="M49" s="424">
        <v>55580</v>
      </c>
      <c r="N49" s="220" t="s">
        <v>2584</v>
      </c>
      <c r="O49" s="430">
        <f t="shared" si="0"/>
        <v>61900</v>
      </c>
      <c r="P49" s="431">
        <f t="shared" si="1"/>
        <v>58900</v>
      </c>
      <c r="Q49" s="151"/>
      <c r="R49" s="216">
        <v>65941</v>
      </c>
      <c r="S49" s="218">
        <v>62801</v>
      </c>
      <c r="T49" s="461">
        <f t="shared" si="2"/>
        <v>-6.128205517053123E-2</v>
      </c>
      <c r="U49" s="461">
        <f t="shared" si="3"/>
        <v>-6.2116845273164439E-2</v>
      </c>
      <c r="V49" s="414"/>
    </row>
    <row r="50" spans="1:22" ht="67.5">
      <c r="A50" s="121">
        <v>52</v>
      </c>
      <c r="B50" s="191">
        <v>44</v>
      </c>
      <c r="C50" s="192" t="s">
        <v>876</v>
      </c>
      <c r="D50" s="193" t="s">
        <v>2320</v>
      </c>
      <c r="E50" s="193" t="s">
        <v>912</v>
      </c>
      <c r="F50" s="193"/>
      <c r="G50" s="193" t="s">
        <v>912</v>
      </c>
      <c r="H50" s="193" t="s">
        <v>909</v>
      </c>
      <c r="I50" s="194" t="s">
        <v>909</v>
      </c>
      <c r="J50" s="126">
        <v>9871.0499999999993</v>
      </c>
      <c r="K50" s="124">
        <v>9377.2000000000007</v>
      </c>
      <c r="L50" s="423">
        <v>10641.33</v>
      </c>
      <c r="M50" s="424">
        <v>10134.599999999999</v>
      </c>
      <c r="N50" s="220" t="s">
        <v>2584</v>
      </c>
      <c r="O50" s="430">
        <f t="shared" si="0"/>
        <v>10300</v>
      </c>
      <c r="P50" s="431">
        <f t="shared" si="1"/>
        <v>9800</v>
      </c>
      <c r="Q50" s="151"/>
      <c r="R50" s="216">
        <v>8716</v>
      </c>
      <c r="S50" s="218">
        <v>8300</v>
      </c>
      <c r="T50" s="461">
        <f t="shared" si="2"/>
        <v>0.18173474070674622</v>
      </c>
      <c r="U50" s="461">
        <f t="shared" si="3"/>
        <v>0.18072289156626506</v>
      </c>
      <c r="V50" s="414"/>
    </row>
    <row r="51" spans="1:22" ht="56.25">
      <c r="A51" s="121">
        <v>53</v>
      </c>
      <c r="B51" s="191">
        <v>45</v>
      </c>
      <c r="C51" s="192" t="s">
        <v>876</v>
      </c>
      <c r="D51" s="193" t="s">
        <v>2320</v>
      </c>
      <c r="E51" s="193" t="s">
        <v>914</v>
      </c>
      <c r="F51" s="193"/>
      <c r="G51" s="193" t="s">
        <v>914</v>
      </c>
      <c r="H51" s="193" t="s">
        <v>909</v>
      </c>
      <c r="I51" s="194" t="s">
        <v>909</v>
      </c>
      <c r="J51" s="126">
        <v>8621.5499999999993</v>
      </c>
      <c r="K51" s="124">
        <v>8190.77</v>
      </c>
      <c r="L51" s="423">
        <v>17430</v>
      </c>
      <c r="M51" s="424">
        <v>16600</v>
      </c>
      <c r="N51" s="220" t="s">
        <v>2584</v>
      </c>
      <c r="O51" s="430">
        <f t="shared" si="0"/>
        <v>13000</v>
      </c>
      <c r="P51" s="431">
        <f t="shared" si="1"/>
        <v>12400</v>
      </c>
      <c r="Q51" s="151"/>
      <c r="R51" s="216">
        <v>7999</v>
      </c>
      <c r="S51" s="218">
        <v>7618</v>
      </c>
      <c r="T51" s="461">
        <f t="shared" si="2"/>
        <v>0.62520315039379926</v>
      </c>
      <c r="U51" s="461">
        <f t="shared" si="3"/>
        <v>0.62772381202415328</v>
      </c>
      <c r="V51" s="414"/>
    </row>
    <row r="52" spans="1:22" ht="56.25">
      <c r="A52" s="121">
        <v>54</v>
      </c>
      <c r="B52" s="191">
        <v>46</v>
      </c>
      <c r="C52" s="192" t="s">
        <v>876</v>
      </c>
      <c r="D52" s="193" t="s">
        <v>2320</v>
      </c>
      <c r="E52" s="193" t="s">
        <v>1445</v>
      </c>
      <c r="F52" s="193"/>
      <c r="G52" s="193" t="s">
        <v>915</v>
      </c>
      <c r="H52" s="193" t="s">
        <v>909</v>
      </c>
      <c r="I52" s="194" t="s">
        <v>909</v>
      </c>
      <c r="J52" s="126">
        <v>8621.5499999999993</v>
      </c>
      <c r="K52" s="124">
        <v>8190.77</v>
      </c>
      <c r="L52" s="423">
        <v>17430</v>
      </c>
      <c r="M52" s="424">
        <v>16600</v>
      </c>
      <c r="N52" s="220" t="s">
        <v>2584</v>
      </c>
      <c r="O52" s="430">
        <f t="shared" si="0"/>
        <v>13000</v>
      </c>
      <c r="P52" s="431">
        <f t="shared" si="1"/>
        <v>12400</v>
      </c>
      <c r="Q52" s="151"/>
      <c r="R52" s="216">
        <v>7999</v>
      </c>
      <c r="S52" s="218">
        <v>7618</v>
      </c>
      <c r="T52" s="461">
        <f t="shared" si="2"/>
        <v>0.62520315039379926</v>
      </c>
      <c r="U52" s="461">
        <f t="shared" si="3"/>
        <v>0.62772381202415328</v>
      </c>
      <c r="V52" s="414"/>
    </row>
    <row r="53" spans="1:22" ht="22.5">
      <c r="A53" s="121">
        <v>55</v>
      </c>
      <c r="B53" s="191">
        <v>47</v>
      </c>
      <c r="C53" s="192" t="s">
        <v>876</v>
      </c>
      <c r="D53" s="193" t="s">
        <v>2322</v>
      </c>
      <c r="E53" s="193" t="s">
        <v>917</v>
      </c>
      <c r="F53" s="193"/>
      <c r="G53" s="193" t="s">
        <v>917</v>
      </c>
      <c r="H53" s="193" t="s">
        <v>2347</v>
      </c>
      <c r="I53" s="194" t="s">
        <v>878</v>
      </c>
      <c r="J53" s="126">
        <v>7497</v>
      </c>
      <c r="K53" s="124">
        <v>7122.15</v>
      </c>
      <c r="L53" s="423">
        <v>7560</v>
      </c>
      <c r="M53" s="424">
        <v>7200</v>
      </c>
      <c r="N53" s="220" t="s">
        <v>2584</v>
      </c>
      <c r="O53" s="430">
        <f t="shared" si="0"/>
        <v>7500</v>
      </c>
      <c r="P53" s="431">
        <f t="shared" si="1"/>
        <v>7200</v>
      </c>
      <c r="Q53" s="151"/>
      <c r="R53" s="216">
        <v>7503</v>
      </c>
      <c r="S53" s="218">
        <v>7145</v>
      </c>
      <c r="T53" s="461">
        <f t="shared" si="2"/>
        <v>-3.9984006397441024E-4</v>
      </c>
      <c r="U53" s="461">
        <f t="shared" si="3"/>
        <v>7.6976906927921623E-3</v>
      </c>
      <c r="V53" s="414"/>
    </row>
    <row r="54" spans="1:22" ht="56.25">
      <c r="A54" s="121">
        <v>56</v>
      </c>
      <c r="B54" s="191">
        <v>48</v>
      </c>
      <c r="C54" s="192" t="s">
        <v>876</v>
      </c>
      <c r="D54" s="193" t="s">
        <v>2322</v>
      </c>
      <c r="E54" s="193" t="s">
        <v>1256</v>
      </c>
      <c r="F54" s="193"/>
      <c r="G54" s="193" t="s">
        <v>1256</v>
      </c>
      <c r="H54" s="193" t="s">
        <v>1258</v>
      </c>
      <c r="I54" s="194" t="s">
        <v>878</v>
      </c>
      <c r="J54" s="126">
        <v>27846</v>
      </c>
      <c r="K54" s="124">
        <v>26453.7</v>
      </c>
      <c r="L54" s="423">
        <v>42630</v>
      </c>
      <c r="M54" s="424">
        <v>40600</v>
      </c>
      <c r="N54" s="220" t="s">
        <v>2584</v>
      </c>
      <c r="O54" s="430">
        <f t="shared" si="0"/>
        <v>35200</v>
      </c>
      <c r="P54" s="431">
        <f t="shared" si="1"/>
        <v>33500</v>
      </c>
      <c r="Q54" s="151"/>
      <c r="R54" s="216">
        <v>27917</v>
      </c>
      <c r="S54" s="218">
        <v>26588</v>
      </c>
      <c r="T54" s="461">
        <f t="shared" si="2"/>
        <v>0.26088046709890034</v>
      </c>
      <c r="U54" s="461">
        <f t="shared" si="3"/>
        <v>0.25996690236196779</v>
      </c>
      <c r="V54" s="414"/>
    </row>
    <row r="55" spans="1:22" ht="45">
      <c r="A55" s="121">
        <v>57</v>
      </c>
      <c r="B55" s="191">
        <v>49</v>
      </c>
      <c r="C55" s="192" t="s">
        <v>876</v>
      </c>
      <c r="D55" s="193" t="s">
        <v>2322</v>
      </c>
      <c r="E55" s="193" t="s">
        <v>1255</v>
      </c>
      <c r="F55" s="193"/>
      <c r="G55" s="193" t="s">
        <v>1255</v>
      </c>
      <c r="H55" s="193" t="s">
        <v>921</v>
      </c>
      <c r="I55" s="194" t="s">
        <v>878</v>
      </c>
      <c r="J55" s="126">
        <v>17136</v>
      </c>
      <c r="K55" s="124">
        <v>16279.2</v>
      </c>
      <c r="L55" s="423">
        <v>18795</v>
      </c>
      <c r="M55" s="424">
        <v>17900</v>
      </c>
      <c r="N55" s="220" t="s">
        <v>2584</v>
      </c>
      <c r="O55" s="430">
        <f t="shared" si="0"/>
        <v>18000</v>
      </c>
      <c r="P55" s="431">
        <f t="shared" si="1"/>
        <v>17100</v>
      </c>
      <c r="Q55" s="151"/>
      <c r="R55" s="216">
        <v>17213</v>
      </c>
      <c r="S55" s="218">
        <v>16395</v>
      </c>
      <c r="T55" s="461">
        <f t="shared" si="2"/>
        <v>4.572125718933364E-2</v>
      </c>
      <c r="U55" s="461">
        <f t="shared" si="3"/>
        <v>4.3000914913083256E-2</v>
      </c>
      <c r="V55" s="414"/>
    </row>
    <row r="56" spans="1:22" ht="67.5">
      <c r="A56" s="121">
        <v>59</v>
      </c>
      <c r="B56" s="191">
        <v>50</v>
      </c>
      <c r="C56" s="192" t="s">
        <v>876</v>
      </c>
      <c r="D56" s="193" t="s">
        <v>2322</v>
      </c>
      <c r="E56" s="193" t="s">
        <v>1447</v>
      </c>
      <c r="F56" s="193"/>
      <c r="G56" s="193" t="s">
        <v>2348</v>
      </c>
      <c r="H56" s="193" t="s">
        <v>918</v>
      </c>
      <c r="I56" s="194" t="s">
        <v>878</v>
      </c>
      <c r="J56" s="126">
        <v>113050</v>
      </c>
      <c r="K56" s="124">
        <v>107397.5</v>
      </c>
      <c r="L56" s="423">
        <v>131197.5</v>
      </c>
      <c r="M56" s="424">
        <v>124950</v>
      </c>
      <c r="N56" s="221" t="s">
        <v>2584</v>
      </c>
      <c r="O56" s="430">
        <f t="shared" si="0"/>
        <v>122100</v>
      </c>
      <c r="P56" s="431">
        <f t="shared" si="1"/>
        <v>116200</v>
      </c>
      <c r="Q56" s="151"/>
      <c r="R56" s="216">
        <v>100654</v>
      </c>
      <c r="S56" s="218">
        <v>95860</v>
      </c>
      <c r="T56" s="461">
        <f t="shared" si="2"/>
        <v>0.21306654479702744</v>
      </c>
      <c r="U56" s="461">
        <f t="shared" si="3"/>
        <v>0.21218443563530148</v>
      </c>
      <c r="V56" s="414"/>
    </row>
    <row r="57" spans="1:22" ht="33.75">
      <c r="A57" s="121">
        <v>60</v>
      </c>
      <c r="B57" s="191">
        <v>51</v>
      </c>
      <c r="C57" s="192" t="s">
        <v>876</v>
      </c>
      <c r="D57" s="193" t="s">
        <v>2322</v>
      </c>
      <c r="E57" s="193" t="s">
        <v>920</v>
      </c>
      <c r="F57" s="193"/>
      <c r="G57" s="193" t="s">
        <v>920</v>
      </c>
      <c r="H57" s="193" t="s">
        <v>921</v>
      </c>
      <c r="I57" s="194" t="s">
        <v>878</v>
      </c>
      <c r="J57" s="126">
        <v>10620.75</v>
      </c>
      <c r="K57" s="124">
        <v>10090.01</v>
      </c>
      <c r="L57" s="423">
        <v>8749.44</v>
      </c>
      <c r="M57" s="424">
        <v>8332.7999999999993</v>
      </c>
      <c r="N57" s="220" t="s">
        <v>2584</v>
      </c>
      <c r="O57" s="430">
        <f t="shared" si="0"/>
        <v>9700</v>
      </c>
      <c r="P57" s="431">
        <f t="shared" si="1"/>
        <v>9200</v>
      </c>
      <c r="Q57" s="151"/>
      <c r="R57" s="216">
        <v>7096</v>
      </c>
      <c r="S57" s="218">
        <v>6759</v>
      </c>
      <c r="T57" s="461">
        <f t="shared" si="2"/>
        <v>0.36696730552423901</v>
      </c>
      <c r="U57" s="461">
        <f t="shared" si="3"/>
        <v>0.36114809883118804</v>
      </c>
      <c r="V57" s="414"/>
    </row>
    <row r="58" spans="1:22" ht="33.75">
      <c r="A58" s="121">
        <v>61</v>
      </c>
      <c r="B58" s="191">
        <v>52</v>
      </c>
      <c r="C58" s="192" t="s">
        <v>876</v>
      </c>
      <c r="D58" s="193" t="s">
        <v>2322</v>
      </c>
      <c r="E58" s="193" t="s">
        <v>922</v>
      </c>
      <c r="F58" s="193"/>
      <c r="G58" s="193" t="s">
        <v>922</v>
      </c>
      <c r="H58" s="193" t="s">
        <v>923</v>
      </c>
      <c r="I58" s="194" t="s">
        <v>878</v>
      </c>
      <c r="J58" s="126">
        <v>13804</v>
      </c>
      <c r="K58" s="124">
        <v>13113.8</v>
      </c>
      <c r="L58" s="423">
        <v>14595</v>
      </c>
      <c r="M58" s="424">
        <v>13900</v>
      </c>
      <c r="N58" s="220" t="s">
        <v>2584</v>
      </c>
      <c r="O58" s="430">
        <f t="shared" si="0"/>
        <v>14200</v>
      </c>
      <c r="P58" s="431">
        <f t="shared" si="1"/>
        <v>13500</v>
      </c>
      <c r="Q58" s="151"/>
      <c r="R58" s="216">
        <v>13919</v>
      </c>
      <c r="S58" s="218">
        <v>13257</v>
      </c>
      <c r="T58" s="461">
        <f t="shared" si="2"/>
        <v>2.0188231913212156E-2</v>
      </c>
      <c r="U58" s="461">
        <f t="shared" si="3"/>
        <v>1.8329938900203666E-2</v>
      </c>
      <c r="V58" s="414"/>
    </row>
    <row r="59" spans="1:22" ht="21.75" customHeight="1">
      <c r="A59" s="121">
        <v>62</v>
      </c>
      <c r="B59" s="191">
        <v>53</v>
      </c>
      <c r="C59" s="192" t="s">
        <v>876</v>
      </c>
      <c r="D59" s="193" t="s">
        <v>2322</v>
      </c>
      <c r="E59" s="193" t="s">
        <v>924</v>
      </c>
      <c r="F59" s="193"/>
      <c r="G59" s="193" t="s">
        <v>2349</v>
      </c>
      <c r="H59" s="193" t="s">
        <v>2350</v>
      </c>
      <c r="I59" s="194" t="s">
        <v>878</v>
      </c>
      <c r="J59" s="126">
        <v>10115</v>
      </c>
      <c r="K59" s="124">
        <v>9609.25</v>
      </c>
      <c r="L59" s="423">
        <v>13119.75</v>
      </c>
      <c r="M59" s="424">
        <v>12495</v>
      </c>
      <c r="N59" s="220" t="s">
        <v>2584</v>
      </c>
      <c r="O59" s="430">
        <f t="shared" si="0"/>
        <v>11600</v>
      </c>
      <c r="P59" s="431">
        <f t="shared" si="1"/>
        <v>11100</v>
      </c>
      <c r="Q59" s="151"/>
      <c r="R59" s="216">
        <v>8535</v>
      </c>
      <c r="S59" s="218">
        <v>8128</v>
      </c>
      <c r="T59" s="461">
        <f t="shared" si="2"/>
        <v>0.35910954891622732</v>
      </c>
      <c r="U59" s="461">
        <f t="shared" si="3"/>
        <v>0.36564960629921262</v>
      </c>
      <c r="V59" s="414"/>
    </row>
    <row r="60" spans="1:22" ht="33.75">
      <c r="A60" s="121">
        <v>63</v>
      </c>
      <c r="B60" s="191">
        <v>54</v>
      </c>
      <c r="C60" s="192" t="s">
        <v>876</v>
      </c>
      <c r="D60" s="193" t="s">
        <v>2322</v>
      </c>
      <c r="E60" s="193" t="s">
        <v>925</v>
      </c>
      <c r="F60" s="193"/>
      <c r="G60" s="193" t="s">
        <v>925</v>
      </c>
      <c r="H60" s="193" t="s">
        <v>888</v>
      </c>
      <c r="I60" s="194" t="s">
        <v>878</v>
      </c>
      <c r="J60" s="126">
        <v>43982.400000000001</v>
      </c>
      <c r="K60" s="124">
        <v>41783.279999999999</v>
      </c>
      <c r="L60" s="423">
        <v>39734.1</v>
      </c>
      <c r="M60" s="424">
        <v>37842</v>
      </c>
      <c r="N60" s="222" t="s">
        <v>2584</v>
      </c>
      <c r="O60" s="430">
        <f t="shared" si="0"/>
        <v>41900</v>
      </c>
      <c r="P60" s="431">
        <f t="shared" si="1"/>
        <v>39800</v>
      </c>
      <c r="Q60" s="151"/>
      <c r="R60" s="216">
        <v>29794</v>
      </c>
      <c r="S60" s="218">
        <v>28376</v>
      </c>
      <c r="T60" s="461">
        <f t="shared" si="2"/>
        <v>0.4063234208229845</v>
      </c>
      <c r="U60" s="461">
        <f t="shared" si="3"/>
        <v>0.40259374118973779</v>
      </c>
      <c r="V60" s="414"/>
    </row>
    <row r="61" spans="1:22" ht="45">
      <c r="A61" s="121">
        <v>64</v>
      </c>
      <c r="B61" s="191">
        <v>55</v>
      </c>
      <c r="C61" s="192" t="s">
        <v>876</v>
      </c>
      <c r="D61" s="193" t="s">
        <v>2322</v>
      </c>
      <c r="E61" s="193" t="s">
        <v>2351</v>
      </c>
      <c r="F61" s="193"/>
      <c r="G61" s="193" t="s">
        <v>926</v>
      </c>
      <c r="H61" s="193" t="s">
        <v>2352</v>
      </c>
      <c r="I61" s="194" t="s">
        <v>878</v>
      </c>
      <c r="J61" s="126">
        <v>37485</v>
      </c>
      <c r="K61" s="124">
        <v>35610.75</v>
      </c>
      <c r="L61" s="423">
        <v>15502.62</v>
      </c>
      <c r="M61" s="424">
        <v>14764.4</v>
      </c>
      <c r="N61" s="227" t="s">
        <v>2195</v>
      </c>
      <c r="O61" s="430">
        <f t="shared" si="0"/>
        <v>26500</v>
      </c>
      <c r="P61" s="431">
        <f t="shared" si="1"/>
        <v>25200</v>
      </c>
      <c r="Q61" s="151"/>
      <c r="R61" s="216">
        <v>12315</v>
      </c>
      <c r="S61" s="218">
        <v>11727</v>
      </c>
      <c r="T61" s="461">
        <f t="shared" si="2"/>
        <v>1.1518473406414942</v>
      </c>
      <c r="U61" s="461">
        <f t="shared" si="3"/>
        <v>1.1488871834228702</v>
      </c>
      <c r="V61" s="414"/>
    </row>
    <row r="62" spans="1:22" ht="33.75">
      <c r="A62" s="121">
        <v>65</v>
      </c>
      <c r="B62" s="191">
        <v>56</v>
      </c>
      <c r="C62" s="192" t="s">
        <v>876</v>
      </c>
      <c r="D62" s="193" t="s">
        <v>2322</v>
      </c>
      <c r="E62" s="193" t="s">
        <v>927</v>
      </c>
      <c r="F62" s="193"/>
      <c r="G62" s="193" t="s">
        <v>927</v>
      </c>
      <c r="H62" s="193" t="s">
        <v>2353</v>
      </c>
      <c r="I62" s="194" t="s">
        <v>878</v>
      </c>
      <c r="J62" s="126">
        <v>24990</v>
      </c>
      <c r="K62" s="124">
        <v>23740.5</v>
      </c>
      <c r="L62" s="423">
        <v>18192.72</v>
      </c>
      <c r="M62" s="424">
        <v>17326.399999999998</v>
      </c>
      <c r="N62" s="227" t="s">
        <v>2584</v>
      </c>
      <c r="O62" s="430">
        <f t="shared" si="0"/>
        <v>21600</v>
      </c>
      <c r="P62" s="431">
        <f t="shared" si="1"/>
        <v>20500</v>
      </c>
      <c r="Q62" s="151"/>
      <c r="R62" s="216">
        <v>25157</v>
      </c>
      <c r="S62" s="218">
        <v>23958</v>
      </c>
      <c r="T62" s="461">
        <f t="shared" si="2"/>
        <v>-0.14139205787653536</v>
      </c>
      <c r="U62" s="461">
        <f t="shared" si="3"/>
        <v>-0.14433592119542532</v>
      </c>
      <c r="V62" s="414"/>
    </row>
    <row r="63" spans="1:22" ht="56.25">
      <c r="A63" s="121">
        <v>66</v>
      </c>
      <c r="B63" s="191">
        <v>57</v>
      </c>
      <c r="C63" s="192" t="s">
        <v>876</v>
      </c>
      <c r="D63" s="193" t="s">
        <v>2322</v>
      </c>
      <c r="E63" s="193" t="s">
        <v>928</v>
      </c>
      <c r="F63" s="193"/>
      <c r="G63" s="193" t="s">
        <v>2354</v>
      </c>
      <c r="H63" s="193" t="s">
        <v>2355</v>
      </c>
      <c r="I63" s="194" t="s">
        <v>878</v>
      </c>
      <c r="J63" s="126">
        <v>10234</v>
      </c>
      <c r="K63" s="124">
        <v>9722.2999999999993</v>
      </c>
      <c r="L63" s="423">
        <v>13119.75</v>
      </c>
      <c r="M63" s="424">
        <v>12495</v>
      </c>
      <c r="N63" s="220" t="s">
        <v>2584</v>
      </c>
      <c r="O63" s="430">
        <f t="shared" si="0"/>
        <v>11700</v>
      </c>
      <c r="P63" s="431">
        <f t="shared" si="1"/>
        <v>11100</v>
      </c>
      <c r="Q63" s="151"/>
      <c r="R63" s="216">
        <v>10260</v>
      </c>
      <c r="S63" s="218">
        <v>9773</v>
      </c>
      <c r="T63" s="461">
        <f t="shared" si="2"/>
        <v>0.14035087719298245</v>
      </c>
      <c r="U63" s="461">
        <f t="shared" si="3"/>
        <v>0.13578225723933285</v>
      </c>
      <c r="V63" s="414"/>
    </row>
    <row r="64" spans="1:22" ht="78.75">
      <c r="A64" s="121">
        <v>67</v>
      </c>
      <c r="B64" s="191">
        <v>58</v>
      </c>
      <c r="C64" s="192" t="s">
        <v>876</v>
      </c>
      <c r="D64" s="193" t="s">
        <v>2322</v>
      </c>
      <c r="E64" s="193" t="s">
        <v>929</v>
      </c>
      <c r="F64" s="193"/>
      <c r="G64" s="193" t="s">
        <v>929</v>
      </c>
      <c r="H64" s="193" t="s">
        <v>2356</v>
      </c>
      <c r="I64" s="194" t="s">
        <v>878</v>
      </c>
      <c r="J64" s="126">
        <v>416500</v>
      </c>
      <c r="K64" s="124">
        <v>395675</v>
      </c>
      <c r="L64" s="423">
        <v>19687.5</v>
      </c>
      <c r="M64" s="424">
        <v>18750</v>
      </c>
      <c r="N64" s="221" t="s">
        <v>2195</v>
      </c>
      <c r="O64" s="430">
        <f t="shared" si="0"/>
        <v>218100</v>
      </c>
      <c r="P64" s="431">
        <f t="shared" si="1"/>
        <v>207200</v>
      </c>
      <c r="Q64" s="151"/>
      <c r="R64" s="216">
        <v>3550</v>
      </c>
      <c r="S64" s="218">
        <v>3381</v>
      </c>
      <c r="T64" s="461">
        <f t="shared" si="2"/>
        <v>60.436619718309856</v>
      </c>
      <c r="U64" s="461">
        <f t="shared" si="3"/>
        <v>60.283643892339548</v>
      </c>
      <c r="V64" s="414"/>
    </row>
    <row r="65" spans="1:22" ht="45">
      <c r="A65" s="121">
        <v>69</v>
      </c>
      <c r="B65" s="191">
        <v>59</v>
      </c>
      <c r="C65" s="192" t="s">
        <v>876</v>
      </c>
      <c r="D65" s="193" t="s">
        <v>2357</v>
      </c>
      <c r="E65" s="193" t="s">
        <v>2358</v>
      </c>
      <c r="F65" s="193"/>
      <c r="G65" s="193" t="s">
        <v>2359</v>
      </c>
      <c r="H65" s="193" t="s">
        <v>2360</v>
      </c>
      <c r="I65" s="194" t="s">
        <v>878</v>
      </c>
      <c r="J65" s="126">
        <v>6664</v>
      </c>
      <c r="K65" s="124">
        <v>6330.8</v>
      </c>
      <c r="L65" s="423">
        <v>8211</v>
      </c>
      <c r="M65" s="424">
        <v>6900</v>
      </c>
      <c r="N65" s="221" t="s">
        <v>2584</v>
      </c>
      <c r="O65" s="430">
        <f t="shared" si="0"/>
        <v>7400</v>
      </c>
      <c r="P65" s="431">
        <f t="shared" si="1"/>
        <v>6600</v>
      </c>
      <c r="Q65" s="151"/>
      <c r="R65" s="216">
        <v>6600</v>
      </c>
      <c r="S65" s="218">
        <v>6284</v>
      </c>
      <c r="T65" s="461">
        <f t="shared" si="2"/>
        <v>0.12121212121212122</v>
      </c>
      <c r="U65" s="461">
        <f t="shared" si="3"/>
        <v>5.0286441756842777E-2</v>
      </c>
      <c r="V65" s="414"/>
    </row>
    <row r="66" spans="1:22" ht="67.5">
      <c r="A66" s="121">
        <v>70</v>
      </c>
      <c r="B66" s="191">
        <v>60</v>
      </c>
      <c r="C66" s="192" t="s">
        <v>876</v>
      </c>
      <c r="D66" s="193" t="s">
        <v>2357</v>
      </c>
      <c r="E66" s="193" t="s">
        <v>1448</v>
      </c>
      <c r="F66" s="193"/>
      <c r="G66" s="193" t="s">
        <v>931</v>
      </c>
      <c r="H66" s="193" t="s">
        <v>2361</v>
      </c>
      <c r="I66" s="194" t="s">
        <v>932</v>
      </c>
      <c r="J66" s="126">
        <v>156187.5</v>
      </c>
      <c r="K66" s="124">
        <v>148378.72</v>
      </c>
      <c r="L66" s="423">
        <v>87068.1</v>
      </c>
      <c r="M66" s="424">
        <v>82922</v>
      </c>
      <c r="N66" s="220" t="s">
        <v>3437</v>
      </c>
      <c r="O66" s="430">
        <f>ROUND((L66),-2)</f>
        <v>87100</v>
      </c>
      <c r="P66" s="431">
        <f>ROUND((M66),-2)</f>
        <v>82900</v>
      </c>
      <c r="Q66" s="151"/>
      <c r="R66" s="216">
        <v>87069</v>
      </c>
      <c r="S66" s="218">
        <v>82922</v>
      </c>
      <c r="T66" s="461">
        <f t="shared" si="2"/>
        <v>3.5603946295466814E-4</v>
      </c>
      <c r="U66" s="461">
        <f t="shared" si="3"/>
        <v>-2.6530956802778516E-4</v>
      </c>
      <c r="V66" s="414"/>
    </row>
    <row r="67" spans="1:22" ht="56.25">
      <c r="A67" s="121">
        <v>71</v>
      </c>
      <c r="B67" s="191">
        <v>61</v>
      </c>
      <c r="C67" s="192" t="s">
        <v>876</v>
      </c>
      <c r="D67" s="193" t="s">
        <v>2320</v>
      </c>
      <c r="E67" s="193" t="s">
        <v>933</v>
      </c>
      <c r="F67" s="193"/>
      <c r="G67" s="193" t="s">
        <v>933</v>
      </c>
      <c r="H67" s="193" t="s">
        <v>2362</v>
      </c>
      <c r="I67" s="194" t="s">
        <v>878</v>
      </c>
      <c r="J67" s="126">
        <v>46981.2</v>
      </c>
      <c r="K67" s="124">
        <v>44632.14</v>
      </c>
      <c r="L67" s="423">
        <v>78739.5</v>
      </c>
      <c r="M67" s="424">
        <v>74990</v>
      </c>
      <c r="N67" s="220" t="s">
        <v>3438</v>
      </c>
      <c r="O67" s="430">
        <f t="shared" si="0"/>
        <v>62900</v>
      </c>
      <c r="P67" s="431">
        <f t="shared" si="1"/>
        <v>59800</v>
      </c>
      <c r="Q67" s="151"/>
      <c r="R67" s="216">
        <v>44129</v>
      </c>
      <c r="S67" s="218">
        <v>42024</v>
      </c>
      <c r="T67" s="461">
        <f t="shared" si="2"/>
        <v>0.42536653901062793</v>
      </c>
      <c r="U67" s="461">
        <f t="shared" si="3"/>
        <v>0.4229963830192271</v>
      </c>
      <c r="V67" s="414"/>
    </row>
    <row r="68" spans="1:22" ht="22.5">
      <c r="A68" s="121">
        <v>72</v>
      </c>
      <c r="B68" s="191">
        <v>62</v>
      </c>
      <c r="C68" s="192" t="s">
        <v>876</v>
      </c>
      <c r="D68" s="193" t="s">
        <v>2320</v>
      </c>
      <c r="E68" s="193" t="s">
        <v>934</v>
      </c>
      <c r="F68" s="193"/>
      <c r="G68" s="193" t="s">
        <v>934</v>
      </c>
      <c r="H68" s="193" t="s">
        <v>883</v>
      </c>
      <c r="I68" s="194" t="s">
        <v>878</v>
      </c>
      <c r="J68" s="126">
        <v>5247.9</v>
      </c>
      <c r="K68" s="124">
        <v>4986.1000000000004</v>
      </c>
      <c r="L68" s="423">
        <v>6720</v>
      </c>
      <c r="M68" s="424">
        <v>6400</v>
      </c>
      <c r="N68" s="220" t="s">
        <v>2584</v>
      </c>
      <c r="O68" s="430">
        <f t="shared" si="0"/>
        <v>6000</v>
      </c>
      <c r="P68" s="431">
        <f t="shared" si="1"/>
        <v>5700</v>
      </c>
      <c r="Q68" s="151"/>
      <c r="R68" s="216">
        <v>3971</v>
      </c>
      <c r="S68" s="218">
        <v>3782</v>
      </c>
      <c r="T68" s="461">
        <f t="shared" si="2"/>
        <v>0.5109544195416772</v>
      </c>
      <c r="U68" s="461">
        <f t="shared" si="3"/>
        <v>0.50713907985193019</v>
      </c>
      <c r="V68" s="414"/>
    </row>
    <row r="69" spans="1:22" ht="67.5">
      <c r="A69" s="121">
        <v>73</v>
      </c>
      <c r="B69" s="191">
        <v>63</v>
      </c>
      <c r="C69" s="192" t="s">
        <v>876</v>
      </c>
      <c r="D69" s="193" t="s">
        <v>2322</v>
      </c>
      <c r="E69" s="193" t="s">
        <v>935</v>
      </c>
      <c r="F69" s="193"/>
      <c r="G69" s="193" t="s">
        <v>935</v>
      </c>
      <c r="H69" s="193" t="s">
        <v>2363</v>
      </c>
      <c r="I69" s="194" t="s">
        <v>878</v>
      </c>
      <c r="J69" s="126">
        <v>196707</v>
      </c>
      <c r="K69" s="124">
        <v>186871.65</v>
      </c>
      <c r="L69" s="423">
        <v>183603</v>
      </c>
      <c r="M69" s="424">
        <v>174860</v>
      </c>
      <c r="N69" s="221" t="s">
        <v>2195</v>
      </c>
      <c r="O69" s="430">
        <f t="shared" si="0"/>
        <v>190200</v>
      </c>
      <c r="P69" s="431">
        <f t="shared" si="1"/>
        <v>180900</v>
      </c>
      <c r="Q69" s="151"/>
      <c r="R69" s="216">
        <v>196719</v>
      </c>
      <c r="S69" s="218">
        <v>187352</v>
      </c>
      <c r="T69" s="461">
        <f t="shared" si="2"/>
        <v>-3.3138639379012701E-2</v>
      </c>
      <c r="U69" s="461">
        <f t="shared" si="3"/>
        <v>-3.4437849609291603E-2</v>
      </c>
      <c r="V69" s="414"/>
    </row>
    <row r="70" spans="1:22" ht="45">
      <c r="A70" s="121">
        <v>74</v>
      </c>
      <c r="B70" s="191">
        <v>64</v>
      </c>
      <c r="C70" s="192" t="s">
        <v>876</v>
      </c>
      <c r="D70" s="193" t="s">
        <v>2322</v>
      </c>
      <c r="E70" s="193" t="s">
        <v>936</v>
      </c>
      <c r="F70" s="193"/>
      <c r="G70" s="193" t="s">
        <v>2364</v>
      </c>
      <c r="H70" s="193" t="s">
        <v>2363</v>
      </c>
      <c r="I70" s="194" t="s">
        <v>878</v>
      </c>
      <c r="J70" s="126">
        <v>474810</v>
      </c>
      <c r="K70" s="124">
        <v>451069.5</v>
      </c>
      <c r="L70" s="423">
        <v>711627</v>
      </c>
      <c r="M70" s="424">
        <v>677740</v>
      </c>
      <c r="N70" s="220" t="s">
        <v>2584</v>
      </c>
      <c r="O70" s="430">
        <f t="shared" si="0"/>
        <v>593200</v>
      </c>
      <c r="P70" s="431">
        <f t="shared" si="1"/>
        <v>564400</v>
      </c>
      <c r="Q70" s="151"/>
      <c r="R70" s="216">
        <v>454661</v>
      </c>
      <c r="S70" s="218">
        <v>433010</v>
      </c>
      <c r="T70" s="461">
        <f t="shared" si="2"/>
        <v>0.304708343139174</v>
      </c>
      <c r="U70" s="461">
        <f t="shared" si="3"/>
        <v>0.30343410082908018</v>
      </c>
      <c r="V70" s="414"/>
    </row>
    <row r="71" spans="1:22" ht="22.5">
      <c r="A71" s="121">
        <v>75</v>
      </c>
      <c r="B71" s="191">
        <v>65</v>
      </c>
      <c r="C71" s="192" t="s">
        <v>876</v>
      </c>
      <c r="D71" s="193" t="s">
        <v>2322</v>
      </c>
      <c r="E71" s="193" t="s">
        <v>939</v>
      </c>
      <c r="F71" s="193"/>
      <c r="G71" s="193" t="s">
        <v>939</v>
      </c>
      <c r="H71" s="193" t="s">
        <v>2326</v>
      </c>
      <c r="I71" s="194" t="s">
        <v>886</v>
      </c>
      <c r="J71" s="126">
        <v>2737000</v>
      </c>
      <c r="K71" s="124">
        <v>2600150</v>
      </c>
      <c r="L71" s="423">
        <v>3348333.6599999997</v>
      </c>
      <c r="M71" s="424">
        <v>3188889.1999999997</v>
      </c>
      <c r="N71" s="221" t="s">
        <v>2584</v>
      </c>
      <c r="O71" s="430">
        <f t="shared" si="0"/>
        <v>3042700</v>
      </c>
      <c r="P71" s="431">
        <f t="shared" si="1"/>
        <v>2894500</v>
      </c>
      <c r="Q71" s="151"/>
      <c r="R71" s="216">
        <v>2513637</v>
      </c>
      <c r="S71" s="218">
        <v>2393930</v>
      </c>
      <c r="T71" s="461">
        <f t="shared" si="2"/>
        <v>0.21047708957180372</v>
      </c>
      <c r="U71" s="461">
        <f t="shared" si="3"/>
        <v>0.20909968127723033</v>
      </c>
      <c r="V71" s="414"/>
    </row>
    <row r="72" spans="1:22" ht="56.25">
      <c r="A72" s="121">
        <v>81</v>
      </c>
      <c r="B72" s="191">
        <v>66</v>
      </c>
      <c r="C72" s="192" t="s">
        <v>876</v>
      </c>
      <c r="D72" s="193" t="s">
        <v>2322</v>
      </c>
      <c r="E72" s="193" t="s">
        <v>1257</v>
      </c>
      <c r="F72" s="193"/>
      <c r="G72" s="193" t="s">
        <v>2365</v>
      </c>
      <c r="H72" s="193" t="s">
        <v>2366</v>
      </c>
      <c r="I72" s="194" t="s">
        <v>916</v>
      </c>
      <c r="J72" s="126">
        <v>535500</v>
      </c>
      <c r="K72" s="124">
        <v>508725</v>
      </c>
      <c r="L72" s="423">
        <v>473129.79000000004</v>
      </c>
      <c r="M72" s="424">
        <v>450599.8</v>
      </c>
      <c r="N72" s="221" t="s">
        <v>2584</v>
      </c>
      <c r="O72" s="430">
        <f t="shared" ref="O72:O135" si="4">ROUND((J72+L72)/2,-2)</f>
        <v>504300</v>
      </c>
      <c r="P72" s="431">
        <f t="shared" ref="P72:P135" si="5">ROUND((K72+M72)/2,-2)</f>
        <v>479700</v>
      </c>
      <c r="Q72" s="151"/>
      <c r="R72" s="216">
        <v>404809</v>
      </c>
      <c r="S72" s="218">
        <v>385533</v>
      </c>
      <c r="T72" s="461">
        <f t="shared" ref="T72:T135" si="6">(O72-R72)/R72</f>
        <v>0.24577269774140398</v>
      </c>
      <c r="U72" s="461">
        <f t="shared" ref="U72:U135" si="7">(P72-S72)/S72</f>
        <v>0.24425146485514859</v>
      </c>
      <c r="V72" s="414"/>
    </row>
    <row r="73" spans="1:22" ht="56.25">
      <c r="A73" s="121">
        <v>82</v>
      </c>
      <c r="B73" s="191">
        <v>67</v>
      </c>
      <c r="C73" s="192" t="s">
        <v>876</v>
      </c>
      <c r="D73" s="193" t="s">
        <v>2322</v>
      </c>
      <c r="E73" s="193" t="s">
        <v>940</v>
      </c>
      <c r="F73" s="193"/>
      <c r="G73" s="193" t="s">
        <v>941</v>
      </c>
      <c r="H73" s="193" t="s">
        <v>2367</v>
      </c>
      <c r="I73" s="194" t="s">
        <v>916</v>
      </c>
      <c r="J73" s="126">
        <v>19992</v>
      </c>
      <c r="K73" s="124">
        <v>18992.400000000001</v>
      </c>
      <c r="L73" s="423">
        <v>19176.149999999998</v>
      </c>
      <c r="M73" s="424">
        <v>18263</v>
      </c>
      <c r="N73" s="221" t="s">
        <v>2584</v>
      </c>
      <c r="O73" s="430">
        <f t="shared" si="4"/>
        <v>19600</v>
      </c>
      <c r="P73" s="431">
        <f t="shared" si="5"/>
        <v>18600</v>
      </c>
      <c r="Q73" s="151"/>
      <c r="R73" s="216">
        <v>13461</v>
      </c>
      <c r="S73" s="218">
        <v>12821</v>
      </c>
      <c r="T73" s="461">
        <f t="shared" si="6"/>
        <v>0.45605824232969316</v>
      </c>
      <c r="U73" s="461">
        <f t="shared" si="7"/>
        <v>0.45074487169487559</v>
      </c>
      <c r="V73" s="414"/>
    </row>
    <row r="74" spans="1:22" ht="22.5">
      <c r="A74" s="121">
        <v>83</v>
      </c>
      <c r="B74" s="191">
        <v>68</v>
      </c>
      <c r="C74" s="192" t="s">
        <v>876</v>
      </c>
      <c r="D74" s="193" t="s">
        <v>2322</v>
      </c>
      <c r="E74" s="193" t="s">
        <v>942</v>
      </c>
      <c r="F74" s="193"/>
      <c r="G74" s="193" t="s">
        <v>942</v>
      </c>
      <c r="H74" s="193" t="s">
        <v>2368</v>
      </c>
      <c r="I74" s="194" t="s">
        <v>878</v>
      </c>
      <c r="J74" s="126">
        <v>89607</v>
      </c>
      <c r="K74" s="124">
        <v>85126.65</v>
      </c>
      <c r="L74" s="423">
        <v>125684.99999999999</v>
      </c>
      <c r="M74" s="424">
        <v>119699.99999999999</v>
      </c>
      <c r="N74" s="220" t="s">
        <v>2584</v>
      </c>
      <c r="O74" s="430">
        <f t="shared" si="4"/>
        <v>107600</v>
      </c>
      <c r="P74" s="431">
        <f t="shared" si="5"/>
        <v>102400</v>
      </c>
      <c r="Q74" s="151"/>
      <c r="R74" s="216">
        <v>89607</v>
      </c>
      <c r="S74" s="218">
        <v>85340</v>
      </c>
      <c r="T74" s="461">
        <f t="shared" si="6"/>
        <v>0.20079904471748858</v>
      </c>
      <c r="U74" s="461">
        <f t="shared" si="7"/>
        <v>0.19990625732364659</v>
      </c>
      <c r="V74" s="414"/>
    </row>
    <row r="75" spans="1:22" ht="22.5">
      <c r="A75" s="121">
        <v>84</v>
      </c>
      <c r="B75" s="191">
        <v>69</v>
      </c>
      <c r="C75" s="192" t="s">
        <v>876</v>
      </c>
      <c r="D75" s="193" t="s">
        <v>2369</v>
      </c>
      <c r="E75" s="193" t="s">
        <v>943</v>
      </c>
      <c r="F75" s="193"/>
      <c r="G75" s="193" t="s">
        <v>943</v>
      </c>
      <c r="H75" s="193" t="s">
        <v>2370</v>
      </c>
      <c r="I75" s="194" t="s">
        <v>878</v>
      </c>
      <c r="J75" s="126">
        <v>56477.4</v>
      </c>
      <c r="K75" s="124">
        <v>53653.53</v>
      </c>
      <c r="L75" s="423">
        <v>462</v>
      </c>
      <c r="M75" s="424">
        <v>439</v>
      </c>
      <c r="N75" s="220" t="s">
        <v>3437</v>
      </c>
      <c r="O75" s="430">
        <f t="shared" si="4"/>
        <v>28500</v>
      </c>
      <c r="P75" s="431">
        <f t="shared" si="5"/>
        <v>27000</v>
      </c>
      <c r="Q75" s="151"/>
      <c r="R75" s="216">
        <v>462</v>
      </c>
      <c r="S75" s="218">
        <v>439</v>
      </c>
      <c r="T75" s="461">
        <f t="shared" si="6"/>
        <v>60.688311688311686</v>
      </c>
      <c r="U75" s="461">
        <f t="shared" si="7"/>
        <v>60.503416856492031</v>
      </c>
      <c r="V75" s="414"/>
    </row>
    <row r="76" spans="1:22" ht="33.75">
      <c r="A76" s="121">
        <v>85</v>
      </c>
      <c r="B76" s="191">
        <v>70</v>
      </c>
      <c r="C76" s="192" t="s">
        <v>944</v>
      </c>
      <c r="D76" s="193" t="s">
        <v>2371</v>
      </c>
      <c r="E76" s="193" t="s">
        <v>945</v>
      </c>
      <c r="F76" s="193"/>
      <c r="G76" s="193" t="s">
        <v>2372</v>
      </c>
      <c r="H76" s="193" t="s">
        <v>2373</v>
      </c>
      <c r="I76" s="194" t="s">
        <v>946</v>
      </c>
      <c r="J76" s="126">
        <v>4700.5</v>
      </c>
      <c r="K76" s="124">
        <v>4466.07</v>
      </c>
      <c r="L76" s="423">
        <v>5247.9</v>
      </c>
      <c r="M76" s="424">
        <v>4998</v>
      </c>
      <c r="N76" s="221" t="s">
        <v>2584</v>
      </c>
      <c r="O76" s="430">
        <f t="shared" si="4"/>
        <v>5000</v>
      </c>
      <c r="P76" s="431">
        <f t="shared" si="5"/>
        <v>4700</v>
      </c>
      <c r="Q76" s="151"/>
      <c r="R76" s="216">
        <v>4558</v>
      </c>
      <c r="S76" s="218">
        <v>4340</v>
      </c>
      <c r="T76" s="461">
        <f t="shared" si="6"/>
        <v>9.697235629662132E-2</v>
      </c>
      <c r="U76" s="461">
        <f t="shared" si="7"/>
        <v>8.294930875576037E-2</v>
      </c>
      <c r="V76" s="414"/>
    </row>
    <row r="77" spans="1:22" ht="33.75">
      <c r="A77" s="121">
        <v>87</v>
      </c>
      <c r="B77" s="191">
        <v>71</v>
      </c>
      <c r="C77" s="192" t="s">
        <v>944</v>
      </c>
      <c r="D77" s="193" t="s">
        <v>2371</v>
      </c>
      <c r="E77" s="193" t="s">
        <v>947</v>
      </c>
      <c r="F77" s="193"/>
      <c r="G77" s="193" t="s">
        <v>2374</v>
      </c>
      <c r="H77" s="193" t="s">
        <v>2373</v>
      </c>
      <c r="I77" s="194" t="s">
        <v>946</v>
      </c>
      <c r="J77" s="126">
        <v>4700.5</v>
      </c>
      <c r="K77" s="124">
        <v>4466.07</v>
      </c>
      <c r="L77" s="423">
        <v>5145</v>
      </c>
      <c r="M77" s="424">
        <v>4900</v>
      </c>
      <c r="N77" s="220" t="s">
        <v>2584</v>
      </c>
      <c r="O77" s="430">
        <f t="shared" si="4"/>
        <v>4900</v>
      </c>
      <c r="P77" s="431">
        <f t="shared" si="5"/>
        <v>4700</v>
      </c>
      <c r="Q77" s="151"/>
      <c r="R77" s="216">
        <v>4558</v>
      </c>
      <c r="S77" s="218">
        <v>4340</v>
      </c>
      <c r="T77" s="461">
        <f t="shared" si="6"/>
        <v>7.5032909170688902E-2</v>
      </c>
      <c r="U77" s="461">
        <f t="shared" si="7"/>
        <v>8.294930875576037E-2</v>
      </c>
      <c r="V77" s="414"/>
    </row>
    <row r="78" spans="1:22" ht="33.75">
      <c r="A78" s="121">
        <v>88</v>
      </c>
      <c r="B78" s="191">
        <v>72</v>
      </c>
      <c r="C78" s="192" t="s">
        <v>944</v>
      </c>
      <c r="D78" s="193" t="s">
        <v>2371</v>
      </c>
      <c r="E78" s="193" t="s">
        <v>948</v>
      </c>
      <c r="F78" s="193"/>
      <c r="G78" s="193" t="s">
        <v>948</v>
      </c>
      <c r="H78" s="193" t="s">
        <v>2375</v>
      </c>
      <c r="I78" s="194" t="s">
        <v>890</v>
      </c>
      <c r="J78" s="126">
        <v>15960</v>
      </c>
      <c r="K78" s="124">
        <v>15162</v>
      </c>
      <c r="L78" s="423">
        <v>14993.999999999998</v>
      </c>
      <c r="M78" s="424">
        <v>14280</v>
      </c>
      <c r="N78" s="220" t="s">
        <v>2584</v>
      </c>
      <c r="O78" s="430">
        <f t="shared" si="4"/>
        <v>15500</v>
      </c>
      <c r="P78" s="431">
        <f t="shared" si="5"/>
        <v>14700</v>
      </c>
      <c r="Q78" s="151"/>
      <c r="R78" s="216">
        <v>15306</v>
      </c>
      <c r="S78" s="218">
        <v>14594</v>
      </c>
      <c r="T78" s="461">
        <f t="shared" si="6"/>
        <v>1.2674768064811185E-2</v>
      </c>
      <c r="U78" s="461">
        <f t="shared" si="7"/>
        <v>7.2632588735096612E-3</v>
      </c>
      <c r="V78" s="414"/>
    </row>
    <row r="79" spans="1:22" ht="33.75">
      <c r="A79" s="121">
        <v>89</v>
      </c>
      <c r="B79" s="191">
        <v>73</v>
      </c>
      <c r="C79" s="192" t="s">
        <v>944</v>
      </c>
      <c r="D79" s="193" t="s">
        <v>2320</v>
      </c>
      <c r="E79" s="193" t="s">
        <v>949</v>
      </c>
      <c r="F79" s="193"/>
      <c r="G79" s="193" t="s">
        <v>2376</v>
      </c>
      <c r="H79" s="193" t="s">
        <v>883</v>
      </c>
      <c r="I79" s="194" t="s">
        <v>878</v>
      </c>
      <c r="J79" s="126">
        <v>30940</v>
      </c>
      <c r="K79" s="124">
        <v>29393</v>
      </c>
      <c r="L79" s="423">
        <v>41633.340000000004</v>
      </c>
      <c r="M79" s="424">
        <v>39650.799999999996</v>
      </c>
      <c r="N79" s="220" t="s">
        <v>2584</v>
      </c>
      <c r="O79" s="430">
        <f t="shared" si="4"/>
        <v>36300</v>
      </c>
      <c r="P79" s="431">
        <f t="shared" si="5"/>
        <v>34500</v>
      </c>
      <c r="Q79" s="151"/>
      <c r="R79" s="216">
        <v>29242</v>
      </c>
      <c r="S79" s="218">
        <v>27850</v>
      </c>
      <c r="T79" s="461">
        <f t="shared" si="6"/>
        <v>0.24136515970179878</v>
      </c>
      <c r="U79" s="461">
        <f t="shared" si="7"/>
        <v>0.23877917414721722</v>
      </c>
      <c r="V79" s="414"/>
    </row>
    <row r="80" spans="1:22" ht="56.25">
      <c r="A80" s="121">
        <v>90</v>
      </c>
      <c r="B80" s="191">
        <v>74</v>
      </c>
      <c r="C80" s="192" t="s">
        <v>944</v>
      </c>
      <c r="D80" s="193" t="s">
        <v>2371</v>
      </c>
      <c r="E80" s="193" t="s">
        <v>950</v>
      </c>
      <c r="F80" s="193"/>
      <c r="G80" s="193" t="s">
        <v>950</v>
      </c>
      <c r="H80" s="193" t="s">
        <v>2353</v>
      </c>
      <c r="I80" s="194" t="s">
        <v>878</v>
      </c>
      <c r="J80" s="126">
        <v>39900</v>
      </c>
      <c r="K80" s="124">
        <v>37905</v>
      </c>
      <c r="L80" s="423">
        <v>48900</v>
      </c>
      <c r="M80" s="424">
        <v>46900</v>
      </c>
      <c r="N80" s="220" t="s">
        <v>3437</v>
      </c>
      <c r="O80" s="430">
        <f t="shared" si="4"/>
        <v>44400</v>
      </c>
      <c r="P80" s="431">
        <f t="shared" si="5"/>
        <v>42400</v>
      </c>
      <c r="Q80" s="151"/>
      <c r="R80" s="216">
        <v>44142</v>
      </c>
      <c r="S80" s="218">
        <v>41935</v>
      </c>
      <c r="T80" s="461">
        <f t="shared" si="6"/>
        <v>5.8447736849259208E-3</v>
      </c>
      <c r="U80" s="461">
        <f t="shared" si="7"/>
        <v>1.1088589483724813E-2</v>
      </c>
      <c r="V80" s="414"/>
    </row>
    <row r="81" spans="1:22" ht="45">
      <c r="A81" s="121">
        <v>91</v>
      </c>
      <c r="B81" s="191">
        <v>75</v>
      </c>
      <c r="C81" s="192" t="s">
        <v>944</v>
      </c>
      <c r="D81" s="193" t="s">
        <v>2320</v>
      </c>
      <c r="E81" s="193" t="s">
        <v>955</v>
      </c>
      <c r="F81" s="193"/>
      <c r="G81" s="193" t="s">
        <v>955</v>
      </c>
      <c r="H81" s="193" t="s">
        <v>2377</v>
      </c>
      <c r="I81" s="194" t="s">
        <v>890</v>
      </c>
      <c r="J81" s="126">
        <v>9877</v>
      </c>
      <c r="K81" s="124">
        <v>9383.15</v>
      </c>
      <c r="L81" s="423">
        <v>10378.199999999999</v>
      </c>
      <c r="M81" s="424">
        <v>9884</v>
      </c>
      <c r="N81" s="220" t="s">
        <v>2584</v>
      </c>
      <c r="O81" s="430">
        <f t="shared" si="4"/>
        <v>10100</v>
      </c>
      <c r="P81" s="431">
        <f t="shared" si="5"/>
        <v>9600</v>
      </c>
      <c r="Q81" s="151"/>
      <c r="R81" s="216">
        <v>9908</v>
      </c>
      <c r="S81" s="218">
        <v>9437</v>
      </c>
      <c r="T81" s="461">
        <f t="shared" si="6"/>
        <v>1.9378280177634235E-2</v>
      </c>
      <c r="U81" s="461">
        <f t="shared" si="7"/>
        <v>1.7272438274875491E-2</v>
      </c>
      <c r="V81" s="414"/>
    </row>
    <row r="82" spans="1:22" ht="56.25">
      <c r="A82" s="121">
        <v>92</v>
      </c>
      <c r="B82" s="191">
        <v>76</v>
      </c>
      <c r="C82" s="192" t="s">
        <v>876</v>
      </c>
      <c r="D82" s="193" t="s">
        <v>2322</v>
      </c>
      <c r="E82" s="193" t="s">
        <v>952</v>
      </c>
      <c r="F82" s="193"/>
      <c r="G82" s="193" t="s">
        <v>952</v>
      </c>
      <c r="H82" s="193" t="s">
        <v>2323</v>
      </c>
      <c r="I82" s="194" t="s">
        <v>890</v>
      </c>
      <c r="J82" s="126">
        <v>3570</v>
      </c>
      <c r="K82" s="124">
        <v>3391.5</v>
      </c>
      <c r="L82" s="423">
        <v>3999.87</v>
      </c>
      <c r="M82" s="424">
        <v>3809.3999999999996</v>
      </c>
      <c r="N82" s="220" t="s">
        <v>2584</v>
      </c>
      <c r="O82" s="430">
        <f t="shared" si="4"/>
        <v>3800</v>
      </c>
      <c r="P82" s="431">
        <f t="shared" si="5"/>
        <v>3600</v>
      </c>
      <c r="Q82" s="151"/>
      <c r="R82" s="216">
        <v>2977</v>
      </c>
      <c r="S82" s="218">
        <v>2836</v>
      </c>
      <c r="T82" s="461">
        <f t="shared" si="6"/>
        <v>0.27645280483708429</v>
      </c>
      <c r="U82" s="461">
        <f t="shared" si="7"/>
        <v>0.26939351198871653</v>
      </c>
      <c r="V82" s="414"/>
    </row>
    <row r="83" spans="1:22" ht="56.25">
      <c r="A83" s="121">
        <v>93</v>
      </c>
      <c r="B83" s="191">
        <v>77</v>
      </c>
      <c r="C83" s="192" t="s">
        <v>944</v>
      </c>
      <c r="D83" s="193" t="s">
        <v>2322</v>
      </c>
      <c r="E83" s="193" t="s">
        <v>953</v>
      </c>
      <c r="F83" s="193"/>
      <c r="G83" s="193" t="s">
        <v>953</v>
      </c>
      <c r="H83" s="193" t="s">
        <v>2378</v>
      </c>
      <c r="I83" s="194" t="s">
        <v>878</v>
      </c>
      <c r="J83" s="126">
        <v>6783</v>
      </c>
      <c r="K83" s="124">
        <v>6443.85</v>
      </c>
      <c r="L83" s="423">
        <v>8439.27</v>
      </c>
      <c r="M83" s="424">
        <v>8037.4</v>
      </c>
      <c r="N83" s="221" t="s">
        <v>2584</v>
      </c>
      <c r="O83" s="430">
        <f t="shared" si="4"/>
        <v>7600</v>
      </c>
      <c r="P83" s="431">
        <f t="shared" si="5"/>
        <v>7200</v>
      </c>
      <c r="Q83" s="151"/>
      <c r="R83" s="216">
        <v>6831</v>
      </c>
      <c r="S83" s="218">
        <v>6503</v>
      </c>
      <c r="T83" s="461">
        <f t="shared" si="6"/>
        <v>0.11257502561850388</v>
      </c>
      <c r="U83" s="461">
        <f t="shared" si="7"/>
        <v>0.10718130093802861</v>
      </c>
      <c r="V83" s="414"/>
    </row>
    <row r="84" spans="1:22" ht="33.75">
      <c r="A84" s="121">
        <v>94</v>
      </c>
      <c r="B84" s="191">
        <v>78</v>
      </c>
      <c r="C84" s="192" t="s">
        <v>944</v>
      </c>
      <c r="D84" s="193" t="s">
        <v>2320</v>
      </c>
      <c r="E84" s="193" t="s">
        <v>954</v>
      </c>
      <c r="F84" s="193"/>
      <c r="G84" s="193" t="s">
        <v>954</v>
      </c>
      <c r="H84" s="193" t="s">
        <v>2379</v>
      </c>
      <c r="I84" s="194" t="s">
        <v>878</v>
      </c>
      <c r="J84" s="126">
        <v>23115.75</v>
      </c>
      <c r="K84" s="124">
        <v>21960.260000000002</v>
      </c>
      <c r="L84" s="423">
        <v>22932</v>
      </c>
      <c r="M84" s="424">
        <v>21840</v>
      </c>
      <c r="N84" s="220" t="s">
        <v>2584</v>
      </c>
      <c r="O84" s="430">
        <f t="shared" si="4"/>
        <v>23000</v>
      </c>
      <c r="P84" s="431">
        <f t="shared" si="5"/>
        <v>21900</v>
      </c>
      <c r="Q84" s="151"/>
      <c r="R84" s="216">
        <v>27587</v>
      </c>
      <c r="S84" s="218">
        <v>26273</v>
      </c>
      <c r="T84" s="461">
        <f t="shared" si="6"/>
        <v>-0.16627396962337332</v>
      </c>
      <c r="U84" s="461">
        <f t="shared" si="7"/>
        <v>-0.16644463898298634</v>
      </c>
      <c r="V84" s="414"/>
    </row>
    <row r="85" spans="1:22" ht="67.5">
      <c r="A85" s="121">
        <v>96</v>
      </c>
      <c r="B85" s="191">
        <v>79</v>
      </c>
      <c r="C85" s="192" t="s">
        <v>944</v>
      </c>
      <c r="D85" s="193" t="s">
        <v>2357</v>
      </c>
      <c r="E85" s="193" t="s">
        <v>3412</v>
      </c>
      <c r="F85" s="193"/>
      <c r="G85" s="193" t="s">
        <v>3412</v>
      </c>
      <c r="H85" s="193" t="s">
        <v>2382</v>
      </c>
      <c r="I85" s="194" t="s">
        <v>878</v>
      </c>
      <c r="J85" s="126">
        <v>33201</v>
      </c>
      <c r="K85" s="124">
        <v>31540.95</v>
      </c>
      <c r="L85" s="423">
        <v>19690.649999999998</v>
      </c>
      <c r="M85" s="424">
        <v>18753</v>
      </c>
      <c r="N85" s="220" t="s">
        <v>2584</v>
      </c>
      <c r="O85" s="430">
        <f t="shared" si="4"/>
        <v>26400</v>
      </c>
      <c r="P85" s="431">
        <f t="shared" si="5"/>
        <v>25100</v>
      </c>
      <c r="Q85" s="151"/>
      <c r="R85" s="216">
        <v>16602</v>
      </c>
      <c r="S85" s="218">
        <v>15811</v>
      </c>
      <c r="T85" s="461">
        <f t="shared" si="6"/>
        <v>0.59016985905312613</v>
      </c>
      <c r="U85" s="461">
        <f t="shared" si="7"/>
        <v>0.58750237176649167</v>
      </c>
      <c r="V85" s="414"/>
    </row>
    <row r="86" spans="1:22" ht="90">
      <c r="A86" s="121">
        <v>97</v>
      </c>
      <c r="B86" s="191">
        <v>80</v>
      </c>
      <c r="C86" s="192" t="s">
        <v>876</v>
      </c>
      <c r="D86" s="193" t="s">
        <v>2380</v>
      </c>
      <c r="E86" s="193" t="s">
        <v>907</v>
      </c>
      <c r="F86" s="193"/>
      <c r="G86" s="193" t="s">
        <v>2381</v>
      </c>
      <c r="H86" s="193" t="s">
        <v>883</v>
      </c>
      <c r="I86" s="194" t="s">
        <v>878</v>
      </c>
      <c r="J86" s="126">
        <v>41650</v>
      </c>
      <c r="K86" s="124">
        <v>39567.5</v>
      </c>
      <c r="L86" s="423">
        <v>50904.630000000005</v>
      </c>
      <c r="M86" s="424">
        <v>48480.6</v>
      </c>
      <c r="N86" s="220" t="s">
        <v>2584</v>
      </c>
      <c r="O86" s="430">
        <f t="shared" si="4"/>
        <v>46300</v>
      </c>
      <c r="P86" s="431">
        <f t="shared" si="5"/>
        <v>44000</v>
      </c>
      <c r="Q86" s="151"/>
      <c r="R86" s="216">
        <v>31635</v>
      </c>
      <c r="S86" s="218">
        <v>30017</v>
      </c>
      <c r="T86" s="461">
        <f t="shared" si="6"/>
        <v>0.46356883198988463</v>
      </c>
      <c r="U86" s="461">
        <f t="shared" si="7"/>
        <v>0.46583602625179066</v>
      </c>
      <c r="V86" s="414"/>
    </row>
    <row r="87" spans="1:22" ht="67.5">
      <c r="A87" s="121">
        <v>98</v>
      </c>
      <c r="B87" s="191">
        <v>81</v>
      </c>
      <c r="C87" s="192" t="s">
        <v>944</v>
      </c>
      <c r="D87" s="193" t="s">
        <v>2371</v>
      </c>
      <c r="E87" s="193" t="s">
        <v>3413</v>
      </c>
      <c r="F87" s="193"/>
      <c r="G87" s="193" t="s">
        <v>3413</v>
      </c>
      <c r="H87" s="193" t="s">
        <v>2382</v>
      </c>
      <c r="I87" s="194" t="s">
        <v>878</v>
      </c>
      <c r="J87" s="126">
        <v>14112</v>
      </c>
      <c r="K87" s="124">
        <v>13406.4</v>
      </c>
      <c r="L87" s="423">
        <v>15434.999999999998</v>
      </c>
      <c r="M87" s="424">
        <v>14699.999999999998</v>
      </c>
      <c r="N87" s="221" t="s">
        <v>2584</v>
      </c>
      <c r="O87" s="430">
        <f t="shared" si="4"/>
        <v>14800</v>
      </c>
      <c r="P87" s="431">
        <f t="shared" si="5"/>
        <v>14100</v>
      </c>
      <c r="Q87" s="151"/>
      <c r="R87" s="216">
        <v>10279</v>
      </c>
      <c r="S87" s="218">
        <v>9785</v>
      </c>
      <c r="T87" s="461">
        <f t="shared" si="6"/>
        <v>0.43982877711839674</v>
      </c>
      <c r="U87" s="461">
        <f t="shared" si="7"/>
        <v>0.44098109351047521</v>
      </c>
      <c r="V87" s="414"/>
    </row>
    <row r="88" spans="1:22" ht="67.5">
      <c r="A88" s="121">
        <v>99</v>
      </c>
      <c r="B88" s="191">
        <v>82</v>
      </c>
      <c r="C88" s="192" t="s">
        <v>944</v>
      </c>
      <c r="D88" s="193" t="s">
        <v>2383</v>
      </c>
      <c r="E88" s="193" t="s">
        <v>1449</v>
      </c>
      <c r="F88" s="193"/>
      <c r="G88" s="193" t="s">
        <v>956</v>
      </c>
      <c r="H88" s="193" t="s">
        <v>883</v>
      </c>
      <c r="I88" s="194" t="s">
        <v>878</v>
      </c>
      <c r="J88" s="126">
        <v>23800</v>
      </c>
      <c r="K88" s="124">
        <v>22610</v>
      </c>
      <c r="L88" s="423">
        <v>29399.999999999996</v>
      </c>
      <c r="M88" s="424">
        <v>28000</v>
      </c>
      <c r="N88" s="221" t="s">
        <v>2584</v>
      </c>
      <c r="O88" s="430">
        <f t="shared" si="4"/>
        <v>26600</v>
      </c>
      <c r="P88" s="431">
        <f t="shared" si="5"/>
        <v>25300</v>
      </c>
      <c r="Q88" s="151"/>
      <c r="R88" s="216">
        <v>20413</v>
      </c>
      <c r="S88" s="218">
        <v>19442</v>
      </c>
      <c r="T88" s="461">
        <f t="shared" si="6"/>
        <v>0.30309116739332775</v>
      </c>
      <c r="U88" s="461">
        <f t="shared" si="7"/>
        <v>0.30130644995370848</v>
      </c>
      <c r="V88" s="414"/>
    </row>
    <row r="89" spans="1:22" ht="33.75">
      <c r="A89" s="121">
        <v>100</v>
      </c>
      <c r="B89" s="191">
        <v>83</v>
      </c>
      <c r="C89" s="192" t="s">
        <v>944</v>
      </c>
      <c r="D89" s="193" t="s">
        <v>2357</v>
      </c>
      <c r="E89" s="193" t="s">
        <v>957</v>
      </c>
      <c r="F89" s="193"/>
      <c r="G89" s="193" t="s">
        <v>2384</v>
      </c>
      <c r="H89" s="193" t="s">
        <v>2375</v>
      </c>
      <c r="I89" s="194" t="s">
        <v>890</v>
      </c>
      <c r="J89" s="126">
        <v>33320</v>
      </c>
      <c r="K89" s="124">
        <v>31654</v>
      </c>
      <c r="L89" s="423">
        <v>27195</v>
      </c>
      <c r="M89" s="424">
        <v>25900</v>
      </c>
      <c r="N89" s="220" t="s">
        <v>2584</v>
      </c>
      <c r="O89" s="430">
        <f t="shared" si="4"/>
        <v>30300</v>
      </c>
      <c r="P89" s="431">
        <f t="shared" si="5"/>
        <v>28800</v>
      </c>
      <c r="Q89" s="151"/>
      <c r="R89" s="216">
        <v>33205</v>
      </c>
      <c r="S89" s="218">
        <v>31622</v>
      </c>
      <c r="T89" s="461">
        <f t="shared" si="6"/>
        <v>-8.7486824273452793E-2</v>
      </c>
      <c r="U89" s="461">
        <f t="shared" si="7"/>
        <v>-8.9241667193725893E-2</v>
      </c>
      <c r="V89" s="414"/>
    </row>
    <row r="90" spans="1:22" customFormat="1" ht="45">
      <c r="A90" s="122">
        <v>101</v>
      </c>
      <c r="B90" s="191">
        <v>84</v>
      </c>
      <c r="C90" s="192" t="s">
        <v>944</v>
      </c>
      <c r="D90" s="193" t="s">
        <v>2357</v>
      </c>
      <c r="E90" s="193" t="s">
        <v>958</v>
      </c>
      <c r="F90" s="193"/>
      <c r="G90" s="193" t="s">
        <v>2385</v>
      </c>
      <c r="H90" s="193" t="s">
        <v>2375</v>
      </c>
      <c r="I90" s="194" t="s">
        <v>890</v>
      </c>
      <c r="J90" s="126">
        <v>7621.95</v>
      </c>
      <c r="K90" s="124">
        <v>7241.15</v>
      </c>
      <c r="L90" s="423">
        <v>17745</v>
      </c>
      <c r="M90" s="424">
        <v>16900</v>
      </c>
      <c r="N90" s="220" t="s">
        <v>2584</v>
      </c>
      <c r="O90" s="430">
        <f t="shared" si="4"/>
        <v>12700</v>
      </c>
      <c r="P90" s="431">
        <f t="shared" si="5"/>
        <v>12100</v>
      </c>
      <c r="Q90" s="151"/>
      <c r="R90" s="216">
        <v>12351</v>
      </c>
      <c r="S90" s="218">
        <v>11762</v>
      </c>
      <c r="T90" s="461">
        <f t="shared" si="6"/>
        <v>2.8256821310015383E-2</v>
      </c>
      <c r="U90" s="461">
        <f t="shared" si="7"/>
        <v>2.8736609420166637E-2</v>
      </c>
      <c r="V90" s="414"/>
    </row>
    <row r="91" spans="1:22" customFormat="1" ht="56.25">
      <c r="A91" s="122">
        <v>102</v>
      </c>
      <c r="B91" s="191">
        <v>85</v>
      </c>
      <c r="C91" s="192" t="s">
        <v>944</v>
      </c>
      <c r="D91" s="193" t="s">
        <v>2357</v>
      </c>
      <c r="E91" s="193" t="s">
        <v>960</v>
      </c>
      <c r="F91" s="197"/>
      <c r="G91" s="193" t="s">
        <v>2386</v>
      </c>
      <c r="H91" s="193" t="s">
        <v>2327</v>
      </c>
      <c r="I91" s="194" t="s">
        <v>890</v>
      </c>
      <c r="J91" s="126">
        <v>17017</v>
      </c>
      <c r="K91" s="124">
        <v>16166.15</v>
      </c>
      <c r="L91" s="423">
        <v>17325</v>
      </c>
      <c r="M91" s="424">
        <v>16500</v>
      </c>
      <c r="N91" s="220" t="s">
        <v>2584</v>
      </c>
      <c r="O91" s="430">
        <f t="shared" si="4"/>
        <v>17200</v>
      </c>
      <c r="P91" s="431">
        <f t="shared" si="5"/>
        <v>16300</v>
      </c>
      <c r="Q91" s="151"/>
      <c r="R91" s="216">
        <v>17062</v>
      </c>
      <c r="S91" s="218">
        <v>16251</v>
      </c>
      <c r="T91" s="461">
        <f t="shared" si="6"/>
        <v>8.0881491032704263E-3</v>
      </c>
      <c r="U91" s="461">
        <f t="shared" si="7"/>
        <v>3.0151990646729433E-3</v>
      </c>
      <c r="V91" s="414"/>
    </row>
    <row r="92" spans="1:22" customFormat="1" ht="45">
      <c r="A92" s="122">
        <v>103</v>
      </c>
      <c r="B92" s="191">
        <v>86</v>
      </c>
      <c r="C92" s="192" t="s">
        <v>962</v>
      </c>
      <c r="D92" s="193" t="s">
        <v>2320</v>
      </c>
      <c r="E92" s="193" t="s">
        <v>963</v>
      </c>
      <c r="F92" s="193"/>
      <c r="G92" s="193" t="s">
        <v>963</v>
      </c>
      <c r="H92" s="193"/>
      <c r="I92" s="194" t="s">
        <v>878</v>
      </c>
      <c r="J92" s="126">
        <v>107.1</v>
      </c>
      <c r="K92" s="124">
        <v>102.34</v>
      </c>
      <c r="L92" s="423">
        <v>82.95</v>
      </c>
      <c r="M92" s="424">
        <v>79</v>
      </c>
      <c r="N92" s="221" t="s">
        <v>3437</v>
      </c>
      <c r="O92" s="430">
        <f t="shared" si="4"/>
        <v>100</v>
      </c>
      <c r="P92" s="431">
        <f t="shared" si="5"/>
        <v>100</v>
      </c>
      <c r="Q92" s="151"/>
      <c r="R92" s="216">
        <v>83</v>
      </c>
      <c r="S92" s="218">
        <v>79</v>
      </c>
      <c r="T92" s="461">
        <f t="shared" si="6"/>
        <v>0.20481927710843373</v>
      </c>
      <c r="U92" s="461">
        <f t="shared" si="7"/>
        <v>0.26582278481012656</v>
      </c>
      <c r="V92" s="414"/>
    </row>
    <row r="93" spans="1:22" customFormat="1" ht="45">
      <c r="A93" s="122">
        <v>105</v>
      </c>
      <c r="B93" s="191">
        <v>87</v>
      </c>
      <c r="C93" s="192" t="s">
        <v>3422</v>
      </c>
      <c r="D93" s="193" t="s">
        <v>2322</v>
      </c>
      <c r="E93" s="193" t="s">
        <v>964</v>
      </c>
      <c r="F93" s="193"/>
      <c r="G93" s="193" t="s">
        <v>964</v>
      </c>
      <c r="H93" s="193"/>
      <c r="I93" s="194" t="s">
        <v>878</v>
      </c>
      <c r="J93" s="126">
        <v>5593</v>
      </c>
      <c r="K93" s="124">
        <v>5313.35</v>
      </c>
      <c r="L93" s="423">
        <v>8526</v>
      </c>
      <c r="M93" s="424">
        <v>8119.9999999999991</v>
      </c>
      <c r="N93" s="221" t="s">
        <v>2584</v>
      </c>
      <c r="O93" s="430">
        <f t="shared" si="4"/>
        <v>7100</v>
      </c>
      <c r="P93" s="431">
        <f t="shared" si="5"/>
        <v>6700</v>
      </c>
      <c r="Q93" s="151"/>
      <c r="R93" s="216">
        <v>5626</v>
      </c>
      <c r="S93" s="218">
        <v>5360</v>
      </c>
      <c r="T93" s="461">
        <f t="shared" si="6"/>
        <v>0.26199786704585853</v>
      </c>
      <c r="U93" s="461">
        <f t="shared" si="7"/>
        <v>0.25</v>
      </c>
      <c r="V93" s="414"/>
    </row>
    <row r="94" spans="1:22" customFormat="1" ht="67.5">
      <c r="A94" s="122">
        <v>106</v>
      </c>
      <c r="B94" s="191">
        <v>88</v>
      </c>
      <c r="C94" s="192" t="s">
        <v>3422</v>
      </c>
      <c r="D94" s="193" t="s">
        <v>2322</v>
      </c>
      <c r="E94" s="193" t="s">
        <v>965</v>
      </c>
      <c r="F94" s="193"/>
      <c r="G94" s="198" t="s">
        <v>965</v>
      </c>
      <c r="H94" s="193"/>
      <c r="I94" s="194" t="s">
        <v>878</v>
      </c>
      <c r="J94" s="126">
        <v>7021</v>
      </c>
      <c r="K94" s="124">
        <v>6669.95</v>
      </c>
      <c r="L94" s="423">
        <v>8746.5</v>
      </c>
      <c r="M94" s="424">
        <v>8330</v>
      </c>
      <c r="N94" s="220" t="s">
        <v>2584</v>
      </c>
      <c r="O94" s="430">
        <f t="shared" si="4"/>
        <v>7900</v>
      </c>
      <c r="P94" s="431">
        <f t="shared" si="5"/>
        <v>7500</v>
      </c>
      <c r="Q94" s="151"/>
      <c r="R94" s="216">
        <v>7047</v>
      </c>
      <c r="S94" s="218">
        <v>6710</v>
      </c>
      <c r="T94" s="461">
        <f t="shared" si="6"/>
        <v>0.12104441606357315</v>
      </c>
      <c r="U94" s="461">
        <f t="shared" si="7"/>
        <v>0.11773472429210134</v>
      </c>
      <c r="V94" s="414"/>
    </row>
    <row r="95" spans="1:22" customFormat="1" ht="33.75">
      <c r="A95" s="122">
        <v>108</v>
      </c>
      <c r="B95" s="191">
        <v>89</v>
      </c>
      <c r="C95" s="192" t="s">
        <v>3422</v>
      </c>
      <c r="D95" s="193" t="s">
        <v>2320</v>
      </c>
      <c r="E95" s="193" t="s">
        <v>966</v>
      </c>
      <c r="F95" s="193"/>
      <c r="G95" s="193" t="s">
        <v>966</v>
      </c>
      <c r="H95" s="193"/>
      <c r="I95" s="194" t="s">
        <v>916</v>
      </c>
      <c r="J95" s="126">
        <v>1309</v>
      </c>
      <c r="K95" s="124">
        <v>1243.55</v>
      </c>
      <c r="L95" s="423">
        <v>1624.3500000000001</v>
      </c>
      <c r="M95" s="424">
        <v>1547</v>
      </c>
      <c r="N95" s="220" t="s">
        <v>2584</v>
      </c>
      <c r="O95" s="430">
        <f t="shared" si="4"/>
        <v>1500</v>
      </c>
      <c r="P95" s="431">
        <f t="shared" si="5"/>
        <v>1400</v>
      </c>
      <c r="Q95" s="151"/>
      <c r="R95" s="216">
        <v>1322</v>
      </c>
      <c r="S95" s="218">
        <v>1259</v>
      </c>
      <c r="T95" s="461">
        <f t="shared" si="6"/>
        <v>0.1346444780635401</v>
      </c>
      <c r="U95" s="461">
        <f t="shared" si="7"/>
        <v>0.11199364575059571</v>
      </c>
      <c r="V95" s="414"/>
    </row>
    <row r="96" spans="1:22" customFormat="1" ht="33.75">
      <c r="A96" s="122">
        <v>109</v>
      </c>
      <c r="B96" s="191">
        <v>90</v>
      </c>
      <c r="C96" s="192" t="s">
        <v>3422</v>
      </c>
      <c r="D96" s="193" t="s">
        <v>2369</v>
      </c>
      <c r="E96" s="193" t="s">
        <v>2387</v>
      </c>
      <c r="F96" s="193"/>
      <c r="G96" s="193" t="s">
        <v>2388</v>
      </c>
      <c r="H96" s="193"/>
      <c r="I96" s="194" t="s">
        <v>878</v>
      </c>
      <c r="J96" s="126">
        <v>199920</v>
      </c>
      <c r="K96" s="124">
        <v>189924</v>
      </c>
      <c r="L96" s="423">
        <v>217042.55999999997</v>
      </c>
      <c r="M96" s="424">
        <v>206707.19999999998</v>
      </c>
      <c r="N96" s="220" t="s">
        <v>2584</v>
      </c>
      <c r="O96" s="430">
        <f t="shared" si="4"/>
        <v>208500</v>
      </c>
      <c r="P96" s="431">
        <f t="shared" si="5"/>
        <v>198300</v>
      </c>
      <c r="Q96" s="151"/>
      <c r="R96" s="216">
        <v>196719</v>
      </c>
      <c r="S96" s="218">
        <v>187352</v>
      </c>
      <c r="T96" s="461">
        <f t="shared" si="6"/>
        <v>5.9887453677580714E-2</v>
      </c>
      <c r="U96" s="461">
        <f t="shared" si="7"/>
        <v>5.8435458388487981E-2</v>
      </c>
      <c r="V96" s="414"/>
    </row>
    <row r="97" spans="1:22" customFormat="1" ht="33.75">
      <c r="A97" s="122">
        <v>110</v>
      </c>
      <c r="B97" s="191">
        <v>91</v>
      </c>
      <c r="C97" s="192" t="s">
        <v>3422</v>
      </c>
      <c r="D97" s="193" t="s">
        <v>2320</v>
      </c>
      <c r="E97" s="193" t="s">
        <v>2389</v>
      </c>
      <c r="F97" s="193"/>
      <c r="G97" s="193" t="s">
        <v>2389</v>
      </c>
      <c r="H97" s="193"/>
      <c r="I97" s="194" t="s">
        <v>878</v>
      </c>
      <c r="J97" s="126">
        <v>5355</v>
      </c>
      <c r="K97" s="124">
        <v>5087.25</v>
      </c>
      <c r="L97" s="423">
        <v>10710</v>
      </c>
      <c r="M97" s="424">
        <v>10200</v>
      </c>
      <c r="N97" s="220" t="s">
        <v>2584</v>
      </c>
      <c r="O97" s="430">
        <f t="shared" si="4"/>
        <v>8000</v>
      </c>
      <c r="P97" s="431">
        <f t="shared" si="5"/>
        <v>7600</v>
      </c>
      <c r="Q97" s="151"/>
      <c r="R97" s="216">
        <v>7878</v>
      </c>
      <c r="S97" s="218">
        <v>7503</v>
      </c>
      <c r="T97" s="461">
        <f t="shared" si="6"/>
        <v>1.5486164001015486E-2</v>
      </c>
      <c r="U97" s="461">
        <f t="shared" si="7"/>
        <v>1.2928162068505932E-2</v>
      </c>
      <c r="V97" s="414"/>
    </row>
    <row r="98" spans="1:22" customFormat="1" ht="45">
      <c r="A98" s="122">
        <v>111</v>
      </c>
      <c r="B98" s="191">
        <v>92</v>
      </c>
      <c r="C98" s="192" t="s">
        <v>3422</v>
      </c>
      <c r="D98" s="193" t="s">
        <v>2357</v>
      </c>
      <c r="E98" s="193" t="s">
        <v>967</v>
      </c>
      <c r="F98" s="193"/>
      <c r="G98" s="193" t="s">
        <v>2390</v>
      </c>
      <c r="H98" s="193"/>
      <c r="I98" s="194" t="s">
        <v>878</v>
      </c>
      <c r="J98" s="126">
        <v>10353</v>
      </c>
      <c r="K98" s="124">
        <v>9835.35</v>
      </c>
      <c r="L98" s="423">
        <v>11136.72</v>
      </c>
      <c r="M98" s="424">
        <v>10606.4</v>
      </c>
      <c r="N98" s="221" t="s">
        <v>2584</v>
      </c>
      <c r="O98" s="430">
        <f t="shared" si="4"/>
        <v>10700</v>
      </c>
      <c r="P98" s="431">
        <f t="shared" si="5"/>
        <v>10200</v>
      </c>
      <c r="Q98" s="151"/>
      <c r="R98" s="216">
        <v>7274</v>
      </c>
      <c r="S98" s="218">
        <v>6927</v>
      </c>
      <c r="T98" s="461">
        <f t="shared" si="6"/>
        <v>0.47099257629914765</v>
      </c>
      <c r="U98" s="461">
        <f t="shared" si="7"/>
        <v>0.47249891728020788</v>
      </c>
      <c r="V98" s="414"/>
    </row>
    <row r="99" spans="1:22" customFormat="1" ht="22.5">
      <c r="A99" s="122">
        <v>112</v>
      </c>
      <c r="B99" s="191">
        <v>93</v>
      </c>
      <c r="C99" s="192" t="s">
        <v>3422</v>
      </c>
      <c r="D99" s="193" t="s">
        <v>2320</v>
      </c>
      <c r="E99" s="193" t="s">
        <v>2391</v>
      </c>
      <c r="F99" s="193"/>
      <c r="G99" s="193" t="s">
        <v>2392</v>
      </c>
      <c r="H99" s="193"/>
      <c r="I99" s="194" t="s">
        <v>878</v>
      </c>
      <c r="J99" s="126">
        <v>2380</v>
      </c>
      <c r="K99" s="124">
        <v>2261</v>
      </c>
      <c r="L99" s="423">
        <v>2520</v>
      </c>
      <c r="M99" s="424">
        <v>2400</v>
      </c>
      <c r="N99" s="220" t="s">
        <v>2584</v>
      </c>
      <c r="O99" s="430">
        <f t="shared" si="4"/>
        <v>2500</v>
      </c>
      <c r="P99" s="431">
        <f t="shared" si="5"/>
        <v>2300</v>
      </c>
      <c r="Q99" s="151"/>
      <c r="R99" s="216">
        <v>2423</v>
      </c>
      <c r="S99" s="218">
        <v>2307</v>
      </c>
      <c r="T99" s="461">
        <f t="shared" si="6"/>
        <v>3.1778786628146927E-2</v>
      </c>
      <c r="U99" s="461">
        <f t="shared" si="7"/>
        <v>-3.0342436064152581E-3</v>
      </c>
      <c r="V99" s="414"/>
    </row>
    <row r="100" spans="1:22" customFormat="1" ht="22.5">
      <c r="A100" s="122">
        <v>113</v>
      </c>
      <c r="B100" s="191">
        <v>94</v>
      </c>
      <c r="C100" s="192" t="s">
        <v>3422</v>
      </c>
      <c r="D100" s="193" t="s">
        <v>2320</v>
      </c>
      <c r="E100" s="193" t="s">
        <v>2393</v>
      </c>
      <c r="F100" s="193"/>
      <c r="G100" s="193" t="s">
        <v>2394</v>
      </c>
      <c r="H100" s="193"/>
      <c r="I100" s="194" t="s">
        <v>878</v>
      </c>
      <c r="J100" s="126">
        <v>1785</v>
      </c>
      <c r="K100" s="124">
        <v>1695.75</v>
      </c>
      <c r="L100" s="423">
        <v>1943.3400000000001</v>
      </c>
      <c r="M100" s="424">
        <v>1850.8</v>
      </c>
      <c r="N100" s="220" t="s">
        <v>2584</v>
      </c>
      <c r="O100" s="430">
        <f t="shared" si="4"/>
        <v>1900</v>
      </c>
      <c r="P100" s="431">
        <f t="shared" si="5"/>
        <v>1800</v>
      </c>
      <c r="Q100" s="151"/>
      <c r="R100" s="216">
        <v>1457</v>
      </c>
      <c r="S100" s="218">
        <v>1388</v>
      </c>
      <c r="T100" s="461">
        <f t="shared" si="6"/>
        <v>0.30404941660947149</v>
      </c>
      <c r="U100" s="461">
        <f t="shared" si="7"/>
        <v>0.29682997118155618</v>
      </c>
      <c r="V100" s="414"/>
    </row>
    <row r="101" spans="1:22" customFormat="1" ht="90">
      <c r="A101" s="122">
        <v>115</v>
      </c>
      <c r="B101" s="191">
        <v>95</v>
      </c>
      <c r="C101" s="192" t="s">
        <v>3422</v>
      </c>
      <c r="D101" s="193" t="s">
        <v>2320</v>
      </c>
      <c r="E101" s="193" t="s">
        <v>968</v>
      </c>
      <c r="F101" s="193"/>
      <c r="G101" s="193" t="s">
        <v>3414</v>
      </c>
      <c r="H101" s="193" t="s">
        <v>2382</v>
      </c>
      <c r="I101" s="194" t="s">
        <v>890</v>
      </c>
      <c r="J101" s="126">
        <v>202300</v>
      </c>
      <c r="K101" s="124">
        <v>192185</v>
      </c>
      <c r="L101" s="423">
        <v>249536.90999999997</v>
      </c>
      <c r="M101" s="424">
        <v>237654.19999999998</v>
      </c>
      <c r="N101" s="220" t="s">
        <v>2584</v>
      </c>
      <c r="O101" s="430">
        <f t="shared" si="4"/>
        <v>225900</v>
      </c>
      <c r="P101" s="431">
        <f t="shared" si="5"/>
        <v>214900</v>
      </c>
      <c r="Q101" s="151"/>
      <c r="R101" s="216">
        <v>165530</v>
      </c>
      <c r="S101" s="218">
        <v>157648</v>
      </c>
      <c r="T101" s="461">
        <f t="shared" si="6"/>
        <v>0.36470730381199784</v>
      </c>
      <c r="U101" s="461">
        <f t="shared" si="7"/>
        <v>0.36316350350147164</v>
      </c>
      <c r="V101" s="414"/>
    </row>
    <row r="102" spans="1:22" customFormat="1" ht="78.75">
      <c r="A102" s="122">
        <v>116</v>
      </c>
      <c r="B102" s="191">
        <v>96</v>
      </c>
      <c r="C102" s="192" t="s">
        <v>3422</v>
      </c>
      <c r="D102" s="193" t="s">
        <v>2320</v>
      </c>
      <c r="E102" s="193" t="s">
        <v>969</v>
      </c>
      <c r="F102" s="193"/>
      <c r="G102" s="193" t="s">
        <v>2395</v>
      </c>
      <c r="H102" s="193" t="s">
        <v>2327</v>
      </c>
      <c r="I102" s="194" t="s">
        <v>890</v>
      </c>
      <c r="J102" s="126">
        <v>69972</v>
      </c>
      <c r="K102" s="124">
        <v>66473.399999999994</v>
      </c>
      <c r="L102" s="423">
        <v>72345</v>
      </c>
      <c r="M102" s="424">
        <v>68900</v>
      </c>
      <c r="N102" s="220" t="s">
        <v>2584</v>
      </c>
      <c r="O102" s="430">
        <f t="shared" si="4"/>
        <v>71200</v>
      </c>
      <c r="P102" s="431">
        <f t="shared" si="5"/>
        <v>67700</v>
      </c>
      <c r="Q102" s="151"/>
      <c r="R102" s="216">
        <v>82765</v>
      </c>
      <c r="S102" s="218">
        <v>78823</v>
      </c>
      <c r="T102" s="461">
        <f t="shared" si="6"/>
        <v>-0.13973297891620853</v>
      </c>
      <c r="U102" s="461">
        <f t="shared" si="7"/>
        <v>-0.1411136343453053</v>
      </c>
      <c r="V102" s="414"/>
    </row>
    <row r="103" spans="1:22" customFormat="1" ht="45">
      <c r="A103" s="122">
        <v>117</v>
      </c>
      <c r="B103" s="191">
        <v>97</v>
      </c>
      <c r="C103" s="192" t="s">
        <v>3422</v>
      </c>
      <c r="D103" s="193" t="s">
        <v>2320</v>
      </c>
      <c r="E103" s="193" t="s">
        <v>970</v>
      </c>
      <c r="F103" s="193"/>
      <c r="G103" s="193" t="s">
        <v>970</v>
      </c>
      <c r="H103" s="193"/>
      <c r="I103" s="194" t="s">
        <v>878</v>
      </c>
      <c r="J103" s="126">
        <v>1190</v>
      </c>
      <c r="K103" s="124">
        <v>1130.5</v>
      </c>
      <c r="L103" s="423">
        <v>699.72</v>
      </c>
      <c r="M103" s="424">
        <v>666.4</v>
      </c>
      <c r="N103" s="220" t="s">
        <v>3440</v>
      </c>
      <c r="O103" s="430">
        <f t="shared" si="4"/>
        <v>900</v>
      </c>
      <c r="P103" s="431">
        <f t="shared" si="5"/>
        <v>900</v>
      </c>
      <c r="Q103" s="151"/>
      <c r="R103" s="216">
        <v>3180</v>
      </c>
      <c r="S103" s="218">
        <v>3010</v>
      </c>
      <c r="T103" s="461">
        <f t="shared" si="6"/>
        <v>-0.71698113207547165</v>
      </c>
      <c r="U103" s="461">
        <f t="shared" si="7"/>
        <v>-0.70099667774086383</v>
      </c>
      <c r="V103" s="414"/>
    </row>
    <row r="104" spans="1:22" customFormat="1" ht="22.5">
      <c r="A104" s="122">
        <v>118</v>
      </c>
      <c r="B104" s="191">
        <v>98</v>
      </c>
      <c r="C104" s="192" t="s">
        <v>3422</v>
      </c>
      <c r="D104" s="193" t="s">
        <v>2320</v>
      </c>
      <c r="E104" s="193" t="s">
        <v>2397</v>
      </c>
      <c r="F104" s="193"/>
      <c r="G104" s="193" t="s">
        <v>2397</v>
      </c>
      <c r="H104" s="193"/>
      <c r="I104" s="194" t="s">
        <v>878</v>
      </c>
      <c r="J104" s="126">
        <v>882.98</v>
      </c>
      <c r="K104" s="124">
        <v>838.95</v>
      </c>
      <c r="L104" s="423">
        <v>680.61</v>
      </c>
      <c r="M104" s="424">
        <v>648.19999999999993</v>
      </c>
      <c r="N104" s="220" t="s">
        <v>2584</v>
      </c>
      <c r="O104" s="430">
        <f t="shared" si="4"/>
        <v>800</v>
      </c>
      <c r="P104" s="431">
        <f t="shared" si="5"/>
        <v>700</v>
      </c>
      <c r="Q104" s="151"/>
      <c r="R104" s="216">
        <v>883</v>
      </c>
      <c r="S104" s="218">
        <v>840</v>
      </c>
      <c r="T104" s="461">
        <f t="shared" si="6"/>
        <v>-9.3997734994337487E-2</v>
      </c>
      <c r="U104" s="461">
        <f t="shared" si="7"/>
        <v>-0.16666666666666666</v>
      </c>
      <c r="V104" s="414"/>
    </row>
    <row r="105" spans="1:22" customFormat="1" ht="33.75">
      <c r="A105" s="122">
        <v>119</v>
      </c>
      <c r="B105" s="191">
        <v>99</v>
      </c>
      <c r="C105" s="192" t="s">
        <v>3422</v>
      </c>
      <c r="D105" s="193" t="s">
        <v>2322</v>
      </c>
      <c r="E105" s="193" t="s">
        <v>972</v>
      </c>
      <c r="F105" s="193"/>
      <c r="G105" s="193" t="s">
        <v>972</v>
      </c>
      <c r="H105" s="193"/>
      <c r="I105" s="194" t="s">
        <v>878</v>
      </c>
      <c r="J105" s="126">
        <v>10245.9</v>
      </c>
      <c r="K105" s="124">
        <v>9734.2000000000007</v>
      </c>
      <c r="L105" s="423">
        <v>16169.999999999998</v>
      </c>
      <c r="M105" s="424">
        <v>15399.999999999998</v>
      </c>
      <c r="N105" s="221" t="s">
        <v>2584</v>
      </c>
      <c r="O105" s="430">
        <f t="shared" si="4"/>
        <v>13200</v>
      </c>
      <c r="P105" s="431">
        <f t="shared" si="5"/>
        <v>12600</v>
      </c>
      <c r="Q105" s="151"/>
      <c r="R105" s="216">
        <v>12507</v>
      </c>
      <c r="S105" s="218">
        <v>12006</v>
      </c>
      <c r="T105" s="461">
        <f t="shared" si="6"/>
        <v>5.5408970976253295E-2</v>
      </c>
      <c r="U105" s="461">
        <f t="shared" si="7"/>
        <v>4.9475262368815595E-2</v>
      </c>
      <c r="V105" s="414"/>
    </row>
    <row r="106" spans="1:22" customFormat="1" ht="56.25">
      <c r="A106" s="122">
        <v>120</v>
      </c>
      <c r="B106" s="191">
        <v>100</v>
      </c>
      <c r="C106" s="192" t="s">
        <v>3422</v>
      </c>
      <c r="D106" s="193" t="s">
        <v>2320</v>
      </c>
      <c r="E106" s="193" t="s">
        <v>973</v>
      </c>
      <c r="F106" s="193"/>
      <c r="G106" s="193" t="s">
        <v>973</v>
      </c>
      <c r="H106" s="193"/>
      <c r="I106" s="194" t="s">
        <v>878</v>
      </c>
      <c r="J106" s="126">
        <v>8211</v>
      </c>
      <c r="K106" s="124">
        <v>7800.45</v>
      </c>
      <c r="L106" s="423">
        <v>3166.38</v>
      </c>
      <c r="M106" s="424">
        <v>3015.6</v>
      </c>
      <c r="N106" s="220" t="s">
        <v>2584</v>
      </c>
      <c r="O106" s="430">
        <f t="shared" si="4"/>
        <v>5700</v>
      </c>
      <c r="P106" s="431">
        <f t="shared" si="5"/>
        <v>5400</v>
      </c>
      <c r="Q106" s="151"/>
      <c r="R106" s="216">
        <v>8242</v>
      </c>
      <c r="S106" s="218">
        <v>7850</v>
      </c>
      <c r="T106" s="461">
        <f t="shared" si="6"/>
        <v>-0.3084202863382674</v>
      </c>
      <c r="U106" s="461">
        <f t="shared" si="7"/>
        <v>-0.31210191082802546</v>
      </c>
      <c r="V106" s="414"/>
    </row>
    <row r="107" spans="1:22" customFormat="1" ht="67.5">
      <c r="A107" s="122">
        <v>121</v>
      </c>
      <c r="B107" s="191">
        <v>101</v>
      </c>
      <c r="C107" s="192" t="s">
        <v>3422</v>
      </c>
      <c r="D107" s="193" t="s">
        <v>2357</v>
      </c>
      <c r="E107" s="193" t="s">
        <v>974</v>
      </c>
      <c r="F107" s="193"/>
      <c r="G107" s="193" t="s">
        <v>974</v>
      </c>
      <c r="H107" s="193"/>
      <c r="I107" s="194" t="s">
        <v>878</v>
      </c>
      <c r="J107" s="126">
        <v>6069</v>
      </c>
      <c r="K107" s="124">
        <v>5765.55</v>
      </c>
      <c r="L107" s="423">
        <v>20533.8</v>
      </c>
      <c r="M107" s="424">
        <v>19556</v>
      </c>
      <c r="N107" s="220" t="s">
        <v>2584</v>
      </c>
      <c r="O107" s="430">
        <f t="shared" si="4"/>
        <v>13300</v>
      </c>
      <c r="P107" s="431">
        <f t="shared" si="5"/>
        <v>12700</v>
      </c>
      <c r="Q107" s="151"/>
      <c r="R107" s="216">
        <v>5488</v>
      </c>
      <c r="S107" s="218">
        <v>5225</v>
      </c>
      <c r="T107" s="461">
        <f t="shared" si="6"/>
        <v>1.4234693877551021</v>
      </c>
      <c r="U107" s="461">
        <f t="shared" si="7"/>
        <v>1.430622009569378</v>
      </c>
      <c r="V107" s="414"/>
    </row>
    <row r="108" spans="1:22" customFormat="1" ht="67.5">
      <c r="A108" s="122">
        <v>122</v>
      </c>
      <c r="B108" s="191">
        <v>102</v>
      </c>
      <c r="C108" s="192" t="s">
        <v>3422</v>
      </c>
      <c r="D108" s="193" t="s">
        <v>2357</v>
      </c>
      <c r="E108" s="193" t="s">
        <v>975</v>
      </c>
      <c r="F108" s="193"/>
      <c r="G108" s="193" t="s">
        <v>975</v>
      </c>
      <c r="H108" s="193"/>
      <c r="I108" s="194" t="s">
        <v>878</v>
      </c>
      <c r="J108" s="126">
        <v>12019</v>
      </c>
      <c r="K108" s="124">
        <v>11418.05</v>
      </c>
      <c r="L108" s="423">
        <v>7908.5999999999995</v>
      </c>
      <c r="M108" s="424">
        <v>7531.9999999999991</v>
      </c>
      <c r="N108" s="220" t="s">
        <v>2584</v>
      </c>
      <c r="O108" s="430">
        <f t="shared" si="4"/>
        <v>10000</v>
      </c>
      <c r="P108" s="431">
        <f t="shared" si="5"/>
        <v>9500</v>
      </c>
      <c r="Q108" s="151"/>
      <c r="R108" s="216">
        <v>7220</v>
      </c>
      <c r="S108" s="218">
        <v>6877</v>
      </c>
      <c r="T108" s="461">
        <f t="shared" si="6"/>
        <v>0.38504155124653738</v>
      </c>
      <c r="U108" s="461">
        <f t="shared" si="7"/>
        <v>0.38141631525374436</v>
      </c>
      <c r="V108" s="414"/>
    </row>
    <row r="109" spans="1:22" customFormat="1" ht="67.5">
      <c r="A109" s="122">
        <v>123</v>
      </c>
      <c r="B109" s="191">
        <v>103</v>
      </c>
      <c r="C109" s="192" t="s">
        <v>3422</v>
      </c>
      <c r="D109" s="193" t="s">
        <v>2357</v>
      </c>
      <c r="E109" s="193" t="s">
        <v>976</v>
      </c>
      <c r="F109" s="193"/>
      <c r="G109" s="193" t="s">
        <v>976</v>
      </c>
      <c r="H109" s="193"/>
      <c r="I109" s="194" t="s">
        <v>878</v>
      </c>
      <c r="J109" s="126">
        <v>14280</v>
      </c>
      <c r="K109" s="124">
        <v>13566</v>
      </c>
      <c r="L109" s="423">
        <v>9871.0500000000011</v>
      </c>
      <c r="M109" s="424">
        <v>9401</v>
      </c>
      <c r="N109" s="220" t="s">
        <v>2584</v>
      </c>
      <c r="O109" s="430">
        <f t="shared" si="4"/>
        <v>12100</v>
      </c>
      <c r="P109" s="431">
        <f t="shared" si="5"/>
        <v>11500</v>
      </c>
      <c r="Q109" s="151"/>
      <c r="R109" s="216">
        <v>7220</v>
      </c>
      <c r="S109" s="218">
        <v>6877</v>
      </c>
      <c r="T109" s="461">
        <f t="shared" si="6"/>
        <v>0.67590027700831024</v>
      </c>
      <c r="U109" s="461">
        <f t="shared" si="7"/>
        <v>0.67224080267558528</v>
      </c>
      <c r="V109" s="414"/>
    </row>
    <row r="110" spans="1:22" customFormat="1" ht="33.75">
      <c r="A110" s="122">
        <v>124</v>
      </c>
      <c r="B110" s="191">
        <v>104</v>
      </c>
      <c r="C110" s="192" t="s">
        <v>3422</v>
      </c>
      <c r="D110" s="193" t="s">
        <v>2357</v>
      </c>
      <c r="E110" s="193" t="s">
        <v>977</v>
      </c>
      <c r="F110" s="193"/>
      <c r="G110" s="193" t="s">
        <v>977</v>
      </c>
      <c r="H110" s="193"/>
      <c r="I110" s="194" t="s">
        <v>878</v>
      </c>
      <c r="J110" s="126">
        <v>14875</v>
      </c>
      <c r="K110" s="124">
        <v>14131.25</v>
      </c>
      <c r="L110" s="423">
        <v>15817.199999999999</v>
      </c>
      <c r="M110" s="424">
        <v>15063.999999999998</v>
      </c>
      <c r="N110" s="220" t="s">
        <v>2584</v>
      </c>
      <c r="O110" s="430">
        <f t="shared" si="4"/>
        <v>15300</v>
      </c>
      <c r="P110" s="431">
        <f t="shared" si="5"/>
        <v>14600</v>
      </c>
      <c r="Q110" s="151"/>
      <c r="R110" s="216">
        <v>14050</v>
      </c>
      <c r="S110" s="218">
        <v>13382</v>
      </c>
      <c r="T110" s="461">
        <f t="shared" si="6"/>
        <v>8.8967971530249115E-2</v>
      </c>
      <c r="U110" s="461">
        <f t="shared" si="7"/>
        <v>9.1017785084441791E-2</v>
      </c>
      <c r="V110" s="414"/>
    </row>
    <row r="111" spans="1:22" customFormat="1" ht="56.25">
      <c r="A111" s="122">
        <v>125</v>
      </c>
      <c r="B111" s="191">
        <v>105</v>
      </c>
      <c r="C111" s="192" t="s">
        <v>3422</v>
      </c>
      <c r="D111" s="193" t="s">
        <v>2357</v>
      </c>
      <c r="E111" s="193" t="s">
        <v>978</v>
      </c>
      <c r="F111" s="193"/>
      <c r="G111" s="193" t="s">
        <v>978</v>
      </c>
      <c r="H111" s="193"/>
      <c r="I111" s="194" t="s">
        <v>878</v>
      </c>
      <c r="J111" s="126">
        <v>16243.5</v>
      </c>
      <c r="K111" s="124">
        <v>15431.92</v>
      </c>
      <c r="L111" s="423">
        <v>20580</v>
      </c>
      <c r="M111" s="424">
        <v>19600</v>
      </c>
      <c r="N111" s="220" t="s">
        <v>2584</v>
      </c>
      <c r="O111" s="430">
        <f t="shared" si="4"/>
        <v>18400</v>
      </c>
      <c r="P111" s="431">
        <f t="shared" si="5"/>
        <v>17500</v>
      </c>
      <c r="Q111" s="151"/>
      <c r="R111" s="216">
        <v>14050</v>
      </c>
      <c r="S111" s="218">
        <v>13382</v>
      </c>
      <c r="T111" s="461">
        <f t="shared" si="6"/>
        <v>0.30960854092526691</v>
      </c>
      <c r="U111" s="461">
        <f t="shared" si="7"/>
        <v>0.30772679719025559</v>
      </c>
      <c r="V111" s="414"/>
    </row>
    <row r="112" spans="1:22" customFormat="1" ht="56.25">
      <c r="A112" s="122">
        <v>126</v>
      </c>
      <c r="B112" s="191">
        <v>106</v>
      </c>
      <c r="C112" s="192" t="s">
        <v>3422</v>
      </c>
      <c r="D112" s="193" t="s">
        <v>2357</v>
      </c>
      <c r="E112" s="193" t="s">
        <v>979</v>
      </c>
      <c r="F112" s="193"/>
      <c r="G112" s="193" t="s">
        <v>979</v>
      </c>
      <c r="H112" s="193"/>
      <c r="I112" s="194" t="s">
        <v>878</v>
      </c>
      <c r="J112" s="126">
        <v>8925</v>
      </c>
      <c r="K112" s="124">
        <v>8478.75</v>
      </c>
      <c r="L112" s="423">
        <v>18364.5</v>
      </c>
      <c r="M112" s="424">
        <v>17490</v>
      </c>
      <c r="N112" s="220" t="s">
        <v>2584</v>
      </c>
      <c r="O112" s="430">
        <f t="shared" si="4"/>
        <v>13600</v>
      </c>
      <c r="P112" s="431">
        <f t="shared" si="5"/>
        <v>13000</v>
      </c>
      <c r="Q112" s="151"/>
      <c r="R112" s="216">
        <v>7723</v>
      </c>
      <c r="S112" s="218">
        <v>7355</v>
      </c>
      <c r="T112" s="461">
        <f t="shared" si="6"/>
        <v>0.76097371487763821</v>
      </c>
      <c r="U112" s="461">
        <f t="shared" si="7"/>
        <v>0.76750509857239968</v>
      </c>
      <c r="V112" s="414"/>
    </row>
    <row r="113" spans="1:22" customFormat="1" ht="56.25">
      <c r="A113" s="122">
        <v>127</v>
      </c>
      <c r="B113" s="191">
        <v>107</v>
      </c>
      <c r="C113" s="192" t="s">
        <v>3422</v>
      </c>
      <c r="D113" s="193" t="s">
        <v>2357</v>
      </c>
      <c r="E113" s="193" t="s">
        <v>980</v>
      </c>
      <c r="F113" s="193"/>
      <c r="G113" s="193" t="s">
        <v>980</v>
      </c>
      <c r="H113" s="193"/>
      <c r="I113" s="194" t="s">
        <v>878</v>
      </c>
      <c r="J113" s="126">
        <v>9817.5</v>
      </c>
      <c r="K113" s="124">
        <v>9327.2199999999993</v>
      </c>
      <c r="L113" s="423">
        <v>19845</v>
      </c>
      <c r="M113" s="424">
        <v>18900</v>
      </c>
      <c r="N113" s="220" t="s">
        <v>2584</v>
      </c>
      <c r="O113" s="430">
        <f t="shared" si="4"/>
        <v>14800</v>
      </c>
      <c r="P113" s="431">
        <f t="shared" si="5"/>
        <v>14100</v>
      </c>
      <c r="Q113" s="151"/>
      <c r="R113" s="216">
        <v>9819</v>
      </c>
      <c r="S113" s="218">
        <v>9351</v>
      </c>
      <c r="T113" s="461">
        <f t="shared" si="6"/>
        <v>0.5072818005906915</v>
      </c>
      <c r="U113" s="461">
        <f t="shared" si="7"/>
        <v>0.50786012191209495</v>
      </c>
      <c r="V113" s="414"/>
    </row>
    <row r="114" spans="1:22" customFormat="1" ht="33.75">
      <c r="A114" s="122">
        <v>128</v>
      </c>
      <c r="B114" s="191">
        <v>108</v>
      </c>
      <c r="C114" s="192" t="s">
        <v>3422</v>
      </c>
      <c r="D114" s="193" t="s">
        <v>2398</v>
      </c>
      <c r="E114" s="193" t="s">
        <v>2702</v>
      </c>
      <c r="F114" s="193"/>
      <c r="G114" s="193" t="s">
        <v>2702</v>
      </c>
      <c r="H114" s="193"/>
      <c r="I114" s="194" t="s">
        <v>878</v>
      </c>
      <c r="J114" s="126">
        <v>179690</v>
      </c>
      <c r="K114" s="124">
        <v>170705.5</v>
      </c>
      <c r="L114" s="423">
        <v>59126.34</v>
      </c>
      <c r="M114" s="424">
        <v>56310.799999999996</v>
      </c>
      <c r="N114" s="220" t="s">
        <v>2584</v>
      </c>
      <c r="O114" s="430">
        <f t="shared" si="4"/>
        <v>119400</v>
      </c>
      <c r="P114" s="431">
        <f t="shared" si="5"/>
        <v>113500</v>
      </c>
      <c r="Q114" s="151"/>
      <c r="R114" s="216">
        <v>179779</v>
      </c>
      <c r="S114" s="218">
        <v>171218</v>
      </c>
      <c r="T114" s="461">
        <f t="shared" si="6"/>
        <v>-0.33585123957748125</v>
      </c>
      <c r="U114" s="461">
        <f t="shared" si="7"/>
        <v>-0.33710240745715986</v>
      </c>
      <c r="V114" s="414"/>
    </row>
    <row r="115" spans="1:22" customFormat="1" ht="101.25">
      <c r="A115" s="122">
        <v>129</v>
      </c>
      <c r="B115" s="191">
        <v>109</v>
      </c>
      <c r="C115" s="192" t="s">
        <v>3422</v>
      </c>
      <c r="D115" s="193" t="s">
        <v>2320</v>
      </c>
      <c r="E115" s="193" t="s">
        <v>3415</v>
      </c>
      <c r="F115" s="193"/>
      <c r="G115" s="193" t="s">
        <v>3415</v>
      </c>
      <c r="H115" s="193"/>
      <c r="I115" s="194" t="s">
        <v>878</v>
      </c>
      <c r="J115" s="126">
        <v>6398.63</v>
      </c>
      <c r="K115" s="124">
        <v>6078.52</v>
      </c>
      <c r="L115" s="423">
        <v>6397.6500000000005</v>
      </c>
      <c r="M115" s="424">
        <v>6093</v>
      </c>
      <c r="N115" s="220" t="s">
        <v>3437</v>
      </c>
      <c r="O115" s="430">
        <f t="shared" si="4"/>
        <v>6400</v>
      </c>
      <c r="P115" s="431">
        <f t="shared" si="5"/>
        <v>6100</v>
      </c>
      <c r="Q115" s="151"/>
      <c r="R115" s="216">
        <v>6399</v>
      </c>
      <c r="S115" s="218">
        <v>6093</v>
      </c>
      <c r="T115" s="461">
        <f t="shared" si="6"/>
        <v>1.5627441787779341E-4</v>
      </c>
      <c r="U115" s="461">
        <f t="shared" si="7"/>
        <v>1.1488593467914E-3</v>
      </c>
      <c r="V115" s="414"/>
    </row>
    <row r="116" spans="1:22" customFormat="1" ht="33.75">
      <c r="A116" s="122">
        <v>130</v>
      </c>
      <c r="B116" s="191">
        <v>110</v>
      </c>
      <c r="C116" s="192" t="s">
        <v>3422</v>
      </c>
      <c r="D116" s="193" t="s">
        <v>2320</v>
      </c>
      <c r="E116" s="193" t="s">
        <v>2400</v>
      </c>
      <c r="F116" s="193"/>
      <c r="G116" s="193" t="s">
        <v>2400</v>
      </c>
      <c r="H116" s="193" t="s">
        <v>2401</v>
      </c>
      <c r="I116" s="194" t="s">
        <v>916</v>
      </c>
      <c r="J116" s="126">
        <v>4498.2</v>
      </c>
      <c r="K116" s="124">
        <v>4273.29</v>
      </c>
      <c r="L116" s="423">
        <v>35280</v>
      </c>
      <c r="M116" s="424">
        <v>33600</v>
      </c>
      <c r="N116" s="220" t="s">
        <v>2584</v>
      </c>
      <c r="O116" s="430">
        <f t="shared" si="4"/>
        <v>19900</v>
      </c>
      <c r="P116" s="431">
        <f t="shared" si="5"/>
        <v>18900</v>
      </c>
      <c r="Q116" s="151"/>
      <c r="R116" s="216">
        <v>3971</v>
      </c>
      <c r="S116" s="218">
        <v>3782</v>
      </c>
      <c r="T116" s="461">
        <f t="shared" si="6"/>
        <v>4.0113321581465629</v>
      </c>
      <c r="U116" s="461">
        <f t="shared" si="7"/>
        <v>3.9973558963511371</v>
      </c>
      <c r="V116" s="414"/>
    </row>
    <row r="117" spans="1:22" customFormat="1" ht="67.5">
      <c r="A117" s="122">
        <v>131</v>
      </c>
      <c r="B117" s="191">
        <v>111</v>
      </c>
      <c r="C117" s="192" t="s">
        <v>3422</v>
      </c>
      <c r="D117" s="193" t="s">
        <v>2320</v>
      </c>
      <c r="E117" s="193" t="s">
        <v>983</v>
      </c>
      <c r="F117" s="193"/>
      <c r="G117" s="193" t="s">
        <v>983</v>
      </c>
      <c r="H117" s="193"/>
      <c r="I117" s="194" t="s">
        <v>878</v>
      </c>
      <c r="J117" s="126">
        <v>1606500</v>
      </c>
      <c r="K117" s="124">
        <v>1526175</v>
      </c>
      <c r="L117" s="423">
        <v>2057999.9999999998</v>
      </c>
      <c r="M117" s="424">
        <v>1959999.9999999998</v>
      </c>
      <c r="N117" s="220" t="s">
        <v>2584</v>
      </c>
      <c r="O117" s="430">
        <f t="shared" si="4"/>
        <v>1832300</v>
      </c>
      <c r="P117" s="431">
        <f t="shared" si="5"/>
        <v>1743100</v>
      </c>
      <c r="Q117" s="151"/>
      <c r="R117" s="216">
        <v>1544965</v>
      </c>
      <c r="S117" s="218">
        <v>1471311</v>
      </c>
      <c r="T117" s="461">
        <f t="shared" si="6"/>
        <v>0.18598155945280315</v>
      </c>
      <c r="U117" s="461">
        <f t="shared" si="7"/>
        <v>0.18472573099772924</v>
      </c>
      <c r="V117" s="414"/>
    </row>
    <row r="118" spans="1:22" customFormat="1" ht="56.25">
      <c r="A118" s="122">
        <v>132</v>
      </c>
      <c r="B118" s="191">
        <v>112</v>
      </c>
      <c r="C118" s="192" t="s">
        <v>3422</v>
      </c>
      <c r="D118" s="193" t="s">
        <v>2320</v>
      </c>
      <c r="E118" s="193" t="s">
        <v>984</v>
      </c>
      <c r="F118" s="193"/>
      <c r="G118" s="193" t="s">
        <v>984</v>
      </c>
      <c r="H118" s="193"/>
      <c r="I118" s="194" t="s">
        <v>878</v>
      </c>
      <c r="J118" s="126">
        <v>2082.5</v>
      </c>
      <c r="K118" s="124">
        <v>1978.97</v>
      </c>
      <c r="L118" s="423">
        <v>3150</v>
      </c>
      <c r="M118" s="424">
        <v>3000</v>
      </c>
      <c r="N118" s="220" t="s">
        <v>2584</v>
      </c>
      <c r="O118" s="430">
        <f t="shared" si="4"/>
        <v>2600</v>
      </c>
      <c r="P118" s="431">
        <f t="shared" si="5"/>
        <v>2500</v>
      </c>
      <c r="Q118" s="151"/>
      <c r="R118" s="216">
        <v>2038</v>
      </c>
      <c r="S118" s="218">
        <v>1942</v>
      </c>
      <c r="T118" s="461">
        <f t="shared" si="6"/>
        <v>0.27576054955839058</v>
      </c>
      <c r="U118" s="461">
        <f t="shared" si="7"/>
        <v>0.28733264675592174</v>
      </c>
      <c r="V118" s="414"/>
    </row>
    <row r="119" spans="1:22" customFormat="1" ht="56.25">
      <c r="A119" s="122">
        <v>140</v>
      </c>
      <c r="B119" s="191">
        <v>113</v>
      </c>
      <c r="C119" s="192" t="s">
        <v>3422</v>
      </c>
      <c r="D119" s="193" t="s">
        <v>2320</v>
      </c>
      <c r="E119" s="193" t="s">
        <v>985</v>
      </c>
      <c r="F119" s="193"/>
      <c r="G119" s="193" t="s">
        <v>2402</v>
      </c>
      <c r="H119" s="193"/>
      <c r="I119" s="194" t="s">
        <v>878</v>
      </c>
      <c r="J119" s="126">
        <v>6188</v>
      </c>
      <c r="K119" s="124">
        <v>5878.6</v>
      </c>
      <c r="L119" s="423">
        <v>10290</v>
      </c>
      <c r="M119" s="424">
        <v>9800</v>
      </c>
      <c r="N119" s="220" t="s">
        <v>2584</v>
      </c>
      <c r="O119" s="430">
        <f t="shared" si="4"/>
        <v>8200</v>
      </c>
      <c r="P119" s="431">
        <f t="shared" si="5"/>
        <v>7800</v>
      </c>
      <c r="Q119" s="151"/>
      <c r="R119" s="216">
        <v>4987</v>
      </c>
      <c r="S119" s="218">
        <v>4752</v>
      </c>
      <c r="T119" s="461">
        <f t="shared" si="6"/>
        <v>0.64427511529977943</v>
      </c>
      <c r="U119" s="461">
        <f t="shared" si="7"/>
        <v>0.64141414141414144</v>
      </c>
      <c r="V119" s="414"/>
    </row>
    <row r="120" spans="1:22" customFormat="1" ht="33.75">
      <c r="A120" s="122">
        <v>141</v>
      </c>
      <c r="B120" s="191">
        <v>114</v>
      </c>
      <c r="C120" s="192" t="s">
        <v>3422</v>
      </c>
      <c r="D120" s="193" t="s">
        <v>2320</v>
      </c>
      <c r="E120" s="193" t="s">
        <v>986</v>
      </c>
      <c r="F120" s="193"/>
      <c r="G120" s="199" t="s">
        <v>986</v>
      </c>
      <c r="H120" s="193" t="s">
        <v>2403</v>
      </c>
      <c r="I120" s="194" t="s">
        <v>878</v>
      </c>
      <c r="J120" s="126">
        <v>13090</v>
      </c>
      <c r="K120" s="124">
        <v>12435.5</v>
      </c>
      <c r="L120" s="423">
        <v>21245.91</v>
      </c>
      <c r="M120" s="424">
        <v>20234.199999999997</v>
      </c>
      <c r="N120" s="221" t="s">
        <v>2584</v>
      </c>
      <c r="O120" s="430">
        <f t="shared" si="4"/>
        <v>17200</v>
      </c>
      <c r="P120" s="431">
        <f t="shared" si="5"/>
        <v>16300</v>
      </c>
      <c r="Q120" s="151"/>
      <c r="R120" s="216">
        <v>13178</v>
      </c>
      <c r="S120" s="218">
        <v>12551</v>
      </c>
      <c r="T120" s="461">
        <f t="shared" si="6"/>
        <v>0.30520564577325848</v>
      </c>
      <c r="U120" s="461">
        <f t="shared" si="7"/>
        <v>0.29870129870129869</v>
      </c>
      <c r="V120" s="414"/>
    </row>
    <row r="121" spans="1:22" customFormat="1" ht="45">
      <c r="A121" s="122">
        <v>142</v>
      </c>
      <c r="B121" s="191">
        <v>115</v>
      </c>
      <c r="C121" s="192" t="s">
        <v>3422</v>
      </c>
      <c r="D121" s="193" t="s">
        <v>2320</v>
      </c>
      <c r="E121" s="193" t="s">
        <v>987</v>
      </c>
      <c r="F121" s="193"/>
      <c r="G121" s="193" t="s">
        <v>987</v>
      </c>
      <c r="H121" s="193" t="s">
        <v>2404</v>
      </c>
      <c r="I121" s="194" t="s">
        <v>878</v>
      </c>
      <c r="J121" s="126">
        <v>63070</v>
      </c>
      <c r="K121" s="124">
        <v>59916.5</v>
      </c>
      <c r="L121" s="423">
        <v>87290.069999999992</v>
      </c>
      <c r="M121" s="424">
        <v>83133.399999999994</v>
      </c>
      <c r="N121" s="220" t="s">
        <v>2584</v>
      </c>
      <c r="O121" s="430">
        <f t="shared" si="4"/>
        <v>75200</v>
      </c>
      <c r="P121" s="431">
        <f t="shared" si="5"/>
        <v>71500</v>
      </c>
      <c r="Q121" s="151"/>
      <c r="R121" s="216">
        <v>52904</v>
      </c>
      <c r="S121" s="218">
        <v>50446</v>
      </c>
      <c r="T121" s="461">
        <f t="shared" si="6"/>
        <v>0.42144261303493119</v>
      </c>
      <c r="U121" s="461">
        <f t="shared" si="7"/>
        <v>0.41735717400785</v>
      </c>
      <c r="V121" s="414"/>
    </row>
    <row r="122" spans="1:22" customFormat="1" ht="33.75">
      <c r="A122" s="122">
        <v>143</v>
      </c>
      <c r="B122" s="191">
        <v>116</v>
      </c>
      <c r="C122" s="192" t="s">
        <v>3422</v>
      </c>
      <c r="D122" s="193" t="s">
        <v>2320</v>
      </c>
      <c r="E122" s="193" t="s">
        <v>988</v>
      </c>
      <c r="F122" s="193"/>
      <c r="G122" s="193" t="s">
        <v>988</v>
      </c>
      <c r="H122" s="193" t="s">
        <v>2405</v>
      </c>
      <c r="I122" s="194" t="s">
        <v>878</v>
      </c>
      <c r="J122" s="126">
        <v>5712</v>
      </c>
      <c r="K122" s="124">
        <v>5426.4</v>
      </c>
      <c r="L122" s="423">
        <v>6647.34</v>
      </c>
      <c r="M122" s="424">
        <v>6330.7999999999993</v>
      </c>
      <c r="N122" s="220" t="s">
        <v>2584</v>
      </c>
      <c r="O122" s="430">
        <f t="shared" si="4"/>
        <v>6200</v>
      </c>
      <c r="P122" s="431">
        <f t="shared" si="5"/>
        <v>5900</v>
      </c>
      <c r="Q122" s="151"/>
      <c r="R122" s="216">
        <v>5768</v>
      </c>
      <c r="S122" s="218">
        <v>5494</v>
      </c>
      <c r="T122" s="461">
        <f t="shared" si="6"/>
        <v>7.4895977808599162E-2</v>
      </c>
      <c r="U122" s="461">
        <f t="shared" si="7"/>
        <v>7.3898798689479434E-2</v>
      </c>
      <c r="V122" s="414"/>
    </row>
    <row r="123" spans="1:22" customFormat="1" ht="33.75">
      <c r="A123" s="122">
        <v>144</v>
      </c>
      <c r="B123" s="191">
        <v>117</v>
      </c>
      <c r="C123" s="192" t="s">
        <v>3422</v>
      </c>
      <c r="D123" s="193" t="s">
        <v>2320</v>
      </c>
      <c r="E123" s="193" t="s">
        <v>989</v>
      </c>
      <c r="F123" s="193"/>
      <c r="G123" s="193" t="s">
        <v>989</v>
      </c>
      <c r="H123" s="193" t="s">
        <v>2405</v>
      </c>
      <c r="I123" s="194" t="s">
        <v>878</v>
      </c>
      <c r="J123" s="126">
        <v>9877</v>
      </c>
      <c r="K123" s="124">
        <v>9383.15</v>
      </c>
      <c r="L123" s="423">
        <v>16022.999999999998</v>
      </c>
      <c r="M123" s="424">
        <v>15259.999999999998</v>
      </c>
      <c r="N123" s="220" t="s">
        <v>2584</v>
      </c>
      <c r="O123" s="430">
        <f t="shared" si="4"/>
        <v>13000</v>
      </c>
      <c r="P123" s="431">
        <f t="shared" si="5"/>
        <v>12300</v>
      </c>
      <c r="Q123" s="151"/>
      <c r="R123" s="216">
        <v>9915</v>
      </c>
      <c r="S123" s="218">
        <v>9444</v>
      </c>
      <c r="T123" s="461">
        <f t="shared" si="6"/>
        <v>0.31114473020675742</v>
      </c>
      <c r="U123" s="461">
        <f t="shared" si="7"/>
        <v>0.30241423125794153</v>
      </c>
      <c r="V123" s="414"/>
    </row>
    <row r="124" spans="1:22" customFormat="1" ht="33.75">
      <c r="A124" s="122">
        <v>146</v>
      </c>
      <c r="B124" s="191">
        <v>118</v>
      </c>
      <c r="C124" s="192" t="s">
        <v>3422</v>
      </c>
      <c r="D124" s="193" t="s">
        <v>2320</v>
      </c>
      <c r="E124" s="193" t="s">
        <v>990</v>
      </c>
      <c r="F124" s="193"/>
      <c r="G124" s="193" t="s">
        <v>990</v>
      </c>
      <c r="H124" s="193" t="s">
        <v>2405</v>
      </c>
      <c r="I124" s="194" t="s">
        <v>878</v>
      </c>
      <c r="J124" s="126">
        <v>18028.5</v>
      </c>
      <c r="K124" s="124">
        <v>17127.669999999998</v>
      </c>
      <c r="L124" s="423">
        <v>19330.5</v>
      </c>
      <c r="M124" s="424">
        <v>18410</v>
      </c>
      <c r="N124" s="220" t="s">
        <v>2584</v>
      </c>
      <c r="O124" s="430">
        <f t="shared" si="4"/>
        <v>18700</v>
      </c>
      <c r="P124" s="431">
        <f t="shared" si="5"/>
        <v>17800</v>
      </c>
      <c r="Q124" s="151"/>
      <c r="R124" s="216">
        <v>18030</v>
      </c>
      <c r="S124" s="218">
        <v>17147</v>
      </c>
      <c r="T124" s="461">
        <f t="shared" si="6"/>
        <v>3.7160288408208543E-2</v>
      </c>
      <c r="U124" s="461">
        <f t="shared" si="7"/>
        <v>3.8082463404677205E-2</v>
      </c>
      <c r="V124" s="414"/>
    </row>
    <row r="125" spans="1:22" customFormat="1" ht="33.75">
      <c r="A125" s="122">
        <v>147</v>
      </c>
      <c r="B125" s="191">
        <v>119</v>
      </c>
      <c r="C125" s="192" t="s">
        <v>3422</v>
      </c>
      <c r="D125" s="193" t="s">
        <v>2320</v>
      </c>
      <c r="E125" s="193" t="s">
        <v>2406</v>
      </c>
      <c r="F125" s="193"/>
      <c r="G125" s="193" t="s">
        <v>2407</v>
      </c>
      <c r="H125" s="193" t="s">
        <v>896</v>
      </c>
      <c r="I125" s="194" t="s">
        <v>896</v>
      </c>
      <c r="J125" s="126">
        <v>9520</v>
      </c>
      <c r="K125" s="124">
        <v>9044</v>
      </c>
      <c r="L125" s="423">
        <v>11245.5</v>
      </c>
      <c r="M125" s="424">
        <v>10710</v>
      </c>
      <c r="N125" s="220" t="s">
        <v>2584</v>
      </c>
      <c r="O125" s="430">
        <f t="shared" si="4"/>
        <v>10400</v>
      </c>
      <c r="P125" s="431">
        <f t="shared" si="5"/>
        <v>9900</v>
      </c>
      <c r="Q125" s="151"/>
      <c r="R125" s="216">
        <v>4075</v>
      </c>
      <c r="S125" s="218">
        <v>4202</v>
      </c>
      <c r="T125" s="461">
        <f t="shared" si="6"/>
        <v>1.5521472392638036</v>
      </c>
      <c r="U125" s="461">
        <f t="shared" si="7"/>
        <v>1.3560209424083769</v>
      </c>
      <c r="V125" s="414"/>
    </row>
    <row r="126" spans="1:22" customFormat="1" ht="33.75">
      <c r="A126" s="122">
        <v>148</v>
      </c>
      <c r="B126" s="191">
        <v>120</v>
      </c>
      <c r="C126" s="192" t="s">
        <v>3422</v>
      </c>
      <c r="D126" s="193" t="s">
        <v>2320</v>
      </c>
      <c r="E126" s="193" t="s">
        <v>991</v>
      </c>
      <c r="F126" s="193"/>
      <c r="G126" s="193" t="s">
        <v>991</v>
      </c>
      <c r="H126" s="193"/>
      <c r="I126" s="194" t="s">
        <v>878</v>
      </c>
      <c r="J126" s="126">
        <v>113050</v>
      </c>
      <c r="K126" s="124">
        <v>107397.5</v>
      </c>
      <c r="L126" s="423">
        <v>126824.24999999999</v>
      </c>
      <c r="M126" s="424">
        <v>120784.99999999999</v>
      </c>
      <c r="N126" s="220" t="s">
        <v>2584</v>
      </c>
      <c r="O126" s="430">
        <f t="shared" si="4"/>
        <v>119900</v>
      </c>
      <c r="P126" s="431">
        <f t="shared" si="5"/>
        <v>114100</v>
      </c>
      <c r="Q126" s="151"/>
      <c r="R126" s="216">
        <v>95207</v>
      </c>
      <c r="S126" s="218">
        <v>90663</v>
      </c>
      <c r="T126" s="461">
        <f t="shared" si="6"/>
        <v>0.2593611814257355</v>
      </c>
      <c r="U126" s="461">
        <f t="shared" si="7"/>
        <v>0.25850677784763354</v>
      </c>
      <c r="V126" s="414"/>
    </row>
    <row r="127" spans="1:22" customFormat="1" ht="56.25">
      <c r="A127" s="122">
        <v>149</v>
      </c>
      <c r="B127" s="191">
        <v>121</v>
      </c>
      <c r="C127" s="192" t="s">
        <v>3422</v>
      </c>
      <c r="D127" s="193" t="s">
        <v>2320</v>
      </c>
      <c r="E127" s="193" t="s">
        <v>992</v>
      </c>
      <c r="F127" s="193"/>
      <c r="G127" s="193" t="s">
        <v>992</v>
      </c>
      <c r="H127" s="193"/>
      <c r="I127" s="194" t="s">
        <v>878</v>
      </c>
      <c r="J127" s="126">
        <v>113050</v>
      </c>
      <c r="K127" s="124">
        <v>107397.5</v>
      </c>
      <c r="L127" s="423">
        <v>131197.5</v>
      </c>
      <c r="M127" s="424">
        <v>124950</v>
      </c>
      <c r="N127" s="220" t="s">
        <v>2584</v>
      </c>
      <c r="O127" s="430">
        <f t="shared" si="4"/>
        <v>122100</v>
      </c>
      <c r="P127" s="431">
        <f t="shared" si="5"/>
        <v>116200</v>
      </c>
      <c r="Q127" s="151"/>
      <c r="R127" s="216">
        <v>95207</v>
      </c>
      <c r="S127" s="218">
        <v>90673</v>
      </c>
      <c r="T127" s="461">
        <f t="shared" si="6"/>
        <v>0.28246872603905177</v>
      </c>
      <c r="U127" s="461">
        <f t="shared" si="7"/>
        <v>0.28152812854984394</v>
      </c>
      <c r="V127" s="414"/>
    </row>
    <row r="128" spans="1:22" customFormat="1" ht="67.5">
      <c r="A128" s="122">
        <v>150</v>
      </c>
      <c r="B128" s="191">
        <v>122</v>
      </c>
      <c r="C128" s="192" t="s">
        <v>3422</v>
      </c>
      <c r="D128" s="193" t="s">
        <v>2320</v>
      </c>
      <c r="E128" s="193" t="s">
        <v>993</v>
      </c>
      <c r="F128" s="193"/>
      <c r="G128" s="193" t="s">
        <v>993</v>
      </c>
      <c r="H128" s="193"/>
      <c r="I128" s="194" t="s">
        <v>878</v>
      </c>
      <c r="J128" s="126">
        <v>690200</v>
      </c>
      <c r="K128" s="124">
        <v>655690</v>
      </c>
      <c r="L128" s="423">
        <v>689.85</v>
      </c>
      <c r="M128" s="424">
        <v>657</v>
      </c>
      <c r="N128" s="220" t="s">
        <v>3437</v>
      </c>
      <c r="O128" s="430">
        <f t="shared" si="4"/>
        <v>345400</v>
      </c>
      <c r="P128" s="431">
        <f t="shared" si="5"/>
        <v>328200</v>
      </c>
      <c r="Q128" s="151"/>
      <c r="R128" s="216">
        <v>689</v>
      </c>
      <c r="S128" s="218">
        <v>657</v>
      </c>
      <c r="T128" s="461">
        <f t="shared" si="6"/>
        <v>500.30624092888246</v>
      </c>
      <c r="U128" s="461">
        <f t="shared" si="7"/>
        <v>498.54337899543378</v>
      </c>
      <c r="V128" s="414"/>
    </row>
    <row r="129" spans="1:22" customFormat="1" ht="33.75">
      <c r="A129" s="122">
        <v>151</v>
      </c>
      <c r="B129" s="191">
        <v>123</v>
      </c>
      <c r="C129" s="192" t="s">
        <v>3422</v>
      </c>
      <c r="D129" s="193" t="s">
        <v>2320</v>
      </c>
      <c r="E129" s="193" t="s">
        <v>994</v>
      </c>
      <c r="F129" s="193"/>
      <c r="G129" s="193" t="s">
        <v>994</v>
      </c>
      <c r="H129" s="193"/>
      <c r="I129" s="194" t="s">
        <v>878</v>
      </c>
      <c r="J129" s="126">
        <v>3412.92</v>
      </c>
      <c r="K129" s="124">
        <v>3242.75</v>
      </c>
      <c r="L129" s="423">
        <v>11340</v>
      </c>
      <c r="M129" s="424">
        <v>10800</v>
      </c>
      <c r="N129" s="220" t="s">
        <v>2584</v>
      </c>
      <c r="O129" s="430">
        <f t="shared" si="4"/>
        <v>7400</v>
      </c>
      <c r="P129" s="431">
        <f t="shared" si="5"/>
        <v>7000</v>
      </c>
      <c r="Q129" s="151"/>
      <c r="R129" s="216">
        <v>3413</v>
      </c>
      <c r="S129" s="218">
        <v>3251</v>
      </c>
      <c r="T129" s="461">
        <f t="shared" si="6"/>
        <v>1.1681804863756227</v>
      </c>
      <c r="U129" s="461">
        <f t="shared" si="7"/>
        <v>1.1531836358043679</v>
      </c>
      <c r="V129" s="414"/>
    </row>
    <row r="130" spans="1:22" customFormat="1" ht="67.5">
      <c r="A130" s="122">
        <v>152</v>
      </c>
      <c r="B130" s="191">
        <v>124</v>
      </c>
      <c r="C130" s="192" t="s">
        <v>3422</v>
      </c>
      <c r="D130" s="193" t="s">
        <v>2320</v>
      </c>
      <c r="E130" s="193" t="s">
        <v>995</v>
      </c>
      <c r="F130" s="193"/>
      <c r="G130" s="193" t="s">
        <v>995</v>
      </c>
      <c r="H130" s="193"/>
      <c r="I130" s="194" t="s">
        <v>878</v>
      </c>
      <c r="J130" s="126">
        <v>49980</v>
      </c>
      <c r="K130" s="124">
        <v>47481</v>
      </c>
      <c r="L130" s="423">
        <v>53178.720000000001</v>
      </c>
      <c r="M130" s="424">
        <v>50646.399999999994</v>
      </c>
      <c r="N130" s="221" t="s">
        <v>2584</v>
      </c>
      <c r="O130" s="430">
        <f t="shared" si="4"/>
        <v>51600</v>
      </c>
      <c r="P130" s="431">
        <f t="shared" si="5"/>
        <v>49100</v>
      </c>
      <c r="Q130" s="151"/>
      <c r="R130" s="216">
        <v>45244</v>
      </c>
      <c r="S130" s="218">
        <v>43089</v>
      </c>
      <c r="T130" s="461">
        <f t="shared" si="6"/>
        <v>0.14048271594023518</v>
      </c>
      <c r="U130" s="461">
        <f t="shared" si="7"/>
        <v>0.13950196105734641</v>
      </c>
      <c r="V130" s="414"/>
    </row>
    <row r="131" spans="1:22" customFormat="1" ht="56.25">
      <c r="A131" s="122">
        <v>153</v>
      </c>
      <c r="B131" s="191">
        <v>125</v>
      </c>
      <c r="C131" s="192" t="s">
        <v>3422</v>
      </c>
      <c r="D131" s="193" t="s">
        <v>2320</v>
      </c>
      <c r="E131" s="193" t="s">
        <v>996</v>
      </c>
      <c r="F131" s="193"/>
      <c r="G131" s="193" t="s">
        <v>2408</v>
      </c>
      <c r="H131" s="193"/>
      <c r="I131" s="194" t="s">
        <v>878</v>
      </c>
      <c r="J131" s="126">
        <v>1904000</v>
      </c>
      <c r="K131" s="124">
        <v>1808800</v>
      </c>
      <c r="L131" s="423">
        <v>630000</v>
      </c>
      <c r="M131" s="424">
        <v>600000</v>
      </c>
      <c r="N131" s="221" t="s">
        <v>2584</v>
      </c>
      <c r="O131" s="430">
        <f t="shared" si="4"/>
        <v>1267000</v>
      </c>
      <c r="P131" s="431">
        <f t="shared" si="5"/>
        <v>1204400</v>
      </c>
      <c r="Q131" s="151"/>
      <c r="R131" s="216">
        <v>419456</v>
      </c>
      <c r="S131" s="218">
        <v>399470</v>
      </c>
      <c r="T131" s="461">
        <f t="shared" si="6"/>
        <v>2.020579035703387</v>
      </c>
      <c r="U131" s="461">
        <f t="shared" si="7"/>
        <v>2.0149948682003656</v>
      </c>
      <c r="V131" s="414"/>
    </row>
    <row r="132" spans="1:22" customFormat="1" ht="22.5">
      <c r="A132" s="122">
        <v>154</v>
      </c>
      <c r="B132" s="191">
        <v>126</v>
      </c>
      <c r="C132" s="192" t="s">
        <v>3422</v>
      </c>
      <c r="D132" s="193" t="s">
        <v>2317</v>
      </c>
      <c r="E132" s="193" t="s">
        <v>1463</v>
      </c>
      <c r="F132" s="193"/>
      <c r="G132" s="193" t="s">
        <v>2409</v>
      </c>
      <c r="H132" s="193"/>
      <c r="I132" s="194" t="s">
        <v>878</v>
      </c>
      <c r="J132" s="126">
        <v>63070</v>
      </c>
      <c r="K132" s="124">
        <v>59916.5</v>
      </c>
      <c r="L132" s="423">
        <v>36385.440000000002</v>
      </c>
      <c r="M132" s="424">
        <v>34652.799999999996</v>
      </c>
      <c r="N132" s="220" t="s">
        <v>2584</v>
      </c>
      <c r="O132" s="430">
        <f t="shared" si="4"/>
        <v>49700</v>
      </c>
      <c r="P132" s="431">
        <f t="shared" si="5"/>
        <v>47300</v>
      </c>
      <c r="Q132" s="151"/>
      <c r="R132" s="216">
        <v>63210</v>
      </c>
      <c r="S132" s="218">
        <v>60200</v>
      </c>
      <c r="T132" s="461">
        <f t="shared" si="6"/>
        <v>-0.21373200442967885</v>
      </c>
      <c r="U132" s="461">
        <f t="shared" si="7"/>
        <v>-0.21428571428571427</v>
      </c>
      <c r="V132" s="414"/>
    </row>
    <row r="133" spans="1:22" customFormat="1" ht="22.5">
      <c r="A133" s="122">
        <v>155</v>
      </c>
      <c r="B133" s="191">
        <v>127</v>
      </c>
      <c r="C133" s="192" t="s">
        <v>3422</v>
      </c>
      <c r="D133" s="193" t="s">
        <v>2320</v>
      </c>
      <c r="E133" s="193" t="s">
        <v>997</v>
      </c>
      <c r="F133" s="193"/>
      <c r="G133" s="193" t="s">
        <v>997</v>
      </c>
      <c r="H133" s="193"/>
      <c r="I133" s="194" t="s">
        <v>878</v>
      </c>
      <c r="J133" s="126">
        <v>1190</v>
      </c>
      <c r="K133" s="124">
        <v>1130.5</v>
      </c>
      <c r="L133" s="423">
        <v>2376.15</v>
      </c>
      <c r="M133" s="424">
        <v>2263</v>
      </c>
      <c r="N133" s="220" t="s">
        <v>2584</v>
      </c>
      <c r="O133" s="430">
        <f t="shared" si="4"/>
        <v>1800</v>
      </c>
      <c r="P133" s="431">
        <f t="shared" si="5"/>
        <v>1700</v>
      </c>
      <c r="Q133" s="151"/>
      <c r="R133" s="216">
        <v>1204</v>
      </c>
      <c r="S133" s="218">
        <v>1147</v>
      </c>
      <c r="T133" s="461">
        <f t="shared" si="6"/>
        <v>0.49501661129568109</v>
      </c>
      <c r="U133" s="461">
        <f t="shared" si="7"/>
        <v>0.48212728857890147</v>
      </c>
      <c r="V133" s="414"/>
    </row>
    <row r="134" spans="1:22" customFormat="1" ht="45">
      <c r="A134" s="122">
        <v>156</v>
      </c>
      <c r="B134" s="191">
        <v>128</v>
      </c>
      <c r="C134" s="192" t="s">
        <v>3422</v>
      </c>
      <c r="D134" s="193" t="s">
        <v>2317</v>
      </c>
      <c r="E134" s="193" t="s">
        <v>998</v>
      </c>
      <c r="F134" s="193"/>
      <c r="G134" s="193" t="s">
        <v>998</v>
      </c>
      <c r="H134" s="193"/>
      <c r="I134" s="194" t="s">
        <v>878</v>
      </c>
      <c r="J134" s="126">
        <v>4498.2</v>
      </c>
      <c r="K134" s="124">
        <v>4273.29</v>
      </c>
      <c r="L134" s="423">
        <v>2827.65</v>
      </c>
      <c r="M134" s="424">
        <v>2693</v>
      </c>
      <c r="N134" s="221" t="s">
        <v>2584</v>
      </c>
      <c r="O134" s="430">
        <f t="shared" si="4"/>
        <v>3700</v>
      </c>
      <c r="P134" s="431">
        <f t="shared" si="5"/>
        <v>3500</v>
      </c>
      <c r="Q134" s="151"/>
      <c r="R134" s="216">
        <v>1115</v>
      </c>
      <c r="S134" s="218">
        <v>1061</v>
      </c>
      <c r="T134" s="461">
        <f t="shared" si="6"/>
        <v>2.3183856502242151</v>
      </c>
      <c r="U134" s="461">
        <f t="shared" si="7"/>
        <v>2.2987747408105559</v>
      </c>
      <c r="V134" s="414"/>
    </row>
    <row r="135" spans="1:22" customFormat="1" ht="33.75">
      <c r="A135" s="122">
        <v>157</v>
      </c>
      <c r="B135" s="191">
        <v>129</v>
      </c>
      <c r="C135" s="192" t="s">
        <v>3422</v>
      </c>
      <c r="D135" s="193" t="s">
        <v>2320</v>
      </c>
      <c r="E135" s="193" t="s">
        <v>999</v>
      </c>
      <c r="F135" s="193"/>
      <c r="G135" s="193" t="s">
        <v>999</v>
      </c>
      <c r="H135" s="193"/>
      <c r="I135" s="194" t="s">
        <v>878</v>
      </c>
      <c r="J135" s="126">
        <v>149940</v>
      </c>
      <c r="K135" s="124">
        <v>142443</v>
      </c>
      <c r="L135" s="423">
        <v>87465</v>
      </c>
      <c r="M135" s="424">
        <v>83300</v>
      </c>
      <c r="N135" s="221" t="s">
        <v>2584</v>
      </c>
      <c r="O135" s="430">
        <f t="shared" si="4"/>
        <v>118700</v>
      </c>
      <c r="P135" s="431">
        <f t="shared" si="5"/>
        <v>112900</v>
      </c>
      <c r="Q135" s="151"/>
      <c r="R135" s="216">
        <v>14574</v>
      </c>
      <c r="S135" s="218">
        <v>13881</v>
      </c>
      <c r="T135" s="461">
        <f t="shared" si="6"/>
        <v>7.1446411417592977</v>
      </c>
      <c r="U135" s="461">
        <f t="shared" si="7"/>
        <v>7.1334197824364241</v>
      </c>
      <c r="V135" s="414"/>
    </row>
    <row r="136" spans="1:22" customFormat="1" ht="45">
      <c r="A136" s="122">
        <v>158</v>
      </c>
      <c r="B136" s="191">
        <v>130</v>
      </c>
      <c r="C136" s="192" t="s">
        <v>3422</v>
      </c>
      <c r="D136" s="193" t="s">
        <v>2320</v>
      </c>
      <c r="E136" s="193" t="s">
        <v>2410</v>
      </c>
      <c r="F136" s="193"/>
      <c r="G136" s="193" t="s">
        <v>2411</v>
      </c>
      <c r="H136" s="193"/>
      <c r="I136" s="194" t="s">
        <v>878</v>
      </c>
      <c r="J136" s="126">
        <v>26239.5</v>
      </c>
      <c r="K136" s="124">
        <v>24928.12</v>
      </c>
      <c r="L136" s="423">
        <v>17143.14</v>
      </c>
      <c r="M136" s="424">
        <v>16326.8</v>
      </c>
      <c r="N136" s="220" t="s">
        <v>2584</v>
      </c>
      <c r="O136" s="430">
        <f t="shared" ref="O136:O199" si="8">ROUND((J136+L136)/2,-2)</f>
        <v>21700</v>
      </c>
      <c r="P136" s="431">
        <f t="shared" ref="P136:P199" si="9">ROUND((K136+M136)/2,-2)</f>
        <v>20600</v>
      </c>
      <c r="Q136" s="151"/>
      <c r="R136" s="216">
        <v>17655</v>
      </c>
      <c r="S136" s="218">
        <v>16815</v>
      </c>
      <c r="T136" s="461">
        <f t="shared" ref="T136:T199" si="10">(O136-R136)/R136</f>
        <v>0.2291135655621637</v>
      </c>
      <c r="U136" s="461">
        <f t="shared" ref="U136:U199" si="11">(P136-S136)/S136</f>
        <v>0.22509663990484685</v>
      </c>
      <c r="V136" s="414"/>
    </row>
    <row r="137" spans="1:22" customFormat="1" ht="22.5">
      <c r="A137" s="122">
        <v>159</v>
      </c>
      <c r="B137" s="191">
        <v>131</v>
      </c>
      <c r="C137" s="192" t="s">
        <v>3422</v>
      </c>
      <c r="D137" s="193" t="s">
        <v>2412</v>
      </c>
      <c r="E137" s="193" t="s">
        <v>1000</v>
      </c>
      <c r="F137" s="193"/>
      <c r="G137" s="193" t="s">
        <v>1000</v>
      </c>
      <c r="H137" s="193"/>
      <c r="I137" s="194" t="s">
        <v>878</v>
      </c>
      <c r="J137" s="126">
        <v>3689</v>
      </c>
      <c r="K137" s="124">
        <v>3504.55</v>
      </c>
      <c r="L137" s="423">
        <v>164</v>
      </c>
      <c r="M137" s="424">
        <v>156</v>
      </c>
      <c r="N137" s="221" t="s">
        <v>3437</v>
      </c>
      <c r="O137" s="430">
        <f t="shared" si="8"/>
        <v>1900</v>
      </c>
      <c r="P137" s="431">
        <f t="shared" si="9"/>
        <v>1800</v>
      </c>
      <c r="Q137" s="151"/>
      <c r="R137" s="216">
        <v>164</v>
      </c>
      <c r="S137" s="218">
        <v>156</v>
      </c>
      <c r="T137" s="461">
        <f t="shared" si="10"/>
        <v>10.585365853658537</v>
      </c>
      <c r="U137" s="461">
        <f t="shared" si="11"/>
        <v>10.538461538461538</v>
      </c>
      <c r="V137" s="414"/>
    </row>
    <row r="138" spans="1:22" customFormat="1" ht="22.5">
      <c r="A138" s="122">
        <v>160</v>
      </c>
      <c r="B138" s="191">
        <v>132</v>
      </c>
      <c r="C138" s="192" t="s">
        <v>3422</v>
      </c>
      <c r="D138" s="193" t="s">
        <v>2412</v>
      </c>
      <c r="E138" s="193" t="s">
        <v>3423</v>
      </c>
      <c r="F138" s="193"/>
      <c r="G138" s="193" t="s">
        <v>2111</v>
      </c>
      <c r="H138" s="193" t="s">
        <v>1002</v>
      </c>
      <c r="I138" s="194" t="s">
        <v>1001</v>
      </c>
      <c r="J138" s="126">
        <v>237405</v>
      </c>
      <c r="K138" s="124">
        <v>225534.75</v>
      </c>
      <c r="L138" s="423">
        <v>241535.69999999998</v>
      </c>
      <c r="M138" s="424">
        <v>230033.99999999997</v>
      </c>
      <c r="N138" s="220" t="s">
        <v>2584</v>
      </c>
      <c r="O138" s="430">
        <f t="shared" si="8"/>
        <v>239500</v>
      </c>
      <c r="P138" s="431">
        <f t="shared" si="9"/>
        <v>227800</v>
      </c>
      <c r="Q138" s="151"/>
      <c r="R138" s="216">
        <v>163279</v>
      </c>
      <c r="S138" s="218">
        <v>155460</v>
      </c>
      <c r="T138" s="461">
        <f t="shared" si="10"/>
        <v>0.46681447093625023</v>
      </c>
      <c r="U138" s="461">
        <f t="shared" si="11"/>
        <v>0.4653287019168918</v>
      </c>
      <c r="V138" s="414"/>
    </row>
    <row r="139" spans="1:22" customFormat="1" ht="22.5">
      <c r="A139" s="122">
        <v>161</v>
      </c>
      <c r="B139" s="191">
        <v>133</v>
      </c>
      <c r="C139" s="192" t="s">
        <v>3422</v>
      </c>
      <c r="D139" s="193" t="s">
        <v>2412</v>
      </c>
      <c r="E139" s="193" t="s">
        <v>1003</v>
      </c>
      <c r="F139" s="193"/>
      <c r="G139" s="193" t="s">
        <v>2413</v>
      </c>
      <c r="H139" s="193"/>
      <c r="I139" s="194" t="s">
        <v>878</v>
      </c>
      <c r="J139" s="126">
        <v>4165</v>
      </c>
      <c r="K139" s="124">
        <v>3956.75</v>
      </c>
      <c r="L139" s="423">
        <v>2205</v>
      </c>
      <c r="M139" s="424">
        <v>2100</v>
      </c>
      <c r="N139" s="220" t="s">
        <v>2584</v>
      </c>
      <c r="O139" s="430">
        <f t="shared" si="8"/>
        <v>3200</v>
      </c>
      <c r="P139" s="431">
        <f t="shared" si="9"/>
        <v>3000</v>
      </c>
      <c r="Q139" s="151"/>
      <c r="R139" s="216">
        <v>1653</v>
      </c>
      <c r="S139" s="218">
        <v>1574</v>
      </c>
      <c r="T139" s="461">
        <f t="shared" si="10"/>
        <v>0.93587416817906832</v>
      </c>
      <c r="U139" s="461">
        <f t="shared" si="11"/>
        <v>0.90597204574332912</v>
      </c>
      <c r="V139" s="414"/>
    </row>
    <row r="140" spans="1:22" customFormat="1" ht="22.5">
      <c r="A140" s="122">
        <v>162</v>
      </c>
      <c r="B140" s="191">
        <v>134</v>
      </c>
      <c r="C140" s="192" t="s">
        <v>3422</v>
      </c>
      <c r="D140" s="193" t="s">
        <v>2412</v>
      </c>
      <c r="E140" s="193" t="s">
        <v>3424</v>
      </c>
      <c r="F140" s="193"/>
      <c r="G140" s="193" t="s">
        <v>2414</v>
      </c>
      <c r="H140" s="193" t="s">
        <v>2327</v>
      </c>
      <c r="I140" s="194" t="s">
        <v>890</v>
      </c>
      <c r="J140" s="126">
        <v>93772</v>
      </c>
      <c r="K140" s="124">
        <v>89083.4</v>
      </c>
      <c r="L140" s="423">
        <v>117001.71</v>
      </c>
      <c r="M140" s="424">
        <v>111430.2</v>
      </c>
      <c r="N140" s="220" t="s">
        <v>2584</v>
      </c>
      <c r="O140" s="430">
        <f t="shared" si="8"/>
        <v>105400</v>
      </c>
      <c r="P140" s="431">
        <f t="shared" si="9"/>
        <v>100300</v>
      </c>
      <c r="Q140" s="151"/>
      <c r="R140" s="216">
        <v>93801</v>
      </c>
      <c r="S140" s="218">
        <v>89333</v>
      </c>
      <c r="T140" s="461">
        <f t="shared" si="10"/>
        <v>0.1236553981300839</v>
      </c>
      <c r="U140" s="461">
        <f t="shared" si="11"/>
        <v>0.12276538345292333</v>
      </c>
      <c r="V140" s="414"/>
    </row>
    <row r="141" spans="1:22" customFormat="1" ht="45">
      <c r="A141" s="122">
        <v>163</v>
      </c>
      <c r="B141" s="191">
        <v>135</v>
      </c>
      <c r="C141" s="192" t="s">
        <v>3422</v>
      </c>
      <c r="D141" s="193" t="s">
        <v>2320</v>
      </c>
      <c r="E141" s="193" t="s">
        <v>1004</v>
      </c>
      <c r="F141" s="193"/>
      <c r="G141" s="193" t="s">
        <v>2415</v>
      </c>
      <c r="H141" s="193"/>
      <c r="I141" s="194" t="s">
        <v>878</v>
      </c>
      <c r="J141" s="126">
        <v>1047.2</v>
      </c>
      <c r="K141" s="124">
        <v>994.84</v>
      </c>
      <c r="L141" s="423">
        <v>2374.0500000000002</v>
      </c>
      <c r="M141" s="424">
        <v>2261</v>
      </c>
      <c r="N141" s="221" t="s">
        <v>2584</v>
      </c>
      <c r="O141" s="430">
        <f t="shared" si="8"/>
        <v>1700</v>
      </c>
      <c r="P141" s="431">
        <f t="shared" si="9"/>
        <v>1600</v>
      </c>
      <c r="Q141" s="151"/>
      <c r="R141" s="216">
        <v>1047</v>
      </c>
      <c r="S141" s="218">
        <v>997</v>
      </c>
      <c r="T141" s="461">
        <f t="shared" si="10"/>
        <v>0.62368672397325697</v>
      </c>
      <c r="U141" s="461">
        <f t="shared" si="11"/>
        <v>0.60481444332999001</v>
      </c>
      <c r="V141" s="414"/>
    </row>
    <row r="142" spans="1:22" customFormat="1" ht="33.75">
      <c r="A142" s="122">
        <v>164</v>
      </c>
      <c r="B142" s="191">
        <v>136</v>
      </c>
      <c r="C142" s="192" t="s">
        <v>3422</v>
      </c>
      <c r="D142" s="193" t="s">
        <v>2320</v>
      </c>
      <c r="E142" s="193" t="s">
        <v>1005</v>
      </c>
      <c r="F142" s="193"/>
      <c r="G142" s="193" t="s">
        <v>1005</v>
      </c>
      <c r="H142" s="193" t="s">
        <v>2361</v>
      </c>
      <c r="I142" s="194" t="s">
        <v>890</v>
      </c>
      <c r="J142" s="126">
        <v>14994</v>
      </c>
      <c r="K142" s="124">
        <v>14244.3</v>
      </c>
      <c r="L142" s="423">
        <v>18585</v>
      </c>
      <c r="M142" s="424">
        <v>17700</v>
      </c>
      <c r="N142" s="220" t="s">
        <v>2584</v>
      </c>
      <c r="O142" s="430">
        <f t="shared" si="8"/>
        <v>16800</v>
      </c>
      <c r="P142" s="431">
        <f t="shared" si="9"/>
        <v>16000</v>
      </c>
      <c r="Q142" s="151"/>
      <c r="R142" s="216">
        <v>15100</v>
      </c>
      <c r="S142" s="218">
        <v>14381</v>
      </c>
      <c r="T142" s="461">
        <f t="shared" si="10"/>
        <v>0.11258278145695365</v>
      </c>
      <c r="U142" s="461">
        <f t="shared" si="11"/>
        <v>0.11257909742020722</v>
      </c>
      <c r="V142" s="414"/>
    </row>
    <row r="143" spans="1:22" customFormat="1" ht="56.25">
      <c r="A143" s="122">
        <v>165</v>
      </c>
      <c r="B143" s="191">
        <v>137</v>
      </c>
      <c r="C143" s="192" t="s">
        <v>962</v>
      </c>
      <c r="D143" s="193" t="s">
        <v>2320</v>
      </c>
      <c r="E143" s="193" t="s">
        <v>3397</v>
      </c>
      <c r="F143" s="193"/>
      <c r="G143" s="193" t="s">
        <v>3397</v>
      </c>
      <c r="H143" s="193"/>
      <c r="I143" s="194" t="s">
        <v>916</v>
      </c>
      <c r="J143" s="126">
        <v>172550</v>
      </c>
      <c r="K143" s="124">
        <v>163922.5</v>
      </c>
      <c r="L143" s="423">
        <v>22050</v>
      </c>
      <c r="M143" s="424">
        <v>21000</v>
      </c>
      <c r="N143" s="220" t="s">
        <v>2584</v>
      </c>
      <c r="O143" s="430">
        <f t="shared" si="8"/>
        <v>97300</v>
      </c>
      <c r="P143" s="431">
        <f t="shared" si="9"/>
        <v>92500</v>
      </c>
      <c r="Q143" s="151"/>
      <c r="R143" s="216">
        <v>6067</v>
      </c>
      <c r="S143" s="218">
        <v>5779</v>
      </c>
      <c r="T143" s="461">
        <f t="shared" si="10"/>
        <v>15.037580352727872</v>
      </c>
      <c r="U143" s="461">
        <f t="shared" si="11"/>
        <v>15.006229451462191</v>
      </c>
      <c r="V143" s="414"/>
    </row>
    <row r="144" spans="1:22" customFormat="1" ht="56.25">
      <c r="A144" s="122">
        <v>166</v>
      </c>
      <c r="B144" s="191">
        <v>138</v>
      </c>
      <c r="C144" s="192" t="s">
        <v>3422</v>
      </c>
      <c r="D144" s="193" t="s">
        <v>2320</v>
      </c>
      <c r="E144" s="193" t="s">
        <v>1007</v>
      </c>
      <c r="F144" s="193"/>
      <c r="G144" s="193" t="s">
        <v>1007</v>
      </c>
      <c r="H144" s="193"/>
      <c r="I144" s="194" t="s">
        <v>916</v>
      </c>
      <c r="J144" s="126">
        <v>46410</v>
      </c>
      <c r="K144" s="124">
        <v>44089.5</v>
      </c>
      <c r="L144" s="423">
        <v>87694.95</v>
      </c>
      <c r="M144" s="424">
        <v>83519</v>
      </c>
      <c r="N144" s="220" t="s">
        <v>2584</v>
      </c>
      <c r="O144" s="430">
        <f t="shared" si="8"/>
        <v>67100</v>
      </c>
      <c r="P144" s="431">
        <f t="shared" si="9"/>
        <v>63800</v>
      </c>
      <c r="Q144" s="151"/>
      <c r="R144" s="216">
        <v>39522</v>
      </c>
      <c r="S144" s="218">
        <v>37521</v>
      </c>
      <c r="T144" s="461">
        <f t="shared" si="10"/>
        <v>0.69778857345276046</v>
      </c>
      <c r="U144" s="461">
        <f t="shared" si="11"/>
        <v>0.7003811199061859</v>
      </c>
      <c r="V144" s="414"/>
    </row>
    <row r="145" spans="1:22" customFormat="1" ht="56.25">
      <c r="A145" s="122">
        <v>167</v>
      </c>
      <c r="B145" s="191">
        <v>139</v>
      </c>
      <c r="C145" s="192" t="s">
        <v>3422</v>
      </c>
      <c r="D145" s="193" t="s">
        <v>2320</v>
      </c>
      <c r="E145" s="193" t="s">
        <v>1008</v>
      </c>
      <c r="F145" s="193"/>
      <c r="G145" s="193" t="s">
        <v>1008</v>
      </c>
      <c r="H145" s="193"/>
      <c r="I145" s="194" t="s">
        <v>916</v>
      </c>
      <c r="J145" s="126">
        <v>57477</v>
      </c>
      <c r="K145" s="124">
        <v>54603.15</v>
      </c>
      <c r="L145" s="423">
        <v>306127.5</v>
      </c>
      <c r="M145" s="424">
        <v>291550</v>
      </c>
      <c r="N145" s="220" t="s">
        <v>2584</v>
      </c>
      <c r="O145" s="430">
        <f t="shared" si="8"/>
        <v>181800</v>
      </c>
      <c r="P145" s="431">
        <f t="shared" si="9"/>
        <v>173100</v>
      </c>
      <c r="Q145" s="151"/>
      <c r="R145" s="216">
        <v>253263</v>
      </c>
      <c r="S145" s="218">
        <v>241133</v>
      </c>
      <c r="T145" s="461">
        <f t="shared" si="10"/>
        <v>-0.28216912853436943</v>
      </c>
      <c r="U145" s="461">
        <f t="shared" si="11"/>
        <v>-0.28213890259732183</v>
      </c>
      <c r="V145" s="414"/>
    </row>
    <row r="146" spans="1:22" customFormat="1" ht="56.25">
      <c r="A146" s="122">
        <v>168</v>
      </c>
      <c r="B146" s="191">
        <v>140</v>
      </c>
      <c r="C146" s="192" t="s">
        <v>3422</v>
      </c>
      <c r="D146" s="193" t="s">
        <v>2320</v>
      </c>
      <c r="E146" s="193" t="s">
        <v>2416</v>
      </c>
      <c r="F146" s="193"/>
      <c r="G146" s="193" t="s">
        <v>2416</v>
      </c>
      <c r="H146" s="193"/>
      <c r="I146" s="194" t="s">
        <v>878</v>
      </c>
      <c r="J146" s="126">
        <v>2249.1</v>
      </c>
      <c r="K146" s="124">
        <v>2137.2399999999998</v>
      </c>
      <c r="L146" s="423">
        <v>3234</v>
      </c>
      <c r="M146" s="424">
        <v>3080</v>
      </c>
      <c r="N146" s="221" t="s">
        <v>2584</v>
      </c>
      <c r="O146" s="430">
        <f t="shared" si="8"/>
        <v>2700</v>
      </c>
      <c r="P146" s="431">
        <f t="shared" si="9"/>
        <v>2600</v>
      </c>
      <c r="Q146" s="151"/>
      <c r="R146" s="216">
        <v>2125</v>
      </c>
      <c r="S146" s="218">
        <v>2025</v>
      </c>
      <c r="T146" s="461">
        <f t="shared" si="10"/>
        <v>0.27058823529411763</v>
      </c>
      <c r="U146" s="461">
        <f t="shared" si="11"/>
        <v>0.2839506172839506</v>
      </c>
      <c r="V146" s="414"/>
    </row>
    <row r="147" spans="1:22" customFormat="1" ht="45">
      <c r="A147" s="122">
        <v>169</v>
      </c>
      <c r="B147" s="191">
        <v>141</v>
      </c>
      <c r="C147" s="192" t="s">
        <v>3422</v>
      </c>
      <c r="D147" s="193" t="s">
        <v>2380</v>
      </c>
      <c r="E147" s="193" t="s">
        <v>1009</v>
      </c>
      <c r="F147" s="193"/>
      <c r="G147" s="193" t="s">
        <v>1009</v>
      </c>
      <c r="H147" s="193" t="s">
        <v>2401</v>
      </c>
      <c r="I147" s="194" t="s">
        <v>916</v>
      </c>
      <c r="J147" s="126">
        <v>3808</v>
      </c>
      <c r="K147" s="124">
        <v>3617.6</v>
      </c>
      <c r="L147" s="423">
        <v>9996</v>
      </c>
      <c r="M147" s="424">
        <v>9520</v>
      </c>
      <c r="N147" s="220" t="s">
        <v>2584</v>
      </c>
      <c r="O147" s="430">
        <f t="shared" si="8"/>
        <v>6900</v>
      </c>
      <c r="P147" s="431">
        <f t="shared" si="9"/>
        <v>6600</v>
      </c>
      <c r="Q147" s="151"/>
      <c r="R147" s="216">
        <v>3559</v>
      </c>
      <c r="S147" s="218">
        <v>3390</v>
      </c>
      <c r="T147" s="461">
        <f t="shared" si="10"/>
        <v>0.938746838999719</v>
      </c>
      <c r="U147" s="461">
        <f t="shared" si="11"/>
        <v>0.94690265486725667</v>
      </c>
      <c r="V147" s="414"/>
    </row>
    <row r="148" spans="1:22" customFormat="1" ht="33.75">
      <c r="A148" s="122">
        <v>170</v>
      </c>
      <c r="B148" s="191">
        <v>142</v>
      </c>
      <c r="C148" s="192" t="s">
        <v>3422</v>
      </c>
      <c r="D148" s="193" t="s">
        <v>2380</v>
      </c>
      <c r="E148" s="193" t="s">
        <v>2417</v>
      </c>
      <c r="F148" s="193"/>
      <c r="G148" s="193" t="s">
        <v>2418</v>
      </c>
      <c r="H148" s="193" t="s">
        <v>2346</v>
      </c>
      <c r="I148" s="194" t="s">
        <v>916</v>
      </c>
      <c r="J148" s="126">
        <v>2124.15</v>
      </c>
      <c r="K148" s="124">
        <v>2018.24</v>
      </c>
      <c r="L148" s="423">
        <v>3332.49</v>
      </c>
      <c r="M148" s="424">
        <v>3173.7999999999997</v>
      </c>
      <c r="N148" s="220" t="s">
        <v>2584</v>
      </c>
      <c r="O148" s="430">
        <f t="shared" si="8"/>
        <v>2700</v>
      </c>
      <c r="P148" s="431">
        <f t="shared" si="9"/>
        <v>2600</v>
      </c>
      <c r="Q148" s="151"/>
      <c r="R148" s="216">
        <v>2035</v>
      </c>
      <c r="S148" s="218">
        <v>1939</v>
      </c>
      <c r="T148" s="461">
        <f t="shared" si="10"/>
        <v>0.32678132678132676</v>
      </c>
      <c r="U148" s="461">
        <f t="shared" si="11"/>
        <v>0.3408973697782362</v>
      </c>
      <c r="V148" s="414"/>
    </row>
    <row r="149" spans="1:22" customFormat="1" ht="67.5">
      <c r="A149" s="122">
        <v>172</v>
      </c>
      <c r="B149" s="191">
        <v>143</v>
      </c>
      <c r="C149" s="192" t="s">
        <v>3422</v>
      </c>
      <c r="D149" s="193" t="s">
        <v>2320</v>
      </c>
      <c r="E149" s="193" t="s">
        <v>2419</v>
      </c>
      <c r="F149" s="193"/>
      <c r="G149" s="193" t="s">
        <v>2419</v>
      </c>
      <c r="H149" s="193" t="s">
        <v>2420</v>
      </c>
      <c r="I149" s="194" t="s">
        <v>890</v>
      </c>
      <c r="J149" s="126">
        <v>5372.85</v>
      </c>
      <c r="K149" s="124">
        <v>5103.91</v>
      </c>
      <c r="L149" s="423">
        <v>4723.1099999999997</v>
      </c>
      <c r="M149" s="424">
        <v>4498.2</v>
      </c>
      <c r="N149" s="220" t="s">
        <v>2584</v>
      </c>
      <c r="O149" s="430">
        <f t="shared" si="8"/>
        <v>5000</v>
      </c>
      <c r="P149" s="431">
        <f t="shared" si="9"/>
        <v>4800</v>
      </c>
      <c r="Q149" s="151"/>
      <c r="R149" s="216">
        <v>4593</v>
      </c>
      <c r="S149" s="218">
        <v>4376</v>
      </c>
      <c r="T149" s="461">
        <f t="shared" si="10"/>
        <v>8.8613106901807098E-2</v>
      </c>
      <c r="U149" s="461">
        <f t="shared" si="11"/>
        <v>9.6892138939670927E-2</v>
      </c>
      <c r="V149" s="414"/>
    </row>
    <row r="150" spans="1:22" customFormat="1" ht="22.5">
      <c r="A150" s="122">
        <v>175</v>
      </c>
      <c r="B150" s="191">
        <v>144</v>
      </c>
      <c r="C150" s="192" t="s">
        <v>3422</v>
      </c>
      <c r="D150" s="193" t="s">
        <v>2380</v>
      </c>
      <c r="E150" s="193" t="s">
        <v>1010</v>
      </c>
      <c r="F150" s="193"/>
      <c r="G150" s="193" t="s">
        <v>1010</v>
      </c>
      <c r="H150" s="193"/>
      <c r="I150" s="194" t="s">
        <v>878</v>
      </c>
      <c r="J150" s="126">
        <v>928.2</v>
      </c>
      <c r="K150" s="124">
        <v>881.79</v>
      </c>
      <c r="L150" s="423">
        <v>524.79</v>
      </c>
      <c r="M150" s="424">
        <v>499.79999999999995</v>
      </c>
      <c r="N150" s="220" t="s">
        <v>2584</v>
      </c>
      <c r="O150" s="430">
        <f t="shared" si="8"/>
        <v>700</v>
      </c>
      <c r="P150" s="431">
        <f t="shared" si="9"/>
        <v>700</v>
      </c>
      <c r="Q150" s="151"/>
      <c r="R150" s="216">
        <v>939</v>
      </c>
      <c r="S150" s="218">
        <v>893</v>
      </c>
      <c r="T150" s="461">
        <f t="shared" si="10"/>
        <v>-0.25452609158679446</v>
      </c>
      <c r="U150" s="461">
        <f t="shared" si="11"/>
        <v>-0.21612541993281076</v>
      </c>
      <c r="V150" s="414"/>
    </row>
    <row r="151" spans="1:22" customFormat="1" ht="33.75">
      <c r="A151" s="122">
        <v>176</v>
      </c>
      <c r="B151" s="191">
        <v>145</v>
      </c>
      <c r="C151" s="192" t="s">
        <v>3422</v>
      </c>
      <c r="D151" s="193" t="s">
        <v>2380</v>
      </c>
      <c r="E151" s="193" t="s">
        <v>1011</v>
      </c>
      <c r="F151" s="193"/>
      <c r="G151" s="193" t="s">
        <v>1011</v>
      </c>
      <c r="H151" s="193"/>
      <c r="I151" s="194" t="s">
        <v>878</v>
      </c>
      <c r="J151" s="126">
        <v>854.42</v>
      </c>
      <c r="K151" s="124">
        <v>811.58</v>
      </c>
      <c r="L151" s="423">
        <v>524.79</v>
      </c>
      <c r="M151" s="424">
        <v>499.79999999999995</v>
      </c>
      <c r="N151" s="220" t="s">
        <v>2584</v>
      </c>
      <c r="O151" s="430">
        <f t="shared" si="8"/>
        <v>700</v>
      </c>
      <c r="P151" s="431">
        <f t="shared" si="9"/>
        <v>700</v>
      </c>
      <c r="Q151" s="151"/>
      <c r="R151" s="216">
        <v>854</v>
      </c>
      <c r="S151" s="218">
        <v>814</v>
      </c>
      <c r="T151" s="461">
        <f t="shared" si="10"/>
        <v>-0.18032786885245902</v>
      </c>
      <c r="U151" s="461">
        <f t="shared" si="11"/>
        <v>-0.14004914004914004</v>
      </c>
      <c r="V151" s="414"/>
    </row>
    <row r="152" spans="1:22" customFormat="1" ht="33.75">
      <c r="A152" s="122">
        <v>177</v>
      </c>
      <c r="B152" s="191">
        <v>146</v>
      </c>
      <c r="C152" s="192" t="s">
        <v>3422</v>
      </c>
      <c r="D152" s="193" t="s">
        <v>2380</v>
      </c>
      <c r="E152" s="193" t="s">
        <v>1012</v>
      </c>
      <c r="F152" s="193"/>
      <c r="G152" s="193" t="s">
        <v>1012</v>
      </c>
      <c r="H152" s="193"/>
      <c r="I152" s="194" t="s">
        <v>878</v>
      </c>
      <c r="J152" s="126">
        <v>1428</v>
      </c>
      <c r="K152" s="124">
        <v>1356.6</v>
      </c>
      <c r="L152" s="423">
        <v>1049.58</v>
      </c>
      <c r="M152" s="424">
        <v>999.59999999999991</v>
      </c>
      <c r="N152" s="220" t="s">
        <v>2584</v>
      </c>
      <c r="O152" s="430">
        <f t="shared" si="8"/>
        <v>1200</v>
      </c>
      <c r="P152" s="431">
        <f t="shared" si="9"/>
        <v>1200</v>
      </c>
      <c r="Q152" s="151"/>
      <c r="R152" s="216">
        <v>1092</v>
      </c>
      <c r="S152" s="218">
        <v>1039</v>
      </c>
      <c r="T152" s="461">
        <f t="shared" si="10"/>
        <v>9.8901098901098897E-2</v>
      </c>
      <c r="U152" s="461">
        <f t="shared" si="11"/>
        <v>0.15495668912415783</v>
      </c>
      <c r="V152" s="414"/>
    </row>
    <row r="153" spans="1:22" customFormat="1" ht="22.5">
      <c r="A153" s="122">
        <v>178</v>
      </c>
      <c r="B153" s="191">
        <v>147</v>
      </c>
      <c r="C153" s="192" t="s">
        <v>3422</v>
      </c>
      <c r="D153" s="193" t="s">
        <v>2380</v>
      </c>
      <c r="E153" s="193" t="s">
        <v>1013</v>
      </c>
      <c r="F153" s="193"/>
      <c r="G153" s="193" t="s">
        <v>2421</v>
      </c>
      <c r="H153" s="193"/>
      <c r="I153" s="194" t="s">
        <v>878</v>
      </c>
      <c r="J153" s="126">
        <v>1606.5</v>
      </c>
      <c r="K153" s="124">
        <v>1526.77</v>
      </c>
      <c r="L153" s="423">
        <v>1399.44</v>
      </c>
      <c r="M153" s="424">
        <v>1332.8</v>
      </c>
      <c r="N153" s="220" t="s">
        <v>2584</v>
      </c>
      <c r="O153" s="430">
        <f t="shared" si="8"/>
        <v>1500</v>
      </c>
      <c r="P153" s="431">
        <f t="shared" si="9"/>
        <v>1400</v>
      </c>
      <c r="Q153" s="151"/>
      <c r="R153" s="216">
        <v>1194</v>
      </c>
      <c r="S153" s="218">
        <v>1136</v>
      </c>
      <c r="T153" s="461">
        <f t="shared" si="10"/>
        <v>0.25628140703517588</v>
      </c>
      <c r="U153" s="461">
        <f t="shared" si="11"/>
        <v>0.23239436619718309</v>
      </c>
      <c r="V153" s="414"/>
    </row>
    <row r="154" spans="1:22" customFormat="1" ht="22.5">
      <c r="A154" s="122">
        <v>179</v>
      </c>
      <c r="B154" s="191">
        <v>148</v>
      </c>
      <c r="C154" s="192" t="s">
        <v>3422</v>
      </c>
      <c r="D154" s="193" t="s">
        <v>2380</v>
      </c>
      <c r="E154" s="193" t="s">
        <v>1014</v>
      </c>
      <c r="F154" s="193"/>
      <c r="G154" s="193" t="s">
        <v>1014</v>
      </c>
      <c r="H154" s="193"/>
      <c r="I154" s="194" t="s">
        <v>878</v>
      </c>
      <c r="J154" s="126">
        <v>357</v>
      </c>
      <c r="K154" s="124">
        <v>339.15</v>
      </c>
      <c r="L154" s="423">
        <v>374.85</v>
      </c>
      <c r="M154" s="424">
        <v>357</v>
      </c>
      <c r="N154" s="220" t="s">
        <v>2584</v>
      </c>
      <c r="O154" s="430">
        <f t="shared" si="8"/>
        <v>400</v>
      </c>
      <c r="P154" s="431">
        <f t="shared" si="9"/>
        <v>300</v>
      </c>
      <c r="Q154" s="151"/>
      <c r="R154" s="216">
        <v>227</v>
      </c>
      <c r="S154" s="218">
        <v>217</v>
      </c>
      <c r="T154" s="461">
        <f t="shared" si="10"/>
        <v>0.76211453744493396</v>
      </c>
      <c r="U154" s="461">
        <f t="shared" si="11"/>
        <v>0.38248847926267282</v>
      </c>
      <c r="V154" s="414"/>
    </row>
    <row r="155" spans="1:22" customFormat="1" ht="45">
      <c r="A155" s="122">
        <v>180</v>
      </c>
      <c r="B155" s="191">
        <v>149</v>
      </c>
      <c r="C155" s="192" t="s">
        <v>3422</v>
      </c>
      <c r="D155" s="193" t="s">
        <v>2380</v>
      </c>
      <c r="E155" s="193" t="s">
        <v>1015</v>
      </c>
      <c r="F155" s="193"/>
      <c r="G155" s="193" t="s">
        <v>1015</v>
      </c>
      <c r="H155" s="193"/>
      <c r="I155" s="194" t="s">
        <v>878</v>
      </c>
      <c r="J155" s="126">
        <v>1946.8400000000001</v>
      </c>
      <c r="K155" s="124">
        <v>1849.26</v>
      </c>
      <c r="L155" s="423">
        <v>2099.16</v>
      </c>
      <c r="M155" s="424">
        <v>1999.1999999999998</v>
      </c>
      <c r="N155" s="220" t="s">
        <v>2584</v>
      </c>
      <c r="O155" s="430">
        <f t="shared" si="8"/>
        <v>2000</v>
      </c>
      <c r="P155" s="431">
        <f t="shared" si="9"/>
        <v>1900</v>
      </c>
      <c r="Q155" s="151"/>
      <c r="R155" s="216">
        <v>1947</v>
      </c>
      <c r="S155" s="218">
        <v>1855</v>
      </c>
      <c r="T155" s="461">
        <f t="shared" si="10"/>
        <v>2.7221366204417053E-2</v>
      </c>
      <c r="U155" s="461">
        <f t="shared" si="11"/>
        <v>2.4258760107816711E-2</v>
      </c>
      <c r="V155" s="414"/>
    </row>
    <row r="156" spans="1:22" customFormat="1" ht="67.5">
      <c r="A156" s="122">
        <v>181</v>
      </c>
      <c r="B156" s="191">
        <v>150</v>
      </c>
      <c r="C156" s="192" t="s">
        <v>3422</v>
      </c>
      <c r="D156" s="193" t="s">
        <v>2357</v>
      </c>
      <c r="E156" s="193" t="s">
        <v>1016</v>
      </c>
      <c r="F156" s="193"/>
      <c r="G156" s="193" t="s">
        <v>2422</v>
      </c>
      <c r="H156" s="193"/>
      <c r="I156" s="194" t="s">
        <v>878</v>
      </c>
      <c r="J156" s="126">
        <v>2975</v>
      </c>
      <c r="K156" s="124">
        <v>2826.25</v>
      </c>
      <c r="L156" s="423">
        <v>2646</v>
      </c>
      <c r="M156" s="424">
        <v>2520</v>
      </c>
      <c r="N156" s="220" t="s">
        <v>2584</v>
      </c>
      <c r="O156" s="430">
        <f t="shared" si="8"/>
        <v>2800</v>
      </c>
      <c r="P156" s="431">
        <f t="shared" si="9"/>
        <v>2700</v>
      </c>
      <c r="Q156" s="151"/>
      <c r="R156" s="216">
        <v>3088</v>
      </c>
      <c r="S156" s="218">
        <v>2940</v>
      </c>
      <c r="T156" s="461">
        <f t="shared" si="10"/>
        <v>-9.3264248704663211E-2</v>
      </c>
      <c r="U156" s="461">
        <f t="shared" si="11"/>
        <v>-8.1632653061224483E-2</v>
      </c>
      <c r="V156" s="414"/>
    </row>
    <row r="157" spans="1:22" customFormat="1" ht="33.75">
      <c r="A157" s="122">
        <v>182</v>
      </c>
      <c r="B157" s="191">
        <v>151</v>
      </c>
      <c r="C157" s="192" t="s">
        <v>3422</v>
      </c>
      <c r="D157" s="193" t="s">
        <v>2317</v>
      </c>
      <c r="E157" s="193" t="s">
        <v>1017</v>
      </c>
      <c r="F157" s="193"/>
      <c r="G157" s="193" t="s">
        <v>2423</v>
      </c>
      <c r="H157" s="193"/>
      <c r="I157" s="194" t="s">
        <v>878</v>
      </c>
      <c r="J157" s="126">
        <v>5908.35</v>
      </c>
      <c r="K157" s="124">
        <v>5613.23</v>
      </c>
      <c r="L157" s="423">
        <v>8423.1</v>
      </c>
      <c r="M157" s="424">
        <v>8021.9999999999991</v>
      </c>
      <c r="N157" s="220" t="s">
        <v>2584</v>
      </c>
      <c r="O157" s="430">
        <f t="shared" si="8"/>
        <v>7200</v>
      </c>
      <c r="P157" s="431">
        <f t="shared" si="9"/>
        <v>6800</v>
      </c>
      <c r="Q157" s="151"/>
      <c r="R157" s="216">
        <v>5908</v>
      </c>
      <c r="S157" s="218">
        <v>5626</v>
      </c>
      <c r="T157" s="461">
        <f t="shared" si="10"/>
        <v>0.21868652674339878</v>
      </c>
      <c r="U157" s="461">
        <f t="shared" si="11"/>
        <v>0.20867401350870957</v>
      </c>
      <c r="V157" s="414"/>
    </row>
    <row r="158" spans="1:22" customFormat="1" ht="22.5">
      <c r="A158" s="122">
        <v>183</v>
      </c>
      <c r="B158" s="191">
        <v>152</v>
      </c>
      <c r="C158" s="192" t="s">
        <v>3422</v>
      </c>
      <c r="D158" s="193" t="s">
        <v>2369</v>
      </c>
      <c r="E158" s="193" t="s">
        <v>1018</v>
      </c>
      <c r="F158" s="193"/>
      <c r="G158" s="193" t="s">
        <v>2424</v>
      </c>
      <c r="H158" s="193"/>
      <c r="I158" s="194" t="s">
        <v>878</v>
      </c>
      <c r="J158" s="126">
        <v>1400</v>
      </c>
      <c r="K158" s="124">
        <v>1330</v>
      </c>
      <c r="L158" s="423">
        <v>1484.6999999999998</v>
      </c>
      <c r="M158" s="424">
        <v>1414</v>
      </c>
      <c r="N158" s="220" t="s">
        <v>2584</v>
      </c>
      <c r="O158" s="430">
        <f t="shared" si="8"/>
        <v>1400</v>
      </c>
      <c r="P158" s="431">
        <f t="shared" si="9"/>
        <v>1400</v>
      </c>
      <c r="Q158" s="151"/>
      <c r="R158" s="216">
        <v>1323</v>
      </c>
      <c r="S158" s="218">
        <v>1260</v>
      </c>
      <c r="T158" s="461">
        <f t="shared" si="10"/>
        <v>5.8201058201058198E-2</v>
      </c>
      <c r="U158" s="461">
        <f t="shared" si="11"/>
        <v>0.1111111111111111</v>
      </c>
      <c r="V158" s="414"/>
    </row>
    <row r="159" spans="1:22" customFormat="1" ht="33.75">
      <c r="A159" s="122">
        <v>187</v>
      </c>
      <c r="B159" s="191">
        <v>153</v>
      </c>
      <c r="C159" s="192" t="s">
        <v>3422</v>
      </c>
      <c r="D159" s="193" t="s">
        <v>2357</v>
      </c>
      <c r="E159" s="193" t="s">
        <v>2425</v>
      </c>
      <c r="F159" s="193"/>
      <c r="G159" s="193" t="s">
        <v>2425</v>
      </c>
      <c r="H159" s="193"/>
      <c r="I159" s="194" t="s">
        <v>878</v>
      </c>
      <c r="J159" s="126">
        <v>8806</v>
      </c>
      <c r="K159" s="124">
        <v>8365.7000000000007</v>
      </c>
      <c r="L159" s="423">
        <v>13795.949999999999</v>
      </c>
      <c r="M159" s="424">
        <v>13139</v>
      </c>
      <c r="N159" s="220" t="s">
        <v>2584</v>
      </c>
      <c r="O159" s="430">
        <f t="shared" si="8"/>
        <v>11300</v>
      </c>
      <c r="P159" s="431">
        <f t="shared" si="9"/>
        <v>10800</v>
      </c>
      <c r="Q159" s="151"/>
      <c r="R159" s="216">
        <v>8666</v>
      </c>
      <c r="S159" s="218">
        <v>8254</v>
      </c>
      <c r="T159" s="461">
        <f t="shared" si="10"/>
        <v>0.30394645741980153</v>
      </c>
      <c r="U159" s="461">
        <f t="shared" si="11"/>
        <v>0.30845650593651563</v>
      </c>
      <c r="V159" s="414"/>
    </row>
    <row r="160" spans="1:22" customFormat="1" ht="45">
      <c r="A160" s="122">
        <v>188</v>
      </c>
      <c r="B160" s="191">
        <v>154</v>
      </c>
      <c r="C160" s="192" t="s">
        <v>3422</v>
      </c>
      <c r="D160" s="193" t="s">
        <v>2357</v>
      </c>
      <c r="E160" s="193" t="s">
        <v>1019</v>
      </c>
      <c r="F160" s="193"/>
      <c r="G160" s="193" t="s">
        <v>1019</v>
      </c>
      <c r="H160" s="193"/>
      <c r="I160" s="194" t="s">
        <v>878</v>
      </c>
      <c r="J160" s="126">
        <v>4760</v>
      </c>
      <c r="K160" s="124">
        <v>4522</v>
      </c>
      <c r="L160" s="423">
        <v>13610.1</v>
      </c>
      <c r="M160" s="424">
        <v>12962</v>
      </c>
      <c r="N160" s="220" t="s">
        <v>2584</v>
      </c>
      <c r="O160" s="430">
        <f t="shared" si="8"/>
        <v>9200</v>
      </c>
      <c r="P160" s="431">
        <f t="shared" si="9"/>
        <v>8700</v>
      </c>
      <c r="Q160" s="151"/>
      <c r="R160" s="216">
        <v>4069</v>
      </c>
      <c r="S160" s="218">
        <v>3876</v>
      </c>
      <c r="T160" s="461">
        <f t="shared" si="10"/>
        <v>1.2609977881543377</v>
      </c>
      <c r="U160" s="461">
        <f t="shared" si="11"/>
        <v>1.2445820433436532</v>
      </c>
      <c r="V160" s="414"/>
    </row>
    <row r="161" spans="1:22" customFormat="1" ht="23.25" customHeight="1">
      <c r="A161" s="122">
        <v>189</v>
      </c>
      <c r="B161" s="191">
        <v>155</v>
      </c>
      <c r="C161" s="192" t="s">
        <v>3422</v>
      </c>
      <c r="D161" s="193" t="s">
        <v>2357</v>
      </c>
      <c r="E161" s="193" t="s">
        <v>1020</v>
      </c>
      <c r="F161" s="193"/>
      <c r="G161" s="193" t="s">
        <v>1020</v>
      </c>
      <c r="H161" s="193"/>
      <c r="I161" s="194" t="s">
        <v>878</v>
      </c>
      <c r="J161" s="126">
        <v>48230.7</v>
      </c>
      <c r="K161" s="124">
        <v>45819.76</v>
      </c>
      <c r="L161" s="423">
        <v>36485.4</v>
      </c>
      <c r="M161" s="424">
        <v>34748</v>
      </c>
      <c r="N161" s="220" t="s">
        <v>2584</v>
      </c>
      <c r="O161" s="430">
        <f t="shared" si="8"/>
        <v>42400</v>
      </c>
      <c r="P161" s="431">
        <f t="shared" si="9"/>
        <v>40300</v>
      </c>
      <c r="Q161" s="151"/>
      <c r="R161" s="216">
        <v>21848</v>
      </c>
      <c r="S161" s="218">
        <v>20807</v>
      </c>
      <c r="T161" s="461">
        <f t="shared" si="10"/>
        <v>0.94068106920541927</v>
      </c>
      <c r="U161" s="461">
        <f t="shared" si="11"/>
        <v>0.9368481760945836</v>
      </c>
      <c r="V161" s="414"/>
    </row>
    <row r="162" spans="1:22" customFormat="1" ht="45">
      <c r="A162" s="122">
        <v>191</v>
      </c>
      <c r="B162" s="191">
        <v>156</v>
      </c>
      <c r="C162" s="192" t="s">
        <v>3422</v>
      </c>
      <c r="D162" s="193" t="s">
        <v>2317</v>
      </c>
      <c r="E162" s="193" t="s">
        <v>2426</v>
      </c>
      <c r="F162" s="193"/>
      <c r="G162" s="193" t="s">
        <v>2426</v>
      </c>
      <c r="H162" s="193"/>
      <c r="I162" s="194" t="s">
        <v>878</v>
      </c>
      <c r="J162" s="126">
        <v>42066.5</v>
      </c>
      <c r="K162" s="124">
        <v>39963.770000000004</v>
      </c>
      <c r="L162" s="423">
        <v>20641.739999999998</v>
      </c>
      <c r="M162" s="424">
        <v>19658.8</v>
      </c>
      <c r="N162" s="220" t="s">
        <v>2584</v>
      </c>
      <c r="O162" s="430">
        <f t="shared" si="8"/>
        <v>31400</v>
      </c>
      <c r="P162" s="431">
        <f t="shared" si="9"/>
        <v>29800</v>
      </c>
      <c r="Q162" s="151"/>
      <c r="R162" s="216">
        <v>42067</v>
      </c>
      <c r="S162" s="218">
        <v>40065</v>
      </c>
      <c r="T162" s="461">
        <f t="shared" si="10"/>
        <v>-0.25357168326716906</v>
      </c>
      <c r="U162" s="461">
        <f t="shared" si="11"/>
        <v>-0.25620866092599526</v>
      </c>
      <c r="V162" s="414"/>
    </row>
    <row r="163" spans="1:22" customFormat="1" ht="33.75">
      <c r="A163" s="122">
        <v>192</v>
      </c>
      <c r="B163" s="191">
        <v>157</v>
      </c>
      <c r="C163" s="192" t="s">
        <v>3422</v>
      </c>
      <c r="D163" s="193" t="s">
        <v>2317</v>
      </c>
      <c r="E163" s="193" t="s">
        <v>1021</v>
      </c>
      <c r="F163" s="193"/>
      <c r="G163" s="193" t="s">
        <v>1021</v>
      </c>
      <c r="H163" s="193" t="s">
        <v>2427</v>
      </c>
      <c r="I163" s="194" t="s">
        <v>878</v>
      </c>
      <c r="J163" s="126">
        <v>51170</v>
      </c>
      <c r="K163" s="124">
        <v>48611.5</v>
      </c>
      <c r="L163" s="423">
        <v>67473</v>
      </c>
      <c r="M163" s="424">
        <v>64260</v>
      </c>
      <c r="N163" s="221" t="s">
        <v>2584</v>
      </c>
      <c r="O163" s="430">
        <f t="shared" si="8"/>
        <v>59300</v>
      </c>
      <c r="P163" s="431">
        <f t="shared" si="9"/>
        <v>56400</v>
      </c>
      <c r="Q163" s="151"/>
      <c r="R163" s="216">
        <v>47671</v>
      </c>
      <c r="S163" s="218">
        <v>45401</v>
      </c>
      <c r="T163" s="461">
        <f t="shared" si="10"/>
        <v>0.24394285834154936</v>
      </c>
      <c r="U163" s="461">
        <f t="shared" si="11"/>
        <v>0.24226338626902491</v>
      </c>
      <c r="V163" s="414"/>
    </row>
    <row r="164" spans="1:22" customFormat="1" ht="33.75">
      <c r="A164" s="122">
        <v>193</v>
      </c>
      <c r="B164" s="191">
        <v>158</v>
      </c>
      <c r="C164" s="192" t="s">
        <v>3422</v>
      </c>
      <c r="D164" s="193" t="s">
        <v>2320</v>
      </c>
      <c r="E164" s="193" t="s">
        <v>1022</v>
      </c>
      <c r="F164" s="193"/>
      <c r="G164" s="193" t="s">
        <v>1022</v>
      </c>
      <c r="H164" s="193"/>
      <c r="I164" s="194" t="s">
        <v>878</v>
      </c>
      <c r="J164" s="126">
        <v>2499</v>
      </c>
      <c r="K164" s="124">
        <v>2374.0500000000002</v>
      </c>
      <c r="L164" s="423">
        <v>3454.5</v>
      </c>
      <c r="M164" s="424">
        <v>3290</v>
      </c>
      <c r="N164" s="221" t="s">
        <v>2584</v>
      </c>
      <c r="O164" s="430">
        <f t="shared" si="8"/>
        <v>3000</v>
      </c>
      <c r="P164" s="431">
        <f t="shared" si="9"/>
        <v>2800</v>
      </c>
      <c r="Q164" s="151"/>
      <c r="R164" s="216">
        <v>2205</v>
      </c>
      <c r="S164" s="218">
        <v>2100</v>
      </c>
      <c r="T164" s="461">
        <f t="shared" si="10"/>
        <v>0.36054421768707484</v>
      </c>
      <c r="U164" s="461">
        <f t="shared" si="11"/>
        <v>0.33333333333333331</v>
      </c>
      <c r="V164" s="414"/>
    </row>
    <row r="165" spans="1:22" customFormat="1" ht="33.75">
      <c r="A165" s="122">
        <v>195</v>
      </c>
      <c r="B165" s="191">
        <v>159</v>
      </c>
      <c r="C165" s="192" t="s">
        <v>3422</v>
      </c>
      <c r="D165" s="193" t="s">
        <v>2320</v>
      </c>
      <c r="E165" s="193" t="s">
        <v>1023</v>
      </c>
      <c r="F165" s="193"/>
      <c r="G165" s="193" t="s">
        <v>2428</v>
      </c>
      <c r="H165" s="193"/>
      <c r="I165" s="194" t="s">
        <v>878</v>
      </c>
      <c r="J165" s="126">
        <v>2499</v>
      </c>
      <c r="K165" s="124">
        <v>2374.0500000000002</v>
      </c>
      <c r="L165" s="423">
        <v>3454.5</v>
      </c>
      <c r="M165" s="424">
        <v>3290</v>
      </c>
      <c r="N165" s="220" t="s">
        <v>2584</v>
      </c>
      <c r="O165" s="430">
        <f t="shared" si="8"/>
        <v>3000</v>
      </c>
      <c r="P165" s="431">
        <f t="shared" si="9"/>
        <v>2800</v>
      </c>
      <c r="Q165" s="151"/>
      <c r="R165" s="216">
        <v>2205</v>
      </c>
      <c r="S165" s="218">
        <v>2100</v>
      </c>
      <c r="T165" s="461">
        <f t="shared" si="10"/>
        <v>0.36054421768707484</v>
      </c>
      <c r="U165" s="461">
        <f t="shared" si="11"/>
        <v>0.33333333333333331</v>
      </c>
      <c r="V165" s="414"/>
    </row>
    <row r="166" spans="1:22" customFormat="1" ht="33.75">
      <c r="A166" s="122">
        <v>196</v>
      </c>
      <c r="B166" s="191">
        <v>160</v>
      </c>
      <c r="C166" s="192" t="s">
        <v>3422</v>
      </c>
      <c r="D166" s="193" t="s">
        <v>2320</v>
      </c>
      <c r="E166" s="193" t="s">
        <v>1024</v>
      </c>
      <c r="F166" s="193"/>
      <c r="G166" s="193" t="s">
        <v>2429</v>
      </c>
      <c r="H166" s="193"/>
      <c r="I166" s="194" t="s">
        <v>878</v>
      </c>
      <c r="J166" s="126">
        <v>2499</v>
      </c>
      <c r="K166" s="124">
        <v>2374.0500000000002</v>
      </c>
      <c r="L166" s="423">
        <v>3454.5</v>
      </c>
      <c r="M166" s="424">
        <v>3290</v>
      </c>
      <c r="N166" s="221" t="s">
        <v>2584</v>
      </c>
      <c r="O166" s="430">
        <f t="shared" si="8"/>
        <v>3000</v>
      </c>
      <c r="P166" s="431">
        <f t="shared" si="9"/>
        <v>2800</v>
      </c>
      <c r="Q166" s="151"/>
      <c r="R166" s="216">
        <v>2205</v>
      </c>
      <c r="S166" s="218">
        <v>2100</v>
      </c>
      <c r="T166" s="461">
        <f t="shared" si="10"/>
        <v>0.36054421768707484</v>
      </c>
      <c r="U166" s="461">
        <f t="shared" si="11"/>
        <v>0.33333333333333331</v>
      </c>
      <c r="V166" s="414"/>
    </row>
    <row r="167" spans="1:22" customFormat="1" ht="33.75">
      <c r="A167" s="122">
        <v>198</v>
      </c>
      <c r="B167" s="191">
        <v>161</v>
      </c>
      <c r="C167" s="192" t="s">
        <v>3422</v>
      </c>
      <c r="D167" s="193" t="s">
        <v>2320</v>
      </c>
      <c r="E167" s="193" t="s">
        <v>1025</v>
      </c>
      <c r="F167" s="193"/>
      <c r="G167" s="193" t="s">
        <v>1025</v>
      </c>
      <c r="H167" s="193"/>
      <c r="I167" s="194" t="s">
        <v>878</v>
      </c>
      <c r="J167" s="126">
        <v>2499</v>
      </c>
      <c r="K167" s="124">
        <v>2374.0500000000002</v>
      </c>
      <c r="L167" s="423">
        <v>3454.5</v>
      </c>
      <c r="M167" s="424">
        <v>3290</v>
      </c>
      <c r="N167" s="220" t="s">
        <v>2584</v>
      </c>
      <c r="O167" s="430">
        <f t="shared" si="8"/>
        <v>3000</v>
      </c>
      <c r="P167" s="431">
        <f t="shared" si="9"/>
        <v>2800</v>
      </c>
      <c r="Q167" s="151"/>
      <c r="R167" s="216">
        <v>2205</v>
      </c>
      <c r="S167" s="218">
        <v>2100</v>
      </c>
      <c r="T167" s="461">
        <f t="shared" si="10"/>
        <v>0.36054421768707484</v>
      </c>
      <c r="U167" s="461">
        <f t="shared" si="11"/>
        <v>0.33333333333333331</v>
      </c>
      <c r="V167" s="414"/>
    </row>
    <row r="168" spans="1:22" customFormat="1" ht="33.75">
      <c r="A168" s="122">
        <v>199</v>
      </c>
      <c r="B168" s="191">
        <v>162</v>
      </c>
      <c r="C168" s="192" t="s">
        <v>3422</v>
      </c>
      <c r="D168" s="193" t="s">
        <v>2320</v>
      </c>
      <c r="E168" s="193" t="s">
        <v>1026</v>
      </c>
      <c r="F168" s="193"/>
      <c r="G168" s="193" t="s">
        <v>2430</v>
      </c>
      <c r="H168" s="193"/>
      <c r="I168" s="194" t="s">
        <v>878</v>
      </c>
      <c r="J168" s="126">
        <v>2374.0500000000002</v>
      </c>
      <c r="K168" s="124">
        <v>2255.0500000000002</v>
      </c>
      <c r="L168" s="423">
        <v>2205</v>
      </c>
      <c r="M168" s="424">
        <v>2100</v>
      </c>
      <c r="N168" s="220" t="s">
        <v>2584</v>
      </c>
      <c r="O168" s="430">
        <f t="shared" si="8"/>
        <v>2300</v>
      </c>
      <c r="P168" s="431">
        <f t="shared" si="9"/>
        <v>2200</v>
      </c>
      <c r="Q168" s="151"/>
      <c r="R168" s="216">
        <v>1836</v>
      </c>
      <c r="S168" s="218">
        <v>1749</v>
      </c>
      <c r="T168" s="461">
        <f t="shared" si="10"/>
        <v>0.25272331154684097</v>
      </c>
      <c r="U168" s="461">
        <f t="shared" si="11"/>
        <v>0.25786163522012578</v>
      </c>
      <c r="V168" s="414"/>
    </row>
    <row r="169" spans="1:22" customFormat="1" ht="33.75">
      <c r="A169" s="122">
        <v>200</v>
      </c>
      <c r="B169" s="191">
        <v>163</v>
      </c>
      <c r="C169" s="192" t="s">
        <v>3422</v>
      </c>
      <c r="D169" s="193" t="s">
        <v>2320</v>
      </c>
      <c r="E169" s="193" t="s">
        <v>1027</v>
      </c>
      <c r="F169" s="193"/>
      <c r="G169" s="193" t="s">
        <v>2431</v>
      </c>
      <c r="H169" s="193"/>
      <c r="I169" s="194" t="s">
        <v>878</v>
      </c>
      <c r="J169" s="126">
        <v>2374.0500000000002</v>
      </c>
      <c r="K169" s="124">
        <v>2255.0500000000002</v>
      </c>
      <c r="L169" s="423">
        <v>2205</v>
      </c>
      <c r="M169" s="424">
        <v>2100</v>
      </c>
      <c r="N169" s="220" t="s">
        <v>2584</v>
      </c>
      <c r="O169" s="430">
        <f t="shared" si="8"/>
        <v>2300</v>
      </c>
      <c r="P169" s="431">
        <f t="shared" si="9"/>
        <v>2200</v>
      </c>
      <c r="Q169" s="151"/>
      <c r="R169" s="216">
        <v>1836</v>
      </c>
      <c r="S169" s="218">
        <v>1749</v>
      </c>
      <c r="T169" s="461">
        <f t="shared" si="10"/>
        <v>0.25272331154684097</v>
      </c>
      <c r="U169" s="461">
        <f t="shared" si="11"/>
        <v>0.25786163522012578</v>
      </c>
      <c r="V169" s="414"/>
    </row>
    <row r="170" spans="1:22" customFormat="1" ht="33.75">
      <c r="A170" s="122">
        <v>201</v>
      </c>
      <c r="B170" s="191">
        <v>164</v>
      </c>
      <c r="C170" s="192" t="s">
        <v>3422</v>
      </c>
      <c r="D170" s="193" t="s">
        <v>2320</v>
      </c>
      <c r="E170" s="193" t="s">
        <v>1028</v>
      </c>
      <c r="F170" s="193"/>
      <c r="G170" s="193" t="s">
        <v>1028</v>
      </c>
      <c r="H170" s="193"/>
      <c r="I170" s="194" t="s">
        <v>878</v>
      </c>
      <c r="J170" s="126">
        <v>2374.0500000000002</v>
      </c>
      <c r="K170" s="124">
        <v>2255.0500000000002</v>
      </c>
      <c r="L170" s="423">
        <v>2205</v>
      </c>
      <c r="M170" s="424">
        <v>2100</v>
      </c>
      <c r="N170" s="220" t="s">
        <v>2584</v>
      </c>
      <c r="O170" s="430">
        <f t="shared" si="8"/>
        <v>2300</v>
      </c>
      <c r="P170" s="431">
        <f t="shared" si="9"/>
        <v>2200</v>
      </c>
      <c r="Q170" s="151"/>
      <c r="R170" s="216">
        <v>1836</v>
      </c>
      <c r="S170" s="218">
        <v>1749</v>
      </c>
      <c r="T170" s="461">
        <f t="shared" si="10"/>
        <v>0.25272331154684097</v>
      </c>
      <c r="U170" s="461">
        <f t="shared" si="11"/>
        <v>0.25786163522012578</v>
      </c>
      <c r="V170" s="414"/>
    </row>
    <row r="171" spans="1:22" customFormat="1" ht="33.75">
      <c r="A171" s="122">
        <v>203</v>
      </c>
      <c r="B171" s="191">
        <v>165</v>
      </c>
      <c r="C171" s="192" t="s">
        <v>3422</v>
      </c>
      <c r="D171" s="193" t="s">
        <v>2320</v>
      </c>
      <c r="E171" s="193" t="s">
        <v>1029</v>
      </c>
      <c r="F171" s="193"/>
      <c r="G171" s="193" t="s">
        <v>1029</v>
      </c>
      <c r="H171" s="193"/>
      <c r="I171" s="194" t="s">
        <v>878</v>
      </c>
      <c r="J171" s="126">
        <v>2374.0500000000002</v>
      </c>
      <c r="K171" s="124">
        <v>2255.0500000000002</v>
      </c>
      <c r="L171" s="423">
        <v>2205</v>
      </c>
      <c r="M171" s="424">
        <v>2100</v>
      </c>
      <c r="N171" s="220" t="s">
        <v>2584</v>
      </c>
      <c r="O171" s="430">
        <f t="shared" si="8"/>
        <v>2300</v>
      </c>
      <c r="P171" s="431">
        <f t="shared" si="9"/>
        <v>2200</v>
      </c>
      <c r="Q171" s="151"/>
      <c r="R171" s="216">
        <v>1836</v>
      </c>
      <c r="S171" s="218">
        <v>1749</v>
      </c>
      <c r="T171" s="461">
        <f t="shared" si="10"/>
        <v>0.25272331154684097</v>
      </c>
      <c r="U171" s="461">
        <f t="shared" si="11"/>
        <v>0.25786163522012578</v>
      </c>
      <c r="V171" s="414"/>
    </row>
    <row r="172" spans="1:22" customFormat="1" ht="22.5">
      <c r="A172" s="122">
        <v>204</v>
      </c>
      <c r="B172" s="191">
        <v>166</v>
      </c>
      <c r="C172" s="192" t="s">
        <v>3422</v>
      </c>
      <c r="D172" s="193" t="s">
        <v>2320</v>
      </c>
      <c r="E172" s="193" t="s">
        <v>1261</v>
      </c>
      <c r="F172" s="193"/>
      <c r="G172" s="193" t="s">
        <v>1261</v>
      </c>
      <c r="H172" s="193"/>
      <c r="I172" s="194" t="s">
        <v>878</v>
      </c>
      <c r="J172" s="126">
        <v>83300</v>
      </c>
      <c r="K172" s="124">
        <v>79135</v>
      </c>
      <c r="L172" s="423">
        <v>54444.389999999992</v>
      </c>
      <c r="M172" s="424">
        <v>51851.799999999996</v>
      </c>
      <c r="N172" s="220" t="s">
        <v>2584</v>
      </c>
      <c r="O172" s="430">
        <f t="shared" si="8"/>
        <v>68900</v>
      </c>
      <c r="P172" s="431">
        <f t="shared" si="9"/>
        <v>65500</v>
      </c>
      <c r="Q172" s="151"/>
      <c r="R172" s="216">
        <v>58767</v>
      </c>
      <c r="S172" s="218">
        <v>55968</v>
      </c>
      <c r="T172" s="461">
        <f t="shared" si="10"/>
        <v>0.17242670206068031</v>
      </c>
      <c r="U172" s="461">
        <f t="shared" si="11"/>
        <v>0.17031160663236136</v>
      </c>
      <c r="V172" s="414"/>
    </row>
    <row r="173" spans="1:22" customFormat="1" ht="22.5">
      <c r="A173" s="122">
        <v>205</v>
      </c>
      <c r="B173" s="191">
        <v>167</v>
      </c>
      <c r="C173" s="192" t="s">
        <v>3422</v>
      </c>
      <c r="D173" s="193" t="s">
        <v>2320</v>
      </c>
      <c r="E173" s="193" t="s">
        <v>1030</v>
      </c>
      <c r="F173" s="193"/>
      <c r="G173" s="193" t="s">
        <v>2432</v>
      </c>
      <c r="H173" s="193"/>
      <c r="I173" s="194" t="s">
        <v>878</v>
      </c>
      <c r="J173" s="126">
        <v>2975</v>
      </c>
      <c r="K173" s="124">
        <v>2826.25</v>
      </c>
      <c r="L173" s="423">
        <v>3124.8</v>
      </c>
      <c r="M173" s="424">
        <v>2976</v>
      </c>
      <c r="N173" s="220" t="s">
        <v>2584</v>
      </c>
      <c r="O173" s="430">
        <f t="shared" si="8"/>
        <v>3000</v>
      </c>
      <c r="P173" s="431">
        <f t="shared" si="9"/>
        <v>2900</v>
      </c>
      <c r="Q173" s="151"/>
      <c r="R173" s="216">
        <v>2125</v>
      </c>
      <c r="S173" s="218">
        <v>2025</v>
      </c>
      <c r="T173" s="461">
        <f t="shared" si="10"/>
        <v>0.41176470588235292</v>
      </c>
      <c r="U173" s="461">
        <f t="shared" si="11"/>
        <v>0.43209876543209874</v>
      </c>
      <c r="V173" s="414"/>
    </row>
    <row r="174" spans="1:22" customFormat="1" ht="45">
      <c r="A174" s="122">
        <v>206</v>
      </c>
      <c r="B174" s="191">
        <v>168</v>
      </c>
      <c r="C174" s="192" t="s">
        <v>3422</v>
      </c>
      <c r="D174" s="193" t="s">
        <v>2398</v>
      </c>
      <c r="E174" s="193" t="s">
        <v>1031</v>
      </c>
      <c r="F174" s="193"/>
      <c r="G174" s="193" t="s">
        <v>1031</v>
      </c>
      <c r="H174" s="193"/>
      <c r="I174" s="194" t="s">
        <v>878</v>
      </c>
      <c r="J174" s="126">
        <v>73780</v>
      </c>
      <c r="K174" s="124">
        <v>70091</v>
      </c>
      <c r="L174" s="423">
        <v>73470.599999999991</v>
      </c>
      <c r="M174" s="424">
        <v>69972</v>
      </c>
      <c r="N174" s="220" t="s">
        <v>2584</v>
      </c>
      <c r="O174" s="430">
        <f t="shared" si="8"/>
        <v>73600</v>
      </c>
      <c r="P174" s="431">
        <f t="shared" si="9"/>
        <v>70000</v>
      </c>
      <c r="Q174" s="151"/>
      <c r="R174" s="216">
        <v>74928</v>
      </c>
      <c r="S174" s="218">
        <v>71289</v>
      </c>
      <c r="T174" s="461">
        <f t="shared" si="10"/>
        <v>-1.7723681400811445E-2</v>
      </c>
      <c r="U174" s="461">
        <f t="shared" si="11"/>
        <v>-1.808133092061889E-2</v>
      </c>
      <c r="V174" s="414"/>
    </row>
    <row r="175" spans="1:22" customFormat="1" ht="56.25">
      <c r="A175" s="122">
        <v>209</v>
      </c>
      <c r="B175" s="191">
        <v>169</v>
      </c>
      <c r="C175" s="192" t="s">
        <v>3422</v>
      </c>
      <c r="D175" s="193" t="s">
        <v>2396</v>
      </c>
      <c r="E175" s="193" t="s">
        <v>1032</v>
      </c>
      <c r="F175" s="193"/>
      <c r="G175" s="193" t="s">
        <v>1032</v>
      </c>
      <c r="H175" s="193"/>
      <c r="I175" s="194" t="s">
        <v>878</v>
      </c>
      <c r="J175" s="126">
        <v>45220</v>
      </c>
      <c r="K175" s="124">
        <v>42959</v>
      </c>
      <c r="L175" s="423">
        <v>25606.350000000002</v>
      </c>
      <c r="M175" s="424">
        <v>24387</v>
      </c>
      <c r="N175" s="220" t="s">
        <v>3437</v>
      </c>
      <c r="O175" s="430">
        <f t="shared" si="8"/>
        <v>35400</v>
      </c>
      <c r="P175" s="431">
        <f t="shared" si="9"/>
        <v>33700</v>
      </c>
      <c r="Q175" s="151"/>
      <c r="R175" s="216">
        <v>25605</v>
      </c>
      <c r="S175" s="218">
        <v>24387</v>
      </c>
      <c r="T175" s="461">
        <f t="shared" si="10"/>
        <v>0.38254247217340365</v>
      </c>
      <c r="U175" s="461">
        <f t="shared" si="11"/>
        <v>0.3818837905441424</v>
      </c>
      <c r="V175" s="414"/>
    </row>
    <row r="176" spans="1:22" customFormat="1" ht="45">
      <c r="A176" s="122">
        <v>210</v>
      </c>
      <c r="B176" s="191">
        <v>170</v>
      </c>
      <c r="C176" s="192" t="s">
        <v>3422</v>
      </c>
      <c r="D176" s="193" t="s">
        <v>2357</v>
      </c>
      <c r="E176" s="193" t="s">
        <v>1033</v>
      </c>
      <c r="F176" s="193"/>
      <c r="G176" s="193" t="s">
        <v>2433</v>
      </c>
      <c r="H176" s="193" t="s">
        <v>1034</v>
      </c>
      <c r="I176" s="194" t="s">
        <v>1034</v>
      </c>
      <c r="J176" s="126">
        <v>1547</v>
      </c>
      <c r="K176" s="124">
        <v>1469.65</v>
      </c>
      <c r="L176" s="423">
        <v>129448.20000000001</v>
      </c>
      <c r="M176" s="424">
        <v>123284</v>
      </c>
      <c r="N176" s="220" t="s">
        <v>2584</v>
      </c>
      <c r="O176" s="430">
        <f t="shared" si="8"/>
        <v>65500</v>
      </c>
      <c r="P176" s="431">
        <f t="shared" si="9"/>
        <v>62400</v>
      </c>
      <c r="Q176" s="151"/>
      <c r="R176" s="216">
        <v>1094</v>
      </c>
      <c r="S176" s="218">
        <v>1040</v>
      </c>
      <c r="T176" s="461">
        <f t="shared" si="10"/>
        <v>58.872029250457039</v>
      </c>
      <c r="U176" s="461">
        <f t="shared" si="11"/>
        <v>59</v>
      </c>
      <c r="V176" s="414"/>
    </row>
    <row r="177" spans="1:22" customFormat="1" ht="45">
      <c r="A177" s="122">
        <v>212</v>
      </c>
      <c r="B177" s="191">
        <v>171</v>
      </c>
      <c r="C177" s="192" t="s">
        <v>3422</v>
      </c>
      <c r="D177" s="193" t="s">
        <v>2357</v>
      </c>
      <c r="E177" s="193" t="s">
        <v>1035</v>
      </c>
      <c r="F177" s="193"/>
      <c r="G177" s="193" t="s">
        <v>2434</v>
      </c>
      <c r="H177" s="193" t="s">
        <v>1036</v>
      </c>
      <c r="I177" s="194" t="s">
        <v>982</v>
      </c>
      <c r="J177" s="126">
        <v>654500</v>
      </c>
      <c r="K177" s="124">
        <v>621775</v>
      </c>
      <c r="L177" s="423">
        <v>364554.12</v>
      </c>
      <c r="M177" s="424">
        <v>347194.39999999997</v>
      </c>
      <c r="N177" s="220" t="s">
        <v>2584</v>
      </c>
      <c r="O177" s="430">
        <f t="shared" si="8"/>
        <v>509500</v>
      </c>
      <c r="P177" s="431">
        <f t="shared" si="9"/>
        <v>484500</v>
      </c>
      <c r="Q177" s="151"/>
      <c r="R177" s="216">
        <v>547302</v>
      </c>
      <c r="S177" s="218">
        <v>521287</v>
      </c>
      <c r="T177" s="461">
        <f t="shared" si="10"/>
        <v>-6.9069727499625436E-2</v>
      </c>
      <c r="U177" s="461">
        <f t="shared" si="11"/>
        <v>-7.0569571080805776E-2</v>
      </c>
      <c r="V177" s="414"/>
    </row>
    <row r="178" spans="1:22" customFormat="1" ht="56.25">
      <c r="A178" s="122">
        <v>213</v>
      </c>
      <c r="B178" s="191">
        <v>172</v>
      </c>
      <c r="C178" s="192" t="s">
        <v>3422</v>
      </c>
      <c r="D178" s="193" t="s">
        <v>2357</v>
      </c>
      <c r="E178" s="193" t="s">
        <v>1037</v>
      </c>
      <c r="F178" s="193"/>
      <c r="G178" s="193" t="s">
        <v>1037</v>
      </c>
      <c r="H178" s="193" t="s">
        <v>1036</v>
      </c>
      <c r="I178" s="194" t="s">
        <v>982</v>
      </c>
      <c r="J178" s="126">
        <v>1904000</v>
      </c>
      <c r="K178" s="124">
        <v>1808800</v>
      </c>
      <c r="L178" s="423">
        <v>1784438.25</v>
      </c>
      <c r="M178" s="424">
        <v>1699465</v>
      </c>
      <c r="N178" s="220" t="s">
        <v>3437</v>
      </c>
      <c r="O178" s="430">
        <f t="shared" si="8"/>
        <v>1844200</v>
      </c>
      <c r="P178" s="431">
        <f t="shared" si="9"/>
        <v>1754100</v>
      </c>
      <c r="Q178" s="151"/>
      <c r="R178" s="216">
        <v>1784360</v>
      </c>
      <c r="S178" s="218">
        <v>1699465</v>
      </c>
      <c r="T178" s="461">
        <f t="shared" si="10"/>
        <v>3.3535833576184178E-2</v>
      </c>
      <c r="U178" s="461">
        <f t="shared" si="11"/>
        <v>3.2148352569779312E-2</v>
      </c>
      <c r="V178" s="414"/>
    </row>
    <row r="179" spans="1:22" customFormat="1" ht="33.75">
      <c r="A179" s="122">
        <v>214</v>
      </c>
      <c r="B179" s="191">
        <v>173</v>
      </c>
      <c r="C179" s="192" t="s">
        <v>3422</v>
      </c>
      <c r="D179" s="193" t="s">
        <v>2357</v>
      </c>
      <c r="E179" s="193" t="s">
        <v>1038</v>
      </c>
      <c r="F179" s="193"/>
      <c r="G179" s="193" t="s">
        <v>1038</v>
      </c>
      <c r="H179" s="193" t="s">
        <v>1036</v>
      </c>
      <c r="I179" s="194" t="s">
        <v>982</v>
      </c>
      <c r="J179" s="126">
        <v>416500</v>
      </c>
      <c r="K179" s="124">
        <v>395675</v>
      </c>
      <c r="L179" s="423">
        <v>120440</v>
      </c>
      <c r="M179" s="424">
        <v>114704</v>
      </c>
      <c r="N179" s="220" t="s">
        <v>3437</v>
      </c>
      <c r="O179" s="430">
        <f>ROUND((L179),-2)</f>
        <v>120400</v>
      </c>
      <c r="P179" s="431">
        <f>ROUND((M179),-2)</f>
        <v>114700</v>
      </c>
      <c r="Q179" s="151"/>
      <c r="R179" s="216">
        <v>120440</v>
      </c>
      <c r="S179" s="218">
        <v>114704</v>
      </c>
      <c r="T179" s="461">
        <f t="shared" si="10"/>
        <v>-3.3211557622052476E-4</v>
      </c>
      <c r="U179" s="461">
        <f t="shared" si="11"/>
        <v>-3.4872367136281209E-5</v>
      </c>
      <c r="V179" s="414"/>
    </row>
    <row r="180" spans="1:22" customFormat="1" ht="56.25">
      <c r="A180" s="122">
        <v>215</v>
      </c>
      <c r="B180" s="191">
        <v>174</v>
      </c>
      <c r="C180" s="192" t="s">
        <v>3422</v>
      </c>
      <c r="D180" s="193" t="s">
        <v>2357</v>
      </c>
      <c r="E180" s="193" t="s">
        <v>1039</v>
      </c>
      <c r="F180" s="193"/>
      <c r="G180" s="193" t="s">
        <v>1039</v>
      </c>
      <c r="H180" s="193"/>
      <c r="I180" s="194" t="s">
        <v>878</v>
      </c>
      <c r="J180" s="126">
        <v>5622.75</v>
      </c>
      <c r="K180" s="124">
        <v>5341.91</v>
      </c>
      <c r="L180" s="423">
        <v>4200</v>
      </c>
      <c r="M180" s="424">
        <v>4000</v>
      </c>
      <c r="N180" s="220" t="s">
        <v>2584</v>
      </c>
      <c r="O180" s="430">
        <f t="shared" si="8"/>
        <v>4900</v>
      </c>
      <c r="P180" s="431">
        <f t="shared" si="9"/>
        <v>4700</v>
      </c>
      <c r="Q180" s="151"/>
      <c r="R180" s="216">
        <v>1125</v>
      </c>
      <c r="S180" s="218">
        <v>1071</v>
      </c>
      <c r="T180" s="461">
        <f t="shared" si="10"/>
        <v>3.3555555555555556</v>
      </c>
      <c r="U180" s="461">
        <f t="shared" si="11"/>
        <v>3.388422035480859</v>
      </c>
      <c r="V180" s="414"/>
    </row>
    <row r="181" spans="1:22" customFormat="1" ht="45">
      <c r="A181" s="122">
        <v>216</v>
      </c>
      <c r="B181" s="191">
        <v>175</v>
      </c>
      <c r="C181" s="192" t="s">
        <v>3422</v>
      </c>
      <c r="D181" s="193" t="s">
        <v>2357</v>
      </c>
      <c r="E181" s="193" t="s">
        <v>1040</v>
      </c>
      <c r="F181" s="193"/>
      <c r="G181" s="193" t="s">
        <v>1040</v>
      </c>
      <c r="H181" s="193" t="s">
        <v>1036</v>
      </c>
      <c r="I181" s="194" t="s">
        <v>982</v>
      </c>
      <c r="J181" s="126">
        <v>393890</v>
      </c>
      <c r="K181" s="124">
        <v>374195.5</v>
      </c>
      <c r="L181" s="423">
        <v>293853</v>
      </c>
      <c r="M181" s="424">
        <v>279860</v>
      </c>
      <c r="N181" s="221" t="s">
        <v>2195</v>
      </c>
      <c r="O181" s="430">
        <f t="shared" si="8"/>
        <v>343900</v>
      </c>
      <c r="P181" s="431">
        <f t="shared" si="9"/>
        <v>327000</v>
      </c>
      <c r="Q181" s="151"/>
      <c r="R181" s="216">
        <v>395069</v>
      </c>
      <c r="S181" s="218">
        <v>376257</v>
      </c>
      <c r="T181" s="461">
        <f t="shared" si="10"/>
        <v>-0.12951914728819522</v>
      </c>
      <c r="U181" s="461">
        <f t="shared" si="11"/>
        <v>-0.13091317902391184</v>
      </c>
      <c r="V181" s="414"/>
    </row>
    <row r="182" spans="1:22" customFormat="1" ht="33.75">
      <c r="A182" s="122">
        <v>217</v>
      </c>
      <c r="B182" s="191">
        <v>176</v>
      </c>
      <c r="C182" s="192" t="s">
        <v>3422</v>
      </c>
      <c r="D182" s="193" t="s">
        <v>2357</v>
      </c>
      <c r="E182" s="193" t="s">
        <v>1041</v>
      </c>
      <c r="F182" s="193"/>
      <c r="G182" s="193" t="s">
        <v>1041</v>
      </c>
      <c r="H182" s="193" t="s">
        <v>1042</v>
      </c>
      <c r="I182" s="194" t="s">
        <v>982</v>
      </c>
      <c r="J182" s="126">
        <v>60000</v>
      </c>
      <c r="K182" s="124">
        <v>57000</v>
      </c>
      <c r="L182" s="423">
        <v>316155</v>
      </c>
      <c r="M182" s="424">
        <v>301100</v>
      </c>
      <c r="N182" s="221" t="s">
        <v>2584</v>
      </c>
      <c r="O182" s="430">
        <f t="shared" si="8"/>
        <v>188100</v>
      </c>
      <c r="P182" s="431">
        <f t="shared" si="9"/>
        <v>179100</v>
      </c>
      <c r="Q182" s="151"/>
      <c r="R182" s="216">
        <v>330</v>
      </c>
      <c r="S182" s="218">
        <v>314</v>
      </c>
      <c r="T182" s="461">
        <f t="shared" si="10"/>
        <v>569</v>
      </c>
      <c r="U182" s="461">
        <f t="shared" si="11"/>
        <v>569.38216560509557</v>
      </c>
      <c r="V182" s="414"/>
    </row>
    <row r="183" spans="1:22" customFormat="1" ht="67.5">
      <c r="A183" s="122">
        <v>218</v>
      </c>
      <c r="B183" s="191">
        <v>177</v>
      </c>
      <c r="C183" s="192" t="s">
        <v>3422</v>
      </c>
      <c r="D183" s="193" t="s">
        <v>2357</v>
      </c>
      <c r="E183" s="193" t="s">
        <v>1043</v>
      </c>
      <c r="F183" s="193"/>
      <c r="G183" s="193" t="s">
        <v>1044</v>
      </c>
      <c r="H183" s="193" t="s">
        <v>1036</v>
      </c>
      <c r="I183" s="194" t="s">
        <v>982</v>
      </c>
      <c r="J183" s="126">
        <v>1368500</v>
      </c>
      <c r="K183" s="124">
        <v>1300075</v>
      </c>
      <c r="L183" s="423">
        <v>2129023.0500000003</v>
      </c>
      <c r="M183" s="424">
        <v>2027641</v>
      </c>
      <c r="N183" s="220" t="s">
        <v>2584</v>
      </c>
      <c r="O183" s="430">
        <f t="shared" si="8"/>
        <v>1748800</v>
      </c>
      <c r="P183" s="431">
        <f t="shared" si="9"/>
        <v>1663900</v>
      </c>
      <c r="Q183" s="151"/>
      <c r="R183" s="216">
        <v>1172647</v>
      </c>
      <c r="S183" s="218">
        <v>1116865</v>
      </c>
      <c r="T183" s="461">
        <f t="shared" si="10"/>
        <v>0.49132688694892834</v>
      </c>
      <c r="U183" s="461">
        <f t="shared" si="11"/>
        <v>0.48979509609487271</v>
      </c>
      <c r="V183" s="414"/>
    </row>
    <row r="184" spans="1:22" customFormat="1" ht="56.25">
      <c r="A184" s="122">
        <v>219</v>
      </c>
      <c r="B184" s="191">
        <v>178</v>
      </c>
      <c r="C184" s="192" t="s">
        <v>3422</v>
      </c>
      <c r="D184" s="193" t="s">
        <v>2357</v>
      </c>
      <c r="E184" s="193" t="s">
        <v>1045</v>
      </c>
      <c r="F184" s="193"/>
      <c r="G184" s="193" t="s">
        <v>2435</v>
      </c>
      <c r="H184" s="193" t="s">
        <v>1036</v>
      </c>
      <c r="I184" s="194" t="s">
        <v>982</v>
      </c>
      <c r="J184" s="126">
        <v>512295</v>
      </c>
      <c r="K184" s="124">
        <v>486680.25</v>
      </c>
      <c r="L184" s="423">
        <v>670856.54999999993</v>
      </c>
      <c r="M184" s="424">
        <v>638911</v>
      </c>
      <c r="N184" s="221" t="s">
        <v>2584</v>
      </c>
      <c r="O184" s="430">
        <f t="shared" si="8"/>
        <v>591600</v>
      </c>
      <c r="P184" s="431">
        <f t="shared" si="9"/>
        <v>562800</v>
      </c>
      <c r="Q184" s="151"/>
      <c r="R184" s="216">
        <v>503615</v>
      </c>
      <c r="S184" s="218">
        <v>479638</v>
      </c>
      <c r="T184" s="461">
        <f t="shared" si="10"/>
        <v>0.17470686933471005</v>
      </c>
      <c r="U184" s="461">
        <f t="shared" si="11"/>
        <v>0.17338492779971562</v>
      </c>
      <c r="V184" s="414"/>
    </row>
    <row r="185" spans="1:22" customFormat="1" ht="22.5">
      <c r="A185" s="122">
        <v>220</v>
      </c>
      <c r="B185" s="191">
        <v>179</v>
      </c>
      <c r="C185" s="192" t="s">
        <v>3422</v>
      </c>
      <c r="D185" s="193" t="s">
        <v>2357</v>
      </c>
      <c r="E185" s="193" t="s">
        <v>1046</v>
      </c>
      <c r="F185" s="193"/>
      <c r="G185" s="193" t="s">
        <v>2436</v>
      </c>
      <c r="H185" s="193" t="s">
        <v>1036</v>
      </c>
      <c r="I185" s="194" t="s">
        <v>982</v>
      </c>
      <c r="J185" s="126">
        <v>29750</v>
      </c>
      <c r="K185" s="124">
        <v>28262.5</v>
      </c>
      <c r="L185" s="423">
        <v>23767.8</v>
      </c>
      <c r="M185" s="424">
        <v>22636</v>
      </c>
      <c r="N185" s="220" t="s">
        <v>3437</v>
      </c>
      <c r="O185" s="430">
        <f t="shared" si="8"/>
        <v>26800</v>
      </c>
      <c r="P185" s="431">
        <f t="shared" si="9"/>
        <v>25400</v>
      </c>
      <c r="Q185" s="151"/>
      <c r="R185" s="216">
        <v>23768</v>
      </c>
      <c r="S185" s="218">
        <v>22636</v>
      </c>
      <c r="T185" s="461">
        <f t="shared" si="10"/>
        <v>0.12756647593402895</v>
      </c>
      <c r="U185" s="461">
        <f t="shared" si="11"/>
        <v>0.12210637921894328</v>
      </c>
      <c r="V185" s="414"/>
    </row>
    <row r="186" spans="1:22" customFormat="1" ht="33.75">
      <c r="A186" s="122">
        <v>221</v>
      </c>
      <c r="B186" s="191">
        <v>180</v>
      </c>
      <c r="C186" s="192" t="s">
        <v>3422</v>
      </c>
      <c r="D186" s="193" t="s">
        <v>2357</v>
      </c>
      <c r="E186" s="193" t="s">
        <v>1047</v>
      </c>
      <c r="F186" s="193"/>
      <c r="G186" s="193" t="s">
        <v>2437</v>
      </c>
      <c r="H186" s="193" t="s">
        <v>1036</v>
      </c>
      <c r="I186" s="194" t="s">
        <v>982</v>
      </c>
      <c r="J186" s="126">
        <v>24990</v>
      </c>
      <c r="K186" s="124">
        <v>23740.5</v>
      </c>
      <c r="L186" s="423">
        <v>19828</v>
      </c>
      <c r="M186" s="424">
        <v>18884</v>
      </c>
      <c r="N186" s="220" t="s">
        <v>3437</v>
      </c>
      <c r="O186" s="430">
        <f t="shared" si="8"/>
        <v>22400</v>
      </c>
      <c r="P186" s="431">
        <f t="shared" si="9"/>
        <v>21300</v>
      </c>
      <c r="Q186" s="151"/>
      <c r="R186" s="216">
        <v>19828</v>
      </c>
      <c r="S186" s="218">
        <v>18884</v>
      </c>
      <c r="T186" s="461">
        <f t="shared" si="10"/>
        <v>0.12971555376235627</v>
      </c>
      <c r="U186" s="461">
        <f t="shared" si="11"/>
        <v>0.12793899597542893</v>
      </c>
      <c r="V186" s="414"/>
    </row>
    <row r="187" spans="1:22" customFormat="1" ht="56.25">
      <c r="A187" s="122">
        <v>222</v>
      </c>
      <c r="B187" s="191">
        <v>181</v>
      </c>
      <c r="C187" s="192" t="s">
        <v>3422</v>
      </c>
      <c r="D187" s="193" t="s">
        <v>2357</v>
      </c>
      <c r="E187" s="193" t="s">
        <v>1048</v>
      </c>
      <c r="F187" s="193"/>
      <c r="G187" s="193" t="s">
        <v>1048</v>
      </c>
      <c r="H187" s="193" t="s">
        <v>1036</v>
      </c>
      <c r="I187" s="194" t="s">
        <v>982</v>
      </c>
      <c r="J187" s="126">
        <v>255850</v>
      </c>
      <c r="K187" s="124">
        <v>243057.5</v>
      </c>
      <c r="L187" s="423">
        <v>249032</v>
      </c>
      <c r="M187" s="424">
        <v>237174</v>
      </c>
      <c r="N187" s="222" t="s">
        <v>3437</v>
      </c>
      <c r="O187" s="430">
        <f t="shared" si="8"/>
        <v>252400</v>
      </c>
      <c r="P187" s="431">
        <f t="shared" si="9"/>
        <v>240100</v>
      </c>
      <c r="Q187" s="151"/>
      <c r="R187" s="216">
        <v>249032</v>
      </c>
      <c r="S187" s="218">
        <v>237174</v>
      </c>
      <c r="T187" s="461">
        <f t="shared" si="10"/>
        <v>1.3524366346493623E-2</v>
      </c>
      <c r="U187" s="461">
        <f t="shared" si="11"/>
        <v>1.2336934065285403E-2</v>
      </c>
      <c r="V187" s="414"/>
    </row>
    <row r="188" spans="1:22" customFormat="1" ht="45">
      <c r="A188" s="122">
        <v>223</v>
      </c>
      <c r="B188" s="191">
        <v>182</v>
      </c>
      <c r="C188" s="192" t="s">
        <v>3422</v>
      </c>
      <c r="D188" s="193" t="s">
        <v>2357</v>
      </c>
      <c r="E188" s="193" t="s">
        <v>1049</v>
      </c>
      <c r="F188" s="193"/>
      <c r="G188" s="193" t="s">
        <v>1049</v>
      </c>
      <c r="H188" s="193" t="s">
        <v>896</v>
      </c>
      <c r="I188" s="194" t="s">
        <v>896</v>
      </c>
      <c r="J188" s="126">
        <v>11245.5</v>
      </c>
      <c r="K188" s="124">
        <v>10683.82</v>
      </c>
      <c r="L188" s="423">
        <v>5772.6900000000005</v>
      </c>
      <c r="M188" s="424">
        <v>5497.7999999999993</v>
      </c>
      <c r="N188" s="220" t="s">
        <v>2584</v>
      </c>
      <c r="O188" s="430">
        <f t="shared" si="8"/>
        <v>8500</v>
      </c>
      <c r="P188" s="431">
        <f t="shared" si="9"/>
        <v>8100</v>
      </c>
      <c r="Q188" s="151"/>
      <c r="R188" s="216">
        <v>45550</v>
      </c>
      <c r="S188" s="218">
        <v>43384</v>
      </c>
      <c r="T188" s="461">
        <f t="shared" si="10"/>
        <v>-0.81339187705817784</v>
      </c>
      <c r="U188" s="461">
        <f t="shared" si="11"/>
        <v>-0.81329522404573118</v>
      </c>
      <c r="V188" s="414"/>
    </row>
    <row r="189" spans="1:22" customFormat="1" ht="33.75">
      <c r="A189" s="122">
        <v>224</v>
      </c>
      <c r="B189" s="191">
        <v>183</v>
      </c>
      <c r="C189" s="192" t="s">
        <v>3422</v>
      </c>
      <c r="D189" s="193" t="s">
        <v>2317</v>
      </c>
      <c r="E189" s="193" t="s">
        <v>1050</v>
      </c>
      <c r="F189" s="193"/>
      <c r="G189" s="193" t="s">
        <v>1050</v>
      </c>
      <c r="H189" s="193" t="s">
        <v>1051</v>
      </c>
      <c r="I189" s="194" t="s">
        <v>878</v>
      </c>
      <c r="J189" s="126">
        <v>15113</v>
      </c>
      <c r="K189" s="124">
        <v>14357.35</v>
      </c>
      <c r="L189" s="423">
        <v>11665.92</v>
      </c>
      <c r="M189" s="424">
        <v>11110.4</v>
      </c>
      <c r="N189" s="220" t="s">
        <v>2584</v>
      </c>
      <c r="O189" s="430">
        <f t="shared" si="8"/>
        <v>13400</v>
      </c>
      <c r="P189" s="431">
        <f t="shared" si="9"/>
        <v>12700</v>
      </c>
      <c r="Q189" s="151"/>
      <c r="R189" s="216">
        <v>15231</v>
      </c>
      <c r="S189" s="218">
        <v>14507</v>
      </c>
      <c r="T189" s="461">
        <f t="shared" si="10"/>
        <v>-0.12021535027247061</v>
      </c>
      <c r="U189" s="461">
        <f t="shared" si="11"/>
        <v>-0.12456055697249603</v>
      </c>
      <c r="V189" s="414"/>
    </row>
    <row r="190" spans="1:22" customFormat="1" ht="45">
      <c r="A190" s="122">
        <v>225</v>
      </c>
      <c r="B190" s="191">
        <v>184</v>
      </c>
      <c r="C190" s="192" t="s">
        <v>3422</v>
      </c>
      <c r="D190" s="193" t="s">
        <v>2317</v>
      </c>
      <c r="E190" s="193" t="s">
        <v>2438</v>
      </c>
      <c r="F190" s="193"/>
      <c r="G190" s="193" t="s">
        <v>2439</v>
      </c>
      <c r="H190" s="193" t="s">
        <v>2440</v>
      </c>
      <c r="I190" s="194" t="s">
        <v>878</v>
      </c>
      <c r="J190" s="126">
        <v>14994</v>
      </c>
      <c r="K190" s="124">
        <v>14244.3</v>
      </c>
      <c r="L190" s="423">
        <v>21682.5</v>
      </c>
      <c r="M190" s="424">
        <v>20650</v>
      </c>
      <c r="N190" s="222" t="s">
        <v>2584</v>
      </c>
      <c r="O190" s="430">
        <f t="shared" si="8"/>
        <v>18300</v>
      </c>
      <c r="P190" s="431">
        <f t="shared" si="9"/>
        <v>17400</v>
      </c>
      <c r="Q190" s="151"/>
      <c r="R190" s="216">
        <v>15007</v>
      </c>
      <c r="S190" s="218">
        <v>14292</v>
      </c>
      <c r="T190" s="461">
        <f t="shared" si="10"/>
        <v>0.21943093223162524</v>
      </c>
      <c r="U190" s="461">
        <f t="shared" si="11"/>
        <v>0.21746431570109151</v>
      </c>
      <c r="V190" s="414"/>
    </row>
    <row r="191" spans="1:22" customFormat="1" ht="22.5">
      <c r="A191" s="122">
        <v>226</v>
      </c>
      <c r="B191" s="191">
        <v>185</v>
      </c>
      <c r="C191" s="192" t="s">
        <v>3422</v>
      </c>
      <c r="D191" s="193" t="s">
        <v>2317</v>
      </c>
      <c r="E191" s="193" t="s">
        <v>2441</v>
      </c>
      <c r="F191" s="193"/>
      <c r="G191" s="193" t="s">
        <v>2441</v>
      </c>
      <c r="H191" s="193" t="s">
        <v>2442</v>
      </c>
      <c r="I191" s="194" t="s">
        <v>878</v>
      </c>
      <c r="J191" s="126">
        <v>25228</v>
      </c>
      <c r="K191" s="124">
        <v>23966.6</v>
      </c>
      <c r="L191" s="423">
        <v>39900</v>
      </c>
      <c r="M191" s="424">
        <v>38000</v>
      </c>
      <c r="N191" s="220" t="s">
        <v>2584</v>
      </c>
      <c r="O191" s="430">
        <f t="shared" si="8"/>
        <v>32600</v>
      </c>
      <c r="P191" s="431">
        <f t="shared" si="9"/>
        <v>31000</v>
      </c>
      <c r="Q191" s="151"/>
      <c r="R191" s="216">
        <v>25268</v>
      </c>
      <c r="S191" s="218">
        <v>24065</v>
      </c>
      <c r="T191" s="461">
        <f t="shared" si="10"/>
        <v>0.2901693842013614</v>
      </c>
      <c r="U191" s="461">
        <f t="shared" si="11"/>
        <v>0.28817785165177645</v>
      </c>
      <c r="V191" s="414"/>
    </row>
    <row r="192" spans="1:22" customFormat="1" ht="22.5">
      <c r="A192" s="122">
        <v>233</v>
      </c>
      <c r="B192" s="191">
        <v>186</v>
      </c>
      <c r="C192" s="192" t="s">
        <v>3422</v>
      </c>
      <c r="D192" s="195" t="s">
        <v>2443</v>
      </c>
      <c r="E192" s="195" t="s">
        <v>1052</v>
      </c>
      <c r="F192" s="193"/>
      <c r="G192" s="195" t="s">
        <v>2444</v>
      </c>
      <c r="H192" s="195"/>
      <c r="I192" s="196" t="s">
        <v>1053</v>
      </c>
      <c r="J192" s="126">
        <v>22253</v>
      </c>
      <c r="K192" s="124">
        <v>21140.35</v>
      </c>
      <c r="L192" s="423">
        <v>1556.1000000000001</v>
      </c>
      <c r="M192" s="424">
        <v>1482</v>
      </c>
      <c r="N192" s="220" t="s">
        <v>2922</v>
      </c>
      <c r="O192" s="430">
        <f t="shared" si="8"/>
        <v>11900</v>
      </c>
      <c r="P192" s="431">
        <f t="shared" si="9"/>
        <v>11300</v>
      </c>
      <c r="Q192" s="151"/>
      <c r="R192" s="216">
        <v>205</v>
      </c>
      <c r="S192" s="218">
        <v>195</v>
      </c>
      <c r="T192" s="461">
        <f t="shared" si="10"/>
        <v>57.048780487804876</v>
      </c>
      <c r="U192" s="461">
        <f t="shared" si="11"/>
        <v>56.948717948717949</v>
      </c>
      <c r="V192" s="414"/>
    </row>
    <row r="193" spans="1:22" customFormat="1" ht="45">
      <c r="A193" s="122">
        <v>234</v>
      </c>
      <c r="B193" s="191">
        <v>187</v>
      </c>
      <c r="C193" s="192" t="s">
        <v>3422</v>
      </c>
      <c r="D193" s="193" t="s">
        <v>2443</v>
      </c>
      <c r="E193" s="193" t="s">
        <v>1054</v>
      </c>
      <c r="F193" s="193"/>
      <c r="G193" s="193" t="s">
        <v>1054</v>
      </c>
      <c r="H193" s="193" t="s">
        <v>909</v>
      </c>
      <c r="I193" s="194" t="s">
        <v>909</v>
      </c>
      <c r="J193" s="126">
        <v>9936.5</v>
      </c>
      <c r="K193" s="124">
        <v>9440.27</v>
      </c>
      <c r="L193" s="423">
        <v>15568.77</v>
      </c>
      <c r="M193" s="424">
        <v>14827.4</v>
      </c>
      <c r="N193" s="220" t="s">
        <v>2584</v>
      </c>
      <c r="O193" s="430">
        <f t="shared" si="8"/>
        <v>12800</v>
      </c>
      <c r="P193" s="431">
        <f t="shared" si="9"/>
        <v>12100</v>
      </c>
      <c r="Q193" s="151"/>
      <c r="R193" s="216">
        <v>9931</v>
      </c>
      <c r="S193" s="218">
        <v>9458</v>
      </c>
      <c r="T193" s="461">
        <f t="shared" si="10"/>
        <v>0.28889336421307016</v>
      </c>
      <c r="U193" s="461">
        <f t="shared" si="11"/>
        <v>0.27934024106576444</v>
      </c>
      <c r="V193" s="414"/>
    </row>
    <row r="194" spans="1:22" customFormat="1" ht="45">
      <c r="A194" s="122">
        <v>235</v>
      </c>
      <c r="B194" s="191">
        <v>188</v>
      </c>
      <c r="C194" s="192" t="s">
        <v>3422</v>
      </c>
      <c r="D194" s="193" t="s">
        <v>2443</v>
      </c>
      <c r="E194" s="193" t="s">
        <v>1055</v>
      </c>
      <c r="F194" s="193"/>
      <c r="G194" s="193" t="s">
        <v>1055</v>
      </c>
      <c r="H194" s="193" t="s">
        <v>909</v>
      </c>
      <c r="I194" s="194" t="s">
        <v>909</v>
      </c>
      <c r="J194" s="126">
        <v>9936.5</v>
      </c>
      <c r="K194" s="124">
        <v>9440.27</v>
      </c>
      <c r="L194" s="423">
        <v>15568.77</v>
      </c>
      <c r="M194" s="424">
        <v>14827.4</v>
      </c>
      <c r="N194" s="221" t="s">
        <v>2584</v>
      </c>
      <c r="O194" s="430">
        <f t="shared" si="8"/>
        <v>12800</v>
      </c>
      <c r="P194" s="431">
        <f t="shared" si="9"/>
        <v>12100</v>
      </c>
      <c r="Q194" s="151"/>
      <c r="R194" s="216">
        <v>9931</v>
      </c>
      <c r="S194" s="218">
        <v>9458</v>
      </c>
      <c r="T194" s="461">
        <f t="shared" si="10"/>
        <v>0.28889336421307016</v>
      </c>
      <c r="U194" s="461">
        <f t="shared" si="11"/>
        <v>0.27934024106576444</v>
      </c>
      <c r="V194" s="414"/>
    </row>
    <row r="195" spans="1:22" customFormat="1" ht="45">
      <c r="A195" s="122">
        <v>239</v>
      </c>
      <c r="B195" s="191">
        <v>189</v>
      </c>
      <c r="C195" s="192" t="s">
        <v>3422</v>
      </c>
      <c r="D195" s="193" t="s">
        <v>2322</v>
      </c>
      <c r="E195" s="193" t="s">
        <v>1056</v>
      </c>
      <c r="F195" s="193"/>
      <c r="G195" s="193" t="s">
        <v>1056</v>
      </c>
      <c r="H195" s="193" t="s">
        <v>879</v>
      </c>
      <c r="I195" s="194" t="s">
        <v>879</v>
      </c>
      <c r="J195" s="126">
        <v>66036.67</v>
      </c>
      <c r="K195" s="124">
        <v>62734.42</v>
      </c>
      <c r="L195" s="423">
        <v>13219.5</v>
      </c>
      <c r="M195" s="424">
        <v>12590</v>
      </c>
      <c r="N195" s="222" t="s">
        <v>2932</v>
      </c>
      <c r="O195" s="430">
        <f t="shared" si="8"/>
        <v>39600</v>
      </c>
      <c r="P195" s="431">
        <f t="shared" si="9"/>
        <v>37700</v>
      </c>
      <c r="Q195" s="151"/>
      <c r="R195" s="216">
        <v>9978</v>
      </c>
      <c r="S195" s="218">
        <v>9505</v>
      </c>
      <c r="T195" s="461">
        <f t="shared" si="10"/>
        <v>2.96873120865905</v>
      </c>
      <c r="U195" s="461">
        <f t="shared" si="11"/>
        <v>2.9663335086796421</v>
      </c>
      <c r="V195" s="414"/>
    </row>
    <row r="196" spans="1:22" customFormat="1" ht="45">
      <c r="A196" s="122">
        <v>240</v>
      </c>
      <c r="B196" s="191">
        <v>190</v>
      </c>
      <c r="C196" s="192" t="s">
        <v>3422</v>
      </c>
      <c r="D196" s="193" t="s">
        <v>2380</v>
      </c>
      <c r="E196" s="193" t="s">
        <v>1057</v>
      </c>
      <c r="F196" s="193"/>
      <c r="G196" s="193" t="s">
        <v>1057</v>
      </c>
      <c r="H196" s="193"/>
      <c r="I196" s="194" t="s">
        <v>878</v>
      </c>
      <c r="J196" s="126">
        <v>499800</v>
      </c>
      <c r="K196" s="124">
        <v>474810</v>
      </c>
      <c r="L196" s="423">
        <v>466194.75</v>
      </c>
      <c r="M196" s="424">
        <v>443995</v>
      </c>
      <c r="N196" s="220" t="s">
        <v>3437</v>
      </c>
      <c r="O196" s="430">
        <f t="shared" si="8"/>
        <v>483000</v>
      </c>
      <c r="P196" s="431">
        <f t="shared" si="9"/>
        <v>459400</v>
      </c>
      <c r="Q196" s="151"/>
      <c r="R196" s="216">
        <v>466260</v>
      </c>
      <c r="S196" s="218">
        <v>443995</v>
      </c>
      <c r="T196" s="461">
        <f t="shared" si="10"/>
        <v>3.5902715223265991E-2</v>
      </c>
      <c r="U196" s="461">
        <f t="shared" si="11"/>
        <v>3.4696336670458003E-2</v>
      </c>
      <c r="V196" s="414"/>
    </row>
    <row r="197" spans="1:22" customFormat="1" ht="45">
      <c r="A197" s="122">
        <v>241</v>
      </c>
      <c r="B197" s="191">
        <v>191</v>
      </c>
      <c r="C197" s="192" t="s">
        <v>3422</v>
      </c>
      <c r="D197" s="193" t="s">
        <v>2320</v>
      </c>
      <c r="E197" s="193" t="s">
        <v>1058</v>
      </c>
      <c r="F197" s="193"/>
      <c r="G197" s="193" t="s">
        <v>1058</v>
      </c>
      <c r="H197" s="193" t="s">
        <v>896</v>
      </c>
      <c r="I197" s="194" t="s">
        <v>896</v>
      </c>
      <c r="J197" s="126">
        <v>196350</v>
      </c>
      <c r="K197" s="124">
        <v>186532.5</v>
      </c>
      <c r="L197" s="423">
        <v>163599.24</v>
      </c>
      <c r="M197" s="424">
        <v>155808.79999999999</v>
      </c>
      <c r="N197" s="220" t="s">
        <v>2195</v>
      </c>
      <c r="O197" s="430">
        <f t="shared" si="8"/>
        <v>180000</v>
      </c>
      <c r="P197" s="431">
        <f t="shared" si="9"/>
        <v>171200</v>
      </c>
      <c r="Q197" s="151"/>
      <c r="R197" s="216">
        <v>196850</v>
      </c>
      <c r="S197" s="218">
        <v>187477</v>
      </c>
      <c r="T197" s="461">
        <f t="shared" si="10"/>
        <v>-8.5598171196342387E-2</v>
      </c>
      <c r="U197" s="461">
        <f t="shared" si="11"/>
        <v>-8.6821316748187771E-2</v>
      </c>
      <c r="V197" s="414"/>
    </row>
    <row r="198" spans="1:22" customFormat="1" ht="45">
      <c r="A198" s="122">
        <v>243</v>
      </c>
      <c r="B198" s="191">
        <v>192</v>
      </c>
      <c r="C198" s="192" t="s">
        <v>3422</v>
      </c>
      <c r="D198" s="193" t="s">
        <v>2320</v>
      </c>
      <c r="E198" s="193" t="s">
        <v>1059</v>
      </c>
      <c r="F198" s="193"/>
      <c r="G198" s="193" t="s">
        <v>1059</v>
      </c>
      <c r="H198" s="193" t="s">
        <v>896</v>
      </c>
      <c r="I198" s="194" t="s">
        <v>896</v>
      </c>
      <c r="J198" s="126">
        <v>98770</v>
      </c>
      <c r="K198" s="124">
        <v>93831.5</v>
      </c>
      <c r="L198" s="423">
        <v>90088.95</v>
      </c>
      <c r="M198" s="424">
        <v>85799</v>
      </c>
      <c r="N198" s="227" t="s">
        <v>2584</v>
      </c>
      <c r="O198" s="430">
        <f t="shared" si="8"/>
        <v>94400</v>
      </c>
      <c r="P198" s="431">
        <f t="shared" si="9"/>
        <v>89800</v>
      </c>
      <c r="Q198" s="151"/>
      <c r="R198" s="216">
        <v>98987</v>
      </c>
      <c r="S198" s="218">
        <v>94273</v>
      </c>
      <c r="T198" s="461">
        <f t="shared" si="10"/>
        <v>-4.6339418307454514E-2</v>
      </c>
      <c r="U198" s="461">
        <f t="shared" si="11"/>
        <v>-4.744730728840707E-2</v>
      </c>
      <c r="V198" s="414"/>
    </row>
    <row r="199" spans="1:22" customFormat="1" ht="56.25">
      <c r="A199" s="122">
        <v>244</v>
      </c>
      <c r="B199" s="191">
        <v>193</v>
      </c>
      <c r="C199" s="192" t="s">
        <v>3422</v>
      </c>
      <c r="D199" s="193" t="s">
        <v>2320</v>
      </c>
      <c r="E199" s="193" t="s">
        <v>1060</v>
      </c>
      <c r="F199" s="193"/>
      <c r="G199" s="193" t="s">
        <v>1060</v>
      </c>
      <c r="H199" s="193"/>
      <c r="I199" s="194" t="s">
        <v>878</v>
      </c>
      <c r="J199" s="126">
        <v>1374.45</v>
      </c>
      <c r="K199" s="124">
        <v>1305.43</v>
      </c>
      <c r="L199" s="423">
        <v>1749.3</v>
      </c>
      <c r="M199" s="424">
        <v>1666</v>
      </c>
      <c r="N199" s="221" t="s">
        <v>2584</v>
      </c>
      <c r="O199" s="430">
        <f t="shared" si="8"/>
        <v>1600</v>
      </c>
      <c r="P199" s="431">
        <f t="shared" si="9"/>
        <v>1500</v>
      </c>
      <c r="Q199" s="151"/>
      <c r="R199" s="216">
        <v>1101</v>
      </c>
      <c r="S199" s="218">
        <v>1050</v>
      </c>
      <c r="T199" s="461">
        <f t="shared" si="10"/>
        <v>0.45322434150772023</v>
      </c>
      <c r="U199" s="461">
        <f t="shared" si="11"/>
        <v>0.42857142857142855</v>
      </c>
      <c r="V199" s="414"/>
    </row>
    <row r="200" spans="1:22" customFormat="1" ht="33.75">
      <c r="A200" s="122">
        <v>245</v>
      </c>
      <c r="B200" s="191">
        <v>194</v>
      </c>
      <c r="C200" s="192" t="s">
        <v>3422</v>
      </c>
      <c r="D200" s="193" t="s">
        <v>2320</v>
      </c>
      <c r="E200" s="193" t="s">
        <v>1061</v>
      </c>
      <c r="F200" s="193"/>
      <c r="G200" s="193" t="s">
        <v>1061</v>
      </c>
      <c r="H200" s="193" t="s">
        <v>2445</v>
      </c>
      <c r="I200" s="194" t="s">
        <v>878</v>
      </c>
      <c r="J200" s="126">
        <v>1011.5</v>
      </c>
      <c r="K200" s="124">
        <v>961.52</v>
      </c>
      <c r="L200" s="423">
        <v>1224.51</v>
      </c>
      <c r="M200" s="424">
        <v>1166.1999999999998</v>
      </c>
      <c r="N200" s="220" t="s">
        <v>2584</v>
      </c>
      <c r="O200" s="430">
        <f t="shared" ref="O200:O263" si="12">ROUND((J200+L200)/2,-2)</f>
        <v>1100</v>
      </c>
      <c r="P200" s="431">
        <f t="shared" ref="P200:P263" si="13">ROUND((K200+M200)/2,-2)</f>
        <v>1100</v>
      </c>
      <c r="Q200" s="151"/>
      <c r="R200" s="216">
        <v>917</v>
      </c>
      <c r="S200" s="218">
        <v>875</v>
      </c>
      <c r="T200" s="461">
        <f t="shared" ref="T200:T263" si="14">(O200-R200)/R200</f>
        <v>0.19956379498364232</v>
      </c>
      <c r="U200" s="461">
        <f t="shared" ref="U200:U263" si="15">(P200-S200)/S200</f>
        <v>0.25714285714285712</v>
      </c>
      <c r="V200" s="414"/>
    </row>
    <row r="201" spans="1:22" customFormat="1" ht="33.75">
      <c r="A201" s="122">
        <v>246</v>
      </c>
      <c r="B201" s="191">
        <v>195</v>
      </c>
      <c r="C201" s="192" t="s">
        <v>3422</v>
      </c>
      <c r="D201" s="193" t="s">
        <v>2320</v>
      </c>
      <c r="E201" s="193" t="s">
        <v>1062</v>
      </c>
      <c r="F201" s="193"/>
      <c r="G201" s="193" t="s">
        <v>1062</v>
      </c>
      <c r="H201" s="193" t="s">
        <v>2446</v>
      </c>
      <c r="I201" s="194" t="s">
        <v>878</v>
      </c>
      <c r="J201" s="126">
        <v>9044</v>
      </c>
      <c r="K201" s="124">
        <v>8591.7999999999993</v>
      </c>
      <c r="L201" s="423">
        <v>11667.39</v>
      </c>
      <c r="M201" s="424">
        <v>11111.8</v>
      </c>
      <c r="N201" s="220" t="s">
        <v>2584</v>
      </c>
      <c r="O201" s="430">
        <f t="shared" si="12"/>
        <v>10400</v>
      </c>
      <c r="P201" s="431">
        <f t="shared" si="13"/>
        <v>9900</v>
      </c>
      <c r="Q201" s="151"/>
      <c r="R201" s="216">
        <v>9036</v>
      </c>
      <c r="S201" s="218">
        <v>8606</v>
      </c>
      <c r="T201" s="461">
        <f t="shared" si="14"/>
        <v>0.1509517485613103</v>
      </c>
      <c r="U201" s="461">
        <f t="shared" si="15"/>
        <v>0.15036021380432257</v>
      </c>
      <c r="V201" s="414"/>
    </row>
    <row r="202" spans="1:22" customFormat="1" ht="22.5">
      <c r="A202" s="122">
        <v>247</v>
      </c>
      <c r="B202" s="191">
        <v>196</v>
      </c>
      <c r="C202" s="192" t="s">
        <v>3422</v>
      </c>
      <c r="D202" s="193" t="s">
        <v>2320</v>
      </c>
      <c r="E202" s="193" t="s">
        <v>1063</v>
      </c>
      <c r="F202" s="193"/>
      <c r="G202" s="193" t="s">
        <v>1063</v>
      </c>
      <c r="H202" s="193"/>
      <c r="I202" s="194" t="s">
        <v>878</v>
      </c>
      <c r="J202" s="126">
        <v>2142</v>
      </c>
      <c r="K202" s="124">
        <v>2034.9</v>
      </c>
      <c r="L202" s="423">
        <v>2426.9700000000003</v>
      </c>
      <c r="M202" s="424">
        <v>2311.3999999999996</v>
      </c>
      <c r="N202" s="220" t="s">
        <v>2584</v>
      </c>
      <c r="O202" s="430">
        <f t="shared" si="12"/>
        <v>2300</v>
      </c>
      <c r="P202" s="431">
        <f t="shared" si="13"/>
        <v>2200</v>
      </c>
      <c r="Q202" s="151"/>
      <c r="R202" s="216">
        <v>2099</v>
      </c>
      <c r="S202" s="218">
        <v>2000</v>
      </c>
      <c r="T202" s="461">
        <f t="shared" si="14"/>
        <v>9.575988565983802E-2</v>
      </c>
      <c r="U202" s="461">
        <f t="shared" si="15"/>
        <v>0.1</v>
      </c>
      <c r="V202" s="414"/>
    </row>
    <row r="203" spans="1:22" customFormat="1" ht="22.5">
      <c r="A203" s="122">
        <v>258</v>
      </c>
      <c r="B203" s="191">
        <v>197</v>
      </c>
      <c r="C203" s="192" t="s">
        <v>3422</v>
      </c>
      <c r="D203" s="193" t="s">
        <v>2320</v>
      </c>
      <c r="E203" s="193" t="s">
        <v>1064</v>
      </c>
      <c r="F203" s="193"/>
      <c r="G203" s="193" t="s">
        <v>1064</v>
      </c>
      <c r="H203" s="193"/>
      <c r="I203" s="194" t="s">
        <v>878</v>
      </c>
      <c r="J203" s="126">
        <v>2142</v>
      </c>
      <c r="K203" s="124">
        <v>2034.9</v>
      </c>
      <c r="L203" s="423">
        <v>2274.09</v>
      </c>
      <c r="M203" s="424">
        <v>2165.7999999999997</v>
      </c>
      <c r="N203" s="220" t="s">
        <v>2584</v>
      </c>
      <c r="O203" s="430">
        <f t="shared" si="12"/>
        <v>2200</v>
      </c>
      <c r="P203" s="431">
        <f t="shared" si="13"/>
        <v>2100</v>
      </c>
      <c r="Q203" s="151"/>
      <c r="R203" s="216">
        <v>2099</v>
      </c>
      <c r="S203" s="218">
        <v>2000</v>
      </c>
      <c r="T203" s="461">
        <f t="shared" si="14"/>
        <v>4.8118151500714627E-2</v>
      </c>
      <c r="U203" s="461">
        <f t="shared" si="15"/>
        <v>0.05</v>
      </c>
      <c r="V203" s="414"/>
    </row>
    <row r="204" spans="1:22" customFormat="1" ht="22.5">
      <c r="A204" s="122">
        <v>259</v>
      </c>
      <c r="B204" s="191">
        <v>198</v>
      </c>
      <c r="C204" s="192" t="s">
        <v>3422</v>
      </c>
      <c r="D204" s="193" t="s">
        <v>2320</v>
      </c>
      <c r="E204" s="193" t="s">
        <v>1065</v>
      </c>
      <c r="F204" s="193"/>
      <c r="G204" s="193" t="s">
        <v>1065</v>
      </c>
      <c r="H204" s="193"/>
      <c r="I204" s="194" t="s">
        <v>878</v>
      </c>
      <c r="J204" s="126">
        <v>2142</v>
      </c>
      <c r="K204" s="124">
        <v>2034.9</v>
      </c>
      <c r="L204" s="423">
        <v>2426.9700000000003</v>
      </c>
      <c r="M204" s="424">
        <v>2311.3999999999996</v>
      </c>
      <c r="N204" s="220" t="s">
        <v>2584</v>
      </c>
      <c r="O204" s="430">
        <f t="shared" si="12"/>
        <v>2300</v>
      </c>
      <c r="P204" s="431">
        <f t="shared" si="13"/>
        <v>2200</v>
      </c>
      <c r="Q204" s="151"/>
      <c r="R204" s="216">
        <v>2099</v>
      </c>
      <c r="S204" s="218">
        <v>2000</v>
      </c>
      <c r="T204" s="461">
        <f t="shared" si="14"/>
        <v>9.575988565983802E-2</v>
      </c>
      <c r="U204" s="461">
        <f t="shared" si="15"/>
        <v>0.1</v>
      </c>
      <c r="V204" s="414"/>
    </row>
    <row r="205" spans="1:22" customFormat="1" ht="22.5">
      <c r="A205" s="122">
        <v>260</v>
      </c>
      <c r="B205" s="191">
        <v>199</v>
      </c>
      <c r="C205" s="192" t="s">
        <v>3422</v>
      </c>
      <c r="D205" s="193" t="s">
        <v>2320</v>
      </c>
      <c r="E205" s="193" t="s">
        <v>1066</v>
      </c>
      <c r="F205" s="193"/>
      <c r="G205" s="193" t="s">
        <v>1066</v>
      </c>
      <c r="H205" s="193"/>
      <c r="I205" s="194" t="s">
        <v>878</v>
      </c>
      <c r="J205" s="126">
        <v>2142</v>
      </c>
      <c r="K205" s="124">
        <v>2034.9</v>
      </c>
      <c r="L205" s="423">
        <v>1575</v>
      </c>
      <c r="M205" s="424">
        <v>1500</v>
      </c>
      <c r="N205" s="220" t="s">
        <v>2584</v>
      </c>
      <c r="O205" s="430">
        <f t="shared" si="12"/>
        <v>1900</v>
      </c>
      <c r="P205" s="431">
        <f t="shared" si="13"/>
        <v>1800</v>
      </c>
      <c r="Q205" s="151"/>
      <c r="R205" s="216">
        <v>1205</v>
      </c>
      <c r="S205" s="218">
        <v>1148</v>
      </c>
      <c r="T205" s="461">
        <f t="shared" si="14"/>
        <v>0.57676348547717837</v>
      </c>
      <c r="U205" s="461">
        <f t="shared" si="15"/>
        <v>0.56794425087108014</v>
      </c>
      <c r="V205" s="414"/>
    </row>
    <row r="206" spans="1:22" customFormat="1" ht="45">
      <c r="A206" s="122">
        <v>261</v>
      </c>
      <c r="B206" s="191">
        <v>200</v>
      </c>
      <c r="C206" s="192" t="s">
        <v>3422</v>
      </c>
      <c r="D206" s="193" t="s">
        <v>2357</v>
      </c>
      <c r="E206" s="193" t="s">
        <v>1067</v>
      </c>
      <c r="F206" s="193"/>
      <c r="G206" s="193" t="s">
        <v>1067</v>
      </c>
      <c r="H206" s="193" t="s">
        <v>1042</v>
      </c>
      <c r="I206" s="194" t="s">
        <v>982</v>
      </c>
      <c r="J206" s="126">
        <v>416500</v>
      </c>
      <c r="K206" s="124">
        <v>395675</v>
      </c>
      <c r="L206" s="423">
        <v>33663</v>
      </c>
      <c r="M206" s="424">
        <v>32059.999999999996</v>
      </c>
      <c r="N206" s="220" t="s">
        <v>2918</v>
      </c>
      <c r="O206" s="430">
        <f t="shared" si="12"/>
        <v>225100</v>
      </c>
      <c r="P206" s="431">
        <f t="shared" si="13"/>
        <v>213900</v>
      </c>
      <c r="Q206" s="151"/>
      <c r="R206" s="216">
        <v>21798</v>
      </c>
      <c r="S206" s="218">
        <v>20761</v>
      </c>
      <c r="T206" s="461">
        <f t="shared" si="14"/>
        <v>9.3266354711441419</v>
      </c>
      <c r="U206" s="461">
        <f t="shared" si="15"/>
        <v>9.3029719185010364</v>
      </c>
      <c r="V206" s="414"/>
    </row>
    <row r="207" spans="1:22" customFormat="1" ht="33.75">
      <c r="A207" s="122">
        <v>262</v>
      </c>
      <c r="B207" s="191">
        <v>201</v>
      </c>
      <c r="C207" s="192" t="s">
        <v>3422</v>
      </c>
      <c r="D207" s="193" t="s">
        <v>2322</v>
      </c>
      <c r="E207" s="193" t="s">
        <v>1068</v>
      </c>
      <c r="F207" s="193"/>
      <c r="G207" s="193" t="s">
        <v>1068</v>
      </c>
      <c r="H207" s="193"/>
      <c r="I207" s="194" t="s">
        <v>878</v>
      </c>
      <c r="J207" s="126">
        <v>321300</v>
      </c>
      <c r="K207" s="124">
        <v>305235</v>
      </c>
      <c r="L207" s="423">
        <v>429203.25</v>
      </c>
      <c r="M207" s="424">
        <v>408765</v>
      </c>
      <c r="N207" s="220" t="s">
        <v>2584</v>
      </c>
      <c r="O207" s="430">
        <f t="shared" si="12"/>
        <v>375300</v>
      </c>
      <c r="P207" s="431">
        <f t="shared" si="13"/>
        <v>357000</v>
      </c>
      <c r="Q207" s="151"/>
      <c r="R207" s="216">
        <v>302604</v>
      </c>
      <c r="S207" s="218">
        <v>302615</v>
      </c>
      <c r="T207" s="461">
        <f t="shared" si="14"/>
        <v>0.24023476226355236</v>
      </c>
      <c r="U207" s="461">
        <f t="shared" si="15"/>
        <v>0.17971680187697239</v>
      </c>
      <c r="V207" s="414"/>
    </row>
    <row r="208" spans="1:22" customFormat="1" ht="56.25">
      <c r="A208" s="122">
        <v>263</v>
      </c>
      <c r="B208" s="191">
        <v>202</v>
      </c>
      <c r="C208" s="192" t="s">
        <v>3422</v>
      </c>
      <c r="D208" s="193" t="s">
        <v>2320</v>
      </c>
      <c r="E208" s="193" t="s">
        <v>1069</v>
      </c>
      <c r="F208" s="193"/>
      <c r="G208" s="193" t="s">
        <v>1069</v>
      </c>
      <c r="H208" s="193" t="s">
        <v>896</v>
      </c>
      <c r="I208" s="194" t="s">
        <v>878</v>
      </c>
      <c r="J208" s="126">
        <v>654500</v>
      </c>
      <c r="K208" s="124">
        <v>621775</v>
      </c>
      <c r="L208" s="423">
        <v>3867.15</v>
      </c>
      <c r="M208" s="424">
        <v>3683</v>
      </c>
      <c r="N208" s="220" t="s">
        <v>3437</v>
      </c>
      <c r="O208" s="430">
        <f t="shared" si="12"/>
        <v>329200</v>
      </c>
      <c r="P208" s="431">
        <f t="shared" si="13"/>
        <v>312700</v>
      </c>
      <c r="Q208" s="151"/>
      <c r="R208" s="216">
        <v>3868</v>
      </c>
      <c r="S208" s="218">
        <v>3683</v>
      </c>
      <c r="T208" s="461">
        <f t="shared" si="14"/>
        <v>84.108583247156147</v>
      </c>
      <c r="U208" s="461">
        <f t="shared" si="15"/>
        <v>83.903611186532714</v>
      </c>
      <c r="V208" s="414"/>
    </row>
    <row r="209" spans="1:22" customFormat="1" ht="78.75">
      <c r="A209" s="122">
        <v>264</v>
      </c>
      <c r="B209" s="191">
        <v>203</v>
      </c>
      <c r="C209" s="192" t="s">
        <v>3422</v>
      </c>
      <c r="D209" s="193" t="s">
        <v>2320</v>
      </c>
      <c r="E209" s="193" t="s">
        <v>1070</v>
      </c>
      <c r="F209" s="193"/>
      <c r="G209" s="193" t="s">
        <v>1070</v>
      </c>
      <c r="H209" s="193" t="s">
        <v>896</v>
      </c>
      <c r="I209" s="194" t="s">
        <v>896</v>
      </c>
      <c r="J209" s="126">
        <v>114954</v>
      </c>
      <c r="K209" s="124">
        <v>109206.3</v>
      </c>
      <c r="L209" s="423">
        <f>+M209*1.05</f>
        <v>29715</v>
      </c>
      <c r="M209" s="424">
        <v>28300</v>
      </c>
      <c r="N209" s="221" t="s">
        <v>2195</v>
      </c>
      <c r="O209" s="430">
        <f t="shared" si="12"/>
        <v>72300</v>
      </c>
      <c r="P209" s="431">
        <f t="shared" si="13"/>
        <v>68800</v>
      </c>
      <c r="Q209" s="151"/>
      <c r="R209" s="216">
        <v>290121</v>
      </c>
      <c r="S209" s="218">
        <v>276306</v>
      </c>
      <c r="T209" s="461">
        <f t="shared" si="14"/>
        <v>-0.75079363438013791</v>
      </c>
      <c r="U209" s="461">
        <f t="shared" si="15"/>
        <v>-0.75100070212011316</v>
      </c>
      <c r="V209" s="414"/>
    </row>
    <row r="210" spans="1:22" customFormat="1" ht="67.5">
      <c r="A210" s="122">
        <v>265</v>
      </c>
      <c r="B210" s="191">
        <v>204</v>
      </c>
      <c r="C210" s="192" t="s">
        <v>3422</v>
      </c>
      <c r="D210" s="193" t="s">
        <v>2357</v>
      </c>
      <c r="E210" s="193" t="s">
        <v>1071</v>
      </c>
      <c r="F210" s="193"/>
      <c r="G210" s="193" t="s">
        <v>1071</v>
      </c>
      <c r="H210" s="193" t="s">
        <v>896</v>
      </c>
      <c r="I210" s="194" t="s">
        <v>896</v>
      </c>
      <c r="J210" s="126">
        <v>34986</v>
      </c>
      <c r="K210" s="124">
        <v>33236.699999999997</v>
      </c>
      <c r="L210" s="423">
        <v>13469.609999999999</v>
      </c>
      <c r="M210" s="424">
        <v>12828.199999999999</v>
      </c>
      <c r="N210" s="220" t="s">
        <v>2584</v>
      </c>
      <c r="O210" s="430">
        <f t="shared" si="12"/>
        <v>24200</v>
      </c>
      <c r="P210" s="431">
        <f t="shared" si="13"/>
        <v>23000</v>
      </c>
      <c r="Q210" s="151"/>
      <c r="R210" s="216">
        <v>82993</v>
      </c>
      <c r="S210" s="218">
        <v>79042</v>
      </c>
      <c r="T210" s="461">
        <f t="shared" si="14"/>
        <v>-0.70840914293976598</v>
      </c>
      <c r="U210" s="461">
        <f t="shared" si="15"/>
        <v>-0.70901546013511807</v>
      </c>
      <c r="V210" s="414"/>
    </row>
    <row r="211" spans="1:22" customFormat="1" ht="33.75">
      <c r="A211" s="122">
        <v>266</v>
      </c>
      <c r="B211" s="191">
        <v>205</v>
      </c>
      <c r="C211" s="192" t="s">
        <v>3422</v>
      </c>
      <c r="D211" s="193" t="s">
        <v>2320</v>
      </c>
      <c r="E211" s="193" t="s">
        <v>1072</v>
      </c>
      <c r="F211" s="193"/>
      <c r="G211" s="193" t="s">
        <v>1072</v>
      </c>
      <c r="H211" s="193"/>
      <c r="I211" s="194" t="s">
        <v>878</v>
      </c>
      <c r="J211" s="126">
        <v>3570</v>
      </c>
      <c r="K211" s="124">
        <v>3391.5</v>
      </c>
      <c r="L211" s="423">
        <v>4898.04</v>
      </c>
      <c r="M211" s="424">
        <v>4664.7999999999993</v>
      </c>
      <c r="N211" s="221" t="s">
        <v>2584</v>
      </c>
      <c r="O211" s="430">
        <f t="shared" si="12"/>
        <v>4200</v>
      </c>
      <c r="P211" s="431">
        <f t="shared" si="13"/>
        <v>4000</v>
      </c>
      <c r="Q211" s="151"/>
      <c r="R211" s="216">
        <v>3530</v>
      </c>
      <c r="S211" s="218">
        <v>3362</v>
      </c>
      <c r="T211" s="461">
        <f t="shared" si="14"/>
        <v>0.18980169971671387</v>
      </c>
      <c r="U211" s="461">
        <f t="shared" si="15"/>
        <v>0.18976799524092802</v>
      </c>
      <c r="V211" s="414"/>
    </row>
    <row r="212" spans="1:22" customFormat="1" ht="22.5">
      <c r="A212" s="122">
        <v>267</v>
      </c>
      <c r="B212" s="191">
        <v>206</v>
      </c>
      <c r="C212" s="192" t="s">
        <v>3422</v>
      </c>
      <c r="D212" s="193" t="s">
        <v>2320</v>
      </c>
      <c r="E212" s="193" t="s">
        <v>1073</v>
      </c>
      <c r="F212" s="193"/>
      <c r="G212" s="193" t="s">
        <v>2447</v>
      </c>
      <c r="H212" s="193"/>
      <c r="I212" s="194" t="s">
        <v>878</v>
      </c>
      <c r="J212" s="126">
        <v>199920</v>
      </c>
      <c r="K212" s="124">
        <v>189924</v>
      </c>
      <c r="L212" s="423">
        <v>396900</v>
      </c>
      <c r="M212" s="424">
        <v>378000</v>
      </c>
      <c r="N212" s="221" t="s">
        <v>2584</v>
      </c>
      <c r="O212" s="430">
        <f t="shared" si="12"/>
        <v>298400</v>
      </c>
      <c r="P212" s="431">
        <f t="shared" si="13"/>
        <v>284000</v>
      </c>
      <c r="Q212" s="151"/>
      <c r="R212" s="216">
        <v>297957</v>
      </c>
      <c r="S212" s="218">
        <v>283657</v>
      </c>
      <c r="T212" s="461">
        <f t="shared" si="14"/>
        <v>1.4867917182680723E-3</v>
      </c>
      <c r="U212" s="461">
        <f t="shared" si="15"/>
        <v>1.2092068942419895E-3</v>
      </c>
      <c r="V212" s="414"/>
    </row>
    <row r="213" spans="1:22" customFormat="1" ht="22.5">
      <c r="A213" s="122">
        <v>269</v>
      </c>
      <c r="B213" s="191">
        <v>207</v>
      </c>
      <c r="C213" s="192" t="s">
        <v>3422</v>
      </c>
      <c r="D213" s="193" t="s">
        <v>2380</v>
      </c>
      <c r="E213" s="193" t="s">
        <v>1074</v>
      </c>
      <c r="F213" s="193"/>
      <c r="G213" s="193" t="s">
        <v>2448</v>
      </c>
      <c r="H213" s="193"/>
      <c r="I213" s="194" t="s">
        <v>878</v>
      </c>
      <c r="J213" s="126">
        <v>660.45</v>
      </c>
      <c r="K213" s="124">
        <v>627.13</v>
      </c>
      <c r="L213" s="423">
        <v>793.8</v>
      </c>
      <c r="M213" s="424">
        <v>756</v>
      </c>
      <c r="N213" s="221" t="s">
        <v>2584</v>
      </c>
      <c r="O213" s="430">
        <f t="shared" si="12"/>
        <v>700</v>
      </c>
      <c r="P213" s="431">
        <f t="shared" si="13"/>
        <v>700</v>
      </c>
      <c r="Q213" s="151"/>
      <c r="R213" s="216">
        <v>660</v>
      </c>
      <c r="S213" s="218">
        <v>630</v>
      </c>
      <c r="T213" s="461">
        <f t="shared" si="14"/>
        <v>6.0606060606060608E-2</v>
      </c>
      <c r="U213" s="461">
        <f t="shared" si="15"/>
        <v>0.1111111111111111</v>
      </c>
      <c r="V213" s="414"/>
    </row>
    <row r="214" spans="1:22" customFormat="1" ht="56.25">
      <c r="A214" s="122">
        <v>272</v>
      </c>
      <c r="B214" s="191">
        <v>208</v>
      </c>
      <c r="C214" s="192" t="s">
        <v>3422</v>
      </c>
      <c r="D214" s="193" t="s">
        <v>2322</v>
      </c>
      <c r="E214" s="193" t="s">
        <v>1075</v>
      </c>
      <c r="F214" s="193"/>
      <c r="G214" s="193" t="s">
        <v>1075</v>
      </c>
      <c r="H214" s="193"/>
      <c r="I214" s="194" t="s">
        <v>878</v>
      </c>
      <c r="J214" s="126">
        <v>76160</v>
      </c>
      <c r="K214" s="124">
        <v>72352</v>
      </c>
      <c r="L214" s="423">
        <v>18301.5</v>
      </c>
      <c r="M214" s="424">
        <v>17430</v>
      </c>
      <c r="N214" s="221" t="s">
        <v>2584</v>
      </c>
      <c r="O214" s="430">
        <f t="shared" si="12"/>
        <v>47200</v>
      </c>
      <c r="P214" s="431">
        <f t="shared" si="13"/>
        <v>44900</v>
      </c>
      <c r="Q214" s="151"/>
      <c r="R214" s="216">
        <v>77246</v>
      </c>
      <c r="S214" s="218">
        <v>73568</v>
      </c>
      <c r="T214" s="461">
        <f t="shared" si="14"/>
        <v>-0.38896512440773634</v>
      </c>
      <c r="U214" s="461">
        <f t="shared" si="15"/>
        <v>-0.38968029578077423</v>
      </c>
      <c r="V214" s="414"/>
    </row>
    <row r="215" spans="1:22" customFormat="1" ht="22.5">
      <c r="A215" s="122">
        <v>273</v>
      </c>
      <c r="B215" s="191">
        <v>209</v>
      </c>
      <c r="C215" s="192" t="s">
        <v>3422</v>
      </c>
      <c r="D215" s="193" t="s">
        <v>2317</v>
      </c>
      <c r="E215" s="200" t="s">
        <v>1076</v>
      </c>
      <c r="F215" s="193"/>
      <c r="G215" s="193" t="s">
        <v>1076</v>
      </c>
      <c r="H215" s="193"/>
      <c r="I215" s="194" t="s">
        <v>878</v>
      </c>
      <c r="J215" s="126">
        <v>19040</v>
      </c>
      <c r="K215" s="124">
        <v>18088</v>
      </c>
      <c r="L215" s="423">
        <v>16634.52</v>
      </c>
      <c r="M215" s="424">
        <v>15842.4</v>
      </c>
      <c r="N215" s="220" t="s">
        <v>2584</v>
      </c>
      <c r="O215" s="430">
        <f t="shared" si="12"/>
        <v>17800</v>
      </c>
      <c r="P215" s="431">
        <f t="shared" si="13"/>
        <v>17000</v>
      </c>
      <c r="Q215" s="151"/>
      <c r="R215" s="216">
        <v>12485</v>
      </c>
      <c r="S215" s="218">
        <v>11892</v>
      </c>
      <c r="T215" s="461">
        <f t="shared" si="14"/>
        <v>0.42571085302362838</v>
      </c>
      <c r="U215" s="461">
        <f t="shared" si="15"/>
        <v>0.42953245879582913</v>
      </c>
      <c r="V215" s="414"/>
    </row>
    <row r="216" spans="1:22" customFormat="1" ht="45">
      <c r="A216" s="122">
        <v>274</v>
      </c>
      <c r="B216" s="191">
        <v>210</v>
      </c>
      <c r="C216" s="192" t="s">
        <v>3422</v>
      </c>
      <c r="D216" s="193" t="s">
        <v>2317</v>
      </c>
      <c r="E216" s="193" t="s">
        <v>1077</v>
      </c>
      <c r="F216" s="193"/>
      <c r="G216" s="193" t="s">
        <v>2450</v>
      </c>
      <c r="H216" s="193" t="s">
        <v>2451</v>
      </c>
      <c r="I216" s="194" t="s">
        <v>878</v>
      </c>
      <c r="J216" s="126">
        <v>46410</v>
      </c>
      <c r="K216" s="124">
        <v>44089.5</v>
      </c>
      <c r="L216" s="423">
        <v>42336</v>
      </c>
      <c r="M216" s="424">
        <v>40320</v>
      </c>
      <c r="N216" s="220" t="s">
        <v>3441</v>
      </c>
      <c r="O216" s="430">
        <f t="shared" si="12"/>
        <v>44400</v>
      </c>
      <c r="P216" s="431">
        <f t="shared" si="13"/>
        <v>42200</v>
      </c>
      <c r="Q216" s="151"/>
      <c r="R216" s="216">
        <v>37508</v>
      </c>
      <c r="S216" s="218">
        <v>35723</v>
      </c>
      <c r="T216" s="461">
        <f t="shared" si="14"/>
        <v>0.18374746720699583</v>
      </c>
      <c r="U216" s="461">
        <f t="shared" si="15"/>
        <v>0.18131175993057694</v>
      </c>
      <c r="V216" s="414"/>
    </row>
    <row r="217" spans="1:22" customFormat="1" ht="45">
      <c r="A217" s="122">
        <v>275</v>
      </c>
      <c r="B217" s="191">
        <v>211</v>
      </c>
      <c r="C217" s="192" t="s">
        <v>3422</v>
      </c>
      <c r="D217" s="193" t="s">
        <v>2357</v>
      </c>
      <c r="E217" s="193" t="s">
        <v>2452</v>
      </c>
      <c r="F217" s="193"/>
      <c r="G217" s="193" t="s">
        <v>2452</v>
      </c>
      <c r="H217" s="193"/>
      <c r="I217" s="194" t="s">
        <v>878</v>
      </c>
      <c r="J217" s="126">
        <v>523.6</v>
      </c>
      <c r="K217" s="124">
        <v>497.42</v>
      </c>
      <c r="L217" s="423">
        <v>699.72</v>
      </c>
      <c r="M217" s="424">
        <v>666.4</v>
      </c>
      <c r="N217" s="221" t="s">
        <v>2584</v>
      </c>
      <c r="O217" s="430">
        <f t="shared" si="12"/>
        <v>600</v>
      </c>
      <c r="P217" s="431">
        <f t="shared" si="13"/>
        <v>600</v>
      </c>
      <c r="Q217" s="151"/>
      <c r="R217" s="216">
        <v>524</v>
      </c>
      <c r="S217" s="218">
        <v>499</v>
      </c>
      <c r="T217" s="461">
        <f t="shared" si="14"/>
        <v>0.14503816793893129</v>
      </c>
      <c r="U217" s="461">
        <f t="shared" si="15"/>
        <v>0.20240480961923848</v>
      </c>
      <c r="V217" s="414"/>
    </row>
    <row r="218" spans="1:22" customFormat="1" ht="45">
      <c r="A218" s="122">
        <v>276</v>
      </c>
      <c r="B218" s="191">
        <v>212</v>
      </c>
      <c r="C218" s="192" t="s">
        <v>3422</v>
      </c>
      <c r="D218" s="193" t="s">
        <v>2357</v>
      </c>
      <c r="E218" s="193" t="s">
        <v>1078</v>
      </c>
      <c r="F218" s="193"/>
      <c r="G218" s="193" t="s">
        <v>1078</v>
      </c>
      <c r="H218" s="193"/>
      <c r="I218" s="194" t="s">
        <v>878</v>
      </c>
      <c r="J218" s="126">
        <v>595</v>
      </c>
      <c r="K218" s="124">
        <v>565.25</v>
      </c>
      <c r="L218" s="423">
        <v>349.86</v>
      </c>
      <c r="M218" s="424">
        <v>333.2</v>
      </c>
      <c r="N218" s="221" t="s">
        <v>2584</v>
      </c>
      <c r="O218" s="430">
        <f t="shared" si="12"/>
        <v>500</v>
      </c>
      <c r="P218" s="431">
        <f t="shared" si="13"/>
        <v>400</v>
      </c>
      <c r="Q218" s="151"/>
      <c r="R218" s="216">
        <v>787</v>
      </c>
      <c r="S218" s="218">
        <v>750</v>
      </c>
      <c r="T218" s="461">
        <f t="shared" si="14"/>
        <v>-0.36467598475222363</v>
      </c>
      <c r="U218" s="461">
        <f t="shared" si="15"/>
        <v>-0.46666666666666667</v>
      </c>
      <c r="V218" s="414"/>
    </row>
    <row r="219" spans="1:22" customFormat="1" ht="45">
      <c r="A219" s="122">
        <v>277</v>
      </c>
      <c r="B219" s="191">
        <v>213</v>
      </c>
      <c r="C219" s="192" t="s">
        <v>3422</v>
      </c>
      <c r="D219" s="193" t="s">
        <v>2357</v>
      </c>
      <c r="E219" s="193" t="s">
        <v>1079</v>
      </c>
      <c r="F219" s="193"/>
      <c r="G219" s="193" t="s">
        <v>1079</v>
      </c>
      <c r="H219" s="193"/>
      <c r="I219" s="194" t="s">
        <v>878</v>
      </c>
      <c r="J219" s="126">
        <v>595</v>
      </c>
      <c r="K219" s="124">
        <v>565.25</v>
      </c>
      <c r="L219" s="423">
        <v>1049.58</v>
      </c>
      <c r="M219" s="424">
        <v>999.59999999999991</v>
      </c>
      <c r="N219" s="221" t="s">
        <v>2584</v>
      </c>
      <c r="O219" s="430">
        <f t="shared" si="12"/>
        <v>800</v>
      </c>
      <c r="P219" s="431">
        <f t="shared" si="13"/>
        <v>800</v>
      </c>
      <c r="Q219" s="151"/>
      <c r="R219" s="216">
        <v>787</v>
      </c>
      <c r="S219" s="218">
        <v>750</v>
      </c>
      <c r="T219" s="461">
        <f t="shared" si="14"/>
        <v>1.6518424396442185E-2</v>
      </c>
      <c r="U219" s="461">
        <f t="shared" si="15"/>
        <v>6.6666666666666666E-2</v>
      </c>
      <c r="V219" s="414"/>
    </row>
    <row r="220" spans="1:22" customFormat="1" ht="45">
      <c r="A220" s="122">
        <v>278</v>
      </c>
      <c r="B220" s="191">
        <v>214</v>
      </c>
      <c r="C220" s="192" t="s">
        <v>3422</v>
      </c>
      <c r="D220" s="193" t="s">
        <v>2357</v>
      </c>
      <c r="E220" s="193" t="s">
        <v>1080</v>
      </c>
      <c r="F220" s="193"/>
      <c r="G220" s="193" t="s">
        <v>1080</v>
      </c>
      <c r="H220" s="193"/>
      <c r="I220" s="194" t="s">
        <v>878</v>
      </c>
      <c r="J220" s="126">
        <v>595</v>
      </c>
      <c r="K220" s="124">
        <v>565.25</v>
      </c>
      <c r="L220" s="423">
        <v>1049.58</v>
      </c>
      <c r="M220" s="424">
        <v>999.59999999999991</v>
      </c>
      <c r="N220" s="221" t="s">
        <v>2584</v>
      </c>
      <c r="O220" s="430">
        <f t="shared" si="12"/>
        <v>800</v>
      </c>
      <c r="P220" s="431">
        <f t="shared" si="13"/>
        <v>800</v>
      </c>
      <c r="Q220" s="151"/>
      <c r="R220" s="216">
        <v>787</v>
      </c>
      <c r="S220" s="218">
        <v>750</v>
      </c>
      <c r="T220" s="461">
        <f t="shared" si="14"/>
        <v>1.6518424396442185E-2</v>
      </c>
      <c r="U220" s="461">
        <f t="shared" si="15"/>
        <v>6.6666666666666666E-2</v>
      </c>
      <c r="V220" s="414"/>
    </row>
    <row r="221" spans="1:22" customFormat="1" ht="56.25">
      <c r="A221" s="122">
        <v>279</v>
      </c>
      <c r="B221" s="191">
        <v>215</v>
      </c>
      <c r="C221" s="192" t="s">
        <v>3422</v>
      </c>
      <c r="D221" s="193" t="s">
        <v>2357</v>
      </c>
      <c r="E221" s="193" t="s">
        <v>1081</v>
      </c>
      <c r="F221" s="193"/>
      <c r="G221" s="193" t="s">
        <v>1081</v>
      </c>
      <c r="H221" s="193"/>
      <c r="I221" s="194" t="s">
        <v>878</v>
      </c>
      <c r="J221" s="126">
        <v>255.85</v>
      </c>
      <c r="K221" s="124">
        <v>242.76</v>
      </c>
      <c r="L221" s="423">
        <v>264.59999999999997</v>
      </c>
      <c r="M221" s="424">
        <v>251.99999999999997</v>
      </c>
      <c r="N221" s="220" t="s">
        <v>2584</v>
      </c>
      <c r="O221" s="430">
        <f t="shared" si="12"/>
        <v>300</v>
      </c>
      <c r="P221" s="431">
        <f t="shared" si="13"/>
        <v>200</v>
      </c>
      <c r="Q221" s="151"/>
      <c r="R221" s="216">
        <v>196</v>
      </c>
      <c r="S221" s="218">
        <v>188</v>
      </c>
      <c r="T221" s="461">
        <f t="shared" si="14"/>
        <v>0.53061224489795922</v>
      </c>
      <c r="U221" s="461">
        <f t="shared" si="15"/>
        <v>6.3829787234042548E-2</v>
      </c>
      <c r="V221" s="414"/>
    </row>
    <row r="222" spans="1:22" customFormat="1" ht="45">
      <c r="A222" s="122">
        <v>282</v>
      </c>
      <c r="B222" s="191">
        <v>216</v>
      </c>
      <c r="C222" s="192" t="s">
        <v>3422</v>
      </c>
      <c r="D222" s="193" t="s">
        <v>2357</v>
      </c>
      <c r="E222" s="193" t="s">
        <v>1082</v>
      </c>
      <c r="F222" s="193"/>
      <c r="G222" s="193" t="s">
        <v>1082</v>
      </c>
      <c r="H222" s="193"/>
      <c r="I222" s="194" t="s">
        <v>878</v>
      </c>
      <c r="J222" s="126">
        <v>595</v>
      </c>
      <c r="K222" s="124">
        <v>565.25</v>
      </c>
      <c r="L222" s="423">
        <v>874.65</v>
      </c>
      <c r="M222" s="424">
        <v>833</v>
      </c>
      <c r="N222" s="220" t="s">
        <v>2584</v>
      </c>
      <c r="O222" s="430">
        <f t="shared" si="12"/>
        <v>700</v>
      </c>
      <c r="P222" s="431">
        <f t="shared" si="13"/>
        <v>700</v>
      </c>
      <c r="Q222" s="151"/>
      <c r="R222" s="216">
        <v>656</v>
      </c>
      <c r="S222" s="218">
        <v>624</v>
      </c>
      <c r="T222" s="461">
        <f t="shared" si="14"/>
        <v>6.7073170731707321E-2</v>
      </c>
      <c r="U222" s="461">
        <f t="shared" si="15"/>
        <v>0.12179487179487179</v>
      </c>
      <c r="V222" s="414"/>
    </row>
    <row r="223" spans="1:22" customFormat="1" ht="22.5">
      <c r="A223" s="122">
        <v>283</v>
      </c>
      <c r="B223" s="191">
        <v>217</v>
      </c>
      <c r="C223" s="192" t="s">
        <v>3422</v>
      </c>
      <c r="D223" s="193" t="s">
        <v>2320</v>
      </c>
      <c r="E223" s="193" t="s">
        <v>3425</v>
      </c>
      <c r="F223" s="193"/>
      <c r="G223" s="193" t="s">
        <v>1083</v>
      </c>
      <c r="H223" s="193" t="s">
        <v>2382</v>
      </c>
      <c r="I223" s="194" t="s">
        <v>890</v>
      </c>
      <c r="J223" s="126">
        <v>10923.01</v>
      </c>
      <c r="K223" s="124">
        <v>10376.799999999999</v>
      </c>
      <c r="L223" s="423">
        <v>13224.12</v>
      </c>
      <c r="M223" s="424">
        <v>12594.4</v>
      </c>
      <c r="N223" s="220" t="s">
        <v>2584</v>
      </c>
      <c r="O223" s="430">
        <f t="shared" si="12"/>
        <v>12100</v>
      </c>
      <c r="P223" s="431">
        <f t="shared" si="13"/>
        <v>11500</v>
      </c>
      <c r="Q223" s="151"/>
      <c r="R223" s="216">
        <v>10923</v>
      </c>
      <c r="S223" s="218">
        <v>10403</v>
      </c>
      <c r="T223" s="461">
        <f t="shared" si="14"/>
        <v>0.10775427995971802</v>
      </c>
      <c r="U223" s="461">
        <f t="shared" si="15"/>
        <v>0.10545035086032875</v>
      </c>
      <c r="V223" s="414"/>
    </row>
    <row r="224" spans="1:22" customFormat="1" ht="45">
      <c r="A224" s="122">
        <v>284</v>
      </c>
      <c r="B224" s="191">
        <v>218</v>
      </c>
      <c r="C224" s="192" t="s">
        <v>3422</v>
      </c>
      <c r="D224" s="193" t="s">
        <v>2320</v>
      </c>
      <c r="E224" s="193" t="s">
        <v>1084</v>
      </c>
      <c r="F224" s="193"/>
      <c r="G224" s="193" t="s">
        <v>1084</v>
      </c>
      <c r="H224" s="193"/>
      <c r="I224" s="194" t="s">
        <v>878</v>
      </c>
      <c r="J224" s="126">
        <v>8806</v>
      </c>
      <c r="K224" s="124">
        <v>8365.7000000000007</v>
      </c>
      <c r="L224" s="423">
        <v>11598.3</v>
      </c>
      <c r="M224" s="424">
        <v>11046</v>
      </c>
      <c r="N224" s="220" t="s">
        <v>2584</v>
      </c>
      <c r="O224" s="430">
        <f t="shared" si="12"/>
        <v>10200</v>
      </c>
      <c r="P224" s="431">
        <f t="shared" si="13"/>
        <v>9700</v>
      </c>
      <c r="Q224" s="151"/>
      <c r="R224" s="216">
        <v>8798</v>
      </c>
      <c r="S224" s="218">
        <v>8379</v>
      </c>
      <c r="T224" s="461">
        <f t="shared" si="14"/>
        <v>0.1593543987269834</v>
      </c>
      <c r="U224" s="461">
        <f t="shared" si="15"/>
        <v>0.15765604487408999</v>
      </c>
      <c r="V224" s="414"/>
    </row>
    <row r="225" spans="1:22" customFormat="1" ht="56.25">
      <c r="A225" s="122">
        <v>285</v>
      </c>
      <c r="B225" s="191">
        <v>219</v>
      </c>
      <c r="C225" s="192" t="s">
        <v>3422</v>
      </c>
      <c r="D225" s="193" t="s">
        <v>2320</v>
      </c>
      <c r="E225" s="193" t="s">
        <v>1085</v>
      </c>
      <c r="F225" s="193"/>
      <c r="G225" s="193" t="s">
        <v>2453</v>
      </c>
      <c r="H225" s="193"/>
      <c r="I225" s="194" t="s">
        <v>878</v>
      </c>
      <c r="J225" s="126">
        <v>380097.9</v>
      </c>
      <c r="K225" s="124">
        <v>361093.6</v>
      </c>
      <c r="L225" s="423">
        <v>309750</v>
      </c>
      <c r="M225" s="424">
        <v>295000</v>
      </c>
      <c r="N225" s="220" t="s">
        <v>2584</v>
      </c>
      <c r="O225" s="430">
        <f t="shared" si="12"/>
        <v>344900</v>
      </c>
      <c r="P225" s="431">
        <f t="shared" si="13"/>
        <v>328000</v>
      </c>
      <c r="Q225" s="151"/>
      <c r="R225" s="216">
        <v>85964</v>
      </c>
      <c r="S225" s="218">
        <v>81872</v>
      </c>
      <c r="T225" s="461">
        <f t="shared" si="14"/>
        <v>3.0121446186775858</v>
      </c>
      <c r="U225" s="461">
        <f t="shared" si="15"/>
        <v>3.0062536642564002</v>
      </c>
      <c r="V225" s="414"/>
    </row>
    <row r="226" spans="1:22" customFormat="1" ht="56.25">
      <c r="A226" s="122">
        <v>286</v>
      </c>
      <c r="B226" s="191">
        <v>220</v>
      </c>
      <c r="C226" s="192" t="s">
        <v>3422</v>
      </c>
      <c r="D226" s="193" t="s">
        <v>2320</v>
      </c>
      <c r="E226" s="193" t="s">
        <v>1086</v>
      </c>
      <c r="F226" s="193"/>
      <c r="G226" s="193" t="s">
        <v>2454</v>
      </c>
      <c r="H226" s="193"/>
      <c r="I226" s="194" t="s">
        <v>878</v>
      </c>
      <c r="J226" s="126">
        <v>452818.8</v>
      </c>
      <c r="K226" s="124">
        <v>430177.86</v>
      </c>
      <c r="L226" s="423">
        <v>337.95299999999997</v>
      </c>
      <c r="M226" s="424">
        <v>321.86</v>
      </c>
      <c r="N226" s="220" t="s">
        <v>2195</v>
      </c>
      <c r="O226" s="430">
        <f t="shared" si="12"/>
        <v>226600</v>
      </c>
      <c r="P226" s="431">
        <f t="shared" si="13"/>
        <v>215200</v>
      </c>
      <c r="Q226" s="151"/>
      <c r="R226" s="216">
        <v>143349</v>
      </c>
      <c r="S226" s="218">
        <v>136523</v>
      </c>
      <c r="T226" s="461">
        <f t="shared" si="14"/>
        <v>0.58075745209244567</v>
      </c>
      <c r="U226" s="461">
        <f t="shared" si="15"/>
        <v>0.57629117438087352</v>
      </c>
      <c r="V226" s="414"/>
    </row>
    <row r="227" spans="1:22" customFormat="1" ht="56.25">
      <c r="A227" s="122">
        <v>290</v>
      </c>
      <c r="B227" s="191">
        <v>221</v>
      </c>
      <c r="C227" s="192" t="s">
        <v>3422</v>
      </c>
      <c r="D227" s="193" t="s">
        <v>2320</v>
      </c>
      <c r="E227" s="193" t="s">
        <v>1087</v>
      </c>
      <c r="F227" s="193"/>
      <c r="G227" s="193" t="s">
        <v>2455</v>
      </c>
      <c r="H227" s="193"/>
      <c r="I227" s="194" t="s">
        <v>878</v>
      </c>
      <c r="J227" s="126">
        <v>299880</v>
      </c>
      <c r="K227" s="124">
        <v>284886</v>
      </c>
      <c r="L227" s="423">
        <v>273000</v>
      </c>
      <c r="M227" s="424">
        <v>260000</v>
      </c>
      <c r="N227" s="220" t="s">
        <v>2584</v>
      </c>
      <c r="O227" s="430">
        <f t="shared" si="12"/>
        <v>286400</v>
      </c>
      <c r="P227" s="431">
        <f t="shared" si="13"/>
        <v>272400</v>
      </c>
      <c r="Q227" s="151"/>
      <c r="R227" s="216">
        <v>143349</v>
      </c>
      <c r="S227" s="218">
        <v>136523</v>
      </c>
      <c r="T227" s="461">
        <f t="shared" si="14"/>
        <v>0.99792115745488286</v>
      </c>
      <c r="U227" s="461">
        <f t="shared" si="15"/>
        <v>0.99526819656761134</v>
      </c>
      <c r="V227" s="414"/>
    </row>
    <row r="228" spans="1:22" customFormat="1" ht="33.75">
      <c r="A228" s="122">
        <v>292</v>
      </c>
      <c r="B228" s="191">
        <v>222</v>
      </c>
      <c r="C228" s="192" t="s">
        <v>3422</v>
      </c>
      <c r="D228" s="193" t="s">
        <v>2320</v>
      </c>
      <c r="E228" s="193" t="s">
        <v>1088</v>
      </c>
      <c r="F228" s="193"/>
      <c r="G228" s="193" t="s">
        <v>1088</v>
      </c>
      <c r="H228" s="193" t="s">
        <v>2456</v>
      </c>
      <c r="I228" s="194" t="s">
        <v>916</v>
      </c>
      <c r="J228" s="126">
        <v>327250</v>
      </c>
      <c r="K228" s="124">
        <v>310887.5</v>
      </c>
      <c r="L228" s="423">
        <v>438724.44</v>
      </c>
      <c r="M228" s="424">
        <v>417832.8</v>
      </c>
      <c r="N228" s="220" t="s">
        <v>2584</v>
      </c>
      <c r="O228" s="430">
        <f t="shared" si="12"/>
        <v>383000</v>
      </c>
      <c r="P228" s="431">
        <f t="shared" si="13"/>
        <v>364400</v>
      </c>
      <c r="Q228" s="151"/>
      <c r="R228" s="216">
        <v>315049</v>
      </c>
      <c r="S228" s="218">
        <v>300059</v>
      </c>
      <c r="T228" s="461">
        <f t="shared" si="14"/>
        <v>0.21568390948709565</v>
      </c>
      <c r="U228" s="461">
        <f t="shared" si="15"/>
        <v>0.21442782919359193</v>
      </c>
      <c r="V228" s="414"/>
    </row>
    <row r="229" spans="1:22" customFormat="1" ht="33.75">
      <c r="A229" s="122">
        <v>293</v>
      </c>
      <c r="B229" s="191">
        <v>223</v>
      </c>
      <c r="C229" s="192" t="s">
        <v>3422</v>
      </c>
      <c r="D229" s="193" t="s">
        <v>2398</v>
      </c>
      <c r="E229" s="193" t="s">
        <v>1089</v>
      </c>
      <c r="F229" s="193"/>
      <c r="G229" s="193" t="s">
        <v>1089</v>
      </c>
      <c r="H229" s="193"/>
      <c r="I229" s="194" t="s">
        <v>878</v>
      </c>
      <c r="J229" s="126">
        <v>88298</v>
      </c>
      <c r="K229" s="124">
        <v>83883.100000000006</v>
      </c>
      <c r="L229" s="423">
        <v>105840</v>
      </c>
      <c r="M229" s="424">
        <v>100800</v>
      </c>
      <c r="N229" s="221" t="s">
        <v>2584</v>
      </c>
      <c r="O229" s="430">
        <f t="shared" si="12"/>
        <v>97100</v>
      </c>
      <c r="P229" s="431">
        <f t="shared" si="13"/>
        <v>92300</v>
      </c>
      <c r="Q229" s="151"/>
      <c r="R229" s="216">
        <v>88283</v>
      </c>
      <c r="S229" s="218">
        <v>84077</v>
      </c>
      <c r="T229" s="461">
        <f t="shared" si="14"/>
        <v>9.9872002537294835E-2</v>
      </c>
      <c r="U229" s="461">
        <f t="shared" si="15"/>
        <v>9.7803204205668612E-2</v>
      </c>
      <c r="V229" s="414"/>
    </row>
    <row r="230" spans="1:22" customFormat="1" ht="33.75">
      <c r="A230" s="122">
        <v>294</v>
      </c>
      <c r="B230" s="191">
        <v>224</v>
      </c>
      <c r="C230" s="192" t="s">
        <v>3422</v>
      </c>
      <c r="D230" s="193" t="s">
        <v>2320</v>
      </c>
      <c r="E230" s="193" t="s">
        <v>1090</v>
      </c>
      <c r="F230" s="193"/>
      <c r="G230" s="193" t="s">
        <v>2457</v>
      </c>
      <c r="H230" s="193"/>
      <c r="I230" s="194" t="s">
        <v>878</v>
      </c>
      <c r="J230" s="126">
        <v>13923</v>
      </c>
      <c r="K230" s="124">
        <v>13226.85</v>
      </c>
      <c r="L230" s="423">
        <v>7790.9999999999991</v>
      </c>
      <c r="M230" s="424">
        <v>7419.9999999999991</v>
      </c>
      <c r="N230" s="221" t="s">
        <v>2584</v>
      </c>
      <c r="O230" s="430">
        <f t="shared" si="12"/>
        <v>10900</v>
      </c>
      <c r="P230" s="431">
        <f t="shared" si="13"/>
        <v>10300</v>
      </c>
      <c r="Q230" s="151"/>
      <c r="R230" s="216">
        <v>13984</v>
      </c>
      <c r="S230" s="218">
        <v>13556</v>
      </c>
      <c r="T230" s="461">
        <f t="shared" si="14"/>
        <v>-0.22053775743707094</v>
      </c>
      <c r="U230" s="461">
        <f t="shared" si="15"/>
        <v>-0.2401888462673355</v>
      </c>
      <c r="V230" s="414"/>
    </row>
    <row r="231" spans="1:22" customFormat="1" ht="45">
      <c r="A231" s="122">
        <v>295</v>
      </c>
      <c r="B231" s="191">
        <v>225</v>
      </c>
      <c r="C231" s="192" t="s">
        <v>3422</v>
      </c>
      <c r="D231" s="193" t="s">
        <v>2322</v>
      </c>
      <c r="E231" s="193" t="s">
        <v>1091</v>
      </c>
      <c r="F231" s="193"/>
      <c r="G231" s="193" t="s">
        <v>1091</v>
      </c>
      <c r="H231" s="193" t="s">
        <v>2458</v>
      </c>
      <c r="I231" s="194" t="s">
        <v>878</v>
      </c>
      <c r="J231" s="126">
        <v>226100</v>
      </c>
      <c r="K231" s="124">
        <v>214795</v>
      </c>
      <c r="L231" s="423">
        <v>318372.59999999998</v>
      </c>
      <c r="M231" s="424">
        <v>303212</v>
      </c>
      <c r="N231" s="221" t="s">
        <v>2584</v>
      </c>
      <c r="O231" s="430">
        <f t="shared" si="12"/>
        <v>272200</v>
      </c>
      <c r="P231" s="431">
        <f t="shared" si="13"/>
        <v>259000</v>
      </c>
      <c r="Q231" s="151"/>
      <c r="R231" s="216">
        <v>220696</v>
      </c>
      <c r="S231" s="218">
        <v>210198</v>
      </c>
      <c r="T231" s="461">
        <f t="shared" si="14"/>
        <v>0.23337079058977053</v>
      </c>
      <c r="U231" s="461">
        <f t="shared" si="15"/>
        <v>0.23217157156585697</v>
      </c>
      <c r="V231" s="414"/>
    </row>
    <row r="232" spans="1:22" customFormat="1" ht="45">
      <c r="A232" s="122">
        <v>297</v>
      </c>
      <c r="B232" s="191">
        <v>226</v>
      </c>
      <c r="C232" s="192" t="s">
        <v>3422</v>
      </c>
      <c r="D232" s="193" t="s">
        <v>2322</v>
      </c>
      <c r="E232" s="193" t="s">
        <v>1092</v>
      </c>
      <c r="F232" s="193"/>
      <c r="G232" s="193" t="s">
        <v>1092</v>
      </c>
      <c r="H232" s="193" t="s">
        <v>2459</v>
      </c>
      <c r="I232" s="194" t="s">
        <v>878</v>
      </c>
      <c r="J232" s="126">
        <v>4284</v>
      </c>
      <c r="K232" s="124">
        <v>4069.8</v>
      </c>
      <c r="L232" s="423">
        <v>5387.5499999999993</v>
      </c>
      <c r="M232" s="424">
        <v>5131</v>
      </c>
      <c r="N232" s="221" t="s">
        <v>2584</v>
      </c>
      <c r="O232" s="430">
        <f t="shared" si="12"/>
        <v>4800</v>
      </c>
      <c r="P232" s="431">
        <f t="shared" si="13"/>
        <v>4600</v>
      </c>
      <c r="Q232" s="151"/>
      <c r="R232" s="216">
        <v>4200</v>
      </c>
      <c r="S232" s="218">
        <v>4001</v>
      </c>
      <c r="T232" s="461">
        <f t="shared" si="14"/>
        <v>0.14285714285714285</v>
      </c>
      <c r="U232" s="461">
        <f t="shared" si="15"/>
        <v>0.14971257185703574</v>
      </c>
      <c r="V232" s="414"/>
    </row>
    <row r="233" spans="1:22" customFormat="1" ht="45">
      <c r="A233" s="122">
        <v>298</v>
      </c>
      <c r="B233" s="191">
        <v>227</v>
      </c>
      <c r="C233" s="192" t="s">
        <v>3422</v>
      </c>
      <c r="D233" s="193" t="s">
        <v>2322</v>
      </c>
      <c r="E233" s="193" t="s">
        <v>1093</v>
      </c>
      <c r="F233" s="193"/>
      <c r="G233" s="193" t="s">
        <v>2460</v>
      </c>
      <c r="H233" s="193" t="s">
        <v>2459</v>
      </c>
      <c r="I233" s="194" t="s">
        <v>878</v>
      </c>
      <c r="J233" s="126">
        <v>4284</v>
      </c>
      <c r="K233" s="124">
        <v>4069.8</v>
      </c>
      <c r="L233" s="423">
        <v>8246.7000000000007</v>
      </c>
      <c r="M233" s="424">
        <v>7854</v>
      </c>
      <c r="N233" s="220" t="s">
        <v>2584</v>
      </c>
      <c r="O233" s="430">
        <f t="shared" si="12"/>
        <v>6300</v>
      </c>
      <c r="P233" s="431">
        <f t="shared" si="13"/>
        <v>6000</v>
      </c>
      <c r="Q233" s="151"/>
      <c r="R233" s="216">
        <v>4200</v>
      </c>
      <c r="S233" s="218">
        <v>4001</v>
      </c>
      <c r="T233" s="461">
        <f t="shared" si="14"/>
        <v>0.5</v>
      </c>
      <c r="U233" s="461">
        <f t="shared" si="15"/>
        <v>0.49962509372656838</v>
      </c>
      <c r="V233" s="414"/>
    </row>
    <row r="234" spans="1:22" customFormat="1" ht="67.5">
      <c r="A234" s="122">
        <v>300</v>
      </c>
      <c r="B234" s="191">
        <v>228</v>
      </c>
      <c r="C234" s="192" t="s">
        <v>1097</v>
      </c>
      <c r="D234" s="193" t="s">
        <v>2443</v>
      </c>
      <c r="E234" s="193" t="s">
        <v>1099</v>
      </c>
      <c r="F234" s="193"/>
      <c r="G234" s="193" t="s">
        <v>1099</v>
      </c>
      <c r="H234" s="193" t="s">
        <v>896</v>
      </c>
      <c r="I234" s="194" t="s">
        <v>896</v>
      </c>
      <c r="J234" s="126">
        <v>464100</v>
      </c>
      <c r="K234" s="124">
        <v>440895</v>
      </c>
      <c r="L234" s="423">
        <v>294000</v>
      </c>
      <c r="M234" s="424">
        <v>280000</v>
      </c>
      <c r="N234" s="220" t="s">
        <v>2584</v>
      </c>
      <c r="O234" s="430">
        <f t="shared" si="12"/>
        <v>379100</v>
      </c>
      <c r="P234" s="431">
        <f t="shared" si="13"/>
        <v>360400</v>
      </c>
      <c r="Q234" s="151"/>
      <c r="R234" s="216">
        <v>184346</v>
      </c>
      <c r="S234" s="218">
        <v>175568</v>
      </c>
      <c r="T234" s="461">
        <f t="shared" si="14"/>
        <v>1.0564590498302107</v>
      </c>
      <c r="U234" s="461">
        <f t="shared" si="15"/>
        <v>1.0527658798869954</v>
      </c>
      <c r="V234" s="414"/>
    </row>
    <row r="235" spans="1:22" customFormat="1" ht="45">
      <c r="A235" s="122">
        <v>301</v>
      </c>
      <c r="B235" s="191">
        <v>229</v>
      </c>
      <c r="C235" s="192" t="s">
        <v>1097</v>
      </c>
      <c r="D235" s="193" t="s">
        <v>2322</v>
      </c>
      <c r="E235" s="193" t="s">
        <v>1101</v>
      </c>
      <c r="F235" s="193"/>
      <c r="G235" s="193" t="s">
        <v>1101</v>
      </c>
      <c r="H235" s="193"/>
      <c r="I235" s="194" t="s">
        <v>878</v>
      </c>
      <c r="J235" s="126">
        <v>632996.69999999995</v>
      </c>
      <c r="K235" s="124">
        <v>601347.46</v>
      </c>
      <c r="L235" s="423">
        <v>470561.7</v>
      </c>
      <c r="M235" s="424">
        <v>448154</v>
      </c>
      <c r="N235" s="220" t="s">
        <v>2584</v>
      </c>
      <c r="O235" s="430">
        <f t="shared" si="12"/>
        <v>551800</v>
      </c>
      <c r="P235" s="431">
        <f t="shared" si="13"/>
        <v>524800</v>
      </c>
      <c r="Q235" s="151"/>
      <c r="R235" s="216">
        <v>150082</v>
      </c>
      <c r="S235" s="218">
        <v>142933</v>
      </c>
      <c r="T235" s="461">
        <f t="shared" si="14"/>
        <v>2.6766567609706695</v>
      </c>
      <c r="U235" s="461">
        <f t="shared" si="15"/>
        <v>2.6716503536622054</v>
      </c>
      <c r="V235" s="414"/>
    </row>
    <row r="236" spans="1:22" customFormat="1" ht="45">
      <c r="A236" s="122">
        <v>306</v>
      </c>
      <c r="B236" s="191">
        <v>230</v>
      </c>
      <c r="C236" s="192" t="s">
        <v>1097</v>
      </c>
      <c r="D236" s="193" t="s">
        <v>2322</v>
      </c>
      <c r="E236" s="193" t="s">
        <v>2112</v>
      </c>
      <c r="F236" s="193"/>
      <c r="G236" s="193" t="s">
        <v>2112</v>
      </c>
      <c r="H236" s="193"/>
      <c r="I236" s="194" t="s">
        <v>878</v>
      </c>
      <c r="J236" s="126">
        <v>2023000</v>
      </c>
      <c r="K236" s="124">
        <v>1921850</v>
      </c>
      <c r="L236" s="423">
        <v>1486905</v>
      </c>
      <c r="M236" s="424">
        <v>1416100</v>
      </c>
      <c r="N236" s="220" t="s">
        <v>2584</v>
      </c>
      <c r="O236" s="430">
        <f t="shared" si="12"/>
        <v>1755000</v>
      </c>
      <c r="P236" s="431">
        <f t="shared" si="13"/>
        <v>1669000</v>
      </c>
      <c r="Q236" s="151"/>
      <c r="R236" s="216">
        <v>1313223</v>
      </c>
      <c r="S236" s="218">
        <v>1250689</v>
      </c>
      <c r="T236" s="461">
        <f t="shared" si="14"/>
        <v>0.33640668797302514</v>
      </c>
      <c r="U236" s="461">
        <f t="shared" si="15"/>
        <v>0.33446444319890878</v>
      </c>
      <c r="V236" s="414"/>
    </row>
    <row r="237" spans="1:22" customFormat="1" ht="22.5">
      <c r="A237" s="122">
        <v>307</v>
      </c>
      <c r="B237" s="191">
        <v>231</v>
      </c>
      <c r="C237" s="192" t="s">
        <v>1097</v>
      </c>
      <c r="D237" s="193" t="s">
        <v>2320</v>
      </c>
      <c r="E237" s="193" t="s">
        <v>2873</v>
      </c>
      <c r="F237" s="193"/>
      <c r="G237" s="193" t="s">
        <v>1102</v>
      </c>
      <c r="H237" s="193"/>
      <c r="I237" s="194" t="s">
        <v>878</v>
      </c>
      <c r="J237" s="126">
        <v>321300</v>
      </c>
      <c r="K237" s="124">
        <v>305235</v>
      </c>
      <c r="L237" s="423">
        <v>170938</v>
      </c>
      <c r="M237" s="424">
        <v>162799</v>
      </c>
      <c r="N237" s="220" t="s">
        <v>3437</v>
      </c>
      <c r="O237" s="430">
        <f t="shared" si="12"/>
        <v>246100</v>
      </c>
      <c r="P237" s="431">
        <f t="shared" si="13"/>
        <v>234000</v>
      </c>
      <c r="Q237" s="151"/>
      <c r="R237" s="216">
        <v>170938</v>
      </c>
      <c r="S237" s="218">
        <v>162799</v>
      </c>
      <c r="T237" s="461">
        <f t="shared" si="14"/>
        <v>0.43970328423170973</v>
      </c>
      <c r="U237" s="461">
        <f t="shared" si="15"/>
        <v>0.43735526630998961</v>
      </c>
      <c r="V237" s="414"/>
    </row>
    <row r="238" spans="1:22" customFormat="1" ht="22.5">
      <c r="A238" s="122">
        <v>308</v>
      </c>
      <c r="B238" s="191">
        <v>232</v>
      </c>
      <c r="C238" s="192" t="s">
        <v>1097</v>
      </c>
      <c r="D238" s="193" t="s">
        <v>2320</v>
      </c>
      <c r="E238" s="193" t="s">
        <v>2873</v>
      </c>
      <c r="F238" s="193"/>
      <c r="G238" s="193" t="s">
        <v>1104</v>
      </c>
      <c r="H238" s="193" t="s">
        <v>1105</v>
      </c>
      <c r="I238" s="194" t="s">
        <v>878</v>
      </c>
      <c r="J238" s="126">
        <v>166600</v>
      </c>
      <c r="K238" s="124">
        <v>158270</v>
      </c>
      <c r="L238" s="423">
        <v>40950</v>
      </c>
      <c r="M238" s="424">
        <v>39000</v>
      </c>
      <c r="N238" s="220" t="s">
        <v>2584</v>
      </c>
      <c r="O238" s="430">
        <f t="shared" si="12"/>
        <v>103800</v>
      </c>
      <c r="P238" s="431">
        <f t="shared" si="13"/>
        <v>98600</v>
      </c>
      <c r="Q238" s="151"/>
      <c r="R238" s="216">
        <v>17600</v>
      </c>
      <c r="S238" s="218">
        <v>16762</v>
      </c>
      <c r="T238" s="461">
        <f t="shared" si="14"/>
        <v>4.8977272727272725</v>
      </c>
      <c r="U238" s="461">
        <f t="shared" si="15"/>
        <v>4.882352941176471</v>
      </c>
      <c r="V238" s="414"/>
    </row>
    <row r="239" spans="1:22" customFormat="1" ht="22.5">
      <c r="A239" s="122">
        <v>312</v>
      </c>
      <c r="B239" s="191">
        <v>233</v>
      </c>
      <c r="C239" s="192" t="s">
        <v>1097</v>
      </c>
      <c r="D239" s="193" t="s">
        <v>2320</v>
      </c>
      <c r="E239" s="193" t="s">
        <v>2873</v>
      </c>
      <c r="F239" s="193"/>
      <c r="G239" s="193" t="s">
        <v>1106</v>
      </c>
      <c r="H239" s="193"/>
      <c r="I239" s="194" t="s">
        <v>878</v>
      </c>
      <c r="J239" s="126">
        <v>166600</v>
      </c>
      <c r="K239" s="124">
        <v>158270</v>
      </c>
      <c r="L239" s="423">
        <v>194314.88999999998</v>
      </c>
      <c r="M239" s="424">
        <v>185061.8</v>
      </c>
      <c r="N239" s="221" t="s">
        <v>2584</v>
      </c>
      <c r="O239" s="430">
        <f t="shared" si="12"/>
        <v>180500</v>
      </c>
      <c r="P239" s="432">
        <f t="shared" si="13"/>
        <v>171700</v>
      </c>
      <c r="Q239" s="152"/>
      <c r="R239" s="216">
        <v>132428</v>
      </c>
      <c r="S239" s="218">
        <v>126122</v>
      </c>
      <c r="T239" s="461">
        <f t="shared" si="14"/>
        <v>0.36300480260972001</v>
      </c>
      <c r="U239" s="461">
        <f t="shared" si="15"/>
        <v>0.36138025086820696</v>
      </c>
      <c r="V239" s="414"/>
    </row>
    <row r="240" spans="1:22" customFormat="1" ht="22.5">
      <c r="A240" s="122">
        <v>314</v>
      </c>
      <c r="B240" s="191">
        <v>234</v>
      </c>
      <c r="C240" s="192" t="s">
        <v>1097</v>
      </c>
      <c r="D240" s="193" t="s">
        <v>2320</v>
      </c>
      <c r="E240" s="193" t="s">
        <v>2874</v>
      </c>
      <c r="F240" s="193"/>
      <c r="G240" s="193" t="s">
        <v>1107</v>
      </c>
      <c r="H240" s="193"/>
      <c r="I240" s="194" t="s">
        <v>878</v>
      </c>
      <c r="J240" s="126">
        <v>511700</v>
      </c>
      <c r="K240" s="124">
        <v>486115</v>
      </c>
      <c r="L240" s="423">
        <v>387343.95</v>
      </c>
      <c r="M240" s="424">
        <v>368899</v>
      </c>
      <c r="N240" s="221" t="s">
        <v>3437</v>
      </c>
      <c r="O240" s="430">
        <f t="shared" si="12"/>
        <v>449500</v>
      </c>
      <c r="P240" s="432">
        <f t="shared" si="13"/>
        <v>427500</v>
      </c>
      <c r="Q240" s="152"/>
      <c r="R240" s="216">
        <v>387344</v>
      </c>
      <c r="S240" s="218">
        <v>368899</v>
      </c>
      <c r="T240" s="461">
        <f t="shared" si="14"/>
        <v>0.16046718162666776</v>
      </c>
      <c r="U240" s="461">
        <f t="shared" si="15"/>
        <v>0.15885377840547141</v>
      </c>
      <c r="V240" s="414"/>
    </row>
    <row r="241" spans="1:22" customFormat="1" ht="22.5">
      <c r="A241" s="122">
        <v>323</v>
      </c>
      <c r="B241" s="191">
        <v>235</v>
      </c>
      <c r="C241" s="192" t="s">
        <v>1097</v>
      </c>
      <c r="D241" s="193" t="s">
        <v>2320</v>
      </c>
      <c r="E241" s="193" t="s">
        <v>2875</v>
      </c>
      <c r="F241" s="193"/>
      <c r="G241" s="193" t="s">
        <v>1108</v>
      </c>
      <c r="H241" s="193"/>
      <c r="I241" s="194" t="s">
        <v>878</v>
      </c>
      <c r="J241" s="126">
        <v>373660</v>
      </c>
      <c r="K241" s="124">
        <v>354977</v>
      </c>
      <c r="L241" s="423">
        <v>362943</v>
      </c>
      <c r="M241" s="424">
        <v>345660</v>
      </c>
      <c r="N241" s="221" t="s">
        <v>2195</v>
      </c>
      <c r="O241" s="430">
        <f t="shared" si="12"/>
        <v>368300</v>
      </c>
      <c r="P241" s="432">
        <f t="shared" si="13"/>
        <v>350300</v>
      </c>
      <c r="Q241" s="152"/>
      <c r="R241" s="216">
        <v>264739</v>
      </c>
      <c r="S241" s="218">
        <v>252132</v>
      </c>
      <c r="T241" s="461">
        <f t="shared" si="14"/>
        <v>0.39118150329192147</v>
      </c>
      <c r="U241" s="461">
        <f t="shared" si="15"/>
        <v>0.38935160947440228</v>
      </c>
      <c r="V241" s="414"/>
    </row>
    <row r="242" spans="1:22" customFormat="1" ht="45">
      <c r="A242" s="122">
        <v>324</v>
      </c>
      <c r="B242" s="191">
        <v>236</v>
      </c>
      <c r="C242" s="192" t="s">
        <v>1097</v>
      </c>
      <c r="D242" s="193" t="s">
        <v>2412</v>
      </c>
      <c r="E242" s="193" t="s">
        <v>1109</v>
      </c>
      <c r="F242" s="193"/>
      <c r="G242" s="193" t="s">
        <v>1109</v>
      </c>
      <c r="H242" s="193"/>
      <c r="I242" s="194" t="s">
        <v>878</v>
      </c>
      <c r="J242" s="126">
        <v>8496.6</v>
      </c>
      <c r="K242" s="124">
        <v>8071.77</v>
      </c>
      <c r="L242" s="423">
        <v>9775.5</v>
      </c>
      <c r="M242" s="424">
        <v>9310</v>
      </c>
      <c r="N242" s="221" t="s">
        <v>2584</v>
      </c>
      <c r="O242" s="430">
        <f t="shared" si="12"/>
        <v>9100</v>
      </c>
      <c r="P242" s="432">
        <f t="shared" si="13"/>
        <v>8700</v>
      </c>
      <c r="Q242" s="152"/>
      <c r="R242" s="216">
        <v>7429</v>
      </c>
      <c r="S242" s="218">
        <v>7082</v>
      </c>
      <c r="T242" s="461">
        <f t="shared" si="14"/>
        <v>0.2249293310001346</v>
      </c>
      <c r="U242" s="461">
        <f t="shared" si="15"/>
        <v>0.22846653487715335</v>
      </c>
      <c r="V242" s="414"/>
    </row>
    <row r="243" spans="1:22" customFormat="1" ht="78.75" customHeight="1">
      <c r="A243" s="122">
        <v>325</v>
      </c>
      <c r="B243" s="191">
        <v>237</v>
      </c>
      <c r="C243" s="192" t="s">
        <v>1097</v>
      </c>
      <c r="D243" s="193" t="s">
        <v>2412</v>
      </c>
      <c r="E243" s="193" t="s">
        <v>2876</v>
      </c>
      <c r="F243" s="193"/>
      <c r="G243" s="193" t="s">
        <v>1110</v>
      </c>
      <c r="H243" s="193"/>
      <c r="I243" s="194" t="s">
        <v>878</v>
      </c>
      <c r="J243" s="126">
        <v>773500</v>
      </c>
      <c r="K243" s="124">
        <v>734825</v>
      </c>
      <c r="L243" s="423">
        <v>661500</v>
      </c>
      <c r="M243" s="424">
        <v>630000</v>
      </c>
      <c r="N243" s="220" t="s">
        <v>2584</v>
      </c>
      <c r="O243" s="430">
        <f t="shared" si="12"/>
        <v>717500</v>
      </c>
      <c r="P243" s="431">
        <f t="shared" si="13"/>
        <v>682400</v>
      </c>
      <c r="Q243" s="151"/>
      <c r="R243" s="216">
        <v>559058</v>
      </c>
      <c r="S243" s="218">
        <v>532445</v>
      </c>
      <c r="T243" s="461">
        <f t="shared" si="14"/>
        <v>0.28340887707536605</v>
      </c>
      <c r="U243" s="461">
        <f t="shared" si="15"/>
        <v>0.2816347228352224</v>
      </c>
      <c r="V243" s="414"/>
    </row>
    <row r="244" spans="1:22" customFormat="1" ht="22.5">
      <c r="A244" s="122">
        <v>326</v>
      </c>
      <c r="B244" s="191">
        <v>238</v>
      </c>
      <c r="C244" s="192" t="s">
        <v>1097</v>
      </c>
      <c r="D244" s="193" t="s">
        <v>2412</v>
      </c>
      <c r="E244" s="193" t="s">
        <v>2877</v>
      </c>
      <c r="F244" s="193"/>
      <c r="G244" s="193" t="s">
        <v>1111</v>
      </c>
      <c r="H244" s="193"/>
      <c r="I244" s="194" t="s">
        <v>878</v>
      </c>
      <c r="J244" s="126">
        <v>833000</v>
      </c>
      <c r="K244" s="124">
        <v>791350</v>
      </c>
      <c r="L244" s="423">
        <v>836430</v>
      </c>
      <c r="M244" s="424">
        <v>796600</v>
      </c>
      <c r="N244" s="221" t="s">
        <v>2584</v>
      </c>
      <c r="O244" s="430">
        <f t="shared" si="12"/>
        <v>834700</v>
      </c>
      <c r="P244" s="431">
        <f t="shared" si="13"/>
        <v>794000</v>
      </c>
      <c r="Q244" s="151"/>
      <c r="R244" s="216">
        <v>634100</v>
      </c>
      <c r="S244" s="218">
        <v>603958</v>
      </c>
      <c r="T244" s="461">
        <f t="shared" si="14"/>
        <v>0.3163538873994638</v>
      </c>
      <c r="U244" s="461">
        <f t="shared" si="15"/>
        <v>0.31466095324509319</v>
      </c>
      <c r="V244" s="414"/>
    </row>
    <row r="245" spans="1:22" customFormat="1" ht="22.5">
      <c r="A245" s="122">
        <v>327</v>
      </c>
      <c r="B245" s="191">
        <v>239</v>
      </c>
      <c r="C245" s="192" t="s">
        <v>1097</v>
      </c>
      <c r="D245" s="193" t="s">
        <v>2322</v>
      </c>
      <c r="E245" s="193" t="s">
        <v>1112</v>
      </c>
      <c r="F245" s="193"/>
      <c r="G245" s="193" t="s">
        <v>1112</v>
      </c>
      <c r="H245" s="193"/>
      <c r="I245" s="194" t="s">
        <v>878</v>
      </c>
      <c r="J245" s="126">
        <v>2597960.4</v>
      </c>
      <c r="K245" s="124">
        <v>2468062.38</v>
      </c>
      <c r="L245" s="423">
        <v>110518.8</v>
      </c>
      <c r="M245" s="424">
        <v>105256</v>
      </c>
      <c r="N245" s="221" t="s">
        <v>3437</v>
      </c>
      <c r="O245" s="430">
        <f t="shared" si="12"/>
        <v>1354200</v>
      </c>
      <c r="P245" s="431">
        <f t="shared" si="13"/>
        <v>1286700</v>
      </c>
      <c r="Q245" s="151"/>
      <c r="R245" s="216">
        <v>110520</v>
      </c>
      <c r="S245" s="218">
        <v>105256</v>
      </c>
      <c r="T245" s="461">
        <f t="shared" si="14"/>
        <v>11.252985884907709</v>
      </c>
      <c r="U245" s="461">
        <f t="shared" si="15"/>
        <v>11.224481264726002</v>
      </c>
      <c r="V245" s="414"/>
    </row>
    <row r="246" spans="1:22" customFormat="1" ht="67.5">
      <c r="A246" s="122">
        <v>328</v>
      </c>
      <c r="B246" s="191">
        <v>240</v>
      </c>
      <c r="C246" s="192" t="s">
        <v>1097</v>
      </c>
      <c r="D246" s="193" t="s">
        <v>2322</v>
      </c>
      <c r="E246" s="193" t="s">
        <v>1114</v>
      </c>
      <c r="F246" s="193"/>
      <c r="G246" s="193" t="s">
        <v>1114</v>
      </c>
      <c r="H246" s="193"/>
      <c r="I246" s="194" t="s">
        <v>878</v>
      </c>
      <c r="J246" s="126">
        <v>1624350</v>
      </c>
      <c r="K246" s="124">
        <v>1543132.5</v>
      </c>
      <c r="L246" s="423">
        <v>82889.100000000006</v>
      </c>
      <c r="M246" s="424">
        <v>78942</v>
      </c>
      <c r="N246" s="221" t="s">
        <v>3437</v>
      </c>
      <c r="O246" s="430">
        <f t="shared" si="12"/>
        <v>853600</v>
      </c>
      <c r="P246" s="431">
        <f t="shared" si="13"/>
        <v>811000</v>
      </c>
      <c r="Q246" s="151"/>
      <c r="R246" s="216">
        <v>82888</v>
      </c>
      <c r="S246" s="218">
        <v>78942</v>
      </c>
      <c r="T246" s="461">
        <f t="shared" si="14"/>
        <v>9.2982337612199597</v>
      </c>
      <c r="U246" s="461">
        <f t="shared" si="15"/>
        <v>9.2733652555040411</v>
      </c>
      <c r="V246" s="414"/>
    </row>
    <row r="247" spans="1:22" customFormat="1" ht="56.25">
      <c r="A247" s="122">
        <v>329</v>
      </c>
      <c r="B247" s="191">
        <v>241</v>
      </c>
      <c r="C247" s="192" t="s">
        <v>1097</v>
      </c>
      <c r="D247" s="193" t="s">
        <v>2322</v>
      </c>
      <c r="E247" s="193" t="s">
        <v>2462</v>
      </c>
      <c r="F247" s="193"/>
      <c r="G247" s="193" t="s">
        <v>2462</v>
      </c>
      <c r="H247" s="193"/>
      <c r="I247" s="194" t="s">
        <v>878</v>
      </c>
      <c r="J247" s="126">
        <v>499800</v>
      </c>
      <c r="K247" s="124">
        <v>474810</v>
      </c>
      <c r="L247" s="423">
        <v>567822.78</v>
      </c>
      <c r="M247" s="424">
        <v>540783.6</v>
      </c>
      <c r="N247" s="220" t="s">
        <v>2584</v>
      </c>
      <c r="O247" s="430">
        <f t="shared" si="12"/>
        <v>533800</v>
      </c>
      <c r="P247" s="431">
        <f t="shared" si="13"/>
        <v>507800</v>
      </c>
      <c r="Q247" s="151"/>
      <c r="R247" s="216">
        <v>457753</v>
      </c>
      <c r="S247" s="218">
        <v>435991</v>
      </c>
      <c r="T247" s="461">
        <f t="shared" si="14"/>
        <v>0.16613107942493005</v>
      </c>
      <c r="U247" s="461">
        <f t="shared" si="15"/>
        <v>0.16470294111575698</v>
      </c>
      <c r="V247" s="414"/>
    </row>
    <row r="248" spans="1:22" customFormat="1" ht="33.75">
      <c r="A248" s="122">
        <v>330</v>
      </c>
      <c r="B248" s="191">
        <v>242</v>
      </c>
      <c r="C248" s="192" t="s">
        <v>1097</v>
      </c>
      <c r="D248" s="193" t="s">
        <v>2322</v>
      </c>
      <c r="E248" s="193" t="s">
        <v>1115</v>
      </c>
      <c r="F248" s="193"/>
      <c r="G248" s="193" t="s">
        <v>1115</v>
      </c>
      <c r="H248" s="193"/>
      <c r="I248" s="194" t="s">
        <v>878</v>
      </c>
      <c r="J248" s="126">
        <v>1536885</v>
      </c>
      <c r="K248" s="124">
        <v>1460040.75</v>
      </c>
      <c r="L248" s="423">
        <v>443940</v>
      </c>
      <c r="M248" s="424">
        <v>422800</v>
      </c>
      <c r="N248" s="221" t="s">
        <v>3442</v>
      </c>
      <c r="O248" s="430">
        <f t="shared" si="12"/>
        <v>990400</v>
      </c>
      <c r="P248" s="431">
        <f t="shared" si="13"/>
        <v>941400</v>
      </c>
      <c r="Q248" s="151"/>
      <c r="R248" s="216">
        <v>414451</v>
      </c>
      <c r="S248" s="218">
        <v>394717</v>
      </c>
      <c r="T248" s="461">
        <f t="shared" si="14"/>
        <v>1.3896672948068649</v>
      </c>
      <c r="U248" s="461">
        <f t="shared" si="15"/>
        <v>1.3849998859942694</v>
      </c>
      <c r="V248" s="414"/>
    </row>
    <row r="249" spans="1:22" customFormat="1" ht="45">
      <c r="A249" s="122">
        <v>331</v>
      </c>
      <c r="B249" s="191">
        <v>243</v>
      </c>
      <c r="C249" s="192" t="s">
        <v>1097</v>
      </c>
      <c r="D249" s="193" t="s">
        <v>2322</v>
      </c>
      <c r="E249" s="193" t="s">
        <v>1116</v>
      </c>
      <c r="F249" s="193"/>
      <c r="G249" s="193" t="s">
        <v>1116</v>
      </c>
      <c r="H249" s="193"/>
      <c r="I249" s="194" t="s">
        <v>878</v>
      </c>
      <c r="J249" s="126">
        <v>1724310</v>
      </c>
      <c r="K249" s="124">
        <v>1638094.5</v>
      </c>
      <c r="L249" s="423">
        <v>1127777.7</v>
      </c>
      <c r="M249" s="424">
        <v>1074074</v>
      </c>
      <c r="N249" s="221" t="s">
        <v>2584</v>
      </c>
      <c r="O249" s="430">
        <f t="shared" si="12"/>
        <v>1426000</v>
      </c>
      <c r="P249" s="431">
        <f t="shared" si="13"/>
        <v>1356100</v>
      </c>
      <c r="Q249" s="151"/>
      <c r="R249" s="216">
        <v>483528</v>
      </c>
      <c r="S249" s="218">
        <v>460503</v>
      </c>
      <c r="T249" s="461">
        <f t="shared" si="14"/>
        <v>1.9491570291689415</v>
      </c>
      <c r="U249" s="461">
        <f t="shared" si="15"/>
        <v>1.944823377915019</v>
      </c>
      <c r="V249" s="414"/>
    </row>
    <row r="250" spans="1:22" customFormat="1" ht="56.25">
      <c r="A250" s="122">
        <v>332</v>
      </c>
      <c r="B250" s="191">
        <v>244</v>
      </c>
      <c r="C250" s="192" t="s">
        <v>1097</v>
      </c>
      <c r="D250" s="193" t="s">
        <v>2322</v>
      </c>
      <c r="E250" s="193" t="s">
        <v>1452</v>
      </c>
      <c r="F250" s="193"/>
      <c r="G250" s="193" t="s">
        <v>1452</v>
      </c>
      <c r="H250" s="193"/>
      <c r="I250" s="194" t="s">
        <v>878</v>
      </c>
      <c r="J250" s="126">
        <v>2162884.5</v>
      </c>
      <c r="K250" s="124">
        <v>2054740.87</v>
      </c>
      <c r="L250" s="423">
        <v>1449000</v>
      </c>
      <c r="M250" s="424">
        <v>1380000</v>
      </c>
      <c r="N250" s="221" t="s">
        <v>2584</v>
      </c>
      <c r="O250" s="430">
        <f t="shared" si="12"/>
        <v>1805900</v>
      </c>
      <c r="P250" s="431">
        <f t="shared" si="13"/>
        <v>1717400</v>
      </c>
      <c r="Q250" s="151"/>
      <c r="R250" s="216">
        <v>170938</v>
      </c>
      <c r="S250" s="218">
        <v>162790</v>
      </c>
      <c r="T250" s="461">
        <f t="shared" si="14"/>
        <v>9.5646491710444721</v>
      </c>
      <c r="U250" s="461">
        <f t="shared" si="15"/>
        <v>9.549788070520302</v>
      </c>
      <c r="V250" s="414"/>
    </row>
    <row r="251" spans="1:22" customFormat="1" ht="67.5">
      <c r="A251" s="122">
        <v>334</v>
      </c>
      <c r="B251" s="191">
        <v>245</v>
      </c>
      <c r="C251" s="192" t="s">
        <v>1097</v>
      </c>
      <c r="D251" s="193" t="s">
        <v>2322</v>
      </c>
      <c r="E251" s="193" t="s">
        <v>1451</v>
      </c>
      <c r="F251" s="193"/>
      <c r="G251" s="193" t="s">
        <v>1451</v>
      </c>
      <c r="H251" s="193"/>
      <c r="I251" s="194" t="s">
        <v>878</v>
      </c>
      <c r="J251" s="126">
        <v>116203.5</v>
      </c>
      <c r="K251" s="124">
        <v>110393.92</v>
      </c>
      <c r="L251" s="423">
        <v>691950</v>
      </c>
      <c r="M251" s="424">
        <v>659000</v>
      </c>
      <c r="N251" s="221" t="s">
        <v>2584</v>
      </c>
      <c r="O251" s="430">
        <f t="shared" si="12"/>
        <v>404100</v>
      </c>
      <c r="P251" s="431">
        <f t="shared" si="13"/>
        <v>384700</v>
      </c>
      <c r="Q251" s="151"/>
      <c r="R251" s="216">
        <v>69412</v>
      </c>
      <c r="S251" s="218">
        <v>66107</v>
      </c>
      <c r="T251" s="461">
        <f t="shared" si="14"/>
        <v>4.8217599262375384</v>
      </c>
      <c r="U251" s="461">
        <f t="shared" si="15"/>
        <v>4.8193534724008051</v>
      </c>
      <c r="V251" s="414"/>
    </row>
    <row r="252" spans="1:22" customFormat="1" ht="56.25">
      <c r="A252" s="122">
        <v>335</v>
      </c>
      <c r="B252" s="191">
        <v>246</v>
      </c>
      <c r="C252" s="192" t="s">
        <v>1097</v>
      </c>
      <c r="D252" s="193" t="s">
        <v>2320</v>
      </c>
      <c r="E252" s="193" t="s">
        <v>1119</v>
      </c>
      <c r="F252" s="193"/>
      <c r="G252" s="193" t="s">
        <v>1119</v>
      </c>
      <c r="H252" s="193"/>
      <c r="I252" s="194" t="s">
        <v>878</v>
      </c>
      <c r="J252" s="126">
        <v>154700</v>
      </c>
      <c r="K252" s="124">
        <v>146965</v>
      </c>
      <c r="L252" s="423">
        <v>49245</v>
      </c>
      <c r="M252" s="424">
        <v>46900</v>
      </c>
      <c r="N252" s="221" t="s">
        <v>2919</v>
      </c>
      <c r="O252" s="430">
        <f t="shared" si="12"/>
        <v>102000</v>
      </c>
      <c r="P252" s="431">
        <f t="shared" si="13"/>
        <v>96900</v>
      </c>
      <c r="Q252" s="151"/>
      <c r="R252" s="216">
        <v>49528</v>
      </c>
      <c r="S252" s="218">
        <v>47188</v>
      </c>
      <c r="T252" s="461">
        <f t="shared" si="14"/>
        <v>1.0594411242125665</v>
      </c>
      <c r="U252" s="461">
        <f t="shared" si="15"/>
        <v>1.0534881749597356</v>
      </c>
      <c r="V252" s="414"/>
    </row>
    <row r="253" spans="1:22" customFormat="1" ht="22.5">
      <c r="A253" s="122">
        <v>336</v>
      </c>
      <c r="B253" s="191">
        <v>247</v>
      </c>
      <c r="C253" s="192" t="s">
        <v>1097</v>
      </c>
      <c r="D253" s="193" t="s">
        <v>2320</v>
      </c>
      <c r="E253" s="193" t="s">
        <v>2463</v>
      </c>
      <c r="F253" s="193"/>
      <c r="G253" s="193" t="s">
        <v>2463</v>
      </c>
      <c r="H253" s="193"/>
      <c r="I253" s="194" t="s">
        <v>878</v>
      </c>
      <c r="J253" s="126">
        <v>740953.5</v>
      </c>
      <c r="K253" s="124">
        <v>703906.42</v>
      </c>
      <c r="L253" s="423">
        <v>832142.01</v>
      </c>
      <c r="M253" s="424">
        <v>792516.2</v>
      </c>
      <c r="N253" s="221" t="s">
        <v>2584</v>
      </c>
      <c r="O253" s="430">
        <f t="shared" si="12"/>
        <v>786500</v>
      </c>
      <c r="P253" s="431">
        <f t="shared" si="13"/>
        <v>748200</v>
      </c>
      <c r="Q253" s="151"/>
      <c r="R253" s="216">
        <v>624699</v>
      </c>
      <c r="S253" s="218">
        <v>594952</v>
      </c>
      <c r="T253" s="461">
        <f t="shared" si="14"/>
        <v>0.25900633745211693</v>
      </c>
      <c r="U253" s="461">
        <f t="shared" si="15"/>
        <v>0.25758044346434672</v>
      </c>
      <c r="V253" s="414"/>
    </row>
    <row r="254" spans="1:22" customFormat="1" ht="22.5">
      <c r="A254" s="122">
        <v>337</v>
      </c>
      <c r="B254" s="191">
        <v>248</v>
      </c>
      <c r="C254" s="192" t="s">
        <v>1097</v>
      </c>
      <c r="D254" s="193" t="s">
        <v>2322</v>
      </c>
      <c r="E254" s="193" t="s">
        <v>1121</v>
      </c>
      <c r="F254" s="193"/>
      <c r="G254" s="193" t="s">
        <v>1121</v>
      </c>
      <c r="H254" s="193"/>
      <c r="I254" s="194" t="s">
        <v>878</v>
      </c>
      <c r="J254" s="126">
        <v>72590</v>
      </c>
      <c r="K254" s="124">
        <v>68960.5</v>
      </c>
      <c r="L254" s="423">
        <v>70266</v>
      </c>
      <c r="M254" s="424">
        <v>66920</v>
      </c>
      <c r="N254" s="221" t="s">
        <v>2584</v>
      </c>
      <c r="O254" s="430">
        <f t="shared" si="12"/>
        <v>71400</v>
      </c>
      <c r="P254" s="431">
        <f t="shared" si="13"/>
        <v>67900</v>
      </c>
      <c r="Q254" s="151"/>
      <c r="R254" s="216">
        <v>53520</v>
      </c>
      <c r="S254" s="218">
        <v>50972</v>
      </c>
      <c r="T254" s="461">
        <f t="shared" si="14"/>
        <v>0.33408071748878926</v>
      </c>
      <c r="U254" s="461">
        <f t="shared" si="15"/>
        <v>0.33210390018049124</v>
      </c>
      <c r="V254" s="414"/>
    </row>
    <row r="255" spans="1:22" customFormat="1" ht="22.5">
      <c r="A255" s="122">
        <v>341</v>
      </c>
      <c r="B255" s="191">
        <v>249</v>
      </c>
      <c r="C255" s="192" t="s">
        <v>1097</v>
      </c>
      <c r="D255" s="193" t="s">
        <v>2322</v>
      </c>
      <c r="E255" s="193" t="s">
        <v>1122</v>
      </c>
      <c r="F255" s="193"/>
      <c r="G255" s="193" t="s">
        <v>1122</v>
      </c>
      <c r="H255" s="193"/>
      <c r="I255" s="194" t="s">
        <v>878</v>
      </c>
      <c r="J255" s="126">
        <v>72590</v>
      </c>
      <c r="K255" s="124">
        <v>68960.5</v>
      </c>
      <c r="L255" s="423">
        <v>69825</v>
      </c>
      <c r="M255" s="424">
        <v>66500</v>
      </c>
      <c r="N255" s="221" t="s">
        <v>2584</v>
      </c>
      <c r="O255" s="430">
        <f t="shared" si="12"/>
        <v>71200</v>
      </c>
      <c r="P255" s="431">
        <f t="shared" si="13"/>
        <v>67700</v>
      </c>
      <c r="Q255" s="151"/>
      <c r="R255" s="216">
        <v>53520</v>
      </c>
      <c r="S255" s="218">
        <v>50972</v>
      </c>
      <c r="T255" s="461">
        <f t="shared" si="14"/>
        <v>0.33034379671150971</v>
      </c>
      <c r="U255" s="461">
        <f t="shared" si="15"/>
        <v>0.32818017735227184</v>
      </c>
      <c r="V255" s="414"/>
    </row>
    <row r="256" spans="1:22" customFormat="1" ht="22.5">
      <c r="A256" s="122">
        <v>345</v>
      </c>
      <c r="B256" s="191">
        <v>250</v>
      </c>
      <c r="C256" s="192" t="s">
        <v>1097</v>
      </c>
      <c r="D256" s="193" t="s">
        <v>2322</v>
      </c>
      <c r="E256" s="193" t="s">
        <v>1123</v>
      </c>
      <c r="F256" s="193"/>
      <c r="G256" s="193" t="s">
        <v>1123</v>
      </c>
      <c r="H256" s="193"/>
      <c r="I256" s="194" t="s">
        <v>878</v>
      </c>
      <c r="J256" s="126">
        <v>72590</v>
      </c>
      <c r="K256" s="124">
        <v>68960.5</v>
      </c>
      <c r="L256" s="423">
        <v>69825</v>
      </c>
      <c r="M256" s="424">
        <v>66500</v>
      </c>
      <c r="N256" s="221" t="s">
        <v>2584</v>
      </c>
      <c r="O256" s="430">
        <f t="shared" si="12"/>
        <v>71200</v>
      </c>
      <c r="P256" s="431">
        <f t="shared" si="13"/>
        <v>67700</v>
      </c>
      <c r="Q256" s="151"/>
      <c r="R256" s="216">
        <v>53520</v>
      </c>
      <c r="S256" s="218">
        <v>50972</v>
      </c>
      <c r="T256" s="461">
        <f t="shared" si="14"/>
        <v>0.33034379671150971</v>
      </c>
      <c r="U256" s="461">
        <f t="shared" si="15"/>
        <v>0.32818017735227184</v>
      </c>
      <c r="V256" s="414"/>
    </row>
    <row r="257" spans="1:22" customFormat="1" ht="22.5">
      <c r="A257" s="122">
        <v>346</v>
      </c>
      <c r="B257" s="191">
        <v>251</v>
      </c>
      <c r="C257" s="192" t="s">
        <v>1097</v>
      </c>
      <c r="D257" s="193" t="s">
        <v>2322</v>
      </c>
      <c r="E257" s="193" t="s">
        <v>1124</v>
      </c>
      <c r="F257" s="193"/>
      <c r="G257" s="193" t="s">
        <v>1124</v>
      </c>
      <c r="H257" s="193"/>
      <c r="I257" s="194" t="s">
        <v>878</v>
      </c>
      <c r="J257" s="126">
        <v>72590</v>
      </c>
      <c r="K257" s="124">
        <v>68960.5</v>
      </c>
      <c r="L257" s="423">
        <v>69825</v>
      </c>
      <c r="M257" s="424">
        <v>66500</v>
      </c>
      <c r="N257" s="221" t="s">
        <v>2584</v>
      </c>
      <c r="O257" s="430">
        <f t="shared" si="12"/>
        <v>71200</v>
      </c>
      <c r="P257" s="431">
        <f t="shared" si="13"/>
        <v>67700</v>
      </c>
      <c r="Q257" s="151"/>
      <c r="R257" s="216">
        <v>53520</v>
      </c>
      <c r="S257" s="218">
        <v>50972</v>
      </c>
      <c r="T257" s="461">
        <f t="shared" si="14"/>
        <v>0.33034379671150971</v>
      </c>
      <c r="U257" s="461">
        <f t="shared" si="15"/>
        <v>0.32818017735227184</v>
      </c>
      <c r="V257" s="414"/>
    </row>
    <row r="258" spans="1:22" customFormat="1" ht="33.75">
      <c r="A258" s="122">
        <v>347</v>
      </c>
      <c r="B258" s="191">
        <v>252</v>
      </c>
      <c r="C258" s="192" t="s">
        <v>1097</v>
      </c>
      <c r="D258" s="193" t="s">
        <v>2322</v>
      </c>
      <c r="E258" s="193" t="s">
        <v>1126</v>
      </c>
      <c r="F258" s="193"/>
      <c r="G258" s="193" t="s">
        <v>1126</v>
      </c>
      <c r="H258" s="193"/>
      <c r="I258" s="194" t="s">
        <v>878</v>
      </c>
      <c r="J258" s="126">
        <v>1674330</v>
      </c>
      <c r="K258" s="124">
        <v>1590613.5</v>
      </c>
      <c r="L258" s="423">
        <v>84636.3</v>
      </c>
      <c r="M258" s="424">
        <v>80606</v>
      </c>
      <c r="N258" s="221" t="s">
        <v>3442</v>
      </c>
      <c r="O258" s="430">
        <f t="shared" si="12"/>
        <v>879500</v>
      </c>
      <c r="P258" s="431">
        <f t="shared" si="13"/>
        <v>835600</v>
      </c>
      <c r="Q258" s="151"/>
      <c r="R258" s="216">
        <v>16540</v>
      </c>
      <c r="S258" s="218">
        <v>15752</v>
      </c>
      <c r="T258" s="461">
        <f t="shared" si="14"/>
        <v>52.174123337363966</v>
      </c>
      <c r="U258" s="461">
        <f t="shared" si="15"/>
        <v>52.047232097511426</v>
      </c>
      <c r="V258" s="414"/>
    </row>
    <row r="259" spans="1:22" customFormat="1" ht="33.75">
      <c r="A259" s="122">
        <v>348</v>
      </c>
      <c r="B259" s="191">
        <v>253</v>
      </c>
      <c r="C259" s="192" t="s">
        <v>1097</v>
      </c>
      <c r="D259" s="193" t="s">
        <v>2322</v>
      </c>
      <c r="E259" s="193" t="s">
        <v>1127</v>
      </c>
      <c r="F259" s="201"/>
      <c r="G259" s="193" t="s">
        <v>1127</v>
      </c>
      <c r="H259" s="193"/>
      <c r="I259" s="194" t="s">
        <v>878</v>
      </c>
      <c r="J259" s="126">
        <v>637245</v>
      </c>
      <c r="K259" s="124">
        <v>605382.75</v>
      </c>
      <c r="L259" s="423">
        <v>300300</v>
      </c>
      <c r="M259" s="424">
        <v>286000</v>
      </c>
      <c r="N259" s="221" t="s">
        <v>2919</v>
      </c>
      <c r="O259" s="430">
        <f t="shared" si="12"/>
        <v>468800</v>
      </c>
      <c r="P259" s="431">
        <f t="shared" si="13"/>
        <v>445700</v>
      </c>
      <c r="Q259" s="151"/>
      <c r="R259" s="216">
        <v>27628</v>
      </c>
      <c r="S259" s="218">
        <v>26313</v>
      </c>
      <c r="T259" s="461">
        <f t="shared" si="14"/>
        <v>15.968293036050383</v>
      </c>
      <c r="U259" s="461">
        <f t="shared" si="15"/>
        <v>15.938395469919811</v>
      </c>
      <c r="V259" s="414"/>
    </row>
    <row r="260" spans="1:22" customFormat="1" ht="33.75">
      <c r="A260" s="122">
        <v>354</v>
      </c>
      <c r="B260" s="191">
        <v>254</v>
      </c>
      <c r="C260" s="192" t="s">
        <v>1097</v>
      </c>
      <c r="D260" s="193" t="s">
        <v>2322</v>
      </c>
      <c r="E260" s="193" t="s">
        <v>1128</v>
      </c>
      <c r="F260" s="193"/>
      <c r="G260" s="193" t="s">
        <v>1128</v>
      </c>
      <c r="H260" s="193"/>
      <c r="I260" s="194" t="s">
        <v>878</v>
      </c>
      <c r="J260" s="126">
        <v>1124550</v>
      </c>
      <c r="K260" s="124">
        <v>1068322.5</v>
      </c>
      <c r="L260" s="423">
        <v>251931.75</v>
      </c>
      <c r="M260" s="424">
        <v>239935</v>
      </c>
      <c r="N260" s="221" t="s">
        <v>3442</v>
      </c>
      <c r="O260" s="430">
        <f t="shared" si="12"/>
        <v>688200</v>
      </c>
      <c r="P260" s="431">
        <f t="shared" si="13"/>
        <v>654100</v>
      </c>
      <c r="Q260" s="151"/>
      <c r="R260" s="216">
        <v>57934</v>
      </c>
      <c r="S260" s="218">
        <v>55176</v>
      </c>
      <c r="T260" s="461">
        <f t="shared" si="14"/>
        <v>10.87903476369662</v>
      </c>
      <c r="U260" s="461">
        <f t="shared" si="15"/>
        <v>10.854791938523997</v>
      </c>
      <c r="V260" s="414"/>
    </row>
    <row r="261" spans="1:22" customFormat="1" ht="33.75">
      <c r="A261" s="122">
        <v>357</v>
      </c>
      <c r="B261" s="191">
        <v>255</v>
      </c>
      <c r="C261" s="192" t="s">
        <v>1097</v>
      </c>
      <c r="D261" s="193" t="s">
        <v>2322</v>
      </c>
      <c r="E261" s="193" t="s">
        <v>1129</v>
      </c>
      <c r="F261" s="193"/>
      <c r="G261" s="193" t="s">
        <v>1129</v>
      </c>
      <c r="H261" s="193"/>
      <c r="I261" s="194" t="s">
        <v>878</v>
      </c>
      <c r="J261" s="126">
        <v>716838.15</v>
      </c>
      <c r="K261" s="124">
        <v>680996.54</v>
      </c>
      <c r="L261" s="423">
        <v>58652.999999999993</v>
      </c>
      <c r="M261" s="424">
        <v>55860</v>
      </c>
      <c r="N261" s="221" t="s">
        <v>2919</v>
      </c>
      <c r="O261" s="430">
        <f t="shared" si="12"/>
        <v>387700</v>
      </c>
      <c r="P261" s="431">
        <f t="shared" si="13"/>
        <v>368400</v>
      </c>
      <c r="Q261" s="151"/>
      <c r="R261" s="216">
        <v>99317</v>
      </c>
      <c r="S261" s="218">
        <v>94588</v>
      </c>
      <c r="T261" s="461">
        <f t="shared" si="14"/>
        <v>2.9036620115388101</v>
      </c>
      <c r="U261" s="461">
        <f t="shared" si="15"/>
        <v>2.8947858079248951</v>
      </c>
      <c r="V261" s="414"/>
    </row>
    <row r="262" spans="1:22" customFormat="1" ht="22.5">
      <c r="A262" s="122">
        <v>365</v>
      </c>
      <c r="B262" s="191">
        <v>256</v>
      </c>
      <c r="C262" s="192" t="s">
        <v>1097</v>
      </c>
      <c r="D262" s="193" t="s">
        <v>2322</v>
      </c>
      <c r="E262" s="193" t="s">
        <v>1130</v>
      </c>
      <c r="F262" s="193"/>
      <c r="G262" s="193" t="s">
        <v>1130</v>
      </c>
      <c r="H262" s="193"/>
      <c r="I262" s="194" t="s">
        <v>878</v>
      </c>
      <c r="J262" s="126">
        <v>974610</v>
      </c>
      <c r="K262" s="124">
        <v>925879.5</v>
      </c>
      <c r="L262" s="423">
        <v>117599.99999999999</v>
      </c>
      <c r="M262" s="424">
        <v>112000</v>
      </c>
      <c r="N262" s="221" t="s">
        <v>2919</v>
      </c>
      <c r="O262" s="430">
        <f t="shared" si="12"/>
        <v>546100</v>
      </c>
      <c r="P262" s="431">
        <f t="shared" si="13"/>
        <v>518900</v>
      </c>
      <c r="Q262" s="151"/>
      <c r="R262" s="216">
        <v>77246</v>
      </c>
      <c r="S262" s="218">
        <v>73568</v>
      </c>
      <c r="T262" s="461">
        <f t="shared" si="14"/>
        <v>6.0696217279859148</v>
      </c>
      <c r="U262" s="461">
        <f t="shared" si="15"/>
        <v>6.05333840800348</v>
      </c>
      <c r="V262" s="414"/>
    </row>
    <row r="263" spans="1:22" customFormat="1" ht="33.75">
      <c r="A263" s="122">
        <v>369</v>
      </c>
      <c r="B263" s="191">
        <v>257</v>
      </c>
      <c r="C263" s="192" t="s">
        <v>1097</v>
      </c>
      <c r="D263" s="193" t="s">
        <v>2322</v>
      </c>
      <c r="E263" s="193" t="s">
        <v>1131</v>
      </c>
      <c r="F263" s="193"/>
      <c r="G263" s="193" t="s">
        <v>1131</v>
      </c>
      <c r="H263" s="193"/>
      <c r="I263" s="194" t="s">
        <v>878</v>
      </c>
      <c r="J263" s="126">
        <v>1821895.95</v>
      </c>
      <c r="K263" s="124">
        <v>1730801.45</v>
      </c>
      <c r="L263" s="423">
        <v>1310295</v>
      </c>
      <c r="M263" s="424">
        <v>1247900</v>
      </c>
      <c r="N263" s="221" t="s">
        <v>2584</v>
      </c>
      <c r="O263" s="430">
        <f t="shared" si="12"/>
        <v>1566100</v>
      </c>
      <c r="P263" s="431">
        <f t="shared" si="13"/>
        <v>1489400</v>
      </c>
      <c r="Q263" s="151"/>
      <c r="R263" s="216">
        <v>174359</v>
      </c>
      <c r="S263" s="218">
        <v>165967</v>
      </c>
      <c r="T263" s="461">
        <f t="shared" si="14"/>
        <v>7.982042796758412</v>
      </c>
      <c r="U263" s="461">
        <f t="shared" si="15"/>
        <v>7.9740731591219944</v>
      </c>
      <c r="V263" s="414"/>
    </row>
    <row r="264" spans="1:22" customFormat="1" ht="33.75">
      <c r="A264" s="122">
        <v>370</v>
      </c>
      <c r="B264" s="191">
        <v>258</v>
      </c>
      <c r="C264" s="192" t="s">
        <v>1097</v>
      </c>
      <c r="D264" s="193" t="s">
        <v>2322</v>
      </c>
      <c r="E264" s="193" t="s">
        <v>1132</v>
      </c>
      <c r="F264" s="193"/>
      <c r="G264" s="193" t="s">
        <v>1132</v>
      </c>
      <c r="H264" s="193"/>
      <c r="I264" s="194" t="s">
        <v>878</v>
      </c>
      <c r="J264" s="126">
        <v>1545506.55</v>
      </c>
      <c r="K264" s="124">
        <v>1468231.52</v>
      </c>
      <c r="L264" s="423">
        <v>1423805.25</v>
      </c>
      <c r="M264" s="424">
        <v>1356005</v>
      </c>
      <c r="N264" s="221" t="s">
        <v>2584</v>
      </c>
      <c r="O264" s="430">
        <f t="shared" ref="O264:O327" si="16">ROUND((J264+L264)/2,-2)</f>
        <v>1484700</v>
      </c>
      <c r="P264" s="431">
        <f t="shared" ref="P264:P327" si="17">ROUND((K264+M264)/2,-2)</f>
        <v>1412100</v>
      </c>
      <c r="Q264" s="151"/>
      <c r="R264" s="216">
        <v>114657</v>
      </c>
      <c r="S264" s="218">
        <v>109197</v>
      </c>
      <c r="T264" s="461">
        <f t="shared" ref="T264:T327" si="18">(O264-R264)/R264</f>
        <v>11.949056751877338</v>
      </c>
      <c r="U264" s="461">
        <f t="shared" ref="U264:U327" si="19">(P264-S264)/S264</f>
        <v>11.931673947086459</v>
      </c>
      <c r="V264" s="414"/>
    </row>
    <row r="265" spans="1:22" customFormat="1" ht="33.75">
      <c r="A265" s="122">
        <v>371</v>
      </c>
      <c r="B265" s="191">
        <v>259</v>
      </c>
      <c r="C265" s="192" t="s">
        <v>1097</v>
      </c>
      <c r="D265" s="193" t="s">
        <v>2322</v>
      </c>
      <c r="E265" s="193" t="s">
        <v>1133</v>
      </c>
      <c r="F265" s="193"/>
      <c r="G265" s="193" t="s">
        <v>1133</v>
      </c>
      <c r="H265" s="193"/>
      <c r="I265" s="194" t="s">
        <v>878</v>
      </c>
      <c r="J265" s="126">
        <v>821100</v>
      </c>
      <c r="K265" s="124">
        <v>780045</v>
      </c>
      <c r="L265" s="423">
        <v>1061825.0999999999</v>
      </c>
      <c r="M265" s="424">
        <v>1011261.9999999999</v>
      </c>
      <c r="N265" s="221" t="s">
        <v>2584</v>
      </c>
      <c r="O265" s="430">
        <f t="shared" si="16"/>
        <v>941500</v>
      </c>
      <c r="P265" s="431">
        <f t="shared" si="17"/>
        <v>895700</v>
      </c>
      <c r="Q265" s="151"/>
      <c r="R265" s="216">
        <v>772372</v>
      </c>
      <c r="S265" s="218">
        <v>735531</v>
      </c>
      <c r="T265" s="461">
        <f t="shared" si="18"/>
        <v>0.21897220510324042</v>
      </c>
      <c r="U265" s="461">
        <f t="shared" si="19"/>
        <v>0.21775968653938446</v>
      </c>
      <c r="V265" s="414"/>
    </row>
    <row r="266" spans="1:22" customFormat="1" ht="33.75">
      <c r="A266" s="122">
        <v>372</v>
      </c>
      <c r="B266" s="191">
        <v>260</v>
      </c>
      <c r="C266" s="192" t="s">
        <v>1097</v>
      </c>
      <c r="D266" s="193" t="s">
        <v>2322</v>
      </c>
      <c r="E266" s="193" t="s">
        <v>1134</v>
      </c>
      <c r="F266" s="193"/>
      <c r="G266" s="193" t="s">
        <v>1134</v>
      </c>
      <c r="H266" s="193"/>
      <c r="I266" s="194" t="s">
        <v>878</v>
      </c>
      <c r="J266" s="126">
        <v>937125</v>
      </c>
      <c r="K266" s="124">
        <v>890268.75</v>
      </c>
      <c r="L266" s="423">
        <v>1143333.6599999999</v>
      </c>
      <c r="M266" s="424">
        <v>1088889.2</v>
      </c>
      <c r="N266" s="223" t="s">
        <v>2584</v>
      </c>
      <c r="O266" s="430">
        <f t="shared" si="16"/>
        <v>1040200</v>
      </c>
      <c r="P266" s="431">
        <f t="shared" si="17"/>
        <v>989600</v>
      </c>
      <c r="Q266" s="151"/>
      <c r="R266" s="216">
        <v>884165</v>
      </c>
      <c r="S266" s="218">
        <v>841964</v>
      </c>
      <c r="T266" s="461">
        <f t="shared" si="18"/>
        <v>0.17647724123890904</v>
      </c>
      <c r="U266" s="461">
        <f t="shared" si="19"/>
        <v>0.17534716448684268</v>
      </c>
      <c r="V266" s="414"/>
    </row>
    <row r="267" spans="1:22" customFormat="1" ht="45">
      <c r="A267" s="122">
        <v>373</v>
      </c>
      <c r="B267" s="191">
        <v>261</v>
      </c>
      <c r="C267" s="192" t="s">
        <v>1097</v>
      </c>
      <c r="D267" s="193" t="s">
        <v>2322</v>
      </c>
      <c r="E267" s="193" t="s">
        <v>1135</v>
      </c>
      <c r="F267" s="193"/>
      <c r="G267" s="193" t="s">
        <v>1135</v>
      </c>
      <c r="H267" s="193"/>
      <c r="I267" s="194" t="s">
        <v>878</v>
      </c>
      <c r="J267" s="126">
        <v>1899240</v>
      </c>
      <c r="K267" s="124">
        <v>1804278</v>
      </c>
      <c r="L267" s="423">
        <v>1617000</v>
      </c>
      <c r="M267" s="424">
        <v>1540000</v>
      </c>
      <c r="N267" s="221" t="s">
        <v>2584</v>
      </c>
      <c r="O267" s="430">
        <f t="shared" si="16"/>
        <v>1758100</v>
      </c>
      <c r="P267" s="431">
        <f t="shared" si="17"/>
        <v>1672100</v>
      </c>
      <c r="Q267" s="151"/>
      <c r="R267" s="216">
        <v>1450586</v>
      </c>
      <c r="S267" s="218">
        <v>1381388</v>
      </c>
      <c r="T267" s="461">
        <f t="shared" si="18"/>
        <v>0.21199294629894402</v>
      </c>
      <c r="U267" s="461">
        <f t="shared" si="19"/>
        <v>0.21044920036948345</v>
      </c>
      <c r="V267" s="414"/>
    </row>
    <row r="268" spans="1:22" customFormat="1" ht="22.5">
      <c r="A268" s="122">
        <v>374</v>
      </c>
      <c r="B268" s="191">
        <v>262</v>
      </c>
      <c r="C268" s="192" t="s">
        <v>1097</v>
      </c>
      <c r="D268" s="193" t="s">
        <v>2322</v>
      </c>
      <c r="E268" s="193" t="s">
        <v>1136</v>
      </c>
      <c r="F268" s="193"/>
      <c r="G268" s="193" t="s">
        <v>1136</v>
      </c>
      <c r="H268" s="193"/>
      <c r="I268" s="194" t="s">
        <v>878</v>
      </c>
      <c r="J268" s="126">
        <v>952000</v>
      </c>
      <c r="K268" s="124">
        <v>904400</v>
      </c>
      <c r="L268" s="423">
        <v>942497.85000000009</v>
      </c>
      <c r="M268" s="424">
        <v>897617</v>
      </c>
      <c r="N268" s="221" t="s">
        <v>2584</v>
      </c>
      <c r="O268" s="430">
        <f t="shared" si="16"/>
        <v>947200</v>
      </c>
      <c r="P268" s="431">
        <f t="shared" si="17"/>
        <v>901000</v>
      </c>
      <c r="Q268" s="151"/>
      <c r="R268" s="216">
        <v>773855</v>
      </c>
      <c r="S268" s="218">
        <v>736906</v>
      </c>
      <c r="T268" s="461">
        <f t="shared" si="18"/>
        <v>0.22400191250298829</v>
      </c>
      <c r="U268" s="461">
        <f t="shared" si="19"/>
        <v>0.2226796904896961</v>
      </c>
      <c r="V268" s="414"/>
    </row>
    <row r="269" spans="1:22" customFormat="1" ht="33.75">
      <c r="A269" s="122">
        <v>375</v>
      </c>
      <c r="B269" s="191">
        <v>263</v>
      </c>
      <c r="C269" s="192" t="s">
        <v>1097</v>
      </c>
      <c r="D269" s="193" t="s">
        <v>2322</v>
      </c>
      <c r="E269" s="193" t="s">
        <v>1137</v>
      </c>
      <c r="F269" s="193"/>
      <c r="G269" s="193" t="s">
        <v>1137</v>
      </c>
      <c r="H269" s="193"/>
      <c r="I269" s="194" t="s">
        <v>878</v>
      </c>
      <c r="J269" s="126">
        <v>720211.8</v>
      </c>
      <c r="K269" s="124">
        <v>684201.21</v>
      </c>
      <c r="L269" s="423">
        <v>733950</v>
      </c>
      <c r="M269" s="424">
        <v>699000</v>
      </c>
      <c r="N269" s="221" t="s">
        <v>2584</v>
      </c>
      <c r="O269" s="430">
        <f t="shared" si="16"/>
        <v>727100</v>
      </c>
      <c r="P269" s="431">
        <f t="shared" si="17"/>
        <v>691600</v>
      </c>
      <c r="Q269" s="151"/>
      <c r="R269" s="216">
        <v>474524</v>
      </c>
      <c r="S269" s="218">
        <v>451924</v>
      </c>
      <c r="T269" s="461">
        <f t="shared" si="18"/>
        <v>0.53227234028205106</v>
      </c>
      <c r="U269" s="461">
        <f t="shared" si="19"/>
        <v>0.53034581035749373</v>
      </c>
      <c r="V269" s="414"/>
    </row>
    <row r="270" spans="1:22" customFormat="1" ht="22.5">
      <c r="A270" s="122">
        <v>376</v>
      </c>
      <c r="B270" s="191">
        <v>264</v>
      </c>
      <c r="C270" s="192" t="s">
        <v>1097</v>
      </c>
      <c r="D270" s="193" t="s">
        <v>2322</v>
      </c>
      <c r="E270" s="193" t="s">
        <v>1141</v>
      </c>
      <c r="F270" s="193"/>
      <c r="G270" s="193" t="s">
        <v>1141</v>
      </c>
      <c r="H270" s="193"/>
      <c r="I270" s="194" t="s">
        <v>878</v>
      </c>
      <c r="J270" s="126">
        <v>3017792.4</v>
      </c>
      <c r="K270" s="124">
        <v>2866902.7800000003</v>
      </c>
      <c r="L270" s="423">
        <v>3386994.6599999997</v>
      </c>
      <c r="M270" s="424">
        <v>3225709.1999999997</v>
      </c>
      <c r="N270" s="220" t="s">
        <v>2584</v>
      </c>
      <c r="O270" s="430">
        <f t="shared" si="16"/>
        <v>3202400</v>
      </c>
      <c r="P270" s="431">
        <f t="shared" si="17"/>
        <v>3046300</v>
      </c>
      <c r="Q270" s="151"/>
      <c r="R270" s="216">
        <v>2731248</v>
      </c>
      <c r="S270" s="218">
        <v>2600185</v>
      </c>
      <c r="T270" s="461">
        <f t="shared" si="18"/>
        <v>0.17250429107865708</v>
      </c>
      <c r="U270" s="461">
        <f t="shared" si="19"/>
        <v>0.1715704844078402</v>
      </c>
      <c r="V270" s="414"/>
    </row>
    <row r="271" spans="1:22" customFormat="1" ht="33.75">
      <c r="A271" s="122">
        <v>377</v>
      </c>
      <c r="B271" s="191">
        <v>265</v>
      </c>
      <c r="C271" s="192" t="s">
        <v>1097</v>
      </c>
      <c r="D271" s="193" t="s">
        <v>2322</v>
      </c>
      <c r="E271" s="193" t="s">
        <v>1140</v>
      </c>
      <c r="F271" s="193"/>
      <c r="G271" s="193" t="s">
        <v>1140</v>
      </c>
      <c r="H271" s="193"/>
      <c r="I271" s="194" t="s">
        <v>878</v>
      </c>
      <c r="J271" s="126">
        <v>2142000</v>
      </c>
      <c r="K271" s="124">
        <v>2034900</v>
      </c>
      <c r="L271" s="423">
        <v>2079000</v>
      </c>
      <c r="M271" s="424">
        <v>1980000</v>
      </c>
      <c r="N271" s="221" t="s">
        <v>2584</v>
      </c>
      <c r="O271" s="430">
        <f t="shared" si="16"/>
        <v>2110500</v>
      </c>
      <c r="P271" s="431">
        <f t="shared" si="17"/>
        <v>2007500</v>
      </c>
      <c r="Q271" s="151"/>
      <c r="R271" s="216">
        <v>2169136</v>
      </c>
      <c r="S271" s="218">
        <v>2063639</v>
      </c>
      <c r="T271" s="461">
        <f t="shared" si="18"/>
        <v>-2.7031961112627331E-2</v>
      </c>
      <c r="U271" s="461">
        <f t="shared" si="19"/>
        <v>-2.7203885950982706E-2</v>
      </c>
      <c r="V271" s="414"/>
    </row>
    <row r="272" spans="1:22" customFormat="1" ht="29.25" customHeight="1">
      <c r="A272" s="122">
        <v>378</v>
      </c>
      <c r="B272" s="191">
        <v>266</v>
      </c>
      <c r="C272" s="192" t="s">
        <v>1097</v>
      </c>
      <c r="D272" s="193" t="s">
        <v>2322</v>
      </c>
      <c r="E272" s="193" t="s">
        <v>1468</v>
      </c>
      <c r="F272" s="193"/>
      <c r="G272" s="193" t="s">
        <v>1468</v>
      </c>
      <c r="H272" s="193"/>
      <c r="I272" s="194" t="s">
        <v>878</v>
      </c>
      <c r="J272" s="126">
        <v>2201500</v>
      </c>
      <c r="K272" s="124">
        <v>2091425</v>
      </c>
      <c r="L272" s="423">
        <v>1837499.9999999998</v>
      </c>
      <c r="M272" s="424">
        <v>1750000</v>
      </c>
      <c r="N272" s="221" t="s">
        <v>2584</v>
      </c>
      <c r="O272" s="430">
        <f t="shared" si="16"/>
        <v>2019500</v>
      </c>
      <c r="P272" s="431">
        <f t="shared" si="17"/>
        <v>1920700</v>
      </c>
      <c r="Q272" s="151"/>
      <c r="R272" s="216">
        <v>1111265</v>
      </c>
      <c r="S272" s="218">
        <v>1058084</v>
      </c>
      <c r="T272" s="461">
        <f t="shared" si="18"/>
        <v>0.81729830418487037</v>
      </c>
      <c r="U272" s="461">
        <f t="shared" si="19"/>
        <v>0.81526230431610347</v>
      </c>
      <c r="V272" s="414"/>
    </row>
    <row r="273" spans="1:22" customFormat="1" ht="45">
      <c r="A273" s="122">
        <v>380</v>
      </c>
      <c r="B273" s="191">
        <v>267</v>
      </c>
      <c r="C273" s="192" t="s">
        <v>1097</v>
      </c>
      <c r="D273" s="193" t="s">
        <v>2322</v>
      </c>
      <c r="E273" s="193" t="s">
        <v>1139</v>
      </c>
      <c r="F273" s="193"/>
      <c r="G273" s="193" t="s">
        <v>1139</v>
      </c>
      <c r="H273" s="193"/>
      <c r="I273" s="194" t="s">
        <v>878</v>
      </c>
      <c r="J273" s="126">
        <v>1249500</v>
      </c>
      <c r="K273" s="124">
        <v>1187025</v>
      </c>
      <c r="L273" s="423">
        <v>1256850</v>
      </c>
      <c r="M273" s="424">
        <v>1197000</v>
      </c>
      <c r="N273" s="221" t="s">
        <v>2584</v>
      </c>
      <c r="O273" s="430">
        <f t="shared" si="16"/>
        <v>1253200</v>
      </c>
      <c r="P273" s="431">
        <f t="shared" si="17"/>
        <v>1192000</v>
      </c>
      <c r="Q273" s="151"/>
      <c r="R273" s="216">
        <v>772484</v>
      </c>
      <c r="S273" s="218">
        <v>735406</v>
      </c>
      <c r="T273" s="461">
        <f t="shared" si="18"/>
        <v>0.62229897318261607</v>
      </c>
      <c r="U273" s="461">
        <f t="shared" si="19"/>
        <v>0.62087336790833902</v>
      </c>
      <c r="V273" s="414"/>
    </row>
    <row r="274" spans="1:22" customFormat="1" ht="22.5">
      <c r="A274" s="122">
        <v>384</v>
      </c>
      <c r="B274" s="191">
        <v>268</v>
      </c>
      <c r="C274" s="192" t="s">
        <v>1097</v>
      </c>
      <c r="D274" s="193" t="s">
        <v>2322</v>
      </c>
      <c r="E274" s="193" t="s">
        <v>2464</v>
      </c>
      <c r="F274" s="193"/>
      <c r="G274" s="193" t="s">
        <v>2464</v>
      </c>
      <c r="H274" s="193"/>
      <c r="I274" s="194" t="s">
        <v>878</v>
      </c>
      <c r="J274" s="126">
        <v>1237005</v>
      </c>
      <c r="K274" s="124">
        <v>1175154.75</v>
      </c>
      <c r="L274" s="423">
        <v>776160</v>
      </c>
      <c r="M274" s="424">
        <v>739200</v>
      </c>
      <c r="N274" s="220" t="s">
        <v>2584</v>
      </c>
      <c r="O274" s="430">
        <f t="shared" si="16"/>
        <v>1006600</v>
      </c>
      <c r="P274" s="431">
        <f t="shared" si="17"/>
        <v>957200</v>
      </c>
      <c r="Q274" s="151"/>
      <c r="R274" s="216">
        <v>772372</v>
      </c>
      <c r="S274" s="218">
        <v>735406</v>
      </c>
      <c r="T274" s="461">
        <f t="shared" si="18"/>
        <v>0.30325801556762805</v>
      </c>
      <c r="U274" s="461">
        <f t="shared" si="19"/>
        <v>0.30159394946464946</v>
      </c>
      <c r="V274" s="414"/>
    </row>
    <row r="275" spans="1:22" customFormat="1" ht="45">
      <c r="A275" s="122">
        <v>385</v>
      </c>
      <c r="B275" s="191">
        <v>269</v>
      </c>
      <c r="C275" s="192" t="s">
        <v>1097</v>
      </c>
      <c r="D275" s="193" t="s">
        <v>2322</v>
      </c>
      <c r="E275" s="193" t="s">
        <v>2465</v>
      </c>
      <c r="F275" s="193"/>
      <c r="G275" s="193" t="s">
        <v>2465</v>
      </c>
      <c r="H275" s="193"/>
      <c r="I275" s="194" t="s">
        <v>878</v>
      </c>
      <c r="J275" s="126">
        <v>2039084.04</v>
      </c>
      <c r="K275" s="124">
        <v>1937129.6</v>
      </c>
      <c r="L275" s="423">
        <v>1722000</v>
      </c>
      <c r="M275" s="424">
        <v>1640000</v>
      </c>
      <c r="N275" s="220" t="s">
        <v>2584</v>
      </c>
      <c r="O275" s="430">
        <f t="shared" si="16"/>
        <v>1880500</v>
      </c>
      <c r="P275" s="431">
        <f t="shared" si="17"/>
        <v>1788600</v>
      </c>
      <c r="Q275" s="151"/>
      <c r="R275" s="216">
        <v>1220525</v>
      </c>
      <c r="S275" s="218">
        <v>1162391</v>
      </c>
      <c r="T275" s="461">
        <f t="shared" si="18"/>
        <v>0.54073042338338007</v>
      </c>
      <c r="U275" s="461">
        <f t="shared" si="19"/>
        <v>0.53872492130444916</v>
      </c>
      <c r="V275" s="414"/>
    </row>
    <row r="276" spans="1:22" customFormat="1" ht="33.75">
      <c r="A276" s="122">
        <v>386</v>
      </c>
      <c r="B276" s="191">
        <v>270</v>
      </c>
      <c r="C276" s="192" t="s">
        <v>1097</v>
      </c>
      <c r="D276" s="193" t="s">
        <v>2322</v>
      </c>
      <c r="E276" s="193" t="s">
        <v>1142</v>
      </c>
      <c r="F276" s="193"/>
      <c r="G276" s="193" t="s">
        <v>1142</v>
      </c>
      <c r="H276" s="193"/>
      <c r="I276" s="194" t="s">
        <v>878</v>
      </c>
      <c r="J276" s="126">
        <v>833000</v>
      </c>
      <c r="K276" s="124">
        <v>791350</v>
      </c>
      <c r="L276" s="423">
        <v>865830</v>
      </c>
      <c r="M276" s="424">
        <v>824600</v>
      </c>
      <c r="N276" s="220" t="s">
        <v>2584</v>
      </c>
      <c r="O276" s="430">
        <f t="shared" si="16"/>
        <v>849400</v>
      </c>
      <c r="P276" s="431">
        <f t="shared" si="17"/>
        <v>808000</v>
      </c>
      <c r="Q276" s="151"/>
      <c r="R276" s="216">
        <v>773644</v>
      </c>
      <c r="S276" s="218">
        <v>736656</v>
      </c>
      <c r="T276" s="461">
        <f t="shared" si="18"/>
        <v>9.7921007595224679E-2</v>
      </c>
      <c r="U276" s="461">
        <f t="shared" si="19"/>
        <v>9.6848461154188659E-2</v>
      </c>
      <c r="V276" s="414"/>
    </row>
    <row r="277" spans="1:22" customFormat="1" ht="33.75">
      <c r="A277" s="122">
        <v>391</v>
      </c>
      <c r="B277" s="191">
        <v>271</v>
      </c>
      <c r="C277" s="192" t="s">
        <v>1097</v>
      </c>
      <c r="D277" s="193" t="s">
        <v>2322</v>
      </c>
      <c r="E277" s="193" t="s">
        <v>1143</v>
      </c>
      <c r="F277" s="193"/>
      <c r="G277" s="193" t="s">
        <v>1143</v>
      </c>
      <c r="H277" s="193"/>
      <c r="I277" s="194" t="s">
        <v>878</v>
      </c>
      <c r="J277" s="126">
        <v>1041458.25</v>
      </c>
      <c r="K277" s="124">
        <v>989385.04</v>
      </c>
      <c r="L277" s="423">
        <v>1050000</v>
      </c>
      <c r="M277" s="424">
        <v>1000000</v>
      </c>
      <c r="N277" s="220" t="s">
        <v>2584</v>
      </c>
      <c r="O277" s="430">
        <f t="shared" si="16"/>
        <v>1045700</v>
      </c>
      <c r="P277" s="431">
        <f t="shared" si="17"/>
        <v>994700</v>
      </c>
      <c r="Q277" s="151"/>
      <c r="R277" s="216">
        <v>556088</v>
      </c>
      <c r="S277" s="218">
        <v>529042</v>
      </c>
      <c r="T277" s="461">
        <f t="shared" si="18"/>
        <v>0.88045776927392783</v>
      </c>
      <c r="U277" s="461">
        <f t="shared" si="19"/>
        <v>0.88019098672695173</v>
      </c>
      <c r="V277" s="414"/>
    </row>
    <row r="278" spans="1:22" customFormat="1" ht="22.5">
      <c r="A278" s="122">
        <v>392</v>
      </c>
      <c r="B278" s="191">
        <v>272</v>
      </c>
      <c r="C278" s="192" t="s">
        <v>1097</v>
      </c>
      <c r="D278" s="193" t="s">
        <v>2322</v>
      </c>
      <c r="E278" s="193" t="s">
        <v>1144</v>
      </c>
      <c r="F278" s="193"/>
      <c r="G278" s="193" t="s">
        <v>1144</v>
      </c>
      <c r="H278" s="193"/>
      <c r="I278" s="194" t="s">
        <v>878</v>
      </c>
      <c r="J278" s="126">
        <v>464100</v>
      </c>
      <c r="K278" s="124">
        <v>440895</v>
      </c>
      <c r="L278" s="423">
        <v>405087.9</v>
      </c>
      <c r="M278" s="424">
        <v>385798</v>
      </c>
      <c r="N278" s="220" t="s">
        <v>2584</v>
      </c>
      <c r="O278" s="430">
        <f t="shared" si="16"/>
        <v>434600</v>
      </c>
      <c r="P278" s="431">
        <f t="shared" si="17"/>
        <v>413300</v>
      </c>
      <c r="Q278" s="151"/>
      <c r="R278" s="216">
        <v>337573</v>
      </c>
      <c r="S278" s="218">
        <v>321427</v>
      </c>
      <c r="T278" s="461">
        <f t="shared" si="18"/>
        <v>0.28742523839288092</v>
      </c>
      <c r="U278" s="461">
        <f t="shared" si="19"/>
        <v>0.28582850849493041</v>
      </c>
      <c r="V278" s="414"/>
    </row>
    <row r="279" spans="1:22" customFormat="1" ht="22.5">
      <c r="A279" s="122">
        <v>393</v>
      </c>
      <c r="B279" s="191">
        <v>273</v>
      </c>
      <c r="C279" s="192" t="s">
        <v>1097</v>
      </c>
      <c r="D279" s="193" t="s">
        <v>2322</v>
      </c>
      <c r="E279" s="193" t="s">
        <v>1145</v>
      </c>
      <c r="F279" s="193"/>
      <c r="G279" s="193" t="s">
        <v>1145</v>
      </c>
      <c r="H279" s="193"/>
      <c r="I279" s="194" t="s">
        <v>878</v>
      </c>
      <c r="J279" s="126">
        <v>737800</v>
      </c>
      <c r="K279" s="124">
        <v>700910</v>
      </c>
      <c r="L279" s="423">
        <v>796181.4</v>
      </c>
      <c r="M279" s="424">
        <v>758268</v>
      </c>
      <c r="N279" s="220" t="s">
        <v>2584</v>
      </c>
      <c r="O279" s="430">
        <f t="shared" si="16"/>
        <v>767000</v>
      </c>
      <c r="P279" s="431">
        <f t="shared" si="17"/>
        <v>729600</v>
      </c>
      <c r="Q279" s="151"/>
      <c r="R279" s="216">
        <v>237150</v>
      </c>
      <c r="S279" s="218">
        <v>225750</v>
      </c>
      <c r="T279" s="461">
        <f t="shared" si="18"/>
        <v>2.2342399325321525</v>
      </c>
      <c r="U279" s="461">
        <f t="shared" si="19"/>
        <v>2.2318936877076414</v>
      </c>
      <c r="V279" s="414"/>
    </row>
    <row r="280" spans="1:22" customFormat="1" ht="22.5">
      <c r="A280" s="122">
        <v>394</v>
      </c>
      <c r="B280" s="191">
        <v>274</v>
      </c>
      <c r="C280" s="192" t="s">
        <v>1097</v>
      </c>
      <c r="D280" s="193" t="s">
        <v>2322</v>
      </c>
      <c r="E280" s="193" t="s">
        <v>1461</v>
      </c>
      <c r="F280" s="193"/>
      <c r="G280" s="193" t="s">
        <v>1461</v>
      </c>
      <c r="H280" s="193"/>
      <c r="I280" s="194" t="s">
        <v>878</v>
      </c>
      <c r="J280" s="126">
        <v>511700</v>
      </c>
      <c r="K280" s="124">
        <v>486115</v>
      </c>
      <c r="L280" s="423">
        <v>313950</v>
      </c>
      <c r="M280" s="424">
        <v>299000</v>
      </c>
      <c r="N280" s="220" t="s">
        <v>2584</v>
      </c>
      <c r="O280" s="430">
        <f t="shared" si="16"/>
        <v>412800</v>
      </c>
      <c r="P280" s="431">
        <f t="shared" si="17"/>
        <v>392600</v>
      </c>
      <c r="Q280" s="151"/>
      <c r="R280" s="216">
        <v>244876</v>
      </c>
      <c r="S280" s="218">
        <v>232628</v>
      </c>
      <c r="T280" s="461">
        <f t="shared" si="18"/>
        <v>0.68575115568695988</v>
      </c>
      <c r="U280" s="461">
        <f t="shared" si="19"/>
        <v>0.68767302302388367</v>
      </c>
      <c r="V280" s="414"/>
    </row>
    <row r="281" spans="1:22" customFormat="1" ht="22.5">
      <c r="A281" s="122">
        <v>395</v>
      </c>
      <c r="B281" s="191">
        <v>275</v>
      </c>
      <c r="C281" s="192" t="s">
        <v>1097</v>
      </c>
      <c r="D281" s="193" t="s">
        <v>2322</v>
      </c>
      <c r="E281" s="193" t="s">
        <v>1147</v>
      </c>
      <c r="F281" s="193"/>
      <c r="G281" s="193" t="s">
        <v>1147</v>
      </c>
      <c r="H281" s="193"/>
      <c r="I281" s="194" t="s">
        <v>878</v>
      </c>
      <c r="J281" s="126">
        <v>1011500</v>
      </c>
      <c r="K281" s="124">
        <v>960925</v>
      </c>
      <c r="L281" s="423">
        <v>1012844.7000000001</v>
      </c>
      <c r="M281" s="424">
        <v>964614</v>
      </c>
      <c r="N281" s="220" t="s">
        <v>2584</v>
      </c>
      <c r="O281" s="430">
        <f t="shared" si="16"/>
        <v>1012200</v>
      </c>
      <c r="P281" s="431">
        <f t="shared" si="17"/>
        <v>962800</v>
      </c>
      <c r="Q281" s="151"/>
      <c r="R281" s="216">
        <v>773644</v>
      </c>
      <c r="S281" s="218">
        <v>736781</v>
      </c>
      <c r="T281" s="461">
        <f t="shared" si="18"/>
        <v>0.30835371307733273</v>
      </c>
      <c r="U281" s="461">
        <f t="shared" si="19"/>
        <v>0.30676551105416672</v>
      </c>
      <c r="V281" s="414"/>
    </row>
    <row r="282" spans="1:22" customFormat="1" ht="45">
      <c r="A282" s="122">
        <v>396</v>
      </c>
      <c r="B282" s="191">
        <v>276</v>
      </c>
      <c r="C282" s="192" t="s">
        <v>1097</v>
      </c>
      <c r="D282" s="193" t="s">
        <v>2322</v>
      </c>
      <c r="E282" s="193" t="s">
        <v>1148</v>
      </c>
      <c r="F282" s="193"/>
      <c r="G282" s="193" t="s">
        <v>1148</v>
      </c>
      <c r="H282" s="193"/>
      <c r="I282" s="194" t="s">
        <v>878</v>
      </c>
      <c r="J282" s="126">
        <v>2937753</v>
      </c>
      <c r="K282" s="124">
        <v>2790865.35</v>
      </c>
      <c r="L282" s="423">
        <v>3858955.8</v>
      </c>
      <c r="M282" s="424">
        <v>3675195.9999999995</v>
      </c>
      <c r="N282" s="220" t="s">
        <v>2584</v>
      </c>
      <c r="O282" s="430">
        <f t="shared" si="16"/>
        <v>3398400</v>
      </c>
      <c r="P282" s="431">
        <f t="shared" si="17"/>
        <v>3233000</v>
      </c>
      <c r="Q282" s="151"/>
      <c r="R282" s="216">
        <v>2937690</v>
      </c>
      <c r="S282" s="218">
        <v>2797794</v>
      </c>
      <c r="T282" s="461">
        <f t="shared" si="18"/>
        <v>0.15682730308507706</v>
      </c>
      <c r="U282" s="461">
        <f t="shared" si="19"/>
        <v>0.1555532680390336</v>
      </c>
      <c r="V282" s="414"/>
    </row>
    <row r="283" spans="1:22" customFormat="1" ht="22.5">
      <c r="A283" s="122">
        <v>397</v>
      </c>
      <c r="B283" s="191">
        <v>277</v>
      </c>
      <c r="C283" s="192" t="s">
        <v>1097</v>
      </c>
      <c r="D283" s="193" t="s">
        <v>2322</v>
      </c>
      <c r="E283" s="193" t="s">
        <v>1151</v>
      </c>
      <c r="F283" s="193"/>
      <c r="G283" s="193" t="s">
        <v>1151</v>
      </c>
      <c r="H283" s="193"/>
      <c r="I283" s="194" t="s">
        <v>878</v>
      </c>
      <c r="J283" s="126">
        <v>1494901.8</v>
      </c>
      <c r="K283" s="124">
        <v>1420156.71</v>
      </c>
      <c r="L283" s="423">
        <v>1190398.6499999999</v>
      </c>
      <c r="M283" s="424">
        <v>1133713</v>
      </c>
      <c r="N283" s="220" t="s">
        <v>2584</v>
      </c>
      <c r="O283" s="430">
        <f t="shared" si="16"/>
        <v>1342700</v>
      </c>
      <c r="P283" s="431">
        <f t="shared" si="17"/>
        <v>1276900</v>
      </c>
      <c r="Q283" s="151"/>
      <c r="R283" s="216">
        <v>3538876</v>
      </c>
      <c r="S283" s="218">
        <v>3370358</v>
      </c>
      <c r="T283" s="461">
        <f t="shared" si="18"/>
        <v>-0.62058574530444133</v>
      </c>
      <c r="U283" s="461">
        <f t="shared" si="19"/>
        <v>-0.62113816989174442</v>
      </c>
      <c r="V283" s="414"/>
    </row>
    <row r="284" spans="1:22" customFormat="1" ht="33.75">
      <c r="A284" s="122">
        <v>398</v>
      </c>
      <c r="B284" s="191">
        <v>278</v>
      </c>
      <c r="C284" s="192" t="s">
        <v>1097</v>
      </c>
      <c r="D284" s="193" t="s">
        <v>2322</v>
      </c>
      <c r="E284" s="193" t="s">
        <v>1152</v>
      </c>
      <c r="F284" s="193"/>
      <c r="G284" s="193" t="s">
        <v>1152</v>
      </c>
      <c r="H284" s="193"/>
      <c r="I284" s="194" t="s">
        <v>878</v>
      </c>
      <c r="J284" s="126">
        <v>1274889.8400000001</v>
      </c>
      <c r="K284" s="124">
        <v>1211145.1100000001</v>
      </c>
      <c r="L284" s="423">
        <v>1141543.2</v>
      </c>
      <c r="M284" s="424">
        <v>1087184</v>
      </c>
      <c r="N284" s="220" t="s">
        <v>2584</v>
      </c>
      <c r="O284" s="430">
        <f t="shared" si="16"/>
        <v>1208200</v>
      </c>
      <c r="P284" s="431">
        <f t="shared" si="17"/>
        <v>1149200</v>
      </c>
      <c r="Q284" s="151"/>
      <c r="R284" s="216">
        <v>838697</v>
      </c>
      <c r="S284" s="218">
        <v>798691</v>
      </c>
      <c r="T284" s="461">
        <f t="shared" si="18"/>
        <v>0.44056792858445898</v>
      </c>
      <c r="U284" s="461">
        <f t="shared" si="19"/>
        <v>0.43885432538991925</v>
      </c>
      <c r="V284" s="414"/>
    </row>
    <row r="285" spans="1:22" customFormat="1" ht="33.75">
      <c r="A285" s="122">
        <v>399</v>
      </c>
      <c r="B285" s="191">
        <v>279</v>
      </c>
      <c r="C285" s="192" t="s">
        <v>1097</v>
      </c>
      <c r="D285" s="193" t="s">
        <v>2322</v>
      </c>
      <c r="E285" s="193" t="s">
        <v>1153</v>
      </c>
      <c r="F285" s="193"/>
      <c r="G285" s="193" t="s">
        <v>1153</v>
      </c>
      <c r="H285" s="193"/>
      <c r="I285" s="194" t="s">
        <v>878</v>
      </c>
      <c r="J285" s="126">
        <v>1250999.3999999999</v>
      </c>
      <c r="K285" s="124">
        <v>1188449.43</v>
      </c>
      <c r="L285" s="423">
        <v>1315650</v>
      </c>
      <c r="M285" s="424">
        <v>1253000</v>
      </c>
      <c r="N285" s="220" t="s">
        <v>2584</v>
      </c>
      <c r="O285" s="430">
        <f t="shared" si="16"/>
        <v>1283300</v>
      </c>
      <c r="P285" s="431">
        <f t="shared" si="17"/>
        <v>1220700</v>
      </c>
      <c r="Q285" s="151"/>
      <c r="R285" s="216">
        <v>838697</v>
      </c>
      <c r="S285" s="218">
        <v>798691</v>
      </c>
      <c r="T285" s="461">
        <f t="shared" si="18"/>
        <v>0.53011158976364525</v>
      </c>
      <c r="U285" s="461">
        <f t="shared" si="19"/>
        <v>0.52837580491078528</v>
      </c>
      <c r="V285" s="414"/>
    </row>
    <row r="286" spans="1:22" customFormat="1" ht="33.75">
      <c r="A286" s="122">
        <v>400</v>
      </c>
      <c r="B286" s="191">
        <v>280</v>
      </c>
      <c r="C286" s="192" t="s">
        <v>1097</v>
      </c>
      <c r="D286" s="193" t="s">
        <v>2322</v>
      </c>
      <c r="E286" s="193" t="s">
        <v>1154</v>
      </c>
      <c r="F286" s="193"/>
      <c r="G286" s="193" t="s">
        <v>1154</v>
      </c>
      <c r="H286" s="193"/>
      <c r="I286" s="194" t="s">
        <v>878</v>
      </c>
      <c r="J286" s="126">
        <v>1274889.8400000001</v>
      </c>
      <c r="K286" s="124">
        <v>1211145.1100000001</v>
      </c>
      <c r="L286" s="423">
        <v>1141543.2</v>
      </c>
      <c r="M286" s="424">
        <v>1087184</v>
      </c>
      <c r="N286" s="220" t="s">
        <v>2584</v>
      </c>
      <c r="O286" s="430">
        <f t="shared" si="16"/>
        <v>1208200</v>
      </c>
      <c r="P286" s="431">
        <f t="shared" si="17"/>
        <v>1149200</v>
      </c>
      <c r="Q286" s="151"/>
      <c r="R286" s="216">
        <v>800072</v>
      </c>
      <c r="S286" s="218">
        <v>761670</v>
      </c>
      <c r="T286" s="461">
        <f t="shared" si="18"/>
        <v>0.51011408973192418</v>
      </c>
      <c r="U286" s="461">
        <f t="shared" si="19"/>
        <v>0.50878989588667012</v>
      </c>
      <c r="V286" s="414"/>
    </row>
    <row r="287" spans="1:22" customFormat="1" ht="33.75">
      <c r="A287" s="122">
        <v>401</v>
      </c>
      <c r="B287" s="191">
        <v>281</v>
      </c>
      <c r="C287" s="192" t="s">
        <v>1097</v>
      </c>
      <c r="D287" s="193" t="s">
        <v>2322</v>
      </c>
      <c r="E287" s="193" t="s">
        <v>1155</v>
      </c>
      <c r="F287" s="193"/>
      <c r="G287" s="193" t="s">
        <v>1155</v>
      </c>
      <c r="H287" s="193"/>
      <c r="I287" s="194" t="s">
        <v>878</v>
      </c>
      <c r="J287" s="126">
        <v>1274889.8400000001</v>
      </c>
      <c r="K287" s="124">
        <v>1211145.1100000001</v>
      </c>
      <c r="L287" s="423">
        <v>1141543.2</v>
      </c>
      <c r="M287" s="424">
        <v>1087184</v>
      </c>
      <c r="N287" s="220" t="s">
        <v>2584</v>
      </c>
      <c r="O287" s="430">
        <f t="shared" si="16"/>
        <v>1208200</v>
      </c>
      <c r="P287" s="431">
        <f t="shared" si="17"/>
        <v>1149200</v>
      </c>
      <c r="Q287" s="151"/>
      <c r="R287" s="216">
        <v>800072</v>
      </c>
      <c r="S287" s="218">
        <v>761670</v>
      </c>
      <c r="T287" s="461">
        <f t="shared" si="18"/>
        <v>0.51011408973192418</v>
      </c>
      <c r="U287" s="461">
        <f t="shared" si="19"/>
        <v>0.50878989588667012</v>
      </c>
      <c r="V287" s="414"/>
    </row>
    <row r="288" spans="1:22" customFormat="1" ht="33.75">
      <c r="A288" s="122">
        <v>403</v>
      </c>
      <c r="B288" s="191">
        <v>282</v>
      </c>
      <c r="C288" s="192" t="s">
        <v>1097</v>
      </c>
      <c r="D288" s="193" t="s">
        <v>2322</v>
      </c>
      <c r="E288" s="193" t="s">
        <v>1157</v>
      </c>
      <c r="F288" s="193"/>
      <c r="G288" s="193" t="s">
        <v>1157</v>
      </c>
      <c r="H288" s="193"/>
      <c r="I288" s="194" t="s">
        <v>878</v>
      </c>
      <c r="J288" s="126">
        <v>1071000</v>
      </c>
      <c r="K288" s="124">
        <v>1017450</v>
      </c>
      <c r="L288" s="423">
        <v>1176000</v>
      </c>
      <c r="M288" s="424">
        <v>1120000</v>
      </c>
      <c r="N288" s="220" t="s">
        <v>2584</v>
      </c>
      <c r="O288" s="430">
        <f t="shared" si="16"/>
        <v>1123500</v>
      </c>
      <c r="P288" s="431">
        <f t="shared" si="17"/>
        <v>1068700</v>
      </c>
      <c r="Q288" s="151"/>
      <c r="R288" s="216">
        <v>882838</v>
      </c>
      <c r="S288" s="218">
        <v>840464</v>
      </c>
      <c r="T288" s="461">
        <f t="shared" si="18"/>
        <v>0.27260040913508482</v>
      </c>
      <c r="U288" s="461">
        <f t="shared" si="19"/>
        <v>0.27155951950351237</v>
      </c>
      <c r="V288" s="414"/>
    </row>
    <row r="289" spans="1:22" customFormat="1" ht="33.75">
      <c r="A289" s="122">
        <v>411</v>
      </c>
      <c r="B289" s="191">
        <v>283</v>
      </c>
      <c r="C289" s="192" t="s">
        <v>1097</v>
      </c>
      <c r="D289" s="193" t="s">
        <v>2322</v>
      </c>
      <c r="E289" s="193" t="s">
        <v>1158</v>
      </c>
      <c r="F289" s="193"/>
      <c r="G289" s="193" t="s">
        <v>1158</v>
      </c>
      <c r="H289" s="193"/>
      <c r="I289" s="194" t="s">
        <v>878</v>
      </c>
      <c r="J289" s="126">
        <v>3862502</v>
      </c>
      <c r="K289" s="124">
        <v>3669376.9</v>
      </c>
      <c r="L289" s="423">
        <v>5145000</v>
      </c>
      <c r="M289" s="424">
        <v>4900000</v>
      </c>
      <c r="N289" s="220" t="s">
        <v>2584</v>
      </c>
      <c r="O289" s="430">
        <f t="shared" si="16"/>
        <v>4503800</v>
      </c>
      <c r="P289" s="431">
        <f t="shared" si="17"/>
        <v>4284700</v>
      </c>
      <c r="Q289" s="151"/>
      <c r="R289" s="216">
        <v>3862423</v>
      </c>
      <c r="S289" s="218">
        <v>3627001</v>
      </c>
      <c r="T289" s="461">
        <f t="shared" si="18"/>
        <v>0.166055608098854</v>
      </c>
      <c r="U289" s="461">
        <f t="shared" si="19"/>
        <v>0.18133411046757361</v>
      </c>
      <c r="V289" s="414"/>
    </row>
    <row r="290" spans="1:22" customFormat="1" ht="33.75">
      <c r="A290" s="122">
        <v>412</v>
      </c>
      <c r="B290" s="191">
        <v>284</v>
      </c>
      <c r="C290" s="192" t="s">
        <v>1097</v>
      </c>
      <c r="D290" s="193" t="s">
        <v>2322</v>
      </c>
      <c r="E290" s="193" t="s">
        <v>1159</v>
      </c>
      <c r="F290" s="193"/>
      <c r="G290" s="193" t="s">
        <v>1159</v>
      </c>
      <c r="H290" s="193"/>
      <c r="I290" s="194" t="s">
        <v>878</v>
      </c>
      <c r="J290" s="126">
        <v>535500</v>
      </c>
      <c r="K290" s="124">
        <v>508725</v>
      </c>
      <c r="L290" s="423">
        <v>235276.65000000002</v>
      </c>
      <c r="M290" s="424">
        <v>224073</v>
      </c>
      <c r="N290" s="220" t="s">
        <v>2584</v>
      </c>
      <c r="O290" s="430">
        <f t="shared" si="16"/>
        <v>385400</v>
      </c>
      <c r="P290" s="431">
        <f t="shared" si="17"/>
        <v>366400</v>
      </c>
      <c r="Q290" s="151"/>
      <c r="R290" s="216">
        <v>2762</v>
      </c>
      <c r="S290" s="218">
        <v>2630</v>
      </c>
      <c r="T290" s="461">
        <f t="shared" si="18"/>
        <v>138.53656770456192</v>
      </c>
      <c r="U290" s="461">
        <f t="shared" si="19"/>
        <v>138.31558935361215</v>
      </c>
      <c r="V290" s="414"/>
    </row>
    <row r="291" spans="1:22" customFormat="1" ht="78.75">
      <c r="A291" s="122">
        <v>417</v>
      </c>
      <c r="B291" s="191">
        <v>285</v>
      </c>
      <c r="C291" s="192" t="s">
        <v>1097</v>
      </c>
      <c r="D291" s="193" t="s">
        <v>2322</v>
      </c>
      <c r="E291" s="193" t="s">
        <v>1160</v>
      </c>
      <c r="F291" s="193"/>
      <c r="G291" s="193" t="s">
        <v>1160</v>
      </c>
      <c r="H291" s="193"/>
      <c r="I291" s="194" t="s">
        <v>878</v>
      </c>
      <c r="J291" s="126">
        <v>1665633.48</v>
      </c>
      <c r="K291" s="124">
        <v>1582351.33</v>
      </c>
      <c r="L291" s="423">
        <v>388500</v>
      </c>
      <c r="M291" s="424">
        <v>370000</v>
      </c>
      <c r="N291" s="220" t="s">
        <v>2919</v>
      </c>
      <c r="O291" s="430">
        <f t="shared" si="16"/>
        <v>1027100</v>
      </c>
      <c r="P291" s="431">
        <f t="shared" si="17"/>
        <v>976200</v>
      </c>
      <c r="Q291" s="151"/>
      <c r="R291" s="216">
        <v>8287</v>
      </c>
      <c r="S291" s="218">
        <v>7892</v>
      </c>
      <c r="T291" s="461">
        <f t="shared" si="18"/>
        <v>122.94111258597803</v>
      </c>
      <c r="U291" s="461">
        <f t="shared" si="19"/>
        <v>122.69488089204258</v>
      </c>
      <c r="V291" s="414"/>
    </row>
    <row r="292" spans="1:22" customFormat="1" ht="22.5">
      <c r="A292" s="122">
        <v>418</v>
      </c>
      <c r="B292" s="191">
        <v>286</v>
      </c>
      <c r="C292" s="192" t="s">
        <v>1097</v>
      </c>
      <c r="D292" s="193" t="s">
        <v>2322</v>
      </c>
      <c r="E292" s="193" t="s">
        <v>1162</v>
      </c>
      <c r="F292" s="193"/>
      <c r="G292" s="193" t="s">
        <v>1162</v>
      </c>
      <c r="H292" s="193"/>
      <c r="I292" s="194" t="s">
        <v>878</v>
      </c>
      <c r="J292" s="126">
        <v>305473</v>
      </c>
      <c r="K292" s="124">
        <v>290199.34999999998</v>
      </c>
      <c r="L292" s="423">
        <v>319247.25</v>
      </c>
      <c r="M292" s="424">
        <v>304045</v>
      </c>
      <c r="N292" s="220" t="s">
        <v>2584</v>
      </c>
      <c r="O292" s="430">
        <f t="shared" si="16"/>
        <v>312400</v>
      </c>
      <c r="P292" s="431">
        <f t="shared" si="17"/>
        <v>297100</v>
      </c>
      <c r="Q292" s="151"/>
      <c r="R292" s="216">
        <v>305418</v>
      </c>
      <c r="S292" s="218">
        <v>290910</v>
      </c>
      <c r="T292" s="461">
        <f t="shared" si="18"/>
        <v>2.2860473187565893E-2</v>
      </c>
      <c r="U292" s="461">
        <f t="shared" si="19"/>
        <v>2.127805850606717E-2</v>
      </c>
      <c r="V292" s="414"/>
    </row>
    <row r="293" spans="1:22" customFormat="1" ht="22.5">
      <c r="A293" s="122">
        <v>419</v>
      </c>
      <c r="B293" s="191">
        <v>287</v>
      </c>
      <c r="C293" s="192" t="s">
        <v>1097</v>
      </c>
      <c r="D293" s="193" t="s">
        <v>2322</v>
      </c>
      <c r="E293" s="193" t="s">
        <v>1164</v>
      </c>
      <c r="F293" s="193"/>
      <c r="G293" s="193" t="s">
        <v>1164</v>
      </c>
      <c r="H293" s="193"/>
      <c r="I293" s="194" t="s">
        <v>878</v>
      </c>
      <c r="J293" s="126">
        <v>605353</v>
      </c>
      <c r="K293" s="124">
        <v>575085.35</v>
      </c>
      <c r="L293" s="423">
        <v>693693</v>
      </c>
      <c r="M293" s="424">
        <v>660660</v>
      </c>
      <c r="N293" s="220" t="s">
        <v>2584</v>
      </c>
      <c r="O293" s="430">
        <f t="shared" si="16"/>
        <v>649500</v>
      </c>
      <c r="P293" s="431">
        <f t="shared" si="17"/>
        <v>617900</v>
      </c>
      <c r="Q293" s="151"/>
      <c r="R293" s="216">
        <v>605334</v>
      </c>
      <c r="S293" s="218">
        <v>576996</v>
      </c>
      <c r="T293" s="461">
        <f t="shared" si="18"/>
        <v>7.2961373390557943E-2</v>
      </c>
      <c r="U293" s="461">
        <f t="shared" si="19"/>
        <v>7.0891306005587559E-2</v>
      </c>
      <c r="V293" s="414"/>
    </row>
    <row r="294" spans="1:22" customFormat="1" ht="33.75">
      <c r="A294" s="122">
        <v>420</v>
      </c>
      <c r="B294" s="191">
        <v>288</v>
      </c>
      <c r="C294" s="192" t="s">
        <v>1097</v>
      </c>
      <c r="D294" s="193" t="s">
        <v>2322</v>
      </c>
      <c r="E294" s="193" t="s">
        <v>1165</v>
      </c>
      <c r="F294" s="193"/>
      <c r="G294" s="193" t="s">
        <v>1165</v>
      </c>
      <c r="H294" s="193"/>
      <c r="I294" s="194" t="s">
        <v>878</v>
      </c>
      <c r="J294" s="126">
        <v>580958</v>
      </c>
      <c r="K294" s="124">
        <v>551910.1</v>
      </c>
      <c r="L294" s="423">
        <v>464146.61999999994</v>
      </c>
      <c r="M294" s="424">
        <v>442044.39999999997</v>
      </c>
      <c r="N294" s="220" t="s">
        <v>3443</v>
      </c>
      <c r="O294" s="430">
        <f t="shared" si="16"/>
        <v>522600</v>
      </c>
      <c r="P294" s="431">
        <f t="shared" si="17"/>
        <v>497000</v>
      </c>
      <c r="Q294" s="151"/>
      <c r="R294" s="216">
        <v>580946</v>
      </c>
      <c r="S294" s="218">
        <v>553304</v>
      </c>
      <c r="T294" s="461">
        <f t="shared" si="18"/>
        <v>-0.10043274245799093</v>
      </c>
      <c r="U294" s="461">
        <f t="shared" si="19"/>
        <v>-0.10175961135289099</v>
      </c>
      <c r="V294" s="414"/>
    </row>
    <row r="295" spans="1:22" customFormat="1" ht="22.5">
      <c r="A295" s="122">
        <v>421</v>
      </c>
      <c r="B295" s="191">
        <v>289</v>
      </c>
      <c r="C295" s="192" t="s">
        <v>1097</v>
      </c>
      <c r="D295" s="193" t="s">
        <v>2322</v>
      </c>
      <c r="E295" s="193" t="s">
        <v>1167</v>
      </c>
      <c r="F295" s="193"/>
      <c r="G295" s="193" t="s">
        <v>1167</v>
      </c>
      <c r="H295" s="193"/>
      <c r="I295" s="194" t="s">
        <v>878</v>
      </c>
      <c r="J295" s="126">
        <v>365092</v>
      </c>
      <c r="K295" s="124">
        <v>346837.4</v>
      </c>
      <c r="L295" s="423">
        <v>482307</v>
      </c>
      <c r="M295" s="424">
        <v>459340</v>
      </c>
      <c r="N295" s="220" t="s">
        <v>2584</v>
      </c>
      <c r="O295" s="430">
        <f t="shared" si="16"/>
        <v>423700</v>
      </c>
      <c r="P295" s="431">
        <f t="shared" si="17"/>
        <v>403100</v>
      </c>
      <c r="Q295" s="151"/>
      <c r="R295" s="216">
        <v>365077</v>
      </c>
      <c r="S295" s="218">
        <v>347692</v>
      </c>
      <c r="T295" s="461">
        <f t="shared" si="18"/>
        <v>0.16057708373849899</v>
      </c>
      <c r="U295" s="461">
        <f t="shared" si="19"/>
        <v>0.15935943306144518</v>
      </c>
      <c r="V295" s="414"/>
    </row>
    <row r="296" spans="1:22" customFormat="1" ht="22.5">
      <c r="A296" s="122">
        <v>422</v>
      </c>
      <c r="B296" s="191">
        <v>290</v>
      </c>
      <c r="C296" s="192" t="s">
        <v>1097</v>
      </c>
      <c r="D296" s="193" t="s">
        <v>2322</v>
      </c>
      <c r="E296" s="193" t="s">
        <v>1168</v>
      </c>
      <c r="F296" s="193"/>
      <c r="G296" s="193" t="s">
        <v>1168</v>
      </c>
      <c r="H296" s="193"/>
      <c r="I296" s="194" t="s">
        <v>878</v>
      </c>
      <c r="J296" s="126">
        <v>1622089</v>
      </c>
      <c r="K296" s="124">
        <v>1540984.55</v>
      </c>
      <c r="L296" s="423">
        <v>1486905</v>
      </c>
      <c r="M296" s="424">
        <v>1416100</v>
      </c>
      <c r="N296" s="220" t="s">
        <v>2584</v>
      </c>
      <c r="O296" s="430">
        <f t="shared" si="16"/>
        <v>1554500</v>
      </c>
      <c r="P296" s="431">
        <f t="shared" si="17"/>
        <v>1478500</v>
      </c>
      <c r="Q296" s="151"/>
      <c r="R296" s="216">
        <v>1622020</v>
      </c>
      <c r="S296" s="218">
        <v>1544831</v>
      </c>
      <c r="T296" s="461">
        <f t="shared" si="18"/>
        <v>-4.1627106940728228E-2</v>
      </c>
      <c r="U296" s="461">
        <f t="shared" si="19"/>
        <v>-4.2937382794622843E-2</v>
      </c>
      <c r="V296" s="414"/>
    </row>
    <row r="297" spans="1:22" customFormat="1" ht="33.75">
      <c r="A297" s="122">
        <v>423</v>
      </c>
      <c r="B297" s="191">
        <v>291</v>
      </c>
      <c r="C297" s="192" t="s">
        <v>1097</v>
      </c>
      <c r="D297" s="193" t="s">
        <v>2322</v>
      </c>
      <c r="E297" s="193" t="s">
        <v>2466</v>
      </c>
      <c r="F297" s="193"/>
      <c r="G297" s="193" t="s">
        <v>2466</v>
      </c>
      <c r="H297" s="193"/>
      <c r="I297" s="194" t="s">
        <v>878</v>
      </c>
      <c r="J297" s="126">
        <v>827660.47</v>
      </c>
      <c r="K297" s="124">
        <v>786277.03</v>
      </c>
      <c r="L297" s="423">
        <v>1741605.6</v>
      </c>
      <c r="M297" s="424">
        <v>1658672</v>
      </c>
      <c r="N297" s="220" t="s">
        <v>2584</v>
      </c>
      <c r="O297" s="430">
        <f t="shared" si="16"/>
        <v>1284600</v>
      </c>
      <c r="P297" s="431">
        <f t="shared" si="17"/>
        <v>1222500</v>
      </c>
      <c r="Q297" s="151"/>
      <c r="R297" s="216">
        <v>827660</v>
      </c>
      <c r="S297" s="218">
        <v>788248</v>
      </c>
      <c r="T297" s="461">
        <f t="shared" si="18"/>
        <v>0.55208660561099965</v>
      </c>
      <c r="U297" s="461">
        <f t="shared" si="19"/>
        <v>0.5509078361124925</v>
      </c>
      <c r="V297" s="414"/>
    </row>
    <row r="298" spans="1:22" customFormat="1" ht="45">
      <c r="A298" s="122">
        <v>424</v>
      </c>
      <c r="B298" s="191">
        <v>292</v>
      </c>
      <c r="C298" s="192" t="s">
        <v>1097</v>
      </c>
      <c r="D298" s="193" t="s">
        <v>2322</v>
      </c>
      <c r="E298" s="193" t="s">
        <v>1174</v>
      </c>
      <c r="F298" s="193"/>
      <c r="G298" s="193" t="s">
        <v>1174</v>
      </c>
      <c r="H298" s="193"/>
      <c r="I298" s="194" t="s">
        <v>878</v>
      </c>
      <c r="J298" s="126">
        <v>1554140</v>
      </c>
      <c r="K298" s="124">
        <v>1476433</v>
      </c>
      <c r="L298" s="423">
        <v>2449020</v>
      </c>
      <c r="M298" s="424">
        <v>2332400</v>
      </c>
      <c r="N298" s="220" t="s">
        <v>2584</v>
      </c>
      <c r="O298" s="430">
        <f t="shared" si="16"/>
        <v>2001600</v>
      </c>
      <c r="P298" s="431">
        <f t="shared" si="17"/>
        <v>1904400</v>
      </c>
      <c r="Q298" s="151"/>
      <c r="R298" s="216">
        <v>1553685</v>
      </c>
      <c r="S298" s="218">
        <v>1479702</v>
      </c>
      <c r="T298" s="461">
        <f t="shared" si="18"/>
        <v>0.28829202830689621</v>
      </c>
      <c r="U298" s="461">
        <f t="shared" si="19"/>
        <v>0.28701589914726072</v>
      </c>
      <c r="V298" s="414"/>
    </row>
    <row r="299" spans="1:22" customFormat="1" ht="33.75">
      <c r="A299" s="122">
        <v>426</v>
      </c>
      <c r="B299" s="191">
        <v>293</v>
      </c>
      <c r="C299" s="192" t="s">
        <v>1097</v>
      </c>
      <c r="D299" s="193" t="s">
        <v>2322</v>
      </c>
      <c r="E299" s="193" t="s">
        <v>1175</v>
      </c>
      <c r="F299" s="193"/>
      <c r="G299" s="193" t="s">
        <v>1175</v>
      </c>
      <c r="H299" s="193"/>
      <c r="I299" s="194" t="s">
        <v>878</v>
      </c>
      <c r="J299" s="126">
        <v>1465113.72</v>
      </c>
      <c r="K299" s="124">
        <v>1391858.51</v>
      </c>
      <c r="L299" s="423">
        <v>3176.25</v>
      </c>
      <c r="M299" s="424">
        <v>3025</v>
      </c>
      <c r="N299" s="220" t="s">
        <v>3437</v>
      </c>
      <c r="O299" s="430">
        <f t="shared" si="16"/>
        <v>734100</v>
      </c>
      <c r="P299" s="431">
        <f t="shared" si="17"/>
        <v>697400</v>
      </c>
      <c r="Q299" s="151"/>
      <c r="R299" s="216">
        <v>3177</v>
      </c>
      <c r="S299" s="218">
        <v>3025</v>
      </c>
      <c r="T299" s="461">
        <f t="shared" si="18"/>
        <v>230.06704438149197</v>
      </c>
      <c r="U299" s="461">
        <f t="shared" si="19"/>
        <v>229.54545454545453</v>
      </c>
      <c r="V299" s="414"/>
    </row>
    <row r="300" spans="1:22" customFormat="1" ht="45">
      <c r="A300" s="122">
        <v>427</v>
      </c>
      <c r="B300" s="191">
        <v>294</v>
      </c>
      <c r="C300" s="192" t="s">
        <v>1097</v>
      </c>
      <c r="D300" s="193" t="s">
        <v>2322</v>
      </c>
      <c r="E300" s="193" t="s">
        <v>2467</v>
      </c>
      <c r="F300" s="193"/>
      <c r="G300" s="193" t="s">
        <v>2467</v>
      </c>
      <c r="H300" s="193"/>
      <c r="I300" s="194" t="s">
        <v>878</v>
      </c>
      <c r="J300" s="126">
        <v>1945802.32</v>
      </c>
      <c r="K300" s="124">
        <v>1848512.68</v>
      </c>
      <c r="L300" s="423">
        <v>1943572.05</v>
      </c>
      <c r="M300" s="424">
        <v>1851021</v>
      </c>
      <c r="N300" s="220" t="s">
        <v>3437</v>
      </c>
      <c r="O300" s="430">
        <f t="shared" si="16"/>
        <v>1944700</v>
      </c>
      <c r="P300" s="431">
        <f t="shared" si="17"/>
        <v>1849800</v>
      </c>
      <c r="Q300" s="151"/>
      <c r="R300" s="216">
        <v>1945802</v>
      </c>
      <c r="S300" s="218">
        <v>1851021</v>
      </c>
      <c r="T300" s="461">
        <f t="shared" si="18"/>
        <v>-5.6634744953494749E-4</v>
      </c>
      <c r="U300" s="461">
        <f t="shared" si="19"/>
        <v>-6.5963595226634379E-4</v>
      </c>
      <c r="V300" s="414"/>
    </row>
    <row r="301" spans="1:22" customFormat="1" ht="22.5">
      <c r="A301" s="122">
        <v>428</v>
      </c>
      <c r="B301" s="191">
        <v>295</v>
      </c>
      <c r="C301" s="192" t="s">
        <v>1097</v>
      </c>
      <c r="D301" s="193" t="s">
        <v>2322</v>
      </c>
      <c r="E301" s="193" t="s">
        <v>1183</v>
      </c>
      <c r="F301" s="193"/>
      <c r="G301" s="193" t="s">
        <v>1183</v>
      </c>
      <c r="H301" s="193"/>
      <c r="I301" s="194" t="s">
        <v>878</v>
      </c>
      <c r="J301" s="126">
        <v>1947673</v>
      </c>
      <c r="K301" s="124">
        <v>1850289.35</v>
      </c>
      <c r="L301" s="423">
        <v>1890643.44</v>
      </c>
      <c r="M301" s="424">
        <v>1800612.7999999998</v>
      </c>
      <c r="N301" s="220" t="s">
        <v>2584</v>
      </c>
      <c r="O301" s="430">
        <f t="shared" si="16"/>
        <v>1919200</v>
      </c>
      <c r="P301" s="431">
        <f t="shared" si="17"/>
        <v>1825500</v>
      </c>
      <c r="Q301" s="151"/>
      <c r="R301" s="216">
        <v>1947653</v>
      </c>
      <c r="S301" s="218">
        <v>1854773</v>
      </c>
      <c r="T301" s="461">
        <f t="shared" si="18"/>
        <v>-1.4608865131519834E-2</v>
      </c>
      <c r="U301" s="461">
        <f t="shared" si="19"/>
        <v>-1.5782524330470629E-2</v>
      </c>
      <c r="V301" s="414"/>
    </row>
    <row r="302" spans="1:22" customFormat="1" ht="22.5">
      <c r="A302" s="122">
        <v>429</v>
      </c>
      <c r="B302" s="202">
        <v>296</v>
      </c>
      <c r="C302" s="203" t="s">
        <v>1097</v>
      </c>
      <c r="D302" s="197" t="s">
        <v>2322</v>
      </c>
      <c r="E302" s="197" t="s">
        <v>1177</v>
      </c>
      <c r="F302" s="197"/>
      <c r="G302" s="197" t="s">
        <v>1177</v>
      </c>
      <c r="H302" s="197"/>
      <c r="I302" s="204" t="s">
        <v>878</v>
      </c>
      <c r="J302" s="126">
        <v>618800</v>
      </c>
      <c r="K302" s="124">
        <v>587860</v>
      </c>
      <c r="L302" s="423">
        <v>185491.95</v>
      </c>
      <c r="M302" s="424">
        <v>176659</v>
      </c>
      <c r="N302" s="220" t="s">
        <v>3442</v>
      </c>
      <c r="O302" s="430">
        <f t="shared" si="16"/>
        <v>402100</v>
      </c>
      <c r="P302" s="431">
        <f t="shared" si="17"/>
        <v>382300</v>
      </c>
      <c r="Q302" s="151"/>
      <c r="R302" s="216">
        <v>154495</v>
      </c>
      <c r="S302" s="218">
        <v>147139</v>
      </c>
      <c r="T302" s="461">
        <f t="shared" si="18"/>
        <v>1.6026732256707337</v>
      </c>
      <c r="U302" s="461">
        <f t="shared" si="19"/>
        <v>1.5982234485758364</v>
      </c>
      <c r="V302" s="414"/>
    </row>
    <row r="303" spans="1:22" customFormat="1" ht="45">
      <c r="A303" s="122">
        <v>430</v>
      </c>
      <c r="B303" s="202">
        <v>297</v>
      </c>
      <c r="C303" s="203" t="s">
        <v>1097</v>
      </c>
      <c r="D303" s="197" t="s">
        <v>2322</v>
      </c>
      <c r="E303" s="197" t="s">
        <v>1178</v>
      </c>
      <c r="F303" s="197"/>
      <c r="G303" s="197" t="s">
        <v>1178</v>
      </c>
      <c r="H303" s="197"/>
      <c r="I303" s="204" t="s">
        <v>878</v>
      </c>
      <c r="J303" s="126">
        <v>2499000</v>
      </c>
      <c r="K303" s="124">
        <v>2374050</v>
      </c>
      <c r="L303" s="423">
        <v>4195945.95</v>
      </c>
      <c r="M303" s="424">
        <v>3996139</v>
      </c>
      <c r="N303" s="220" t="s">
        <v>2584</v>
      </c>
      <c r="O303" s="430">
        <f t="shared" si="16"/>
        <v>3347500</v>
      </c>
      <c r="P303" s="431">
        <f t="shared" si="17"/>
        <v>3185100</v>
      </c>
      <c r="Q303" s="151"/>
      <c r="R303" s="216">
        <v>1886816</v>
      </c>
      <c r="S303" s="218">
        <v>1788487</v>
      </c>
      <c r="T303" s="461">
        <f t="shared" si="18"/>
        <v>0.77415285857232496</v>
      </c>
      <c r="U303" s="461">
        <f t="shared" si="19"/>
        <v>0.78089077527541439</v>
      </c>
      <c r="V303" s="414"/>
    </row>
    <row r="304" spans="1:22" customFormat="1" ht="33.75">
      <c r="A304" s="122">
        <v>431</v>
      </c>
      <c r="B304" s="202">
        <v>298</v>
      </c>
      <c r="C304" s="203" t="s">
        <v>1097</v>
      </c>
      <c r="D304" s="197" t="s">
        <v>2322</v>
      </c>
      <c r="E304" s="197" t="s">
        <v>1179</v>
      </c>
      <c r="F304" s="197"/>
      <c r="G304" s="197" t="s">
        <v>1179</v>
      </c>
      <c r="H304" s="197"/>
      <c r="I304" s="204" t="s">
        <v>878</v>
      </c>
      <c r="J304" s="126">
        <v>1428000</v>
      </c>
      <c r="K304" s="124">
        <v>1356600</v>
      </c>
      <c r="L304" s="423">
        <v>1036132.65</v>
      </c>
      <c r="M304" s="424">
        <v>986793</v>
      </c>
      <c r="N304" s="220" t="s">
        <v>3437</v>
      </c>
      <c r="O304" s="430">
        <f t="shared" si="16"/>
        <v>1232100</v>
      </c>
      <c r="P304" s="431">
        <f t="shared" si="17"/>
        <v>1171700</v>
      </c>
      <c r="Q304" s="151"/>
      <c r="R304" s="216">
        <v>1036133</v>
      </c>
      <c r="S304" s="218">
        <v>986793</v>
      </c>
      <c r="T304" s="461">
        <f t="shared" si="18"/>
        <v>0.18913305531239716</v>
      </c>
      <c r="U304" s="461">
        <f t="shared" si="19"/>
        <v>0.18738175078258562</v>
      </c>
      <c r="V304" s="414"/>
    </row>
    <row r="305" spans="1:22" customFormat="1" ht="33.75">
      <c r="A305" s="122">
        <v>433</v>
      </c>
      <c r="B305" s="202">
        <v>299</v>
      </c>
      <c r="C305" s="203" t="s">
        <v>1097</v>
      </c>
      <c r="D305" s="197" t="s">
        <v>2322</v>
      </c>
      <c r="E305" s="197" t="s">
        <v>1180</v>
      </c>
      <c r="F305" s="197"/>
      <c r="G305" s="197" t="s">
        <v>1180</v>
      </c>
      <c r="H305" s="197"/>
      <c r="I305" s="204" t="s">
        <v>878</v>
      </c>
      <c r="J305" s="126">
        <v>3311175</v>
      </c>
      <c r="K305" s="124">
        <v>3145616.25</v>
      </c>
      <c r="L305" s="423">
        <v>2572500</v>
      </c>
      <c r="M305" s="424">
        <v>2450000</v>
      </c>
      <c r="N305" s="220" t="s">
        <v>2584</v>
      </c>
      <c r="O305" s="430">
        <f t="shared" si="16"/>
        <v>2941800</v>
      </c>
      <c r="P305" s="431">
        <f t="shared" si="17"/>
        <v>2797800</v>
      </c>
      <c r="Q305" s="151"/>
      <c r="R305" s="216">
        <v>2869228</v>
      </c>
      <c r="S305" s="218">
        <v>2731507</v>
      </c>
      <c r="T305" s="461">
        <f t="shared" si="18"/>
        <v>2.5293214760207277E-2</v>
      </c>
      <c r="U305" s="461">
        <f t="shared" si="19"/>
        <v>2.4269752923935396E-2</v>
      </c>
      <c r="V305" s="414"/>
    </row>
    <row r="306" spans="1:22" customFormat="1" ht="33.75">
      <c r="A306" s="122">
        <v>434</v>
      </c>
      <c r="B306" s="202">
        <v>300</v>
      </c>
      <c r="C306" s="203" t="s">
        <v>1097</v>
      </c>
      <c r="D306" s="197" t="s">
        <v>2322</v>
      </c>
      <c r="E306" s="197" t="s">
        <v>1181</v>
      </c>
      <c r="F306" s="197"/>
      <c r="G306" s="197" t="s">
        <v>1181</v>
      </c>
      <c r="H306" s="197"/>
      <c r="I306" s="204" t="s">
        <v>878</v>
      </c>
      <c r="J306" s="126">
        <v>1428000</v>
      </c>
      <c r="K306" s="124">
        <v>1356600</v>
      </c>
      <c r="L306" s="423">
        <v>1340064.6000000001</v>
      </c>
      <c r="M306" s="425">
        <v>1276252</v>
      </c>
      <c r="N306" s="224" t="s">
        <v>3437</v>
      </c>
      <c r="O306" s="430">
        <f t="shared" si="16"/>
        <v>1384000</v>
      </c>
      <c r="P306" s="431">
        <f t="shared" si="17"/>
        <v>1316400</v>
      </c>
      <c r="Q306" s="151"/>
      <c r="R306" s="216">
        <v>1340066</v>
      </c>
      <c r="S306" s="218">
        <v>1276252</v>
      </c>
      <c r="T306" s="461">
        <f t="shared" si="18"/>
        <v>3.278495238294233E-2</v>
      </c>
      <c r="U306" s="461">
        <f t="shared" si="19"/>
        <v>3.1457737186699808E-2</v>
      </c>
      <c r="V306" s="414"/>
    </row>
    <row r="307" spans="1:22" customFormat="1" ht="56.25">
      <c r="A307" s="122">
        <v>435</v>
      </c>
      <c r="B307" s="202">
        <v>301</v>
      </c>
      <c r="C307" s="203" t="s">
        <v>1097</v>
      </c>
      <c r="D307" s="197" t="s">
        <v>2322</v>
      </c>
      <c r="E307" s="197" t="s">
        <v>1100</v>
      </c>
      <c r="F307" s="197"/>
      <c r="G307" s="197" t="s">
        <v>1100</v>
      </c>
      <c r="H307" s="197"/>
      <c r="I307" s="204" t="s">
        <v>878</v>
      </c>
      <c r="J307" s="126">
        <v>214200</v>
      </c>
      <c r="K307" s="124">
        <v>203490</v>
      </c>
      <c r="L307" s="423">
        <v>258896.4</v>
      </c>
      <c r="M307" s="425">
        <v>246567.99999999997</v>
      </c>
      <c r="N307" s="224" t="s">
        <v>2584</v>
      </c>
      <c r="O307" s="430">
        <f t="shared" si="16"/>
        <v>236500</v>
      </c>
      <c r="P307" s="431">
        <f t="shared" si="17"/>
        <v>225000</v>
      </c>
      <c r="Q307" s="151"/>
      <c r="R307" s="216">
        <v>192567</v>
      </c>
      <c r="S307" s="218">
        <v>182601</v>
      </c>
      <c r="T307" s="461">
        <f t="shared" si="18"/>
        <v>0.22814397066994865</v>
      </c>
      <c r="U307" s="461">
        <f t="shared" si="19"/>
        <v>0.2321947853516684</v>
      </c>
      <c r="V307" s="414"/>
    </row>
    <row r="308" spans="1:22" customFormat="1" ht="22.5">
      <c r="A308" s="122">
        <v>437</v>
      </c>
      <c r="B308" s="202">
        <v>302</v>
      </c>
      <c r="C308" s="203" t="s">
        <v>1097</v>
      </c>
      <c r="D308" s="197" t="s">
        <v>2322</v>
      </c>
      <c r="E308" s="197" t="s">
        <v>1138</v>
      </c>
      <c r="F308" s="197"/>
      <c r="G308" s="197" t="s">
        <v>1138</v>
      </c>
      <c r="H308" s="197"/>
      <c r="I308" s="204" t="s">
        <v>878</v>
      </c>
      <c r="J308" s="126">
        <v>2013837</v>
      </c>
      <c r="K308" s="124">
        <v>1913145.15</v>
      </c>
      <c r="L308" s="423">
        <v>2682551.5499999998</v>
      </c>
      <c r="M308" s="424">
        <v>2554811</v>
      </c>
      <c r="N308" s="220" t="s">
        <v>2584</v>
      </c>
      <c r="O308" s="430">
        <f t="shared" si="16"/>
        <v>2348200</v>
      </c>
      <c r="P308" s="431">
        <f t="shared" si="17"/>
        <v>2234000</v>
      </c>
      <c r="Q308" s="151"/>
      <c r="R308" s="216">
        <v>2013827</v>
      </c>
      <c r="S308" s="218">
        <v>1917931</v>
      </c>
      <c r="T308" s="461">
        <f t="shared" si="18"/>
        <v>0.16603859219287456</v>
      </c>
      <c r="U308" s="461">
        <f t="shared" si="19"/>
        <v>0.16479685661267271</v>
      </c>
      <c r="V308" s="414"/>
    </row>
    <row r="309" spans="1:22" customFormat="1" ht="22.5">
      <c r="A309" s="122">
        <v>439</v>
      </c>
      <c r="B309" s="202">
        <v>303</v>
      </c>
      <c r="C309" s="203" t="s">
        <v>1097</v>
      </c>
      <c r="D309" s="197" t="s">
        <v>2322</v>
      </c>
      <c r="E309" s="197" t="s">
        <v>1146</v>
      </c>
      <c r="F309" s="197"/>
      <c r="G309" s="197" t="s">
        <v>1146</v>
      </c>
      <c r="H309" s="197"/>
      <c r="I309" s="204" t="s">
        <v>878</v>
      </c>
      <c r="J309" s="126">
        <v>1585496.5</v>
      </c>
      <c r="K309" s="124">
        <v>1506222.27</v>
      </c>
      <c r="L309" s="423">
        <v>1585062.1500000001</v>
      </c>
      <c r="M309" s="424">
        <v>1509583</v>
      </c>
      <c r="N309" s="224" t="s">
        <v>3437</v>
      </c>
      <c r="O309" s="430">
        <f t="shared" si="16"/>
        <v>1585300</v>
      </c>
      <c r="P309" s="431">
        <f t="shared" si="17"/>
        <v>1507900</v>
      </c>
      <c r="Q309" s="151"/>
      <c r="R309" s="216">
        <v>1585468</v>
      </c>
      <c r="S309" s="218">
        <v>1509583</v>
      </c>
      <c r="T309" s="461">
        <f t="shared" si="18"/>
        <v>-1.0596240353006178E-4</v>
      </c>
      <c r="U309" s="461">
        <f t="shared" si="19"/>
        <v>-1.1148774197907634E-3</v>
      </c>
      <c r="V309" s="414"/>
    </row>
    <row r="310" spans="1:22" customFormat="1" ht="45">
      <c r="A310" s="122">
        <v>440</v>
      </c>
      <c r="B310" s="202">
        <v>304</v>
      </c>
      <c r="C310" s="203" t="s">
        <v>1097</v>
      </c>
      <c r="D310" s="197" t="s">
        <v>2322</v>
      </c>
      <c r="E310" s="197" t="s">
        <v>2469</v>
      </c>
      <c r="F310" s="197"/>
      <c r="G310" s="205" t="s">
        <v>2469</v>
      </c>
      <c r="H310" s="197"/>
      <c r="I310" s="204" t="s">
        <v>878</v>
      </c>
      <c r="J310" s="126">
        <v>755947.5</v>
      </c>
      <c r="K310" s="124">
        <v>718150.72</v>
      </c>
      <c r="L310" s="423">
        <v>1383225.9000000001</v>
      </c>
      <c r="M310" s="424">
        <v>1317358</v>
      </c>
      <c r="N310" s="224" t="s">
        <v>2584</v>
      </c>
      <c r="O310" s="430">
        <f t="shared" si="16"/>
        <v>1069600</v>
      </c>
      <c r="P310" s="431">
        <f t="shared" si="17"/>
        <v>1017800</v>
      </c>
      <c r="Q310" s="151"/>
      <c r="R310" s="216">
        <v>755930</v>
      </c>
      <c r="S310" s="218">
        <v>719933</v>
      </c>
      <c r="T310" s="461">
        <f t="shared" si="18"/>
        <v>0.41494582831743682</v>
      </c>
      <c r="U310" s="461">
        <f t="shared" si="19"/>
        <v>0.41374266772046842</v>
      </c>
      <c r="V310" s="414"/>
    </row>
    <row r="311" spans="1:22" customFormat="1" ht="67.5">
      <c r="A311" s="122">
        <v>443</v>
      </c>
      <c r="B311" s="202">
        <v>305</v>
      </c>
      <c r="C311" s="203" t="s">
        <v>1097</v>
      </c>
      <c r="D311" s="197" t="s">
        <v>2322</v>
      </c>
      <c r="E311" s="197" t="s">
        <v>1454</v>
      </c>
      <c r="F311" s="197"/>
      <c r="G311" s="197" t="s">
        <v>1454</v>
      </c>
      <c r="H311" s="197"/>
      <c r="I311" s="204" t="s">
        <v>878</v>
      </c>
      <c r="J311" s="126">
        <v>583100</v>
      </c>
      <c r="K311" s="124">
        <v>553945</v>
      </c>
      <c r="L311" s="423">
        <v>643492.5</v>
      </c>
      <c r="M311" s="424">
        <v>612850</v>
      </c>
      <c r="N311" s="220" t="s">
        <v>2584</v>
      </c>
      <c r="O311" s="430">
        <f t="shared" si="16"/>
        <v>613300</v>
      </c>
      <c r="P311" s="431">
        <f t="shared" si="17"/>
        <v>583400</v>
      </c>
      <c r="Q311" s="151"/>
      <c r="R311" s="216">
        <v>422007</v>
      </c>
      <c r="S311" s="218">
        <v>401911</v>
      </c>
      <c r="T311" s="461">
        <f t="shared" si="18"/>
        <v>0.45329342878198703</v>
      </c>
      <c r="U311" s="461">
        <f t="shared" si="19"/>
        <v>0.45156514750778159</v>
      </c>
      <c r="V311" s="414"/>
    </row>
    <row r="312" spans="1:22" customFormat="1" ht="33.75">
      <c r="A312" s="122">
        <v>444</v>
      </c>
      <c r="B312" s="202">
        <v>306</v>
      </c>
      <c r="C312" s="203" t="s">
        <v>1097</v>
      </c>
      <c r="D312" s="197" t="s">
        <v>2322</v>
      </c>
      <c r="E312" s="197" t="s">
        <v>1455</v>
      </c>
      <c r="F312" s="197"/>
      <c r="G312" s="197" t="s">
        <v>1455</v>
      </c>
      <c r="H312" s="197"/>
      <c r="I312" s="204" t="s">
        <v>878</v>
      </c>
      <c r="J312" s="126">
        <v>785400</v>
      </c>
      <c r="K312" s="124">
        <v>746130</v>
      </c>
      <c r="L312" s="423">
        <v>41442.450000000004</v>
      </c>
      <c r="M312" s="424">
        <v>39469</v>
      </c>
      <c r="N312" s="220" t="s">
        <v>3437</v>
      </c>
      <c r="O312" s="430">
        <f t="shared" si="16"/>
        <v>413400</v>
      </c>
      <c r="P312" s="431">
        <f t="shared" si="17"/>
        <v>392800</v>
      </c>
      <c r="Q312" s="151"/>
      <c r="R312" s="216">
        <v>41443</v>
      </c>
      <c r="S312" s="218">
        <v>39469</v>
      </c>
      <c r="T312" s="461">
        <f t="shared" si="18"/>
        <v>8.9751465868783633</v>
      </c>
      <c r="U312" s="461">
        <f t="shared" si="19"/>
        <v>8.9521143175656839</v>
      </c>
      <c r="V312" s="414"/>
    </row>
    <row r="313" spans="1:22" customFormat="1" ht="33.75">
      <c r="A313" s="122">
        <v>445</v>
      </c>
      <c r="B313" s="202">
        <v>307</v>
      </c>
      <c r="C313" s="203" t="s">
        <v>1097</v>
      </c>
      <c r="D313" s="197" t="s">
        <v>2322</v>
      </c>
      <c r="E313" s="197" t="s">
        <v>2470</v>
      </c>
      <c r="F313" s="197"/>
      <c r="G313" s="197" t="s">
        <v>2470</v>
      </c>
      <c r="H313" s="197"/>
      <c r="I313" s="204" t="s">
        <v>878</v>
      </c>
      <c r="J313" s="126">
        <v>737800</v>
      </c>
      <c r="K313" s="124">
        <v>700910</v>
      </c>
      <c r="L313" s="423">
        <v>625874.55000000005</v>
      </c>
      <c r="M313" s="424">
        <v>596071</v>
      </c>
      <c r="N313" s="224" t="s">
        <v>2584</v>
      </c>
      <c r="O313" s="430">
        <f t="shared" si="16"/>
        <v>681800</v>
      </c>
      <c r="P313" s="431">
        <f t="shared" si="17"/>
        <v>648500</v>
      </c>
      <c r="Q313" s="151"/>
      <c r="R313" s="216">
        <v>435901</v>
      </c>
      <c r="S313" s="218">
        <v>415141</v>
      </c>
      <c r="T313" s="461">
        <f t="shared" si="18"/>
        <v>0.56411662281114294</v>
      </c>
      <c r="U313" s="461">
        <f t="shared" si="19"/>
        <v>0.56211985807231757</v>
      </c>
      <c r="V313" s="414"/>
    </row>
    <row r="314" spans="1:22" customFormat="1" ht="45">
      <c r="A314" s="122">
        <v>446</v>
      </c>
      <c r="B314" s="202">
        <v>308</v>
      </c>
      <c r="C314" s="203" t="s">
        <v>1097</v>
      </c>
      <c r="D314" s="197" t="s">
        <v>2322</v>
      </c>
      <c r="E314" s="197" t="s">
        <v>1456</v>
      </c>
      <c r="F314" s="197"/>
      <c r="G314" s="197" t="s">
        <v>1456</v>
      </c>
      <c r="H314" s="197"/>
      <c r="I314" s="204" t="s">
        <v>878</v>
      </c>
      <c r="J314" s="126">
        <v>428281</v>
      </c>
      <c r="K314" s="124">
        <v>406866.95</v>
      </c>
      <c r="L314" s="423">
        <v>649872.29999999993</v>
      </c>
      <c r="M314" s="424">
        <v>618926</v>
      </c>
      <c r="N314" s="220" t="s">
        <v>3444</v>
      </c>
      <c r="O314" s="430">
        <f t="shared" si="16"/>
        <v>539100</v>
      </c>
      <c r="P314" s="431">
        <f t="shared" si="17"/>
        <v>512900</v>
      </c>
      <c r="Q314" s="151"/>
      <c r="R314" s="216">
        <v>428268</v>
      </c>
      <c r="S314" s="218">
        <v>407725</v>
      </c>
      <c r="T314" s="461">
        <f t="shared" si="18"/>
        <v>0.25879122418672418</v>
      </c>
      <c r="U314" s="461">
        <f t="shared" si="19"/>
        <v>0.25795572996504995</v>
      </c>
      <c r="V314" s="414"/>
    </row>
    <row r="315" spans="1:22" customFormat="1" ht="33.75">
      <c r="A315" s="122">
        <v>447</v>
      </c>
      <c r="B315" s="202">
        <v>309</v>
      </c>
      <c r="C315" s="203" t="s">
        <v>1097</v>
      </c>
      <c r="D315" s="197" t="s">
        <v>2322</v>
      </c>
      <c r="E315" s="197" t="s">
        <v>1457</v>
      </c>
      <c r="F315" s="197"/>
      <c r="G315" s="197" t="s">
        <v>1457</v>
      </c>
      <c r="H315" s="197"/>
      <c r="I315" s="204" t="s">
        <v>878</v>
      </c>
      <c r="J315" s="126">
        <v>1035300</v>
      </c>
      <c r="K315" s="124">
        <v>983535</v>
      </c>
      <c r="L315" s="423">
        <v>740538.75</v>
      </c>
      <c r="M315" s="424">
        <v>705275</v>
      </c>
      <c r="N315" s="220" t="s">
        <v>3445</v>
      </c>
      <c r="O315" s="430">
        <f t="shared" si="16"/>
        <v>887900</v>
      </c>
      <c r="P315" s="431">
        <f t="shared" si="17"/>
        <v>844400</v>
      </c>
      <c r="Q315" s="151"/>
      <c r="R315" s="216">
        <v>69075</v>
      </c>
      <c r="S315" s="218">
        <v>65786</v>
      </c>
      <c r="T315" s="461">
        <f t="shared" si="18"/>
        <v>11.854144046326457</v>
      </c>
      <c r="U315" s="461">
        <f t="shared" si="19"/>
        <v>11.835557717447481</v>
      </c>
      <c r="V315" s="414"/>
    </row>
    <row r="316" spans="1:22" customFormat="1" ht="33.75">
      <c r="A316" s="122">
        <v>449</v>
      </c>
      <c r="B316" s="202">
        <v>310</v>
      </c>
      <c r="C316" s="203" t="s">
        <v>1097</v>
      </c>
      <c r="D316" s="197" t="s">
        <v>2322</v>
      </c>
      <c r="E316" s="197" t="s">
        <v>1184</v>
      </c>
      <c r="F316" s="197"/>
      <c r="G316" s="205" t="s">
        <v>1184</v>
      </c>
      <c r="H316" s="197"/>
      <c r="I316" s="204" t="s">
        <v>878</v>
      </c>
      <c r="J316" s="126">
        <v>1428000</v>
      </c>
      <c r="K316" s="124">
        <v>1356600</v>
      </c>
      <c r="L316" s="423">
        <v>1243359.6000000001</v>
      </c>
      <c r="M316" s="424">
        <v>1184152</v>
      </c>
      <c r="N316" s="224" t="s">
        <v>3437</v>
      </c>
      <c r="O316" s="430">
        <f t="shared" si="16"/>
        <v>1335700</v>
      </c>
      <c r="P316" s="431">
        <f t="shared" si="17"/>
        <v>1270400</v>
      </c>
      <c r="Q316" s="151"/>
      <c r="R316" s="216">
        <v>1243360</v>
      </c>
      <c r="S316" s="218">
        <v>1184152</v>
      </c>
      <c r="T316" s="461">
        <f t="shared" si="18"/>
        <v>7.4266503667481665E-2</v>
      </c>
      <c r="U316" s="461">
        <f t="shared" si="19"/>
        <v>7.2835244124065154E-2</v>
      </c>
      <c r="V316" s="414"/>
    </row>
    <row r="317" spans="1:22" customFormat="1" ht="45">
      <c r="A317" s="122">
        <v>450</v>
      </c>
      <c r="B317" s="202">
        <v>311</v>
      </c>
      <c r="C317" s="203" t="s">
        <v>1097</v>
      </c>
      <c r="D317" s="197" t="s">
        <v>2322</v>
      </c>
      <c r="E317" s="197" t="s">
        <v>1185</v>
      </c>
      <c r="F317" s="197"/>
      <c r="G317" s="197" t="s">
        <v>1185</v>
      </c>
      <c r="H317" s="197"/>
      <c r="I317" s="204" t="s">
        <v>878</v>
      </c>
      <c r="J317" s="126">
        <v>881790</v>
      </c>
      <c r="K317" s="124">
        <v>837700.5</v>
      </c>
      <c r="L317" s="423">
        <v>736880.13</v>
      </c>
      <c r="M317" s="424">
        <v>701790.6</v>
      </c>
      <c r="N317" s="220" t="s">
        <v>3446</v>
      </c>
      <c r="O317" s="430">
        <f t="shared" si="16"/>
        <v>809300</v>
      </c>
      <c r="P317" s="431">
        <f t="shared" si="17"/>
        <v>769700</v>
      </c>
      <c r="Q317" s="151"/>
      <c r="R317" s="216">
        <v>881735</v>
      </c>
      <c r="S317" s="218">
        <v>839747</v>
      </c>
      <c r="T317" s="461">
        <f t="shared" si="18"/>
        <v>-8.2150532756440423E-2</v>
      </c>
      <c r="U317" s="461">
        <f t="shared" si="19"/>
        <v>-8.3414409339955961E-2</v>
      </c>
      <c r="V317" s="414"/>
    </row>
    <row r="318" spans="1:22" customFormat="1" ht="56.25">
      <c r="A318" s="122">
        <v>453</v>
      </c>
      <c r="B318" s="191">
        <v>312</v>
      </c>
      <c r="C318" s="192" t="s">
        <v>1097</v>
      </c>
      <c r="D318" s="193" t="s">
        <v>2322</v>
      </c>
      <c r="E318" s="193" t="s">
        <v>1458</v>
      </c>
      <c r="F318" s="193"/>
      <c r="G318" s="193" t="s">
        <v>1458</v>
      </c>
      <c r="H318" s="193"/>
      <c r="I318" s="194" t="s">
        <v>878</v>
      </c>
      <c r="J318" s="126">
        <v>1259496</v>
      </c>
      <c r="K318" s="124">
        <v>1196521.2</v>
      </c>
      <c r="L318" s="423">
        <v>185394.30000000002</v>
      </c>
      <c r="M318" s="424">
        <v>176566</v>
      </c>
      <c r="N318" s="220" t="s">
        <v>3437</v>
      </c>
      <c r="O318" s="430">
        <f t="shared" si="16"/>
        <v>722400</v>
      </c>
      <c r="P318" s="431">
        <f t="shared" si="17"/>
        <v>686500</v>
      </c>
      <c r="Q318" s="151"/>
      <c r="R318" s="216">
        <v>185352</v>
      </c>
      <c r="S318" s="218">
        <v>176566</v>
      </c>
      <c r="T318" s="461">
        <f t="shared" si="18"/>
        <v>2.897449177780655</v>
      </c>
      <c r="U318" s="461">
        <f t="shared" si="19"/>
        <v>2.8880645197829709</v>
      </c>
      <c r="V318" s="414"/>
    </row>
    <row r="319" spans="1:22" customFormat="1" ht="56.25">
      <c r="A319" s="122">
        <v>458</v>
      </c>
      <c r="B319" s="191">
        <v>313</v>
      </c>
      <c r="C319" s="192" t="s">
        <v>1097</v>
      </c>
      <c r="D319" s="193" t="s">
        <v>2322</v>
      </c>
      <c r="E319" s="193" t="s">
        <v>1459</v>
      </c>
      <c r="F319" s="193"/>
      <c r="G319" s="193" t="s">
        <v>1459</v>
      </c>
      <c r="H319" s="193"/>
      <c r="I319" s="194" t="s">
        <v>878</v>
      </c>
      <c r="J319" s="126">
        <v>345100</v>
      </c>
      <c r="K319" s="124">
        <v>327845</v>
      </c>
      <c r="L319" s="423">
        <v>343612.5</v>
      </c>
      <c r="M319" s="424">
        <v>327250</v>
      </c>
      <c r="N319" s="220" t="s">
        <v>2584</v>
      </c>
      <c r="O319" s="430">
        <f t="shared" si="16"/>
        <v>344400</v>
      </c>
      <c r="P319" s="431">
        <f t="shared" si="17"/>
        <v>327500</v>
      </c>
      <c r="Q319" s="151"/>
      <c r="R319" s="216">
        <v>270368</v>
      </c>
      <c r="S319" s="218">
        <v>257493</v>
      </c>
      <c r="T319" s="461">
        <f t="shared" si="18"/>
        <v>0.27381938690969343</v>
      </c>
      <c r="U319" s="461">
        <f t="shared" si="19"/>
        <v>0.27187923555203442</v>
      </c>
      <c r="V319" s="414"/>
    </row>
    <row r="320" spans="1:22" customFormat="1" ht="45">
      <c r="A320" s="122">
        <v>459</v>
      </c>
      <c r="B320" s="191">
        <v>314</v>
      </c>
      <c r="C320" s="192" t="s">
        <v>1097</v>
      </c>
      <c r="D320" s="193" t="s">
        <v>2322</v>
      </c>
      <c r="E320" s="193" t="s">
        <v>2471</v>
      </c>
      <c r="F320" s="193"/>
      <c r="G320" s="193" t="s">
        <v>2471</v>
      </c>
      <c r="H320" s="193"/>
      <c r="I320" s="194" t="s">
        <v>878</v>
      </c>
      <c r="J320" s="126">
        <v>476000</v>
      </c>
      <c r="K320" s="124">
        <v>452200</v>
      </c>
      <c r="L320" s="423">
        <v>682500</v>
      </c>
      <c r="M320" s="424">
        <v>650000</v>
      </c>
      <c r="N320" s="221" t="s">
        <v>2584</v>
      </c>
      <c r="O320" s="430">
        <f t="shared" si="16"/>
        <v>579300</v>
      </c>
      <c r="P320" s="431">
        <f t="shared" si="17"/>
        <v>551100</v>
      </c>
      <c r="Q320" s="151"/>
      <c r="R320" s="216">
        <v>81658</v>
      </c>
      <c r="S320" s="218">
        <v>77771</v>
      </c>
      <c r="T320" s="461">
        <f t="shared" si="18"/>
        <v>6.0942222439932401</v>
      </c>
      <c r="U320" s="461">
        <f t="shared" si="19"/>
        <v>6.0861889393218549</v>
      </c>
      <c r="V320" s="414"/>
    </row>
    <row r="321" spans="1:22" customFormat="1" ht="56.25">
      <c r="A321" s="122">
        <v>461</v>
      </c>
      <c r="B321" s="191">
        <v>315</v>
      </c>
      <c r="C321" s="192" t="s">
        <v>1097</v>
      </c>
      <c r="D321" s="193" t="s">
        <v>2322</v>
      </c>
      <c r="E321" s="193" t="s">
        <v>1469</v>
      </c>
      <c r="F321" s="193"/>
      <c r="G321" s="193" t="s">
        <v>1469</v>
      </c>
      <c r="H321" s="193"/>
      <c r="I321" s="194" t="s">
        <v>878</v>
      </c>
      <c r="J321" s="126">
        <v>249900</v>
      </c>
      <c r="K321" s="124">
        <v>237405</v>
      </c>
      <c r="L321" s="423">
        <v>264019.35000000003</v>
      </c>
      <c r="M321" s="424">
        <v>251447</v>
      </c>
      <c r="N321" s="221" t="s">
        <v>2584</v>
      </c>
      <c r="O321" s="430">
        <f t="shared" si="16"/>
        <v>257000</v>
      </c>
      <c r="P321" s="431">
        <f t="shared" si="17"/>
        <v>244400</v>
      </c>
      <c r="Q321" s="151"/>
      <c r="R321" s="216">
        <v>174359</v>
      </c>
      <c r="S321" s="218">
        <v>166056</v>
      </c>
      <c r="T321" s="461">
        <f t="shared" si="18"/>
        <v>0.47397037147494536</v>
      </c>
      <c r="U321" s="461">
        <f t="shared" si="19"/>
        <v>0.47179264826323652</v>
      </c>
      <c r="V321" s="414"/>
    </row>
    <row r="322" spans="1:22" customFormat="1" ht="45">
      <c r="A322" s="122">
        <v>464</v>
      </c>
      <c r="B322" s="191">
        <v>316</v>
      </c>
      <c r="C322" s="192" t="s">
        <v>1097</v>
      </c>
      <c r="D322" s="193" t="s">
        <v>2322</v>
      </c>
      <c r="E322" s="193" t="s">
        <v>1186</v>
      </c>
      <c r="F322" s="193"/>
      <c r="G322" s="193" t="s">
        <v>1186</v>
      </c>
      <c r="H322" s="193"/>
      <c r="I322" s="194" t="s">
        <v>878</v>
      </c>
      <c r="J322" s="126">
        <v>273700</v>
      </c>
      <c r="K322" s="124">
        <v>260015</v>
      </c>
      <c r="L322" s="423">
        <v>308700</v>
      </c>
      <c r="M322" s="424">
        <v>294000</v>
      </c>
      <c r="N322" s="221" t="s">
        <v>2584</v>
      </c>
      <c r="O322" s="430">
        <f t="shared" si="16"/>
        <v>291200</v>
      </c>
      <c r="P322" s="431">
        <f t="shared" si="17"/>
        <v>277000</v>
      </c>
      <c r="Q322" s="151"/>
      <c r="R322" s="216">
        <v>209666</v>
      </c>
      <c r="S322" s="218">
        <v>199688</v>
      </c>
      <c r="T322" s="461">
        <f t="shared" si="18"/>
        <v>0.38887564030410271</v>
      </c>
      <c r="U322" s="461">
        <f t="shared" si="19"/>
        <v>0.38716397580225154</v>
      </c>
      <c r="V322" s="414"/>
    </row>
    <row r="323" spans="1:22" customFormat="1" ht="45">
      <c r="A323" s="122">
        <v>465</v>
      </c>
      <c r="B323" s="191">
        <v>317</v>
      </c>
      <c r="C323" s="192" t="s">
        <v>1097</v>
      </c>
      <c r="D323" s="193" t="s">
        <v>2322</v>
      </c>
      <c r="E323" s="193" t="s">
        <v>1460</v>
      </c>
      <c r="F323" s="193"/>
      <c r="G323" s="193" t="s">
        <v>1460</v>
      </c>
      <c r="H323" s="193"/>
      <c r="I323" s="194" t="s">
        <v>878</v>
      </c>
      <c r="J323" s="126">
        <v>297500</v>
      </c>
      <c r="K323" s="124">
        <v>282625</v>
      </c>
      <c r="L323" s="423">
        <v>369627.09</v>
      </c>
      <c r="M323" s="424">
        <v>352025.8</v>
      </c>
      <c r="N323" s="220" t="s">
        <v>2584</v>
      </c>
      <c r="O323" s="430">
        <f t="shared" si="16"/>
        <v>333600</v>
      </c>
      <c r="P323" s="431">
        <f t="shared" si="17"/>
        <v>317300</v>
      </c>
      <c r="Q323" s="151"/>
      <c r="R323" s="216">
        <v>231628</v>
      </c>
      <c r="S323" s="218">
        <v>220708</v>
      </c>
      <c r="T323" s="461">
        <f t="shared" si="18"/>
        <v>0.44024038544562832</v>
      </c>
      <c r="U323" s="461">
        <f t="shared" si="19"/>
        <v>0.43764612066621961</v>
      </c>
      <c r="V323" s="414"/>
    </row>
    <row r="324" spans="1:22" customFormat="1" ht="22.5">
      <c r="A324" s="122">
        <v>469</v>
      </c>
      <c r="B324" s="191">
        <v>318</v>
      </c>
      <c r="C324" s="192" t="s">
        <v>1097</v>
      </c>
      <c r="D324" s="193" t="s">
        <v>2322</v>
      </c>
      <c r="E324" s="193" t="s">
        <v>1260</v>
      </c>
      <c r="F324" s="193"/>
      <c r="G324" s="193" t="s">
        <v>1260</v>
      </c>
      <c r="H324" s="193"/>
      <c r="I324" s="194" t="s">
        <v>878</v>
      </c>
      <c r="J324" s="126">
        <v>2023000</v>
      </c>
      <c r="K324" s="124">
        <v>1921850</v>
      </c>
      <c r="L324" s="423">
        <v>2362500</v>
      </c>
      <c r="M324" s="424">
        <v>2250000</v>
      </c>
      <c r="N324" s="220" t="s">
        <v>2584</v>
      </c>
      <c r="O324" s="430">
        <f t="shared" si="16"/>
        <v>2192800</v>
      </c>
      <c r="P324" s="431">
        <f t="shared" si="17"/>
        <v>2085900</v>
      </c>
      <c r="Q324" s="151"/>
      <c r="R324" s="216">
        <v>1657414</v>
      </c>
      <c r="S324" s="218">
        <v>1577474</v>
      </c>
      <c r="T324" s="461">
        <f t="shared" si="18"/>
        <v>0.32302490506294745</v>
      </c>
      <c r="U324" s="461">
        <f t="shared" si="19"/>
        <v>0.32230388583266667</v>
      </c>
      <c r="V324" s="414"/>
    </row>
    <row r="325" spans="1:22" customFormat="1" ht="56.25">
      <c r="A325" s="122">
        <v>471</v>
      </c>
      <c r="B325" s="191">
        <v>319</v>
      </c>
      <c r="C325" s="192" t="s">
        <v>1097</v>
      </c>
      <c r="D325" s="193" t="s">
        <v>2322</v>
      </c>
      <c r="E325" s="193" t="s">
        <v>2472</v>
      </c>
      <c r="F325" s="193"/>
      <c r="G325" s="193" t="s">
        <v>2472</v>
      </c>
      <c r="H325" s="193"/>
      <c r="I325" s="194" t="s">
        <v>878</v>
      </c>
      <c r="J325" s="126">
        <v>440300</v>
      </c>
      <c r="K325" s="124">
        <v>418285</v>
      </c>
      <c r="L325" s="423">
        <v>440243</v>
      </c>
      <c r="M325" s="424">
        <v>418981</v>
      </c>
      <c r="N325" s="221" t="s">
        <v>3437</v>
      </c>
      <c r="O325" s="430">
        <f t="shared" si="16"/>
        <v>440300</v>
      </c>
      <c r="P325" s="431">
        <f t="shared" si="17"/>
        <v>418600</v>
      </c>
      <c r="Q325" s="151"/>
      <c r="R325" s="216">
        <v>440243</v>
      </c>
      <c r="S325" s="218">
        <v>418981</v>
      </c>
      <c r="T325" s="461">
        <f t="shared" si="18"/>
        <v>1.2947394961419035E-4</v>
      </c>
      <c r="U325" s="461">
        <f t="shared" si="19"/>
        <v>-9.0934911129621633E-4</v>
      </c>
      <c r="V325" s="414"/>
    </row>
    <row r="326" spans="1:22" customFormat="1" ht="33.75">
      <c r="A326" s="122">
        <v>474</v>
      </c>
      <c r="B326" s="191">
        <v>320</v>
      </c>
      <c r="C326" s="192" t="s">
        <v>1097</v>
      </c>
      <c r="D326" s="206" t="s">
        <v>2322</v>
      </c>
      <c r="E326" s="206" t="s">
        <v>1187</v>
      </c>
      <c r="F326" s="206"/>
      <c r="G326" s="206" t="s">
        <v>1187</v>
      </c>
      <c r="H326" s="206"/>
      <c r="I326" s="207" t="s">
        <v>878</v>
      </c>
      <c r="J326" s="126">
        <v>1428000</v>
      </c>
      <c r="K326" s="124">
        <v>1356600</v>
      </c>
      <c r="L326" s="423">
        <v>1036132.65</v>
      </c>
      <c r="M326" s="424">
        <v>986793</v>
      </c>
      <c r="N326" s="221" t="s">
        <v>3437</v>
      </c>
      <c r="O326" s="430">
        <f t="shared" si="16"/>
        <v>1232100</v>
      </c>
      <c r="P326" s="431">
        <f t="shared" si="17"/>
        <v>1171700</v>
      </c>
      <c r="Q326" s="151"/>
      <c r="R326" s="216">
        <v>1036133</v>
      </c>
      <c r="S326" s="218">
        <v>986793</v>
      </c>
      <c r="T326" s="461">
        <f t="shared" si="18"/>
        <v>0.18913305531239716</v>
      </c>
      <c r="U326" s="461">
        <f t="shared" si="19"/>
        <v>0.18738175078258562</v>
      </c>
      <c r="V326" s="414"/>
    </row>
    <row r="327" spans="1:22" customFormat="1" ht="22.5">
      <c r="A327" s="122">
        <v>476</v>
      </c>
      <c r="B327" s="191">
        <v>321</v>
      </c>
      <c r="C327" s="192" t="s">
        <v>1097</v>
      </c>
      <c r="D327" s="193" t="s">
        <v>2322</v>
      </c>
      <c r="E327" s="193" t="s">
        <v>1182</v>
      </c>
      <c r="F327" s="193"/>
      <c r="G327" s="193" t="s">
        <v>1182</v>
      </c>
      <c r="H327" s="193"/>
      <c r="I327" s="194" t="s">
        <v>878</v>
      </c>
      <c r="J327" s="126">
        <v>904816.5</v>
      </c>
      <c r="K327" s="124">
        <v>859576.27</v>
      </c>
      <c r="L327" s="423">
        <v>902895</v>
      </c>
      <c r="M327" s="424">
        <v>859900</v>
      </c>
      <c r="N327" s="220" t="s">
        <v>2584</v>
      </c>
      <c r="O327" s="430">
        <f t="shared" si="16"/>
        <v>903900</v>
      </c>
      <c r="P327" s="431">
        <f t="shared" si="17"/>
        <v>859700</v>
      </c>
      <c r="Q327" s="151"/>
      <c r="R327" s="216">
        <v>904807</v>
      </c>
      <c r="S327" s="218">
        <v>860475</v>
      </c>
      <c r="T327" s="461">
        <f t="shared" si="18"/>
        <v>-1.0024237213018909E-3</v>
      </c>
      <c r="U327" s="461">
        <f t="shared" si="19"/>
        <v>-9.0066533019553155E-4</v>
      </c>
      <c r="V327" s="414"/>
    </row>
    <row r="328" spans="1:22" customFormat="1" ht="56.25">
      <c r="A328" s="122">
        <v>477</v>
      </c>
      <c r="B328" s="191">
        <v>322</v>
      </c>
      <c r="C328" s="192" t="s">
        <v>3422</v>
      </c>
      <c r="D328" s="193" t="s">
        <v>2320</v>
      </c>
      <c r="E328" s="193" t="s">
        <v>1095</v>
      </c>
      <c r="F328" s="193"/>
      <c r="G328" s="193" t="s">
        <v>1095</v>
      </c>
      <c r="H328" s="193"/>
      <c r="I328" s="194" t="s">
        <v>878</v>
      </c>
      <c r="J328" s="126">
        <v>5355</v>
      </c>
      <c r="K328" s="124">
        <v>5087.25</v>
      </c>
      <c r="L328" s="423">
        <v>1947.75</v>
      </c>
      <c r="M328" s="424">
        <v>1855</v>
      </c>
      <c r="N328" s="220" t="s">
        <v>3437</v>
      </c>
      <c r="O328" s="430">
        <f t="shared" ref="O328:O391" si="20">ROUND((J328+L328)/2,-2)</f>
        <v>3700</v>
      </c>
      <c r="P328" s="431">
        <f t="shared" ref="P328:P391" si="21">ROUND((K328+M328)/2,-2)</f>
        <v>3500</v>
      </c>
      <c r="Q328" s="151"/>
      <c r="R328" s="216">
        <v>1947</v>
      </c>
      <c r="S328" s="218">
        <v>1855</v>
      </c>
      <c r="T328" s="461">
        <f t="shared" ref="T328:T391" si="22">(O328-R328)/R328</f>
        <v>0.9003595274781715</v>
      </c>
      <c r="U328" s="461">
        <f t="shared" ref="U328:U391" si="23">(P328-S328)/S328</f>
        <v>0.8867924528301887</v>
      </c>
      <c r="V328" s="414"/>
    </row>
    <row r="329" spans="1:22" customFormat="1" ht="45">
      <c r="A329" s="122">
        <v>478</v>
      </c>
      <c r="B329" s="191">
        <v>323</v>
      </c>
      <c r="C329" s="192" t="s">
        <v>944</v>
      </c>
      <c r="D329" s="193" t="s">
        <v>2383</v>
      </c>
      <c r="E329" s="193" t="s">
        <v>2474</v>
      </c>
      <c r="F329" s="193"/>
      <c r="G329" s="193" t="s">
        <v>2474</v>
      </c>
      <c r="H329" s="193" t="s">
        <v>2475</v>
      </c>
      <c r="I329" s="194" t="s">
        <v>878</v>
      </c>
      <c r="J329" s="126">
        <v>8092</v>
      </c>
      <c r="K329" s="124">
        <v>7687.4</v>
      </c>
      <c r="L329" s="423">
        <v>6174</v>
      </c>
      <c r="M329" s="424">
        <v>5880</v>
      </c>
      <c r="N329" s="221" t="s">
        <v>2195</v>
      </c>
      <c r="O329" s="430">
        <f t="shared" si="20"/>
        <v>7100</v>
      </c>
      <c r="P329" s="431">
        <f t="shared" si="21"/>
        <v>6800</v>
      </c>
      <c r="Q329" s="151"/>
      <c r="R329" s="216">
        <v>4593</v>
      </c>
      <c r="S329" s="218">
        <v>4376</v>
      </c>
      <c r="T329" s="461">
        <f t="shared" si="22"/>
        <v>0.54583061180056602</v>
      </c>
      <c r="U329" s="461">
        <f t="shared" si="23"/>
        <v>0.55393053016453386</v>
      </c>
      <c r="V329" s="414"/>
    </row>
    <row r="330" spans="1:22" customFormat="1" ht="56.25">
      <c r="A330" s="122">
        <v>480</v>
      </c>
      <c r="B330" s="191">
        <v>324</v>
      </c>
      <c r="C330" s="192" t="s">
        <v>3422</v>
      </c>
      <c r="D330" s="193" t="s">
        <v>2320</v>
      </c>
      <c r="E330" s="193" t="s">
        <v>1096</v>
      </c>
      <c r="F330" s="193"/>
      <c r="G330" s="193" t="s">
        <v>1096</v>
      </c>
      <c r="H330" s="193" t="s">
        <v>896</v>
      </c>
      <c r="I330" s="194" t="s">
        <v>896</v>
      </c>
      <c r="J330" s="126">
        <v>61880</v>
      </c>
      <c r="K330" s="124">
        <v>58786</v>
      </c>
      <c r="L330" s="423">
        <v>72450</v>
      </c>
      <c r="M330" s="424">
        <v>69000</v>
      </c>
      <c r="N330" s="220" t="s">
        <v>2195</v>
      </c>
      <c r="O330" s="430">
        <f t="shared" si="20"/>
        <v>67200</v>
      </c>
      <c r="P330" s="431">
        <f t="shared" si="21"/>
        <v>63900</v>
      </c>
      <c r="Q330" s="151"/>
      <c r="R330" s="216">
        <v>39726</v>
      </c>
      <c r="S330" s="218">
        <v>37834</v>
      </c>
      <c r="T330" s="461">
        <f t="shared" si="22"/>
        <v>0.6915873735085335</v>
      </c>
      <c r="U330" s="461">
        <f t="shared" si="23"/>
        <v>0.68895702278373949</v>
      </c>
      <c r="V330" s="414"/>
    </row>
    <row r="331" spans="1:22" customFormat="1" ht="33.75">
      <c r="A331" s="122">
        <v>481</v>
      </c>
      <c r="B331" s="191">
        <v>325</v>
      </c>
      <c r="C331" s="192" t="s">
        <v>944</v>
      </c>
      <c r="D331" s="193" t="s">
        <v>2371</v>
      </c>
      <c r="E331" s="193" t="s">
        <v>2476</v>
      </c>
      <c r="F331" s="193"/>
      <c r="G331" s="193" t="s">
        <v>2476</v>
      </c>
      <c r="H331" s="193" t="s">
        <v>961</v>
      </c>
      <c r="I331" s="194" t="s">
        <v>878</v>
      </c>
      <c r="J331" s="126">
        <v>25347</v>
      </c>
      <c r="K331" s="124">
        <v>24079.65</v>
      </c>
      <c r="L331" s="423">
        <v>25268.25</v>
      </c>
      <c r="M331" s="424">
        <v>24065</v>
      </c>
      <c r="N331" s="221" t="s">
        <v>3437</v>
      </c>
      <c r="O331" s="430">
        <f t="shared" si="20"/>
        <v>25300</v>
      </c>
      <c r="P331" s="431">
        <f t="shared" si="21"/>
        <v>24100</v>
      </c>
      <c r="Q331" s="151"/>
      <c r="R331" s="216">
        <v>25268</v>
      </c>
      <c r="S331" s="218">
        <v>24065</v>
      </c>
      <c r="T331" s="461">
        <f t="shared" si="22"/>
        <v>1.2664239354123793E-3</v>
      </c>
      <c r="U331" s="461">
        <f t="shared" si="23"/>
        <v>1.4543943486391025E-3</v>
      </c>
      <c r="V331" s="414"/>
    </row>
    <row r="332" spans="1:22" customFormat="1" ht="22.5">
      <c r="A332" s="122">
        <v>483</v>
      </c>
      <c r="B332" s="191">
        <v>326</v>
      </c>
      <c r="C332" s="192" t="s">
        <v>1097</v>
      </c>
      <c r="D332" s="193" t="s">
        <v>2320</v>
      </c>
      <c r="E332" s="193" t="s">
        <v>1188</v>
      </c>
      <c r="F332" s="193"/>
      <c r="G332" s="193" t="s">
        <v>1188</v>
      </c>
      <c r="H332" s="193"/>
      <c r="I332" s="194" t="s">
        <v>878</v>
      </c>
      <c r="J332" s="126">
        <v>984130</v>
      </c>
      <c r="K332" s="124">
        <v>934923.5</v>
      </c>
      <c r="L332" s="423">
        <v>934500</v>
      </c>
      <c r="M332" s="424">
        <v>890000</v>
      </c>
      <c r="N332" s="221" t="s">
        <v>2584</v>
      </c>
      <c r="O332" s="430">
        <f t="shared" si="20"/>
        <v>959300</v>
      </c>
      <c r="P332" s="431">
        <f t="shared" si="21"/>
        <v>912500</v>
      </c>
      <c r="Q332" s="151"/>
      <c r="R332" s="216">
        <v>985101</v>
      </c>
      <c r="S332" s="218">
        <v>938018</v>
      </c>
      <c r="T332" s="461">
        <f t="shared" si="22"/>
        <v>-2.6191223031953068E-2</v>
      </c>
      <c r="U332" s="461">
        <f t="shared" si="23"/>
        <v>-2.7204168789937932E-2</v>
      </c>
      <c r="V332" s="414"/>
    </row>
    <row r="333" spans="1:22" customFormat="1" ht="22.5">
      <c r="A333" s="122">
        <v>484</v>
      </c>
      <c r="B333" s="191">
        <v>327</v>
      </c>
      <c r="C333" s="192" t="s">
        <v>1097</v>
      </c>
      <c r="D333" s="193" t="s">
        <v>2320</v>
      </c>
      <c r="E333" s="193" t="s">
        <v>1189</v>
      </c>
      <c r="F333" s="193"/>
      <c r="G333" s="193" t="s">
        <v>1189</v>
      </c>
      <c r="H333" s="193"/>
      <c r="I333" s="194" t="s">
        <v>878</v>
      </c>
      <c r="J333" s="126">
        <v>487900</v>
      </c>
      <c r="K333" s="124">
        <v>463505</v>
      </c>
      <c r="L333" s="423">
        <v>499799.99999999994</v>
      </c>
      <c r="M333" s="424">
        <v>475999.99999999994</v>
      </c>
      <c r="N333" s="221" t="s">
        <v>2584</v>
      </c>
      <c r="O333" s="430">
        <f t="shared" si="20"/>
        <v>493900</v>
      </c>
      <c r="P333" s="431">
        <f t="shared" si="21"/>
        <v>469800</v>
      </c>
      <c r="Q333" s="151"/>
      <c r="R333" s="216">
        <v>375082</v>
      </c>
      <c r="S333" s="218">
        <v>356447</v>
      </c>
      <c r="T333" s="461">
        <f t="shared" si="22"/>
        <v>0.31677873105081022</v>
      </c>
      <c r="U333" s="461">
        <f t="shared" si="23"/>
        <v>0.31800800680044999</v>
      </c>
      <c r="V333" s="414"/>
    </row>
    <row r="334" spans="1:22" customFormat="1" ht="56.25">
      <c r="A334" s="122">
        <v>486</v>
      </c>
      <c r="B334" s="191">
        <v>328</v>
      </c>
      <c r="C334" s="192" t="s">
        <v>1097</v>
      </c>
      <c r="D334" s="206" t="s">
        <v>2320</v>
      </c>
      <c r="E334" s="206" t="s">
        <v>1462</v>
      </c>
      <c r="F334" s="206"/>
      <c r="G334" s="206" t="s">
        <v>1462</v>
      </c>
      <c r="H334" s="206"/>
      <c r="I334" s="207" t="s">
        <v>878</v>
      </c>
      <c r="J334" s="126">
        <v>821100</v>
      </c>
      <c r="K334" s="124">
        <v>780045</v>
      </c>
      <c r="L334" s="423">
        <v>409071.60000000003</v>
      </c>
      <c r="M334" s="424">
        <v>389592</v>
      </c>
      <c r="N334" s="221" t="s">
        <v>3442</v>
      </c>
      <c r="O334" s="430">
        <f t="shared" si="20"/>
        <v>615100</v>
      </c>
      <c r="P334" s="431">
        <f t="shared" si="21"/>
        <v>584800</v>
      </c>
      <c r="Q334" s="151"/>
      <c r="R334" s="216">
        <v>138148</v>
      </c>
      <c r="S334" s="218">
        <v>131571</v>
      </c>
      <c r="T334" s="461">
        <f t="shared" si="22"/>
        <v>3.4524712627037668</v>
      </c>
      <c r="U334" s="461">
        <f t="shared" si="23"/>
        <v>3.4447484628071536</v>
      </c>
      <c r="V334" s="414"/>
    </row>
    <row r="335" spans="1:22" customFormat="1" ht="22.5">
      <c r="A335" s="122">
        <v>487</v>
      </c>
      <c r="B335" s="191">
        <v>329</v>
      </c>
      <c r="C335" s="192" t="s">
        <v>1097</v>
      </c>
      <c r="D335" s="193" t="s">
        <v>2320</v>
      </c>
      <c r="E335" s="193" t="s">
        <v>1190</v>
      </c>
      <c r="F335" s="201"/>
      <c r="G335" s="193" t="s">
        <v>1190</v>
      </c>
      <c r="H335" s="193"/>
      <c r="I335" s="194" t="s">
        <v>878</v>
      </c>
      <c r="J335" s="126">
        <v>640220</v>
      </c>
      <c r="K335" s="124">
        <v>608209</v>
      </c>
      <c r="L335" s="423">
        <v>852084.03</v>
      </c>
      <c r="M335" s="424">
        <v>811508.6</v>
      </c>
      <c r="N335" s="220" t="s">
        <v>2584</v>
      </c>
      <c r="O335" s="430">
        <f t="shared" si="20"/>
        <v>746200</v>
      </c>
      <c r="P335" s="431">
        <f t="shared" si="21"/>
        <v>709900</v>
      </c>
      <c r="Q335" s="151"/>
      <c r="R335" s="216">
        <v>639669</v>
      </c>
      <c r="S335" s="218">
        <v>609210</v>
      </c>
      <c r="T335" s="461">
        <f t="shared" si="22"/>
        <v>0.16654082033051468</v>
      </c>
      <c r="U335" s="461">
        <f t="shared" si="23"/>
        <v>0.16527962443164099</v>
      </c>
      <c r="V335" s="414"/>
    </row>
    <row r="336" spans="1:22" customFormat="1" ht="22.5">
      <c r="A336" s="122">
        <v>488</v>
      </c>
      <c r="B336" s="191">
        <v>330</v>
      </c>
      <c r="C336" s="192" t="s">
        <v>1097</v>
      </c>
      <c r="D336" s="193" t="s">
        <v>2320</v>
      </c>
      <c r="E336" s="193" t="s">
        <v>1191</v>
      </c>
      <c r="F336" s="193"/>
      <c r="G336" s="193" t="s">
        <v>1191</v>
      </c>
      <c r="H336" s="193"/>
      <c r="I336" s="194" t="s">
        <v>878</v>
      </c>
      <c r="J336" s="126">
        <v>827660.47</v>
      </c>
      <c r="K336" s="124">
        <v>786277.03</v>
      </c>
      <c r="L336" s="423">
        <v>1308573.42</v>
      </c>
      <c r="M336" s="424">
        <v>1246260.3999999999</v>
      </c>
      <c r="N336" s="220" t="s">
        <v>2584</v>
      </c>
      <c r="O336" s="430">
        <f t="shared" si="20"/>
        <v>1068100</v>
      </c>
      <c r="P336" s="431">
        <f t="shared" si="21"/>
        <v>1016300</v>
      </c>
      <c r="Q336" s="151"/>
      <c r="R336" s="216">
        <v>827660</v>
      </c>
      <c r="S336" s="218">
        <v>787935</v>
      </c>
      <c r="T336" s="461">
        <f t="shared" si="22"/>
        <v>0.29050576323611144</v>
      </c>
      <c r="U336" s="461">
        <f t="shared" si="23"/>
        <v>0.28982720655891664</v>
      </c>
      <c r="V336" s="414"/>
    </row>
    <row r="337" spans="1:22" customFormat="1" ht="67.5">
      <c r="A337" s="122">
        <v>489</v>
      </c>
      <c r="B337" s="191">
        <v>331</v>
      </c>
      <c r="C337" s="192" t="s">
        <v>3422</v>
      </c>
      <c r="D337" s="206" t="s">
        <v>2357</v>
      </c>
      <c r="E337" s="206" t="s">
        <v>2477</v>
      </c>
      <c r="F337" s="206"/>
      <c r="G337" s="206" t="s">
        <v>2477</v>
      </c>
      <c r="H337" s="206"/>
      <c r="I337" s="207" t="s">
        <v>878</v>
      </c>
      <c r="J337" s="126">
        <v>17118.150000000001</v>
      </c>
      <c r="K337" s="124">
        <v>16262.54</v>
      </c>
      <c r="L337" s="423">
        <v>24045</v>
      </c>
      <c r="M337" s="424">
        <v>22900</v>
      </c>
      <c r="N337" s="220" t="s">
        <v>2195</v>
      </c>
      <c r="O337" s="430">
        <f t="shared" si="20"/>
        <v>20600</v>
      </c>
      <c r="P337" s="431">
        <f t="shared" si="21"/>
        <v>19600</v>
      </c>
      <c r="Q337" s="151"/>
      <c r="R337" s="216">
        <v>16283</v>
      </c>
      <c r="S337" s="218">
        <v>15507</v>
      </c>
      <c r="T337" s="461">
        <f t="shared" si="22"/>
        <v>0.26512313455751396</v>
      </c>
      <c r="U337" s="461">
        <f t="shared" si="23"/>
        <v>0.26394531501902369</v>
      </c>
      <c r="V337" s="414"/>
    </row>
    <row r="338" spans="1:22" customFormat="1" ht="67.5">
      <c r="A338" s="122">
        <v>491</v>
      </c>
      <c r="B338" s="191">
        <v>332</v>
      </c>
      <c r="C338" s="192" t="s">
        <v>3422</v>
      </c>
      <c r="D338" s="206" t="s">
        <v>2320</v>
      </c>
      <c r="E338" s="206" t="s">
        <v>2478</v>
      </c>
      <c r="F338" s="206"/>
      <c r="G338" s="206" t="s">
        <v>2478</v>
      </c>
      <c r="H338" s="206"/>
      <c r="I338" s="194" t="s">
        <v>878</v>
      </c>
      <c r="J338" s="126">
        <v>535.5</v>
      </c>
      <c r="K338" s="124">
        <v>509.32</v>
      </c>
      <c r="L338" s="423">
        <v>237.3</v>
      </c>
      <c r="M338" s="424">
        <v>226</v>
      </c>
      <c r="N338" s="220" t="s">
        <v>3437</v>
      </c>
      <c r="O338" s="430">
        <f t="shared" si="20"/>
        <v>400</v>
      </c>
      <c r="P338" s="431">
        <f t="shared" si="21"/>
        <v>400</v>
      </c>
      <c r="Q338" s="151"/>
      <c r="R338" s="216">
        <v>237</v>
      </c>
      <c r="S338" s="218">
        <v>226</v>
      </c>
      <c r="T338" s="461">
        <f t="shared" si="22"/>
        <v>0.68776371308016881</v>
      </c>
      <c r="U338" s="461">
        <f t="shared" si="23"/>
        <v>0.76991150442477874</v>
      </c>
      <c r="V338" s="414"/>
    </row>
    <row r="339" spans="1:22" customFormat="1" ht="56.25">
      <c r="A339" s="122">
        <v>492</v>
      </c>
      <c r="B339" s="191">
        <v>333</v>
      </c>
      <c r="C339" s="192" t="s">
        <v>1097</v>
      </c>
      <c r="D339" s="193" t="s">
        <v>2322</v>
      </c>
      <c r="E339" s="193" t="s">
        <v>2480</v>
      </c>
      <c r="F339" s="206"/>
      <c r="G339" s="193" t="s">
        <v>2480</v>
      </c>
      <c r="H339" s="193"/>
      <c r="I339" s="194" t="s">
        <v>878</v>
      </c>
      <c r="J339" s="126">
        <v>535500</v>
      </c>
      <c r="K339" s="124">
        <v>508725</v>
      </c>
      <c r="L339" s="423">
        <v>441242.55000000005</v>
      </c>
      <c r="M339" s="424">
        <v>420231</v>
      </c>
      <c r="N339" s="220" t="s">
        <v>3437</v>
      </c>
      <c r="O339" s="430">
        <f t="shared" si="20"/>
        <v>488400</v>
      </c>
      <c r="P339" s="431">
        <f t="shared" si="21"/>
        <v>464500</v>
      </c>
      <c r="Q339" s="151"/>
      <c r="R339" s="216">
        <v>441231</v>
      </c>
      <c r="S339" s="218">
        <v>420231</v>
      </c>
      <c r="T339" s="461">
        <f t="shared" si="22"/>
        <v>0.10690318676611571</v>
      </c>
      <c r="U339" s="461">
        <f t="shared" si="23"/>
        <v>0.1053444415095507</v>
      </c>
      <c r="V339" s="414"/>
    </row>
    <row r="340" spans="1:22" customFormat="1" ht="56.25">
      <c r="A340" s="122">
        <v>493</v>
      </c>
      <c r="B340" s="191">
        <v>334</v>
      </c>
      <c r="C340" s="192" t="s">
        <v>1097</v>
      </c>
      <c r="D340" s="193" t="s">
        <v>2322</v>
      </c>
      <c r="E340" s="193" t="s">
        <v>2481</v>
      </c>
      <c r="F340" s="201"/>
      <c r="G340" s="193" t="s">
        <v>2481</v>
      </c>
      <c r="H340" s="193"/>
      <c r="I340" s="194" t="s">
        <v>878</v>
      </c>
      <c r="J340" s="126">
        <v>892500</v>
      </c>
      <c r="K340" s="124">
        <v>847875</v>
      </c>
      <c r="L340" s="423">
        <v>1361955</v>
      </c>
      <c r="M340" s="424">
        <v>1297100</v>
      </c>
      <c r="N340" s="221" t="s">
        <v>2584</v>
      </c>
      <c r="O340" s="430">
        <f t="shared" si="20"/>
        <v>1127200</v>
      </c>
      <c r="P340" s="431">
        <f t="shared" si="21"/>
        <v>1072500</v>
      </c>
      <c r="Q340" s="151"/>
      <c r="R340" s="216">
        <v>719250</v>
      </c>
      <c r="S340" s="218">
        <v>685002</v>
      </c>
      <c r="T340" s="461">
        <f t="shared" si="22"/>
        <v>0.5671880431004519</v>
      </c>
      <c r="U340" s="461">
        <f t="shared" si="23"/>
        <v>0.5656888593026006</v>
      </c>
      <c r="V340" s="414"/>
    </row>
    <row r="341" spans="1:22" customFormat="1" ht="56.25">
      <c r="A341" s="122">
        <v>495</v>
      </c>
      <c r="B341" s="191">
        <v>335</v>
      </c>
      <c r="C341" s="192" t="s">
        <v>1097</v>
      </c>
      <c r="D341" s="193" t="s">
        <v>2322</v>
      </c>
      <c r="E341" s="193" t="s">
        <v>1470</v>
      </c>
      <c r="F341" s="201"/>
      <c r="G341" s="193" t="s">
        <v>1470</v>
      </c>
      <c r="H341" s="193"/>
      <c r="I341" s="194" t="s">
        <v>878</v>
      </c>
      <c r="J341" s="126">
        <v>629034</v>
      </c>
      <c r="K341" s="124">
        <v>597582.30000000005</v>
      </c>
      <c r="L341" s="423">
        <v>837900</v>
      </c>
      <c r="M341" s="424">
        <v>798000</v>
      </c>
      <c r="N341" s="220" t="s">
        <v>2584</v>
      </c>
      <c r="O341" s="430">
        <f t="shared" si="20"/>
        <v>733500</v>
      </c>
      <c r="P341" s="431">
        <f t="shared" si="21"/>
        <v>697800</v>
      </c>
      <c r="Q341" s="151"/>
      <c r="R341" s="216">
        <v>628972</v>
      </c>
      <c r="S341" s="218">
        <v>599067</v>
      </c>
      <c r="T341" s="461">
        <f t="shared" si="22"/>
        <v>0.16618863796798586</v>
      </c>
      <c r="U341" s="461">
        <f t="shared" si="23"/>
        <v>0.16481128154279906</v>
      </c>
      <c r="V341" s="414"/>
    </row>
    <row r="342" spans="1:22" customFormat="1" ht="56.25">
      <c r="A342" s="122">
        <v>496</v>
      </c>
      <c r="B342" s="191">
        <v>336</v>
      </c>
      <c r="C342" s="192" t="s">
        <v>1097</v>
      </c>
      <c r="D342" s="193" t="s">
        <v>2322</v>
      </c>
      <c r="E342" s="193" t="s">
        <v>2482</v>
      </c>
      <c r="F342" s="193"/>
      <c r="G342" s="193" t="s">
        <v>2482</v>
      </c>
      <c r="H342" s="193"/>
      <c r="I342" s="194" t="s">
        <v>878</v>
      </c>
      <c r="J342" s="126">
        <v>1434604.5</v>
      </c>
      <c r="K342" s="124">
        <v>1362874.87</v>
      </c>
      <c r="L342" s="423">
        <v>2100000</v>
      </c>
      <c r="M342" s="424">
        <v>2000000</v>
      </c>
      <c r="N342" s="220" t="s">
        <v>2584</v>
      </c>
      <c r="O342" s="430">
        <f t="shared" si="20"/>
        <v>1767300</v>
      </c>
      <c r="P342" s="431">
        <f t="shared" si="21"/>
        <v>1681400</v>
      </c>
      <c r="Q342" s="151"/>
      <c r="R342" s="216">
        <v>1434605</v>
      </c>
      <c r="S342" s="218">
        <v>1365753</v>
      </c>
      <c r="T342" s="461">
        <f t="shared" si="22"/>
        <v>0.23190704061396691</v>
      </c>
      <c r="U342" s="461">
        <f t="shared" si="23"/>
        <v>0.23111572883237305</v>
      </c>
      <c r="V342" s="414"/>
    </row>
    <row r="343" spans="1:22" customFormat="1" ht="56.25">
      <c r="A343" s="122">
        <v>497</v>
      </c>
      <c r="B343" s="191">
        <v>337</v>
      </c>
      <c r="C343" s="192" t="s">
        <v>1097</v>
      </c>
      <c r="D343" s="193" t="s">
        <v>2322</v>
      </c>
      <c r="E343" s="193" t="s">
        <v>2483</v>
      </c>
      <c r="F343" s="193"/>
      <c r="G343" s="193" t="s">
        <v>2483</v>
      </c>
      <c r="H343" s="193"/>
      <c r="I343" s="194" t="s">
        <v>878</v>
      </c>
      <c r="J343" s="126">
        <v>2261000</v>
      </c>
      <c r="K343" s="124">
        <v>2147950</v>
      </c>
      <c r="L343" s="423">
        <v>1610515.8299999998</v>
      </c>
      <c r="M343" s="424">
        <v>1533824.5999999999</v>
      </c>
      <c r="N343" s="220" t="s">
        <v>3442</v>
      </c>
      <c r="O343" s="430">
        <f t="shared" si="20"/>
        <v>1935800</v>
      </c>
      <c r="P343" s="431">
        <f t="shared" si="21"/>
        <v>1840900</v>
      </c>
      <c r="Q343" s="151"/>
      <c r="R343" s="216">
        <v>1075843</v>
      </c>
      <c r="S343" s="218">
        <v>1024723</v>
      </c>
      <c r="T343" s="461">
        <f t="shared" si="22"/>
        <v>0.7993331740783739</v>
      </c>
      <c r="U343" s="461">
        <f t="shared" si="23"/>
        <v>0.79648548924928986</v>
      </c>
      <c r="V343" s="414"/>
    </row>
    <row r="344" spans="1:22" customFormat="1" ht="45">
      <c r="A344" s="122">
        <v>498</v>
      </c>
      <c r="B344" s="191">
        <v>338</v>
      </c>
      <c r="C344" s="192" t="s">
        <v>1097</v>
      </c>
      <c r="D344" s="193" t="s">
        <v>2322</v>
      </c>
      <c r="E344" s="193" t="s">
        <v>2484</v>
      </c>
      <c r="F344" s="201"/>
      <c r="G344" s="193" t="s">
        <v>2484</v>
      </c>
      <c r="H344" s="193"/>
      <c r="I344" s="194" t="s">
        <v>878</v>
      </c>
      <c r="J344" s="126">
        <v>1699320</v>
      </c>
      <c r="K344" s="124">
        <v>1614354</v>
      </c>
      <c r="L344" s="423">
        <v>1290317.49</v>
      </c>
      <c r="M344" s="424">
        <v>1228873.7999999998</v>
      </c>
      <c r="N344" s="221" t="s">
        <v>3442</v>
      </c>
      <c r="O344" s="430">
        <f t="shared" si="20"/>
        <v>1494800</v>
      </c>
      <c r="P344" s="431">
        <f t="shared" si="21"/>
        <v>1421600</v>
      </c>
      <c r="Q344" s="151"/>
      <c r="R344" s="216">
        <v>836390</v>
      </c>
      <c r="S344" s="218">
        <v>796562</v>
      </c>
      <c r="T344" s="461">
        <f t="shared" si="22"/>
        <v>0.78720453377013111</v>
      </c>
      <c r="U344" s="461">
        <f t="shared" si="23"/>
        <v>0.7846696176819884</v>
      </c>
      <c r="V344" s="414"/>
    </row>
    <row r="345" spans="1:22" customFormat="1" ht="45">
      <c r="A345" s="122">
        <v>499</v>
      </c>
      <c r="B345" s="191">
        <v>339</v>
      </c>
      <c r="C345" s="192" t="s">
        <v>1097</v>
      </c>
      <c r="D345" s="193" t="s">
        <v>2322</v>
      </c>
      <c r="E345" s="193" t="s">
        <v>2485</v>
      </c>
      <c r="F345" s="201"/>
      <c r="G345" s="193" t="s">
        <v>2485</v>
      </c>
      <c r="H345" s="193"/>
      <c r="I345" s="194" t="s">
        <v>878</v>
      </c>
      <c r="J345" s="126">
        <v>2737000</v>
      </c>
      <c r="K345" s="124">
        <v>2600150</v>
      </c>
      <c r="L345" s="423">
        <v>1130686.2</v>
      </c>
      <c r="M345" s="424">
        <v>1076844</v>
      </c>
      <c r="N345" s="220" t="s">
        <v>3437</v>
      </c>
      <c r="O345" s="430">
        <f t="shared" si="20"/>
        <v>1933800</v>
      </c>
      <c r="P345" s="431">
        <f t="shared" si="21"/>
        <v>1838500</v>
      </c>
      <c r="Q345" s="151"/>
      <c r="R345" s="216">
        <v>1130739</v>
      </c>
      <c r="S345" s="218">
        <v>1076844</v>
      </c>
      <c r="T345" s="461">
        <f t="shared" si="22"/>
        <v>0.71020898721986236</v>
      </c>
      <c r="U345" s="461">
        <f t="shared" si="23"/>
        <v>0.70730393631760957</v>
      </c>
      <c r="V345" s="414"/>
    </row>
    <row r="346" spans="1:22" customFormat="1" ht="56.25">
      <c r="A346" s="122">
        <v>500</v>
      </c>
      <c r="B346" s="191">
        <v>340</v>
      </c>
      <c r="C346" s="192" t="s">
        <v>1097</v>
      </c>
      <c r="D346" s="193" t="s">
        <v>2322</v>
      </c>
      <c r="E346" s="193" t="s">
        <v>2486</v>
      </c>
      <c r="F346" s="201"/>
      <c r="G346" s="193" t="s">
        <v>2486</v>
      </c>
      <c r="H346" s="193"/>
      <c r="I346" s="194" t="s">
        <v>878</v>
      </c>
      <c r="J346" s="126">
        <v>706265</v>
      </c>
      <c r="K346" s="124">
        <v>670951.75</v>
      </c>
      <c r="L346" s="423">
        <v>940799.99999999988</v>
      </c>
      <c r="M346" s="424">
        <v>896000</v>
      </c>
      <c r="N346" s="221" t="s">
        <v>2584</v>
      </c>
      <c r="O346" s="430">
        <f t="shared" si="20"/>
        <v>823500</v>
      </c>
      <c r="P346" s="431">
        <f t="shared" si="21"/>
        <v>783500</v>
      </c>
      <c r="Q346" s="151"/>
      <c r="R346" s="216">
        <v>706265</v>
      </c>
      <c r="S346" s="218">
        <v>672639</v>
      </c>
      <c r="T346" s="461">
        <f t="shared" si="22"/>
        <v>0.16599293466333459</v>
      </c>
      <c r="U346" s="461">
        <f t="shared" si="23"/>
        <v>0.16481500477968122</v>
      </c>
      <c r="V346" s="414"/>
    </row>
    <row r="347" spans="1:22" customFormat="1" ht="56.25">
      <c r="A347" s="122">
        <v>501</v>
      </c>
      <c r="B347" s="191">
        <v>341</v>
      </c>
      <c r="C347" s="192" t="s">
        <v>1097</v>
      </c>
      <c r="D347" s="193" t="s">
        <v>2322</v>
      </c>
      <c r="E347" s="193" t="s">
        <v>2487</v>
      </c>
      <c r="F347" s="193"/>
      <c r="G347" s="193" t="s">
        <v>2487</v>
      </c>
      <c r="H347" s="193"/>
      <c r="I347" s="194" t="s">
        <v>878</v>
      </c>
      <c r="J347" s="126">
        <v>583100</v>
      </c>
      <c r="K347" s="124">
        <v>553945</v>
      </c>
      <c r="L347" s="423">
        <v>777778.05</v>
      </c>
      <c r="M347" s="424">
        <v>740741</v>
      </c>
      <c r="N347" s="220" t="s">
        <v>2584</v>
      </c>
      <c r="O347" s="430">
        <f t="shared" si="20"/>
        <v>680400</v>
      </c>
      <c r="P347" s="431">
        <f t="shared" si="21"/>
        <v>647300</v>
      </c>
      <c r="Q347" s="151"/>
      <c r="R347" s="216">
        <v>445720</v>
      </c>
      <c r="S347" s="218">
        <v>424484</v>
      </c>
      <c r="T347" s="461">
        <f t="shared" si="22"/>
        <v>0.52651889078345149</v>
      </c>
      <c r="U347" s="461">
        <f t="shared" si="23"/>
        <v>0.52491024396679264</v>
      </c>
      <c r="V347" s="414"/>
    </row>
    <row r="348" spans="1:22" customFormat="1" ht="56.25">
      <c r="A348" s="122">
        <v>502</v>
      </c>
      <c r="B348" s="191">
        <v>342</v>
      </c>
      <c r="C348" s="192" t="s">
        <v>3422</v>
      </c>
      <c r="D348" s="193" t="s">
        <v>2357</v>
      </c>
      <c r="E348" s="193" t="s">
        <v>2488</v>
      </c>
      <c r="F348" s="193"/>
      <c r="G348" s="193" t="s">
        <v>2488</v>
      </c>
      <c r="H348" s="193" t="s">
        <v>3426</v>
      </c>
      <c r="I348" s="194" t="s">
        <v>878</v>
      </c>
      <c r="J348" s="126">
        <v>4522</v>
      </c>
      <c r="K348" s="124">
        <v>4295.8999999999996</v>
      </c>
      <c r="L348" s="423">
        <v>5040</v>
      </c>
      <c r="M348" s="424">
        <v>4800</v>
      </c>
      <c r="N348" s="220" t="s">
        <v>2193</v>
      </c>
      <c r="O348" s="430">
        <f t="shared" si="20"/>
        <v>4800</v>
      </c>
      <c r="P348" s="431">
        <f t="shared" si="21"/>
        <v>4500</v>
      </c>
      <c r="Q348" s="151"/>
      <c r="R348" s="216">
        <v>2724</v>
      </c>
      <c r="S348" s="218">
        <v>2594</v>
      </c>
      <c r="T348" s="461">
        <f t="shared" si="22"/>
        <v>0.76211453744493396</v>
      </c>
      <c r="U348" s="461">
        <f t="shared" si="23"/>
        <v>0.7347725520431766</v>
      </c>
      <c r="V348" s="414"/>
    </row>
    <row r="349" spans="1:22" customFormat="1" ht="67.5">
      <c r="A349" s="122">
        <v>503</v>
      </c>
      <c r="B349" s="191">
        <v>343</v>
      </c>
      <c r="C349" s="192" t="s">
        <v>3422</v>
      </c>
      <c r="D349" s="201" t="s">
        <v>2357</v>
      </c>
      <c r="E349" s="193" t="s">
        <v>2489</v>
      </c>
      <c r="F349" s="201"/>
      <c r="G349" s="193" t="s">
        <v>2489</v>
      </c>
      <c r="H349" s="193" t="s">
        <v>3427</v>
      </c>
      <c r="I349" s="208" t="s">
        <v>878</v>
      </c>
      <c r="J349" s="126">
        <v>3529.54</v>
      </c>
      <c r="K349" s="124">
        <v>3353.42</v>
      </c>
      <c r="L349" s="423">
        <v>7245</v>
      </c>
      <c r="M349" s="424">
        <v>6900</v>
      </c>
      <c r="N349" s="220" t="s">
        <v>2193</v>
      </c>
      <c r="O349" s="430">
        <f t="shared" si="20"/>
        <v>5400</v>
      </c>
      <c r="P349" s="431">
        <f t="shared" si="21"/>
        <v>5100</v>
      </c>
      <c r="Q349" s="151"/>
      <c r="R349" s="216">
        <v>3530</v>
      </c>
      <c r="S349" s="218">
        <v>3362</v>
      </c>
      <c r="T349" s="461">
        <f t="shared" si="22"/>
        <v>0.52974504249291787</v>
      </c>
      <c r="U349" s="461">
        <f t="shared" si="23"/>
        <v>0.51695419393218323</v>
      </c>
      <c r="V349" s="414"/>
    </row>
    <row r="350" spans="1:22" customFormat="1" ht="45">
      <c r="A350" s="122">
        <v>504</v>
      </c>
      <c r="B350" s="191">
        <v>344</v>
      </c>
      <c r="C350" s="192" t="s">
        <v>1097</v>
      </c>
      <c r="D350" s="193" t="s">
        <v>2396</v>
      </c>
      <c r="E350" s="193" t="s">
        <v>2704</v>
      </c>
      <c r="F350" s="193"/>
      <c r="G350" s="193" t="s">
        <v>2704</v>
      </c>
      <c r="H350" s="193"/>
      <c r="I350" s="194" t="s">
        <v>878</v>
      </c>
      <c r="J350" s="126">
        <v>9520</v>
      </c>
      <c r="K350" s="124">
        <v>9044</v>
      </c>
      <c r="L350" s="423">
        <v>9345</v>
      </c>
      <c r="M350" s="424">
        <v>8900</v>
      </c>
      <c r="N350" s="220" t="s">
        <v>2195</v>
      </c>
      <c r="O350" s="430">
        <f t="shared" si="20"/>
        <v>9400</v>
      </c>
      <c r="P350" s="431">
        <f t="shared" si="21"/>
        <v>9000</v>
      </c>
      <c r="Q350" s="151"/>
      <c r="R350" s="216">
        <v>7723</v>
      </c>
      <c r="S350" s="218">
        <v>7355</v>
      </c>
      <c r="T350" s="461">
        <f t="shared" si="22"/>
        <v>0.21714359704777936</v>
      </c>
      <c r="U350" s="461">
        <f t="shared" si="23"/>
        <v>0.22365737593473828</v>
      </c>
      <c r="V350" s="414"/>
    </row>
    <row r="351" spans="1:22" customFormat="1" ht="56.25">
      <c r="A351" s="122">
        <v>505</v>
      </c>
      <c r="B351" s="191">
        <v>345</v>
      </c>
      <c r="C351" s="192" t="s">
        <v>1097</v>
      </c>
      <c r="D351" s="193" t="s">
        <v>2322</v>
      </c>
      <c r="E351" s="193" t="s">
        <v>2491</v>
      </c>
      <c r="F351" s="193"/>
      <c r="G351" s="193" t="s">
        <v>2491</v>
      </c>
      <c r="H351" s="193"/>
      <c r="I351" s="194" t="s">
        <v>878</v>
      </c>
      <c r="J351" s="126">
        <v>1785000</v>
      </c>
      <c r="K351" s="124">
        <v>1695750</v>
      </c>
      <c r="L351" s="423">
        <v>965343.12</v>
      </c>
      <c r="M351" s="424">
        <v>919374.39999999991</v>
      </c>
      <c r="N351" s="220" t="s">
        <v>3442</v>
      </c>
      <c r="O351" s="430">
        <f t="shared" si="20"/>
        <v>1375200</v>
      </c>
      <c r="P351" s="431">
        <f t="shared" si="21"/>
        <v>1307600</v>
      </c>
      <c r="Q351" s="151"/>
      <c r="R351" s="216">
        <v>1165200</v>
      </c>
      <c r="S351" s="218">
        <v>1109715</v>
      </c>
      <c r="T351" s="461">
        <f t="shared" si="22"/>
        <v>0.18022657054582905</v>
      </c>
      <c r="U351" s="461">
        <f t="shared" si="23"/>
        <v>0.1783205597833678</v>
      </c>
      <c r="V351" s="414"/>
    </row>
    <row r="352" spans="1:22" customFormat="1" ht="45">
      <c r="A352" s="122">
        <v>506</v>
      </c>
      <c r="B352" s="191">
        <v>346</v>
      </c>
      <c r="C352" s="192" t="s">
        <v>876</v>
      </c>
      <c r="D352" s="206" t="s">
        <v>2322</v>
      </c>
      <c r="E352" s="206" t="s">
        <v>2705</v>
      </c>
      <c r="F352" s="206"/>
      <c r="G352" s="206" t="s">
        <v>2705</v>
      </c>
      <c r="H352" s="206" t="s">
        <v>3428</v>
      </c>
      <c r="I352" s="207" t="s">
        <v>916</v>
      </c>
      <c r="J352" s="126">
        <v>30702</v>
      </c>
      <c r="K352" s="124">
        <v>29166.9</v>
      </c>
      <c r="L352" s="423">
        <v>29926.26</v>
      </c>
      <c r="M352" s="424">
        <v>28501.199999999997</v>
      </c>
      <c r="N352" s="220" t="s">
        <v>3447</v>
      </c>
      <c r="O352" s="430">
        <f t="shared" si="20"/>
        <v>30300</v>
      </c>
      <c r="P352" s="431">
        <f t="shared" si="21"/>
        <v>28800</v>
      </c>
      <c r="Q352" s="151"/>
      <c r="R352" s="216">
        <v>30653</v>
      </c>
      <c r="S352" s="218">
        <v>29191</v>
      </c>
      <c r="T352" s="461">
        <f t="shared" si="22"/>
        <v>-1.1516001696408183E-2</v>
      </c>
      <c r="U352" s="461">
        <f t="shared" si="23"/>
        <v>-1.3394539412832722E-2</v>
      </c>
      <c r="V352" s="414"/>
    </row>
    <row r="353" spans="1:22" customFormat="1" ht="45">
      <c r="A353" s="122">
        <v>507</v>
      </c>
      <c r="B353" s="191">
        <v>347</v>
      </c>
      <c r="C353" s="192" t="s">
        <v>876</v>
      </c>
      <c r="D353" s="206" t="s">
        <v>2380</v>
      </c>
      <c r="E353" s="206" t="s">
        <v>2706</v>
      </c>
      <c r="F353" s="206"/>
      <c r="G353" s="206" t="s">
        <v>2706</v>
      </c>
      <c r="H353" s="206" t="s">
        <v>2347</v>
      </c>
      <c r="I353" s="207" t="s">
        <v>878</v>
      </c>
      <c r="J353" s="126">
        <v>21420</v>
      </c>
      <c r="K353" s="124">
        <v>20349</v>
      </c>
      <c r="L353" s="423">
        <v>21903</v>
      </c>
      <c r="M353" s="424">
        <v>20860</v>
      </c>
      <c r="N353" s="220" t="s">
        <v>2195</v>
      </c>
      <c r="O353" s="430">
        <f t="shared" si="20"/>
        <v>21700</v>
      </c>
      <c r="P353" s="431">
        <f t="shared" si="21"/>
        <v>20600</v>
      </c>
      <c r="Q353" s="151"/>
      <c r="R353" s="216">
        <v>19741</v>
      </c>
      <c r="S353" s="218">
        <v>18801</v>
      </c>
      <c r="T353" s="461">
        <f t="shared" si="22"/>
        <v>9.9235094473430929E-2</v>
      </c>
      <c r="U353" s="461">
        <f t="shared" si="23"/>
        <v>9.568639965959258E-2</v>
      </c>
      <c r="V353" s="414"/>
    </row>
    <row r="354" spans="1:22" customFormat="1" ht="33.75">
      <c r="A354" s="122">
        <v>508</v>
      </c>
      <c r="B354" s="191">
        <v>348</v>
      </c>
      <c r="C354" s="192" t="s">
        <v>876</v>
      </c>
      <c r="D354" s="193" t="s">
        <v>2322</v>
      </c>
      <c r="E354" s="193" t="s">
        <v>2495</v>
      </c>
      <c r="F354" s="193"/>
      <c r="G354" s="193" t="s">
        <v>2495</v>
      </c>
      <c r="H354" s="193" t="s">
        <v>2353</v>
      </c>
      <c r="I354" s="194" t="s">
        <v>878</v>
      </c>
      <c r="J354" s="126">
        <v>10591</v>
      </c>
      <c r="K354" s="124">
        <v>10061.450000000001</v>
      </c>
      <c r="L354" s="423">
        <v>14600.039999999999</v>
      </c>
      <c r="M354" s="424">
        <v>13904.8</v>
      </c>
      <c r="N354" s="221" t="s">
        <v>2584</v>
      </c>
      <c r="O354" s="430">
        <f t="shared" si="20"/>
        <v>12600</v>
      </c>
      <c r="P354" s="431">
        <f t="shared" si="21"/>
        <v>12000</v>
      </c>
      <c r="Q354" s="151"/>
      <c r="R354" s="216">
        <v>10636</v>
      </c>
      <c r="S354" s="218">
        <v>10129</v>
      </c>
      <c r="T354" s="461">
        <f t="shared" si="22"/>
        <v>0.184655885671305</v>
      </c>
      <c r="U354" s="461">
        <f t="shared" si="23"/>
        <v>0.18471714878072859</v>
      </c>
      <c r="V354" s="414"/>
    </row>
    <row r="355" spans="1:22" customFormat="1" ht="33.75">
      <c r="A355" s="122">
        <v>509</v>
      </c>
      <c r="B355" s="191">
        <v>349</v>
      </c>
      <c r="C355" s="192" t="s">
        <v>3422</v>
      </c>
      <c r="D355" s="193" t="s">
        <v>2369</v>
      </c>
      <c r="E355" s="193" t="s">
        <v>2707</v>
      </c>
      <c r="F355" s="193"/>
      <c r="G355" s="193" t="s">
        <v>2707</v>
      </c>
      <c r="H355" s="193"/>
      <c r="I355" s="194" t="s">
        <v>878</v>
      </c>
      <c r="J355" s="126">
        <v>1800</v>
      </c>
      <c r="K355" s="124">
        <v>1710</v>
      </c>
      <c r="L355" s="423">
        <v>2474.0099999999998</v>
      </c>
      <c r="M355" s="424">
        <v>2356.1999999999998</v>
      </c>
      <c r="N355" s="220" t="s">
        <v>2584</v>
      </c>
      <c r="O355" s="430">
        <f t="shared" si="20"/>
        <v>2100</v>
      </c>
      <c r="P355" s="431">
        <f t="shared" si="21"/>
        <v>2000</v>
      </c>
      <c r="Q355" s="151"/>
      <c r="R355" s="216">
        <v>1838</v>
      </c>
      <c r="S355" s="218">
        <v>1751</v>
      </c>
      <c r="T355" s="461">
        <f t="shared" si="22"/>
        <v>0.1425462459194777</v>
      </c>
      <c r="U355" s="461">
        <f t="shared" si="23"/>
        <v>0.14220445459737294</v>
      </c>
      <c r="V355" s="414"/>
    </row>
    <row r="356" spans="1:22" customFormat="1" ht="56.25">
      <c r="A356" s="122">
        <v>510</v>
      </c>
      <c r="B356" s="191">
        <v>350</v>
      </c>
      <c r="C356" s="192" t="s">
        <v>3422</v>
      </c>
      <c r="D356" s="193" t="s">
        <v>2322</v>
      </c>
      <c r="E356" s="193" t="s">
        <v>2496</v>
      </c>
      <c r="F356" s="193"/>
      <c r="G356" s="193" t="s">
        <v>2496</v>
      </c>
      <c r="H356" s="193" t="s">
        <v>2459</v>
      </c>
      <c r="I356" s="194" t="s">
        <v>878</v>
      </c>
      <c r="J356" s="126">
        <v>3927</v>
      </c>
      <c r="K356" s="124">
        <v>3730.65</v>
      </c>
      <c r="L356" s="423">
        <v>8664.6</v>
      </c>
      <c r="M356" s="424">
        <v>8252</v>
      </c>
      <c r="N356" s="221" t="s">
        <v>2584</v>
      </c>
      <c r="O356" s="430">
        <f t="shared" si="20"/>
        <v>6300</v>
      </c>
      <c r="P356" s="431">
        <f t="shared" si="21"/>
        <v>6000</v>
      </c>
      <c r="Q356" s="151"/>
      <c r="R356" s="216">
        <v>3925</v>
      </c>
      <c r="S356" s="218">
        <v>3737</v>
      </c>
      <c r="T356" s="461">
        <f t="shared" si="22"/>
        <v>0.60509554140127386</v>
      </c>
      <c r="U356" s="461">
        <f t="shared" si="23"/>
        <v>0.60556596200160562</v>
      </c>
      <c r="V356" s="414"/>
    </row>
    <row r="357" spans="1:22" customFormat="1" ht="45">
      <c r="A357" s="122">
        <v>511</v>
      </c>
      <c r="B357" s="191">
        <v>351</v>
      </c>
      <c r="C357" s="192" t="s">
        <v>1097</v>
      </c>
      <c r="D357" s="193" t="s">
        <v>2322</v>
      </c>
      <c r="E357" s="193" t="s">
        <v>2497</v>
      </c>
      <c r="F357" s="193"/>
      <c r="G357" s="193" t="s">
        <v>2497</v>
      </c>
      <c r="H357" s="193"/>
      <c r="I357" s="194" t="s">
        <v>878</v>
      </c>
      <c r="J357" s="126">
        <v>2478183.33</v>
      </c>
      <c r="K357" s="124">
        <v>2354274.58</v>
      </c>
      <c r="L357" s="423">
        <v>3301104.0300000003</v>
      </c>
      <c r="M357" s="424">
        <v>3143908.5999999996</v>
      </c>
      <c r="N357" s="220" t="s">
        <v>2584</v>
      </c>
      <c r="O357" s="430">
        <f t="shared" si="20"/>
        <v>2889600</v>
      </c>
      <c r="P357" s="431">
        <f t="shared" si="21"/>
        <v>2749100</v>
      </c>
      <c r="Q357" s="151"/>
      <c r="R357" s="216">
        <v>2478183</v>
      </c>
      <c r="S357" s="218">
        <v>2360176</v>
      </c>
      <c r="T357" s="461">
        <f t="shared" si="22"/>
        <v>0.16601558480548045</v>
      </c>
      <c r="U357" s="461">
        <f t="shared" si="23"/>
        <v>0.16478601595813194</v>
      </c>
      <c r="V357" s="414"/>
    </row>
    <row r="358" spans="1:22" customFormat="1" ht="45">
      <c r="A358" s="122">
        <v>512</v>
      </c>
      <c r="B358" s="191">
        <v>352</v>
      </c>
      <c r="C358" s="192" t="s">
        <v>876</v>
      </c>
      <c r="D358" s="193" t="s">
        <v>2320</v>
      </c>
      <c r="E358" s="193" t="s">
        <v>2708</v>
      </c>
      <c r="F358" s="193"/>
      <c r="G358" s="193" t="s">
        <v>2708</v>
      </c>
      <c r="H358" s="193"/>
      <c r="I358" s="194" t="s">
        <v>878</v>
      </c>
      <c r="J358" s="126">
        <v>600950</v>
      </c>
      <c r="K358" s="124">
        <v>570902.5</v>
      </c>
      <c r="L358" s="423">
        <v>558453</v>
      </c>
      <c r="M358" s="424">
        <v>531860</v>
      </c>
      <c r="N358" s="220" t="s">
        <v>2195</v>
      </c>
      <c r="O358" s="430">
        <f t="shared" si="20"/>
        <v>579700</v>
      </c>
      <c r="P358" s="431">
        <f t="shared" si="21"/>
        <v>551400</v>
      </c>
      <c r="Q358" s="151"/>
      <c r="R358" s="216">
        <v>596687</v>
      </c>
      <c r="S358" s="218">
        <v>568274</v>
      </c>
      <c r="T358" s="461">
        <f t="shared" si="22"/>
        <v>-2.8468862234303748E-2</v>
      </c>
      <c r="U358" s="461">
        <f t="shared" si="23"/>
        <v>-2.969342253912725E-2</v>
      </c>
      <c r="V358" s="414"/>
    </row>
    <row r="359" spans="1:22" customFormat="1" ht="33.75">
      <c r="A359" s="122">
        <v>514</v>
      </c>
      <c r="B359" s="191">
        <v>353</v>
      </c>
      <c r="C359" s="192" t="s">
        <v>876</v>
      </c>
      <c r="D359" s="206" t="s">
        <v>2322</v>
      </c>
      <c r="E359" s="206" t="s">
        <v>2709</v>
      </c>
      <c r="F359" s="206"/>
      <c r="G359" s="206" t="s">
        <v>2709</v>
      </c>
      <c r="H359" s="206" t="s">
        <v>961</v>
      </c>
      <c r="I359" s="207" t="s">
        <v>878</v>
      </c>
      <c r="J359" s="126">
        <v>19040</v>
      </c>
      <c r="K359" s="124">
        <v>18088</v>
      </c>
      <c r="L359" s="423">
        <v>19592.16</v>
      </c>
      <c r="M359" s="424">
        <v>18659.199999999997</v>
      </c>
      <c r="N359" s="220" t="s">
        <v>2584</v>
      </c>
      <c r="O359" s="430">
        <f t="shared" si="20"/>
        <v>19300</v>
      </c>
      <c r="P359" s="431">
        <f t="shared" si="21"/>
        <v>18400</v>
      </c>
      <c r="Q359" s="151"/>
      <c r="R359" s="216">
        <v>17106</v>
      </c>
      <c r="S359" s="218">
        <v>16290</v>
      </c>
      <c r="T359" s="461">
        <f t="shared" si="22"/>
        <v>0.12825909037764527</v>
      </c>
      <c r="U359" s="461">
        <f t="shared" si="23"/>
        <v>0.12952731737262124</v>
      </c>
      <c r="V359" s="414"/>
    </row>
    <row r="360" spans="1:22" customFormat="1" ht="33.75">
      <c r="A360" s="122">
        <v>515</v>
      </c>
      <c r="B360" s="191">
        <v>354</v>
      </c>
      <c r="C360" s="192" t="s">
        <v>876</v>
      </c>
      <c r="D360" s="206" t="s">
        <v>2322</v>
      </c>
      <c r="E360" s="206" t="s">
        <v>2710</v>
      </c>
      <c r="F360" s="206"/>
      <c r="G360" s="206" t="s">
        <v>2710</v>
      </c>
      <c r="H360" s="206" t="s">
        <v>961</v>
      </c>
      <c r="I360" s="207" t="s">
        <v>878</v>
      </c>
      <c r="J360" s="126">
        <v>30821</v>
      </c>
      <c r="K360" s="124">
        <v>29279.95</v>
      </c>
      <c r="L360" s="423">
        <v>22783.53</v>
      </c>
      <c r="M360" s="424">
        <v>21698.6</v>
      </c>
      <c r="N360" s="221" t="s">
        <v>2584</v>
      </c>
      <c r="O360" s="430">
        <f t="shared" si="20"/>
        <v>26800</v>
      </c>
      <c r="P360" s="431">
        <f t="shared" si="21"/>
        <v>25500</v>
      </c>
      <c r="Q360" s="151"/>
      <c r="R360" s="216">
        <v>30726</v>
      </c>
      <c r="S360" s="218">
        <v>29263</v>
      </c>
      <c r="T360" s="461">
        <f t="shared" si="22"/>
        <v>-0.12777452320510316</v>
      </c>
      <c r="U360" s="461">
        <f t="shared" si="23"/>
        <v>-0.12859242046270034</v>
      </c>
      <c r="V360" s="414"/>
    </row>
    <row r="361" spans="1:22" customFormat="1" ht="33.75">
      <c r="A361" s="122">
        <v>518</v>
      </c>
      <c r="B361" s="191">
        <v>355</v>
      </c>
      <c r="C361" s="192" t="s">
        <v>876</v>
      </c>
      <c r="D361" s="193" t="s">
        <v>2371</v>
      </c>
      <c r="E361" s="193" t="s">
        <v>2711</v>
      </c>
      <c r="F361" s="201"/>
      <c r="G361" s="193" t="s">
        <v>2711</v>
      </c>
      <c r="H361" s="193" t="s">
        <v>888</v>
      </c>
      <c r="I361" s="194" t="s">
        <v>878</v>
      </c>
      <c r="J361" s="126">
        <v>13090</v>
      </c>
      <c r="K361" s="124">
        <v>12435.5</v>
      </c>
      <c r="L361" s="423">
        <v>15918.63</v>
      </c>
      <c r="M361" s="424">
        <v>15160.599999999999</v>
      </c>
      <c r="N361" s="221" t="s">
        <v>2584</v>
      </c>
      <c r="O361" s="430">
        <f t="shared" si="20"/>
        <v>14500</v>
      </c>
      <c r="P361" s="431">
        <f t="shared" si="21"/>
        <v>13800</v>
      </c>
      <c r="Q361" s="151"/>
      <c r="R361" s="216">
        <v>12474</v>
      </c>
      <c r="S361" s="218">
        <v>11880</v>
      </c>
      <c r="T361" s="461">
        <f t="shared" si="22"/>
        <v>0.16241782908449576</v>
      </c>
      <c r="U361" s="461">
        <f t="shared" si="23"/>
        <v>0.16161616161616163</v>
      </c>
      <c r="V361" s="414"/>
    </row>
    <row r="362" spans="1:22" customFormat="1" ht="67.5">
      <c r="A362" s="122">
        <v>519</v>
      </c>
      <c r="B362" s="191">
        <v>356</v>
      </c>
      <c r="C362" s="192" t="s">
        <v>876</v>
      </c>
      <c r="D362" s="206" t="s">
        <v>2320</v>
      </c>
      <c r="E362" s="206" t="s">
        <v>2502</v>
      </c>
      <c r="F362" s="206"/>
      <c r="G362" s="206" t="s">
        <v>2502</v>
      </c>
      <c r="H362" s="206" t="s">
        <v>3426</v>
      </c>
      <c r="I362" s="207" t="s">
        <v>890</v>
      </c>
      <c r="J362" s="126">
        <v>42721</v>
      </c>
      <c r="K362" s="124">
        <v>40584.949999999997</v>
      </c>
      <c r="L362" s="423">
        <v>42770.700000000004</v>
      </c>
      <c r="M362" s="424">
        <v>40734</v>
      </c>
      <c r="N362" s="221" t="s">
        <v>3437</v>
      </c>
      <c r="O362" s="430">
        <f t="shared" si="20"/>
        <v>42700</v>
      </c>
      <c r="P362" s="431">
        <f t="shared" si="21"/>
        <v>40700</v>
      </c>
      <c r="Q362" s="151"/>
      <c r="R362" s="216">
        <v>42771</v>
      </c>
      <c r="S362" s="218">
        <v>40734</v>
      </c>
      <c r="T362" s="461">
        <f t="shared" si="22"/>
        <v>-1.6600032732458909E-3</v>
      </c>
      <c r="U362" s="461">
        <f t="shared" si="23"/>
        <v>-8.346835567339323E-4</v>
      </c>
      <c r="V362" s="414"/>
    </row>
    <row r="363" spans="1:22" customFormat="1" ht="67.5">
      <c r="A363" s="122">
        <v>520</v>
      </c>
      <c r="B363" s="191">
        <v>357</v>
      </c>
      <c r="C363" s="192" t="s">
        <v>876</v>
      </c>
      <c r="D363" s="206" t="s">
        <v>2320</v>
      </c>
      <c r="E363" s="206" t="s">
        <v>2503</v>
      </c>
      <c r="F363" s="206"/>
      <c r="G363" s="206" t="s">
        <v>2503</v>
      </c>
      <c r="H363" s="206" t="s">
        <v>3426</v>
      </c>
      <c r="I363" s="207" t="s">
        <v>890</v>
      </c>
      <c r="J363" s="126">
        <v>42721</v>
      </c>
      <c r="K363" s="124">
        <v>40584.949999999997</v>
      </c>
      <c r="L363" s="423">
        <v>42770.700000000004</v>
      </c>
      <c r="M363" s="424">
        <v>40734</v>
      </c>
      <c r="N363" s="221" t="s">
        <v>3437</v>
      </c>
      <c r="O363" s="430">
        <f t="shared" si="20"/>
        <v>42700</v>
      </c>
      <c r="P363" s="431">
        <f t="shared" si="21"/>
        <v>40700</v>
      </c>
      <c r="Q363" s="151"/>
      <c r="R363" s="216">
        <v>42771</v>
      </c>
      <c r="S363" s="218">
        <v>40734</v>
      </c>
      <c r="T363" s="461">
        <f t="shared" si="22"/>
        <v>-1.6600032732458909E-3</v>
      </c>
      <c r="U363" s="461">
        <f t="shared" si="23"/>
        <v>-8.346835567339323E-4</v>
      </c>
      <c r="V363" s="414"/>
    </row>
    <row r="364" spans="1:22" customFormat="1" ht="67.5">
      <c r="A364" s="122">
        <v>521</v>
      </c>
      <c r="B364" s="191">
        <v>358</v>
      </c>
      <c r="C364" s="192" t="s">
        <v>876</v>
      </c>
      <c r="D364" s="206" t="s">
        <v>2320</v>
      </c>
      <c r="E364" s="206" t="s">
        <v>2504</v>
      </c>
      <c r="F364" s="206"/>
      <c r="G364" s="206" t="s">
        <v>2504</v>
      </c>
      <c r="H364" s="206" t="s">
        <v>3426</v>
      </c>
      <c r="I364" s="207" t="s">
        <v>890</v>
      </c>
      <c r="J364" s="126">
        <v>42721</v>
      </c>
      <c r="K364" s="124">
        <v>40584.949999999997</v>
      </c>
      <c r="L364" s="423">
        <v>31395</v>
      </c>
      <c r="M364" s="424">
        <v>29900</v>
      </c>
      <c r="N364" s="220" t="s">
        <v>2584</v>
      </c>
      <c r="O364" s="430">
        <f t="shared" si="20"/>
        <v>37100</v>
      </c>
      <c r="P364" s="431">
        <f t="shared" si="21"/>
        <v>35200</v>
      </c>
      <c r="Q364" s="151"/>
      <c r="R364" s="216">
        <v>42771</v>
      </c>
      <c r="S364" s="218">
        <v>40734</v>
      </c>
      <c r="T364" s="461">
        <f t="shared" si="22"/>
        <v>-0.13258983890954151</v>
      </c>
      <c r="U364" s="461">
        <f t="shared" si="23"/>
        <v>-0.13585702361663476</v>
      </c>
      <c r="V364" s="414"/>
    </row>
    <row r="365" spans="1:22" customFormat="1" ht="67.5">
      <c r="A365" s="122">
        <v>526</v>
      </c>
      <c r="B365" s="191">
        <v>359</v>
      </c>
      <c r="C365" s="192" t="s">
        <v>876</v>
      </c>
      <c r="D365" s="206" t="s">
        <v>2320</v>
      </c>
      <c r="E365" s="206" t="s">
        <v>2505</v>
      </c>
      <c r="F365" s="206"/>
      <c r="G365" s="206" t="s">
        <v>2505</v>
      </c>
      <c r="H365" s="206" t="s">
        <v>3426</v>
      </c>
      <c r="I365" s="207" t="s">
        <v>890</v>
      </c>
      <c r="J365" s="126">
        <v>42721</v>
      </c>
      <c r="K365" s="124">
        <v>40584.949999999997</v>
      </c>
      <c r="L365" s="423">
        <v>31395</v>
      </c>
      <c r="M365" s="424">
        <v>29900</v>
      </c>
      <c r="N365" s="220" t="s">
        <v>2584</v>
      </c>
      <c r="O365" s="430">
        <f t="shared" si="20"/>
        <v>37100</v>
      </c>
      <c r="P365" s="431">
        <f t="shared" si="21"/>
        <v>35200</v>
      </c>
      <c r="Q365" s="151"/>
      <c r="R365" s="216">
        <v>42771</v>
      </c>
      <c r="S365" s="218">
        <v>40734</v>
      </c>
      <c r="T365" s="461">
        <f t="shared" si="22"/>
        <v>-0.13258983890954151</v>
      </c>
      <c r="U365" s="461">
        <f t="shared" si="23"/>
        <v>-0.13585702361663476</v>
      </c>
      <c r="V365" s="414"/>
    </row>
    <row r="366" spans="1:22" customFormat="1" ht="56.25">
      <c r="A366" s="122"/>
      <c r="B366" s="191">
        <v>360</v>
      </c>
      <c r="C366" s="192" t="s">
        <v>1097</v>
      </c>
      <c r="D366" s="206" t="s">
        <v>2322</v>
      </c>
      <c r="E366" s="206" t="s">
        <v>2113</v>
      </c>
      <c r="F366" s="206"/>
      <c r="G366" s="206" t="s">
        <v>2113</v>
      </c>
      <c r="H366" s="206"/>
      <c r="I366" s="207" t="s">
        <v>878</v>
      </c>
      <c r="J366" s="126">
        <v>621715.5</v>
      </c>
      <c r="K366" s="124">
        <v>590630.32000000007</v>
      </c>
      <c r="L366" s="423">
        <v>730957.5</v>
      </c>
      <c r="M366" s="424">
        <v>696150</v>
      </c>
      <c r="N366" s="220" t="s">
        <v>2919</v>
      </c>
      <c r="O366" s="430">
        <f t="shared" si="20"/>
        <v>676300</v>
      </c>
      <c r="P366" s="431">
        <f t="shared" si="21"/>
        <v>643400</v>
      </c>
      <c r="Q366" s="151"/>
      <c r="R366" s="216">
        <v>621677</v>
      </c>
      <c r="S366" s="218">
        <v>592075</v>
      </c>
      <c r="T366" s="461">
        <f t="shared" si="22"/>
        <v>8.7863955076349934E-2</v>
      </c>
      <c r="U366" s="461">
        <f t="shared" si="23"/>
        <v>8.6686652873369088E-2</v>
      </c>
      <c r="V366" s="414"/>
    </row>
    <row r="367" spans="1:22" customFormat="1" ht="45">
      <c r="A367" s="122"/>
      <c r="B367" s="191">
        <v>361</v>
      </c>
      <c r="C367" s="192" t="s">
        <v>1097</v>
      </c>
      <c r="D367" s="206" t="s">
        <v>2322</v>
      </c>
      <c r="E367" s="206" t="s">
        <v>2506</v>
      </c>
      <c r="F367" s="206"/>
      <c r="G367" s="206" t="s">
        <v>2506</v>
      </c>
      <c r="H367" s="206"/>
      <c r="I367" s="207" t="s">
        <v>878</v>
      </c>
      <c r="J367" s="126">
        <v>1873357.5</v>
      </c>
      <c r="K367" s="124">
        <v>1779690.22</v>
      </c>
      <c r="L367" s="423">
        <v>2379086.2199999997</v>
      </c>
      <c r="M367" s="424">
        <v>2265796.4</v>
      </c>
      <c r="N367" s="220" t="s">
        <v>2584</v>
      </c>
      <c r="O367" s="430">
        <f t="shared" si="20"/>
        <v>2126200</v>
      </c>
      <c r="P367" s="431">
        <f t="shared" si="21"/>
        <v>2022700</v>
      </c>
      <c r="Q367" s="151"/>
      <c r="R367" s="216">
        <v>1873313</v>
      </c>
      <c r="S367" s="218">
        <v>1784108</v>
      </c>
      <c r="T367" s="461">
        <f t="shared" si="22"/>
        <v>0.13499452574129364</v>
      </c>
      <c r="U367" s="461">
        <f t="shared" si="23"/>
        <v>0.13373181444172663</v>
      </c>
      <c r="V367" s="414"/>
    </row>
    <row r="368" spans="1:22" customFormat="1" ht="33.75">
      <c r="A368" s="122"/>
      <c r="B368" s="191">
        <v>362</v>
      </c>
      <c r="C368" s="192" t="s">
        <v>1097</v>
      </c>
      <c r="D368" s="206" t="s">
        <v>2396</v>
      </c>
      <c r="E368" s="206" t="s">
        <v>2507</v>
      </c>
      <c r="F368" s="206"/>
      <c r="G368" s="206" t="s">
        <v>2507</v>
      </c>
      <c r="H368" s="206" t="s">
        <v>3429</v>
      </c>
      <c r="I368" s="207" t="s">
        <v>878</v>
      </c>
      <c r="J368" s="126">
        <v>33320</v>
      </c>
      <c r="K368" s="124">
        <v>31654</v>
      </c>
      <c r="L368" s="423">
        <v>11370.449999999999</v>
      </c>
      <c r="M368" s="424">
        <v>10829</v>
      </c>
      <c r="N368" s="220" t="s">
        <v>2584</v>
      </c>
      <c r="O368" s="430">
        <f t="shared" si="20"/>
        <v>22300</v>
      </c>
      <c r="P368" s="431">
        <f t="shared" si="21"/>
        <v>21200</v>
      </c>
      <c r="Q368" s="151"/>
      <c r="R368" s="216">
        <v>28679</v>
      </c>
      <c r="S368" s="218">
        <v>27314</v>
      </c>
      <c r="T368" s="461">
        <f t="shared" si="22"/>
        <v>-0.22242756023571253</v>
      </c>
      <c r="U368" s="461">
        <f t="shared" si="23"/>
        <v>-0.223841253569598</v>
      </c>
      <c r="V368" s="414"/>
    </row>
    <row r="369" spans="1:22" customFormat="1" ht="45">
      <c r="A369" s="122"/>
      <c r="B369" s="191">
        <v>363</v>
      </c>
      <c r="C369" s="192" t="s">
        <v>876</v>
      </c>
      <c r="D369" s="206" t="s">
        <v>2320</v>
      </c>
      <c r="E369" s="206" t="s">
        <v>2508</v>
      </c>
      <c r="F369" s="206"/>
      <c r="G369" s="206" t="s">
        <v>2508</v>
      </c>
      <c r="H369" s="206"/>
      <c r="I369" s="207" t="s">
        <v>878</v>
      </c>
      <c r="J369" s="126">
        <v>4623.1499999999996</v>
      </c>
      <c r="K369" s="124">
        <v>4392.29</v>
      </c>
      <c r="L369" s="423">
        <v>2761.5</v>
      </c>
      <c r="M369" s="424">
        <v>2630</v>
      </c>
      <c r="N369" s="221" t="s">
        <v>3437</v>
      </c>
      <c r="O369" s="430">
        <f t="shared" si="20"/>
        <v>3700</v>
      </c>
      <c r="P369" s="431">
        <f t="shared" si="21"/>
        <v>3500</v>
      </c>
      <c r="Q369" s="151"/>
      <c r="R369" s="216">
        <v>2762</v>
      </c>
      <c r="S369" s="218">
        <v>2630</v>
      </c>
      <c r="T369" s="461">
        <f t="shared" si="22"/>
        <v>0.33960897900072412</v>
      </c>
      <c r="U369" s="461">
        <f t="shared" si="23"/>
        <v>0.33079847908745247</v>
      </c>
      <c r="V369" s="414"/>
    </row>
    <row r="370" spans="1:22" customFormat="1" ht="67.5">
      <c r="A370" s="122"/>
      <c r="B370" s="191">
        <v>364</v>
      </c>
      <c r="C370" s="192" t="s">
        <v>876</v>
      </c>
      <c r="D370" s="206" t="s">
        <v>2320</v>
      </c>
      <c r="E370" s="206" t="s">
        <v>2509</v>
      </c>
      <c r="F370" s="206"/>
      <c r="G370" s="206" t="s">
        <v>2509</v>
      </c>
      <c r="H370" s="206" t="s">
        <v>3432</v>
      </c>
      <c r="I370" s="207" t="s">
        <v>890</v>
      </c>
      <c r="J370" s="126">
        <v>22491</v>
      </c>
      <c r="K370" s="124">
        <v>21366.45</v>
      </c>
      <c r="L370" s="423">
        <v>20116.949999999997</v>
      </c>
      <c r="M370" s="424">
        <v>19159</v>
      </c>
      <c r="N370" s="221" t="s">
        <v>2584</v>
      </c>
      <c r="O370" s="430">
        <f t="shared" si="20"/>
        <v>21300</v>
      </c>
      <c r="P370" s="431">
        <f t="shared" si="21"/>
        <v>20300</v>
      </c>
      <c r="Q370" s="151"/>
      <c r="R370" s="216">
        <v>18752</v>
      </c>
      <c r="S370" s="218">
        <v>17857</v>
      </c>
      <c r="T370" s="461">
        <f t="shared" si="22"/>
        <v>0.1358788395904437</v>
      </c>
      <c r="U370" s="461">
        <f t="shared" si="23"/>
        <v>0.13680909447275577</v>
      </c>
      <c r="V370" s="414"/>
    </row>
    <row r="371" spans="1:22" customFormat="1" ht="56.25">
      <c r="A371" s="122"/>
      <c r="B371" s="191">
        <v>365</v>
      </c>
      <c r="C371" s="192" t="s">
        <v>3422</v>
      </c>
      <c r="D371" s="206" t="s">
        <v>2320</v>
      </c>
      <c r="E371" s="206" t="s">
        <v>2712</v>
      </c>
      <c r="F371" s="206"/>
      <c r="G371" s="206" t="s">
        <v>2712</v>
      </c>
      <c r="H371" s="206"/>
      <c r="I371" s="207" t="s">
        <v>878</v>
      </c>
      <c r="J371" s="126">
        <v>66640</v>
      </c>
      <c r="K371" s="124">
        <v>63308</v>
      </c>
      <c r="L371" s="423">
        <v>82614</v>
      </c>
      <c r="M371" s="424">
        <v>78680</v>
      </c>
      <c r="N371" s="221" t="s">
        <v>2584</v>
      </c>
      <c r="O371" s="430">
        <f t="shared" si="20"/>
        <v>74600</v>
      </c>
      <c r="P371" s="431">
        <f t="shared" si="21"/>
        <v>71000</v>
      </c>
      <c r="Q371" s="151"/>
      <c r="R371" s="216">
        <v>66100</v>
      </c>
      <c r="S371" s="218">
        <v>62953</v>
      </c>
      <c r="T371" s="461">
        <f t="shared" si="22"/>
        <v>0.12859304084720122</v>
      </c>
      <c r="U371" s="461">
        <f t="shared" si="23"/>
        <v>0.12782552062649913</v>
      </c>
      <c r="V371" s="414"/>
    </row>
    <row r="372" spans="1:22" customFormat="1" ht="45">
      <c r="A372" s="122"/>
      <c r="B372" s="191">
        <v>366</v>
      </c>
      <c r="C372" s="192" t="s">
        <v>3422</v>
      </c>
      <c r="D372" s="206" t="s">
        <v>2320</v>
      </c>
      <c r="E372" s="206" t="s">
        <v>2713</v>
      </c>
      <c r="F372" s="206"/>
      <c r="G372" s="206" t="s">
        <v>2713</v>
      </c>
      <c r="H372" s="206"/>
      <c r="I372" s="207" t="s">
        <v>878</v>
      </c>
      <c r="J372" s="126">
        <v>23800</v>
      </c>
      <c r="K372" s="124">
        <v>22610</v>
      </c>
      <c r="L372" s="423">
        <v>29252.999999999996</v>
      </c>
      <c r="M372" s="424">
        <v>27860</v>
      </c>
      <c r="N372" s="221" t="s">
        <v>2584</v>
      </c>
      <c r="O372" s="430">
        <f t="shared" si="20"/>
        <v>26500</v>
      </c>
      <c r="P372" s="431">
        <f t="shared" si="21"/>
        <v>25200</v>
      </c>
      <c r="Q372" s="151"/>
      <c r="R372" s="216">
        <v>18747</v>
      </c>
      <c r="S372" s="218">
        <v>17864</v>
      </c>
      <c r="T372" s="461">
        <f t="shared" si="22"/>
        <v>0.41355950285378995</v>
      </c>
      <c r="U372" s="461">
        <f t="shared" si="23"/>
        <v>0.41065830721003133</v>
      </c>
      <c r="V372" s="414"/>
    </row>
    <row r="373" spans="1:22" customFormat="1" ht="45">
      <c r="A373" s="122"/>
      <c r="B373" s="191">
        <v>367</v>
      </c>
      <c r="C373" s="192" t="s">
        <v>3422</v>
      </c>
      <c r="D373" s="206" t="s">
        <v>2320</v>
      </c>
      <c r="E373" s="206" t="s">
        <v>2714</v>
      </c>
      <c r="F373" s="206"/>
      <c r="G373" s="206" t="s">
        <v>2714</v>
      </c>
      <c r="H373" s="206"/>
      <c r="I373" s="207" t="s">
        <v>878</v>
      </c>
      <c r="J373" s="126">
        <v>29750</v>
      </c>
      <c r="K373" s="124">
        <v>28262.5</v>
      </c>
      <c r="L373" s="423">
        <v>39690</v>
      </c>
      <c r="M373" s="424">
        <v>37800</v>
      </c>
      <c r="N373" s="221" t="s">
        <v>2584</v>
      </c>
      <c r="O373" s="430">
        <f t="shared" si="20"/>
        <v>34700</v>
      </c>
      <c r="P373" s="431">
        <f t="shared" si="21"/>
        <v>33000</v>
      </c>
      <c r="Q373" s="151"/>
      <c r="R373" s="216">
        <v>29794</v>
      </c>
      <c r="S373" s="218">
        <v>28376</v>
      </c>
      <c r="T373" s="461">
        <f t="shared" si="22"/>
        <v>0.16466402631402297</v>
      </c>
      <c r="U373" s="461">
        <f t="shared" si="23"/>
        <v>0.16295460952917959</v>
      </c>
      <c r="V373" s="414"/>
    </row>
    <row r="374" spans="1:22" customFormat="1" ht="45">
      <c r="A374" s="122"/>
      <c r="B374" s="191">
        <v>368</v>
      </c>
      <c r="C374" s="192" t="s">
        <v>1097</v>
      </c>
      <c r="D374" s="206" t="s">
        <v>2322</v>
      </c>
      <c r="E374" s="206" t="s">
        <v>2513</v>
      </c>
      <c r="F374" s="206"/>
      <c r="G374" s="206" t="s">
        <v>2513</v>
      </c>
      <c r="H374" s="206"/>
      <c r="I374" s="207" t="s">
        <v>878</v>
      </c>
      <c r="J374" s="126">
        <v>559300</v>
      </c>
      <c r="K374" s="124">
        <v>531335</v>
      </c>
      <c r="L374" s="423">
        <v>781237.38</v>
      </c>
      <c r="M374" s="424">
        <v>744035.6</v>
      </c>
      <c r="N374" s="221" t="s">
        <v>2584</v>
      </c>
      <c r="O374" s="430">
        <f t="shared" si="20"/>
        <v>670300</v>
      </c>
      <c r="P374" s="431">
        <f t="shared" si="21"/>
        <v>637700</v>
      </c>
      <c r="Q374" s="151"/>
      <c r="R374" s="216">
        <v>473421</v>
      </c>
      <c r="S374" s="218">
        <v>450874</v>
      </c>
      <c r="T374" s="461">
        <f t="shared" si="22"/>
        <v>0.41586452649966943</v>
      </c>
      <c r="U374" s="461">
        <f t="shared" si="23"/>
        <v>0.41436410172243243</v>
      </c>
      <c r="V374" s="414"/>
    </row>
    <row r="375" spans="1:22" customFormat="1" ht="56.25">
      <c r="A375" s="122"/>
      <c r="B375" s="191">
        <v>369</v>
      </c>
      <c r="C375" s="192" t="s">
        <v>3422</v>
      </c>
      <c r="D375" s="206" t="s">
        <v>2322</v>
      </c>
      <c r="E375" s="206" t="s">
        <v>1467</v>
      </c>
      <c r="F375" s="206"/>
      <c r="G375" s="206" t="s">
        <v>1467</v>
      </c>
      <c r="H375" s="206"/>
      <c r="I375" s="207" t="s">
        <v>878</v>
      </c>
      <c r="J375" s="126">
        <v>98770</v>
      </c>
      <c r="K375" s="124">
        <v>93831.5</v>
      </c>
      <c r="L375" s="423">
        <v>123675.51000000001</v>
      </c>
      <c r="M375" s="424">
        <v>117786.2</v>
      </c>
      <c r="N375" s="221" t="s">
        <v>2584</v>
      </c>
      <c r="O375" s="430">
        <f t="shared" si="20"/>
        <v>111200</v>
      </c>
      <c r="P375" s="431">
        <f t="shared" si="21"/>
        <v>105800</v>
      </c>
      <c r="Q375" s="151"/>
      <c r="R375" s="216">
        <v>99207</v>
      </c>
      <c r="S375" s="218">
        <v>94484</v>
      </c>
      <c r="T375" s="461">
        <f t="shared" si="22"/>
        <v>0.12088864697047587</v>
      </c>
      <c r="U375" s="461">
        <f t="shared" si="23"/>
        <v>0.11976630963972736</v>
      </c>
      <c r="V375" s="414"/>
    </row>
    <row r="376" spans="1:22" customFormat="1" ht="33.75">
      <c r="A376" s="122"/>
      <c r="B376" s="191">
        <v>370</v>
      </c>
      <c r="C376" s="192" t="s">
        <v>1097</v>
      </c>
      <c r="D376" s="206" t="s">
        <v>2320</v>
      </c>
      <c r="E376" s="206" t="s">
        <v>1117</v>
      </c>
      <c r="F376" s="206"/>
      <c r="G376" s="206" t="s">
        <v>1117</v>
      </c>
      <c r="H376" s="206"/>
      <c r="I376" s="207" t="s">
        <v>878</v>
      </c>
      <c r="J376" s="126">
        <v>1904000</v>
      </c>
      <c r="K376" s="124">
        <v>1808800</v>
      </c>
      <c r="L376" s="423">
        <v>1504028.4000000001</v>
      </c>
      <c r="M376" s="424">
        <v>1432408</v>
      </c>
      <c r="N376" s="221" t="s">
        <v>2584</v>
      </c>
      <c r="O376" s="430">
        <f t="shared" si="20"/>
        <v>1704000</v>
      </c>
      <c r="P376" s="431">
        <f t="shared" si="21"/>
        <v>1620600</v>
      </c>
      <c r="Q376" s="151"/>
      <c r="R376" s="216">
        <v>1101330</v>
      </c>
      <c r="S376" s="218">
        <v>1048829</v>
      </c>
      <c r="T376" s="461">
        <f t="shared" si="22"/>
        <v>0.54722017923783062</v>
      </c>
      <c r="U376" s="461">
        <f t="shared" si="23"/>
        <v>0.54515178356052318</v>
      </c>
      <c r="V376" s="414"/>
    </row>
    <row r="377" spans="1:22" customFormat="1" ht="67.5">
      <c r="A377" s="122"/>
      <c r="B377" s="191">
        <v>371</v>
      </c>
      <c r="C377" s="192" t="s">
        <v>1097</v>
      </c>
      <c r="D377" s="206" t="s">
        <v>2322</v>
      </c>
      <c r="E377" s="206" t="s">
        <v>2514</v>
      </c>
      <c r="F377" s="206"/>
      <c r="G377" s="206" t="s">
        <v>2514</v>
      </c>
      <c r="H377" s="206"/>
      <c r="I377" s="207" t="s">
        <v>878</v>
      </c>
      <c r="J377" s="126">
        <v>1558900</v>
      </c>
      <c r="K377" s="124">
        <v>1480955</v>
      </c>
      <c r="L377" s="423">
        <v>922026</v>
      </c>
      <c r="M377" s="424">
        <v>878120</v>
      </c>
      <c r="N377" s="221" t="s">
        <v>2584</v>
      </c>
      <c r="O377" s="430">
        <f t="shared" si="20"/>
        <v>1240500</v>
      </c>
      <c r="P377" s="431">
        <f t="shared" si="21"/>
        <v>1179500</v>
      </c>
      <c r="Q377" s="151"/>
      <c r="R377" s="216">
        <v>776787</v>
      </c>
      <c r="S377" s="218">
        <v>739797</v>
      </c>
      <c r="T377" s="461">
        <f t="shared" si="22"/>
        <v>0.59696287399248438</v>
      </c>
      <c r="U377" s="461">
        <f t="shared" si="23"/>
        <v>0.59435628963080411</v>
      </c>
      <c r="V377" s="414"/>
    </row>
    <row r="378" spans="1:22" customFormat="1" ht="45">
      <c r="A378" s="122"/>
      <c r="B378" s="191">
        <v>372</v>
      </c>
      <c r="C378" s="192" t="s">
        <v>1097</v>
      </c>
      <c r="D378" s="206" t="s">
        <v>2322</v>
      </c>
      <c r="E378" s="206" t="s">
        <v>2515</v>
      </c>
      <c r="F378" s="206"/>
      <c r="G378" s="206" t="s">
        <v>2515</v>
      </c>
      <c r="H378" s="206"/>
      <c r="I378" s="207" t="s">
        <v>878</v>
      </c>
      <c r="J378" s="126">
        <v>3391500</v>
      </c>
      <c r="K378" s="124">
        <v>3221925</v>
      </c>
      <c r="L378" s="423">
        <v>2352000</v>
      </c>
      <c r="M378" s="424">
        <v>2240000</v>
      </c>
      <c r="N378" s="221" t="s">
        <v>2584</v>
      </c>
      <c r="O378" s="430">
        <f t="shared" si="20"/>
        <v>2871800</v>
      </c>
      <c r="P378" s="431">
        <f t="shared" si="21"/>
        <v>2731000</v>
      </c>
      <c r="Q378" s="151"/>
      <c r="R378" s="216">
        <v>2499878</v>
      </c>
      <c r="S378" s="218">
        <v>1973464</v>
      </c>
      <c r="T378" s="461">
        <f t="shared" si="22"/>
        <v>0.14877606027174126</v>
      </c>
      <c r="U378" s="461">
        <f t="shared" si="23"/>
        <v>0.38386106865896719</v>
      </c>
      <c r="V378" s="414"/>
    </row>
    <row r="379" spans="1:22" customFormat="1" ht="45">
      <c r="A379" s="122"/>
      <c r="B379" s="191">
        <v>373</v>
      </c>
      <c r="C379" s="192" t="s">
        <v>1097</v>
      </c>
      <c r="D379" s="206" t="s">
        <v>2322</v>
      </c>
      <c r="E379" s="206" t="s">
        <v>2516</v>
      </c>
      <c r="F379" s="206"/>
      <c r="G379" s="206" t="s">
        <v>2516</v>
      </c>
      <c r="H379" s="206"/>
      <c r="I379" s="207" t="s">
        <v>878</v>
      </c>
      <c r="J379" s="126">
        <v>464100</v>
      </c>
      <c r="K379" s="124">
        <v>440895</v>
      </c>
      <c r="L379" s="423">
        <v>279153</v>
      </c>
      <c r="M379" s="424">
        <v>265860</v>
      </c>
      <c r="N379" s="220" t="s">
        <v>2195</v>
      </c>
      <c r="O379" s="430">
        <f t="shared" si="20"/>
        <v>371600</v>
      </c>
      <c r="P379" s="431">
        <f t="shared" si="21"/>
        <v>353400</v>
      </c>
      <c r="Q379" s="151"/>
      <c r="R379" s="216">
        <v>253815</v>
      </c>
      <c r="S379" s="218">
        <v>241728</v>
      </c>
      <c r="T379" s="461">
        <f t="shared" si="22"/>
        <v>0.464058467781652</v>
      </c>
      <c r="U379" s="461">
        <f t="shared" si="23"/>
        <v>0.46197378872120731</v>
      </c>
      <c r="V379" s="414"/>
    </row>
    <row r="380" spans="1:22" customFormat="1" ht="33.75">
      <c r="A380" s="122"/>
      <c r="B380" s="191">
        <v>374</v>
      </c>
      <c r="C380" s="192" t="s">
        <v>876</v>
      </c>
      <c r="D380" s="206" t="s">
        <v>2380</v>
      </c>
      <c r="E380" s="206" t="s">
        <v>2715</v>
      </c>
      <c r="F380" s="206"/>
      <c r="G380" s="206" t="s">
        <v>2715</v>
      </c>
      <c r="H380" s="206"/>
      <c r="I380" s="207" t="s">
        <v>878</v>
      </c>
      <c r="J380" s="126">
        <v>34510</v>
      </c>
      <c r="K380" s="124">
        <v>32784.5</v>
      </c>
      <c r="L380" s="423">
        <v>37085.159999999996</v>
      </c>
      <c r="M380" s="424">
        <v>35319.199999999997</v>
      </c>
      <c r="N380" s="220" t="s">
        <v>2584</v>
      </c>
      <c r="O380" s="430">
        <f t="shared" si="20"/>
        <v>35800</v>
      </c>
      <c r="P380" s="431">
        <f t="shared" si="21"/>
        <v>34100</v>
      </c>
      <c r="Q380" s="151"/>
      <c r="R380" s="216">
        <v>35419</v>
      </c>
      <c r="S380" s="218">
        <v>33735</v>
      </c>
      <c r="T380" s="461">
        <f t="shared" si="22"/>
        <v>1.0756938366413506E-2</v>
      </c>
      <c r="U380" s="461">
        <f t="shared" si="23"/>
        <v>1.0819623536386542E-2</v>
      </c>
      <c r="V380" s="414"/>
    </row>
    <row r="381" spans="1:22" customFormat="1" ht="33.75">
      <c r="A381" s="122"/>
      <c r="B381" s="191">
        <v>375</v>
      </c>
      <c r="C381" s="192" t="s">
        <v>876</v>
      </c>
      <c r="D381" s="206" t="s">
        <v>2320</v>
      </c>
      <c r="E381" s="206" t="s">
        <v>2716</v>
      </c>
      <c r="F381" s="206"/>
      <c r="G381" s="206" t="s">
        <v>2716</v>
      </c>
      <c r="H381" s="206"/>
      <c r="I381" s="207" t="s">
        <v>878</v>
      </c>
      <c r="J381" s="126">
        <v>6426</v>
      </c>
      <c r="K381" s="124">
        <v>6104.7</v>
      </c>
      <c r="L381" s="423">
        <v>5775.6299999999992</v>
      </c>
      <c r="M381" s="424">
        <v>5500.5999999999995</v>
      </c>
      <c r="N381" s="221" t="s">
        <v>2584</v>
      </c>
      <c r="O381" s="430">
        <f t="shared" si="20"/>
        <v>6100</v>
      </c>
      <c r="P381" s="431">
        <f t="shared" si="21"/>
        <v>5800</v>
      </c>
      <c r="Q381" s="151"/>
      <c r="R381" s="216">
        <v>6508</v>
      </c>
      <c r="S381" s="218">
        <v>6199</v>
      </c>
      <c r="T381" s="461">
        <f t="shared" si="22"/>
        <v>-6.2692071296865395E-2</v>
      </c>
      <c r="U381" s="461">
        <f t="shared" si="23"/>
        <v>-6.4365220196805933E-2</v>
      </c>
      <c r="V381" s="414"/>
    </row>
    <row r="382" spans="1:22" customFormat="1" ht="45">
      <c r="A382" s="122"/>
      <c r="B382" s="191">
        <v>376</v>
      </c>
      <c r="C382" s="192" t="s">
        <v>3422</v>
      </c>
      <c r="D382" s="206" t="s">
        <v>2320</v>
      </c>
      <c r="E382" s="206" t="s">
        <v>2703</v>
      </c>
      <c r="F382" s="206"/>
      <c r="G382" s="206" t="s">
        <v>2703</v>
      </c>
      <c r="H382" s="206" t="s">
        <v>3433</v>
      </c>
      <c r="I382" s="207" t="s">
        <v>916</v>
      </c>
      <c r="J382" s="126">
        <v>6307</v>
      </c>
      <c r="K382" s="124">
        <v>5991.65</v>
      </c>
      <c r="L382" s="423">
        <v>6248</v>
      </c>
      <c r="M382" s="424">
        <v>5964</v>
      </c>
      <c r="N382" s="220" t="s">
        <v>2584</v>
      </c>
      <c r="O382" s="430">
        <f t="shared" si="20"/>
        <v>6300</v>
      </c>
      <c r="P382" s="431">
        <f t="shared" si="21"/>
        <v>6000</v>
      </c>
      <c r="Q382" s="151"/>
      <c r="R382" s="216">
        <v>9931</v>
      </c>
      <c r="S382" s="218">
        <v>9458</v>
      </c>
      <c r="T382" s="461">
        <f t="shared" si="22"/>
        <v>-0.36562279730137953</v>
      </c>
      <c r="U382" s="461">
        <f t="shared" si="23"/>
        <v>-0.36561640938887713</v>
      </c>
      <c r="V382" s="414"/>
    </row>
    <row r="383" spans="1:22" customFormat="1" ht="33.75">
      <c r="A383" s="122"/>
      <c r="B383" s="191">
        <v>377</v>
      </c>
      <c r="C383" s="192" t="s">
        <v>1097</v>
      </c>
      <c r="D383" s="206" t="s">
        <v>2322</v>
      </c>
      <c r="E383" s="206" t="s">
        <v>2520</v>
      </c>
      <c r="F383" s="206"/>
      <c r="G383" s="206" t="s">
        <v>2520</v>
      </c>
      <c r="H383" s="206"/>
      <c r="I383" s="207" t="s">
        <v>878</v>
      </c>
      <c r="J383" s="126">
        <v>2647452.5</v>
      </c>
      <c r="K383" s="124">
        <v>2515080.4700000002</v>
      </c>
      <c r="L383" s="423">
        <v>3880297.26</v>
      </c>
      <c r="M383" s="424">
        <v>3695521.1999999997</v>
      </c>
      <c r="N383" s="221" t="s">
        <v>2584</v>
      </c>
      <c r="O383" s="430">
        <f t="shared" si="20"/>
        <v>3263900</v>
      </c>
      <c r="P383" s="431">
        <f t="shared" si="21"/>
        <v>3105300</v>
      </c>
      <c r="Q383" s="151"/>
      <c r="R383" s="216">
        <v>2647414</v>
      </c>
      <c r="S383" s="218">
        <v>2520140</v>
      </c>
      <c r="T383" s="461">
        <f t="shared" si="22"/>
        <v>0.23286346600871644</v>
      </c>
      <c r="U383" s="461">
        <f t="shared" si="23"/>
        <v>0.23219344957026197</v>
      </c>
      <c r="V383" s="414"/>
    </row>
    <row r="384" spans="1:22" customFormat="1" ht="67.5">
      <c r="A384" s="122"/>
      <c r="B384" s="191">
        <v>378</v>
      </c>
      <c r="C384" s="192" t="s">
        <v>3422</v>
      </c>
      <c r="D384" s="206" t="s">
        <v>2320</v>
      </c>
      <c r="E384" s="206" t="s">
        <v>2521</v>
      </c>
      <c r="F384" s="206"/>
      <c r="G384" s="206" t="s">
        <v>2521</v>
      </c>
      <c r="H384" s="206"/>
      <c r="I384" s="207" t="s">
        <v>896</v>
      </c>
      <c r="J384" s="126">
        <v>53550</v>
      </c>
      <c r="K384" s="124">
        <v>50872.5</v>
      </c>
      <c r="L384" s="423">
        <v>56327.46</v>
      </c>
      <c r="M384" s="424">
        <v>53645.2</v>
      </c>
      <c r="N384" s="220" t="s">
        <v>2584</v>
      </c>
      <c r="O384" s="430">
        <f t="shared" si="20"/>
        <v>54900</v>
      </c>
      <c r="P384" s="431">
        <f t="shared" si="21"/>
        <v>52300</v>
      </c>
      <c r="Q384" s="151"/>
      <c r="R384" s="216">
        <v>41933</v>
      </c>
      <c r="S384" s="218">
        <v>39935</v>
      </c>
      <c r="T384" s="461">
        <f t="shared" si="22"/>
        <v>0.30923139293635082</v>
      </c>
      <c r="U384" s="461">
        <f t="shared" si="23"/>
        <v>0.30962814573682235</v>
      </c>
      <c r="V384" s="414"/>
    </row>
    <row r="385" spans="1:22" customFormat="1" ht="45">
      <c r="A385" s="122"/>
      <c r="B385" s="191">
        <v>379</v>
      </c>
      <c r="C385" s="192" t="s">
        <v>1097</v>
      </c>
      <c r="D385" s="206" t="s">
        <v>2396</v>
      </c>
      <c r="E385" s="206" t="s">
        <v>2717</v>
      </c>
      <c r="F385" s="206"/>
      <c r="G385" s="206" t="s">
        <v>2717</v>
      </c>
      <c r="H385" s="206"/>
      <c r="I385" s="207" t="s">
        <v>878</v>
      </c>
      <c r="J385" s="126">
        <v>36485.4</v>
      </c>
      <c r="K385" s="124">
        <v>34661.129999999997</v>
      </c>
      <c r="L385" s="423">
        <v>17493</v>
      </c>
      <c r="M385" s="424">
        <v>16660</v>
      </c>
      <c r="N385" s="220" t="s">
        <v>2584</v>
      </c>
      <c r="O385" s="430">
        <f t="shared" si="20"/>
        <v>27000</v>
      </c>
      <c r="P385" s="431">
        <f t="shared" si="21"/>
        <v>25700</v>
      </c>
      <c r="Q385" s="151"/>
      <c r="R385" s="216">
        <v>13130</v>
      </c>
      <c r="S385" s="218">
        <v>12506</v>
      </c>
      <c r="T385" s="461">
        <f t="shared" si="22"/>
        <v>1.0563594821020563</v>
      </c>
      <c r="U385" s="461">
        <f t="shared" si="23"/>
        <v>1.0550135934751319</v>
      </c>
      <c r="V385" s="414"/>
    </row>
    <row r="386" spans="1:22" customFormat="1" ht="78.75">
      <c r="A386" s="122"/>
      <c r="B386" s="191">
        <v>380</v>
      </c>
      <c r="C386" s="192" t="s">
        <v>3422</v>
      </c>
      <c r="D386" s="206" t="s">
        <v>2320</v>
      </c>
      <c r="E386" s="206" t="s">
        <v>2523</v>
      </c>
      <c r="F386" s="206"/>
      <c r="G386" s="206" t="s">
        <v>2523</v>
      </c>
      <c r="H386" s="206"/>
      <c r="I386" s="207" t="s">
        <v>878</v>
      </c>
      <c r="J386" s="126">
        <v>107100</v>
      </c>
      <c r="K386" s="124">
        <v>101745</v>
      </c>
      <c r="L386" s="423">
        <v>164434.20000000001</v>
      </c>
      <c r="M386" s="424">
        <v>156604</v>
      </c>
      <c r="N386" s="220" t="s">
        <v>2584</v>
      </c>
      <c r="O386" s="430">
        <f t="shared" si="20"/>
        <v>135800</v>
      </c>
      <c r="P386" s="431">
        <f t="shared" si="21"/>
        <v>129200</v>
      </c>
      <c r="Q386" s="151"/>
      <c r="R386" s="216">
        <v>88283</v>
      </c>
      <c r="S386" s="218">
        <v>84046</v>
      </c>
      <c r="T386" s="461">
        <f t="shared" si="22"/>
        <v>0.5382349942797594</v>
      </c>
      <c r="U386" s="461">
        <f t="shared" si="23"/>
        <v>0.53725340884753592</v>
      </c>
      <c r="V386" s="414"/>
    </row>
    <row r="387" spans="1:22" customFormat="1" ht="33.75">
      <c r="A387" s="122"/>
      <c r="B387" s="191">
        <v>381</v>
      </c>
      <c r="C387" s="192" t="s">
        <v>1097</v>
      </c>
      <c r="D387" s="206" t="s">
        <v>2322</v>
      </c>
      <c r="E387" s="206" t="s">
        <v>2524</v>
      </c>
      <c r="F387" s="206"/>
      <c r="G387" s="206" t="s">
        <v>2524</v>
      </c>
      <c r="H387" s="206"/>
      <c r="I387" s="207" t="s">
        <v>878</v>
      </c>
      <c r="J387" s="126">
        <v>932424.5</v>
      </c>
      <c r="K387" s="124">
        <v>885803.87</v>
      </c>
      <c r="L387" s="423">
        <v>1242003</v>
      </c>
      <c r="M387" s="424">
        <v>1182860</v>
      </c>
      <c r="N387" s="220" t="s">
        <v>2584</v>
      </c>
      <c r="O387" s="430">
        <f t="shared" si="20"/>
        <v>1087200</v>
      </c>
      <c r="P387" s="431">
        <f t="shared" si="21"/>
        <v>1034300</v>
      </c>
      <c r="Q387" s="151"/>
      <c r="R387" s="216">
        <v>932388</v>
      </c>
      <c r="S387" s="218">
        <v>887989</v>
      </c>
      <c r="T387" s="461">
        <f t="shared" si="22"/>
        <v>0.1660381729494588</v>
      </c>
      <c r="U387" s="461">
        <f t="shared" si="23"/>
        <v>0.1647666806683416</v>
      </c>
      <c r="V387" s="414"/>
    </row>
    <row r="388" spans="1:22" customFormat="1" ht="33.75">
      <c r="A388" s="122"/>
      <c r="B388" s="191">
        <v>382</v>
      </c>
      <c r="C388" s="192" t="s">
        <v>1097</v>
      </c>
      <c r="D388" s="206" t="s">
        <v>2322</v>
      </c>
      <c r="E388" s="206" t="s">
        <v>2525</v>
      </c>
      <c r="F388" s="206"/>
      <c r="G388" s="206" t="s">
        <v>2525</v>
      </c>
      <c r="H388" s="206"/>
      <c r="I388" s="207" t="s">
        <v>878</v>
      </c>
      <c r="J388" s="126">
        <v>1155549.5</v>
      </c>
      <c r="K388" s="124">
        <v>1097772.6200000001</v>
      </c>
      <c r="L388" s="423">
        <v>1539384</v>
      </c>
      <c r="M388" s="424">
        <v>1466080</v>
      </c>
      <c r="N388" s="220" t="s">
        <v>2584</v>
      </c>
      <c r="O388" s="430">
        <f t="shared" si="20"/>
        <v>1347500</v>
      </c>
      <c r="P388" s="431">
        <f t="shared" si="21"/>
        <v>1281900</v>
      </c>
      <c r="Q388" s="151"/>
      <c r="R388" s="216">
        <v>1155513</v>
      </c>
      <c r="S388" s="218">
        <v>1100606</v>
      </c>
      <c r="T388" s="461">
        <f t="shared" si="22"/>
        <v>0.16614871489978911</v>
      </c>
      <c r="U388" s="461">
        <f t="shared" si="23"/>
        <v>0.1647219804362324</v>
      </c>
      <c r="V388" s="414"/>
    </row>
    <row r="389" spans="1:22" customFormat="1" ht="45">
      <c r="A389" s="122"/>
      <c r="B389" s="191">
        <v>383</v>
      </c>
      <c r="C389" s="192" t="s">
        <v>1097</v>
      </c>
      <c r="D389" s="206" t="s">
        <v>2322</v>
      </c>
      <c r="E389" s="206" t="s">
        <v>2526</v>
      </c>
      <c r="F389" s="206"/>
      <c r="G389" s="206" t="s">
        <v>2526</v>
      </c>
      <c r="H389" s="206"/>
      <c r="I389" s="207" t="s">
        <v>878</v>
      </c>
      <c r="J389" s="126">
        <v>1155549.5</v>
      </c>
      <c r="K389" s="124">
        <v>1097772.6200000001</v>
      </c>
      <c r="L389" s="423">
        <v>1539384</v>
      </c>
      <c r="M389" s="424">
        <v>1466080</v>
      </c>
      <c r="N389" s="220" t="s">
        <v>2584</v>
      </c>
      <c r="O389" s="430">
        <f t="shared" si="20"/>
        <v>1347500</v>
      </c>
      <c r="P389" s="431">
        <f t="shared" si="21"/>
        <v>1281900</v>
      </c>
      <c r="Q389" s="151"/>
      <c r="R389" s="216">
        <v>1155513</v>
      </c>
      <c r="S389" s="218">
        <v>1100606</v>
      </c>
      <c r="T389" s="461">
        <f t="shared" si="22"/>
        <v>0.16614871489978911</v>
      </c>
      <c r="U389" s="461">
        <f t="shared" si="23"/>
        <v>0.1647219804362324</v>
      </c>
      <c r="V389" s="414"/>
    </row>
    <row r="390" spans="1:22" customFormat="1" ht="45">
      <c r="A390" s="122"/>
      <c r="B390" s="191">
        <v>384</v>
      </c>
      <c r="C390" s="192" t="s">
        <v>1097</v>
      </c>
      <c r="D390" s="206" t="s">
        <v>2322</v>
      </c>
      <c r="E390" s="206" t="s">
        <v>2527</v>
      </c>
      <c r="F390" s="206"/>
      <c r="G390" s="206" t="s">
        <v>2527</v>
      </c>
      <c r="H390" s="206"/>
      <c r="I390" s="207" t="s">
        <v>878</v>
      </c>
      <c r="J390" s="126">
        <v>1155549.5</v>
      </c>
      <c r="K390" s="124">
        <v>1097772.6200000001</v>
      </c>
      <c r="L390" s="423">
        <v>1099560</v>
      </c>
      <c r="M390" s="424">
        <v>1047200</v>
      </c>
      <c r="N390" s="221" t="s">
        <v>2584</v>
      </c>
      <c r="O390" s="430">
        <f t="shared" si="20"/>
        <v>1127600</v>
      </c>
      <c r="P390" s="431">
        <f t="shared" si="21"/>
        <v>1072500</v>
      </c>
      <c r="Q390" s="151"/>
      <c r="R390" s="216">
        <v>115562</v>
      </c>
      <c r="S390" s="218">
        <v>110060</v>
      </c>
      <c r="T390" s="461">
        <f t="shared" si="22"/>
        <v>8.7575327529810831</v>
      </c>
      <c r="U390" s="461">
        <f t="shared" si="23"/>
        <v>8.7446847174268587</v>
      </c>
      <c r="V390" s="414"/>
    </row>
    <row r="391" spans="1:22" customFormat="1" ht="45">
      <c r="A391" s="122"/>
      <c r="B391" s="191">
        <v>385</v>
      </c>
      <c r="C391" s="192" t="s">
        <v>1097</v>
      </c>
      <c r="D391" s="206" t="s">
        <v>2322</v>
      </c>
      <c r="E391" s="206" t="s">
        <v>2528</v>
      </c>
      <c r="F391" s="206"/>
      <c r="G391" s="206" t="s">
        <v>2528</v>
      </c>
      <c r="H391" s="206"/>
      <c r="I391" s="207" t="s">
        <v>878</v>
      </c>
      <c r="J391" s="126">
        <v>1183931</v>
      </c>
      <c r="K391" s="124">
        <v>1124734.45</v>
      </c>
      <c r="L391" s="423">
        <v>1199000</v>
      </c>
      <c r="M391" s="424">
        <v>1199000</v>
      </c>
      <c r="N391" s="220" t="s">
        <v>3437</v>
      </c>
      <c r="O391" s="430">
        <f t="shared" si="20"/>
        <v>1191500</v>
      </c>
      <c r="P391" s="431">
        <f t="shared" si="21"/>
        <v>1161900</v>
      </c>
      <c r="Q391" s="151"/>
      <c r="R391" s="216">
        <v>1183886</v>
      </c>
      <c r="S391" s="218">
        <v>1126872</v>
      </c>
      <c r="T391" s="461">
        <f t="shared" si="22"/>
        <v>6.4313624791576219E-3</v>
      </c>
      <c r="U391" s="461">
        <f t="shared" si="23"/>
        <v>3.1084275765126828E-2</v>
      </c>
      <c r="V391" s="414"/>
    </row>
    <row r="392" spans="1:22" customFormat="1" ht="45">
      <c r="A392" s="122"/>
      <c r="B392" s="191">
        <v>386</v>
      </c>
      <c r="C392" s="192" t="s">
        <v>1097</v>
      </c>
      <c r="D392" s="206" t="s">
        <v>2322</v>
      </c>
      <c r="E392" s="206" t="s">
        <v>2529</v>
      </c>
      <c r="F392" s="206"/>
      <c r="G392" s="206" t="s">
        <v>2529</v>
      </c>
      <c r="H392" s="206"/>
      <c r="I392" s="207" t="s">
        <v>878</v>
      </c>
      <c r="J392" s="126">
        <v>487900</v>
      </c>
      <c r="K392" s="124">
        <v>463505</v>
      </c>
      <c r="L392" s="423">
        <v>918749.99999999988</v>
      </c>
      <c r="M392" s="424">
        <v>875000</v>
      </c>
      <c r="N392" s="220" t="s">
        <v>2584</v>
      </c>
      <c r="O392" s="430">
        <f t="shared" ref="O392:O455" si="24">ROUND((J392+L392)/2,-2)</f>
        <v>703300</v>
      </c>
      <c r="P392" s="431">
        <f t="shared" ref="P392:P455" si="25">ROUND((K392+M392)/2,-2)</f>
        <v>669300</v>
      </c>
      <c r="Q392" s="151"/>
      <c r="R392" s="216">
        <v>708265</v>
      </c>
      <c r="S392" s="218">
        <v>674635</v>
      </c>
      <c r="T392" s="461">
        <f t="shared" ref="T392:T455" si="26">(O392-R392)/R392</f>
        <v>-7.0100880320219123E-3</v>
      </c>
      <c r="U392" s="461">
        <f t="shared" ref="U392:U455" si="27">(P392-S392)/S392</f>
        <v>-7.9079798705966927E-3</v>
      </c>
      <c r="V392" s="414"/>
    </row>
    <row r="393" spans="1:22" customFormat="1" ht="56.25">
      <c r="A393" s="122"/>
      <c r="B393" s="191">
        <v>387</v>
      </c>
      <c r="C393" s="192" t="s">
        <v>3422</v>
      </c>
      <c r="D393" s="206" t="s">
        <v>2357</v>
      </c>
      <c r="E393" s="206" t="s">
        <v>2530</v>
      </c>
      <c r="F393" s="206"/>
      <c r="G393" s="206" t="s">
        <v>2530</v>
      </c>
      <c r="H393" s="206"/>
      <c r="I393" s="207" t="s">
        <v>878</v>
      </c>
      <c r="J393" s="126">
        <v>23615.55</v>
      </c>
      <c r="K393" s="124">
        <v>22435.07</v>
      </c>
      <c r="L393" s="423">
        <v>19338.900000000001</v>
      </c>
      <c r="M393" s="424">
        <v>18418</v>
      </c>
      <c r="N393" s="220" t="s">
        <v>3437</v>
      </c>
      <c r="O393" s="430">
        <f t="shared" si="24"/>
        <v>21500</v>
      </c>
      <c r="P393" s="431">
        <f t="shared" si="25"/>
        <v>20400</v>
      </c>
      <c r="Q393" s="151"/>
      <c r="R393" s="216">
        <v>19340</v>
      </c>
      <c r="S393" s="218">
        <v>18418</v>
      </c>
      <c r="T393" s="461">
        <f t="shared" si="26"/>
        <v>0.11168562564632885</v>
      </c>
      <c r="U393" s="461">
        <f t="shared" si="27"/>
        <v>0.10761211857965035</v>
      </c>
      <c r="V393" s="414"/>
    </row>
    <row r="394" spans="1:22" customFormat="1" ht="22.5">
      <c r="A394" s="122"/>
      <c r="B394" s="191">
        <v>388</v>
      </c>
      <c r="C394" s="192" t="s">
        <v>1097</v>
      </c>
      <c r="D394" s="206" t="s">
        <v>2396</v>
      </c>
      <c r="E394" s="206" t="s">
        <v>2718</v>
      </c>
      <c r="F394" s="206"/>
      <c r="G394" s="206" t="s">
        <v>2718</v>
      </c>
      <c r="H394" s="206"/>
      <c r="I394" s="207" t="s">
        <v>878</v>
      </c>
      <c r="J394" s="126">
        <v>9520</v>
      </c>
      <c r="K394" s="124">
        <v>9044</v>
      </c>
      <c r="L394" s="423">
        <v>7202.9999999999991</v>
      </c>
      <c r="M394" s="424">
        <v>6860</v>
      </c>
      <c r="N394" s="220" t="s">
        <v>2584</v>
      </c>
      <c r="O394" s="430">
        <f t="shared" si="24"/>
        <v>8400</v>
      </c>
      <c r="P394" s="431">
        <f t="shared" si="25"/>
        <v>8000</v>
      </c>
      <c r="Q394" s="151"/>
      <c r="R394" s="216">
        <v>17655</v>
      </c>
      <c r="S394" s="218">
        <v>16815</v>
      </c>
      <c r="T394" s="461">
        <f t="shared" si="26"/>
        <v>-0.52421410365335597</v>
      </c>
      <c r="U394" s="461">
        <f t="shared" si="27"/>
        <v>-0.52423431460005943</v>
      </c>
      <c r="V394" s="414"/>
    </row>
    <row r="395" spans="1:22" customFormat="1" ht="45">
      <c r="A395" s="122"/>
      <c r="B395" s="191">
        <v>389</v>
      </c>
      <c r="C395" s="192" t="s">
        <v>3422</v>
      </c>
      <c r="D395" s="206" t="s">
        <v>2443</v>
      </c>
      <c r="E395" s="206" t="s">
        <v>2532</v>
      </c>
      <c r="F395" s="206"/>
      <c r="G395" s="206" t="s">
        <v>2532</v>
      </c>
      <c r="H395" s="206" t="s">
        <v>909</v>
      </c>
      <c r="I395" s="207" t="s">
        <v>909</v>
      </c>
      <c r="J395" s="126">
        <v>59976</v>
      </c>
      <c r="K395" s="124">
        <v>56977.2</v>
      </c>
      <c r="L395" s="423">
        <v>42857.85</v>
      </c>
      <c r="M395" s="424">
        <v>40817</v>
      </c>
      <c r="N395" s="220" t="s">
        <v>2584</v>
      </c>
      <c r="O395" s="430">
        <f t="shared" si="24"/>
        <v>51400</v>
      </c>
      <c r="P395" s="431">
        <f t="shared" si="25"/>
        <v>48900</v>
      </c>
      <c r="Q395" s="151"/>
      <c r="R395" s="216">
        <v>34668</v>
      </c>
      <c r="S395" s="218">
        <v>33017</v>
      </c>
      <c r="T395" s="461">
        <f t="shared" si="26"/>
        <v>0.48263528325833621</v>
      </c>
      <c r="U395" s="461">
        <f t="shared" si="27"/>
        <v>0.48105521398067663</v>
      </c>
      <c r="V395" s="414"/>
    </row>
    <row r="396" spans="1:22" customFormat="1" ht="33.75">
      <c r="A396" s="122"/>
      <c r="B396" s="191">
        <v>390</v>
      </c>
      <c r="C396" s="192" t="s">
        <v>1097</v>
      </c>
      <c r="D396" s="206" t="s">
        <v>2396</v>
      </c>
      <c r="E396" s="206" t="s">
        <v>2719</v>
      </c>
      <c r="F396" s="206"/>
      <c r="G396" s="206" t="s">
        <v>2719</v>
      </c>
      <c r="H396" s="206"/>
      <c r="I396" s="207" t="s">
        <v>878</v>
      </c>
      <c r="J396" s="126">
        <v>214200</v>
      </c>
      <c r="K396" s="124">
        <v>203490</v>
      </c>
      <c r="L396" s="423">
        <v>183301.65</v>
      </c>
      <c r="M396" s="424">
        <v>174573</v>
      </c>
      <c r="N396" s="220" t="s">
        <v>2584</v>
      </c>
      <c r="O396" s="430">
        <f t="shared" si="24"/>
        <v>198800</v>
      </c>
      <c r="P396" s="431">
        <f t="shared" si="25"/>
        <v>189000</v>
      </c>
      <c r="Q396" s="151"/>
      <c r="R396" s="216">
        <v>8716</v>
      </c>
      <c r="S396" s="218">
        <v>8299</v>
      </c>
      <c r="T396" s="461">
        <f t="shared" si="26"/>
        <v>21.808627810922442</v>
      </c>
      <c r="U396" s="461">
        <f t="shared" si="27"/>
        <v>21.773828172068924</v>
      </c>
      <c r="V396" s="414"/>
    </row>
    <row r="397" spans="1:22" customFormat="1" ht="56.25">
      <c r="A397" s="122"/>
      <c r="B397" s="191">
        <v>391</v>
      </c>
      <c r="C397" s="192" t="s">
        <v>1097</v>
      </c>
      <c r="D397" s="206" t="s">
        <v>2396</v>
      </c>
      <c r="E397" s="206" t="s">
        <v>2720</v>
      </c>
      <c r="F397" s="206"/>
      <c r="G397" s="206" t="s">
        <v>2720</v>
      </c>
      <c r="H397" s="206"/>
      <c r="I397" s="207" t="s">
        <v>878</v>
      </c>
      <c r="J397" s="126">
        <v>178500</v>
      </c>
      <c r="K397" s="124">
        <v>169575</v>
      </c>
      <c r="L397" s="423">
        <v>183301.65</v>
      </c>
      <c r="M397" s="424">
        <v>174573</v>
      </c>
      <c r="N397" s="220" t="s">
        <v>2584</v>
      </c>
      <c r="O397" s="430">
        <f t="shared" si="24"/>
        <v>180900</v>
      </c>
      <c r="P397" s="431">
        <f t="shared" si="25"/>
        <v>172100</v>
      </c>
      <c r="Q397" s="151"/>
      <c r="R397" s="216">
        <v>121267</v>
      </c>
      <c r="S397" s="218">
        <v>115501</v>
      </c>
      <c r="T397" s="461">
        <f t="shared" si="26"/>
        <v>0.49174961036390774</v>
      </c>
      <c r="U397" s="461">
        <f t="shared" si="27"/>
        <v>0.49003038934727838</v>
      </c>
      <c r="V397" s="414"/>
    </row>
    <row r="398" spans="1:22" customFormat="1" ht="45">
      <c r="A398" s="122"/>
      <c r="B398" s="191">
        <v>392</v>
      </c>
      <c r="C398" s="192" t="s">
        <v>1097</v>
      </c>
      <c r="D398" s="206" t="s">
        <v>2322</v>
      </c>
      <c r="E398" s="206" t="s">
        <v>2535</v>
      </c>
      <c r="F398" s="206"/>
      <c r="G398" s="206" t="s">
        <v>2535</v>
      </c>
      <c r="H398" s="206"/>
      <c r="I398" s="207" t="s">
        <v>878</v>
      </c>
      <c r="J398" s="126">
        <v>583100</v>
      </c>
      <c r="K398" s="124">
        <v>553945</v>
      </c>
      <c r="L398" s="423">
        <v>776164.41</v>
      </c>
      <c r="M398" s="424">
        <v>739204.2</v>
      </c>
      <c r="N398" s="220" t="s">
        <v>2584</v>
      </c>
      <c r="O398" s="430">
        <f t="shared" si="24"/>
        <v>679600</v>
      </c>
      <c r="P398" s="431">
        <f t="shared" si="25"/>
        <v>646600</v>
      </c>
      <c r="Q398" s="151"/>
      <c r="R398" s="216">
        <v>582572</v>
      </c>
      <c r="S398" s="218">
        <v>554930</v>
      </c>
      <c r="T398" s="461">
        <f t="shared" si="26"/>
        <v>0.16655108724758486</v>
      </c>
      <c r="U398" s="461">
        <f t="shared" si="27"/>
        <v>0.16519200619898006</v>
      </c>
      <c r="V398" s="414"/>
    </row>
    <row r="399" spans="1:22" customFormat="1" ht="56.25">
      <c r="A399" s="122"/>
      <c r="B399" s="191">
        <v>393</v>
      </c>
      <c r="C399" s="192" t="s">
        <v>1097</v>
      </c>
      <c r="D399" s="206" t="s">
        <v>2322</v>
      </c>
      <c r="E399" s="206" t="s">
        <v>2536</v>
      </c>
      <c r="F399" s="206"/>
      <c r="G399" s="206" t="s">
        <v>2536</v>
      </c>
      <c r="H399" s="206"/>
      <c r="I399" s="207" t="s">
        <v>878</v>
      </c>
      <c r="J399" s="126">
        <v>971159</v>
      </c>
      <c r="K399" s="124">
        <v>922601.05</v>
      </c>
      <c r="L399" s="423">
        <v>1364454</v>
      </c>
      <c r="M399" s="424">
        <v>1299480</v>
      </c>
      <c r="N399" s="221" t="s">
        <v>2584</v>
      </c>
      <c r="O399" s="430">
        <f t="shared" si="24"/>
        <v>1167800</v>
      </c>
      <c r="P399" s="431">
        <f t="shared" si="25"/>
        <v>1111000</v>
      </c>
      <c r="Q399" s="151"/>
      <c r="R399" s="216">
        <v>971122</v>
      </c>
      <c r="S399" s="218">
        <v>924260</v>
      </c>
      <c r="T399" s="461">
        <f t="shared" si="26"/>
        <v>0.20252656205914396</v>
      </c>
      <c r="U399" s="461">
        <f t="shared" si="27"/>
        <v>0.20204271525328371</v>
      </c>
      <c r="V399" s="414"/>
    </row>
    <row r="400" spans="1:22" customFormat="1" ht="45">
      <c r="A400" s="122"/>
      <c r="B400" s="191">
        <v>394</v>
      </c>
      <c r="C400" s="192" t="s">
        <v>1097</v>
      </c>
      <c r="D400" s="206" t="s">
        <v>2322</v>
      </c>
      <c r="E400" s="206" t="s">
        <v>2537</v>
      </c>
      <c r="F400" s="206"/>
      <c r="G400" s="206" t="s">
        <v>2537</v>
      </c>
      <c r="H400" s="206"/>
      <c r="I400" s="207" t="s">
        <v>878</v>
      </c>
      <c r="J400" s="126">
        <v>1059576</v>
      </c>
      <c r="K400" s="124">
        <v>1006597.2</v>
      </c>
      <c r="L400" s="423">
        <v>440154.75</v>
      </c>
      <c r="M400" s="424">
        <v>419195</v>
      </c>
      <c r="N400" s="221" t="s">
        <v>3442</v>
      </c>
      <c r="O400" s="430">
        <f t="shared" si="24"/>
        <v>749900</v>
      </c>
      <c r="P400" s="431">
        <f t="shared" si="25"/>
        <v>712900</v>
      </c>
      <c r="Q400" s="151"/>
      <c r="R400" s="216">
        <v>417140</v>
      </c>
      <c r="S400" s="218">
        <v>397277</v>
      </c>
      <c r="T400" s="461">
        <f t="shared" si="26"/>
        <v>0.79771779258762043</v>
      </c>
      <c r="U400" s="461">
        <f t="shared" si="27"/>
        <v>0.79446582611125238</v>
      </c>
      <c r="V400" s="414"/>
    </row>
    <row r="401" spans="1:22" customFormat="1" ht="33.75">
      <c r="A401" s="122"/>
      <c r="B401" s="191">
        <v>395</v>
      </c>
      <c r="C401" s="192" t="s">
        <v>876</v>
      </c>
      <c r="D401" s="206" t="s">
        <v>2322</v>
      </c>
      <c r="E401" s="206" t="s">
        <v>2721</v>
      </c>
      <c r="F401" s="206"/>
      <c r="G401" s="206" t="s">
        <v>2721</v>
      </c>
      <c r="H401" s="206" t="s">
        <v>2572</v>
      </c>
      <c r="I401" s="207" t="s">
        <v>878</v>
      </c>
      <c r="J401" s="126">
        <v>24990</v>
      </c>
      <c r="K401" s="124">
        <v>23740.5</v>
      </c>
      <c r="L401" s="423">
        <v>31395</v>
      </c>
      <c r="M401" s="424">
        <v>29900</v>
      </c>
      <c r="N401" s="220" t="s">
        <v>2584</v>
      </c>
      <c r="O401" s="430">
        <f t="shared" si="24"/>
        <v>28200</v>
      </c>
      <c r="P401" s="431">
        <f t="shared" si="25"/>
        <v>26800</v>
      </c>
      <c r="Q401" s="151"/>
      <c r="R401" s="216">
        <v>24266</v>
      </c>
      <c r="S401" s="218">
        <v>23109</v>
      </c>
      <c r="T401" s="461">
        <f t="shared" si="26"/>
        <v>0.16211983845710046</v>
      </c>
      <c r="U401" s="461">
        <f t="shared" si="27"/>
        <v>0.15972132069756373</v>
      </c>
      <c r="V401" s="414"/>
    </row>
    <row r="402" spans="1:22" customFormat="1" ht="45">
      <c r="A402" s="122"/>
      <c r="B402" s="191">
        <v>396</v>
      </c>
      <c r="C402" s="192" t="s">
        <v>3422</v>
      </c>
      <c r="D402" s="206" t="s">
        <v>2320</v>
      </c>
      <c r="E402" s="206" t="s">
        <v>2722</v>
      </c>
      <c r="F402" s="206"/>
      <c r="G402" s="206" t="s">
        <v>2722</v>
      </c>
      <c r="H402" s="206"/>
      <c r="I402" s="207" t="s">
        <v>878</v>
      </c>
      <c r="J402" s="126">
        <v>30940</v>
      </c>
      <c r="K402" s="124">
        <v>29393</v>
      </c>
      <c r="L402" s="423">
        <v>22050</v>
      </c>
      <c r="M402" s="424">
        <v>21000</v>
      </c>
      <c r="N402" s="221" t="s">
        <v>2584</v>
      </c>
      <c r="O402" s="430">
        <f t="shared" si="24"/>
        <v>26500</v>
      </c>
      <c r="P402" s="431">
        <f t="shared" si="25"/>
        <v>25200</v>
      </c>
      <c r="Q402" s="151"/>
      <c r="R402" s="216">
        <v>32001</v>
      </c>
      <c r="S402" s="218">
        <v>30477</v>
      </c>
      <c r="T402" s="461">
        <f t="shared" si="26"/>
        <v>-0.17190087809755944</v>
      </c>
      <c r="U402" s="461">
        <f t="shared" si="27"/>
        <v>-0.17314696328378779</v>
      </c>
      <c r="V402" s="414"/>
    </row>
    <row r="403" spans="1:22" customFormat="1" ht="56.25">
      <c r="A403" s="122"/>
      <c r="B403" s="191">
        <v>397</v>
      </c>
      <c r="C403" s="192" t="s">
        <v>876</v>
      </c>
      <c r="D403" s="206" t="s">
        <v>2320</v>
      </c>
      <c r="E403" s="206" t="s">
        <v>2540</v>
      </c>
      <c r="F403" s="206"/>
      <c r="G403" s="206" t="s">
        <v>2540</v>
      </c>
      <c r="H403" s="206"/>
      <c r="I403" s="207" t="s">
        <v>878</v>
      </c>
      <c r="J403" s="126">
        <v>333741.45</v>
      </c>
      <c r="K403" s="124">
        <v>317054.08000000002</v>
      </c>
      <c r="L403" s="423">
        <v>332367</v>
      </c>
      <c r="M403" s="424">
        <v>316540</v>
      </c>
      <c r="N403" s="220" t="s">
        <v>2584</v>
      </c>
      <c r="O403" s="430">
        <f t="shared" si="24"/>
        <v>333100</v>
      </c>
      <c r="P403" s="431">
        <f t="shared" si="25"/>
        <v>316800</v>
      </c>
      <c r="Q403" s="151"/>
      <c r="R403" s="216">
        <v>249511</v>
      </c>
      <c r="S403" s="218">
        <v>237506</v>
      </c>
      <c r="T403" s="461">
        <f t="shared" si="26"/>
        <v>0.33501128206772446</v>
      </c>
      <c r="U403" s="461">
        <f t="shared" si="27"/>
        <v>0.33386103930005978</v>
      </c>
      <c r="V403" s="414"/>
    </row>
    <row r="404" spans="1:22" customFormat="1" ht="45">
      <c r="A404" s="122"/>
      <c r="B404" s="191">
        <v>398</v>
      </c>
      <c r="C404" s="192" t="s">
        <v>1097</v>
      </c>
      <c r="D404" s="206" t="s">
        <v>2322</v>
      </c>
      <c r="E404" s="206" t="s">
        <v>2541</v>
      </c>
      <c r="F404" s="206"/>
      <c r="G404" s="206" t="s">
        <v>2541</v>
      </c>
      <c r="H404" s="206"/>
      <c r="I404" s="207" t="s">
        <v>878</v>
      </c>
      <c r="J404" s="126">
        <v>1214990</v>
      </c>
      <c r="K404" s="124">
        <v>1154240.5</v>
      </c>
      <c r="L404" s="423">
        <v>1617000</v>
      </c>
      <c r="M404" s="424">
        <v>1540000</v>
      </c>
      <c r="N404" s="220" t="s">
        <v>2584</v>
      </c>
      <c r="O404" s="430">
        <f t="shared" si="24"/>
        <v>1416000</v>
      </c>
      <c r="P404" s="431">
        <f t="shared" si="25"/>
        <v>1347100</v>
      </c>
      <c r="Q404" s="151"/>
      <c r="R404" s="216">
        <v>1213904</v>
      </c>
      <c r="S404" s="218">
        <v>1155638</v>
      </c>
      <c r="T404" s="461">
        <f t="shared" si="26"/>
        <v>0.16648433484031686</v>
      </c>
      <c r="U404" s="461">
        <f t="shared" si="27"/>
        <v>0.16567644885336066</v>
      </c>
      <c r="V404" s="414"/>
    </row>
    <row r="405" spans="1:22" customFormat="1" ht="67.5">
      <c r="A405" s="122"/>
      <c r="B405" s="191">
        <v>399</v>
      </c>
      <c r="C405" s="192" t="s">
        <v>1097</v>
      </c>
      <c r="D405" s="206" t="s">
        <v>2322</v>
      </c>
      <c r="E405" s="206" t="s">
        <v>2542</v>
      </c>
      <c r="F405" s="206"/>
      <c r="G405" s="206" t="s">
        <v>2542</v>
      </c>
      <c r="H405" s="206"/>
      <c r="I405" s="207" t="s">
        <v>878</v>
      </c>
      <c r="J405" s="126">
        <v>487900</v>
      </c>
      <c r="K405" s="124">
        <v>463505</v>
      </c>
      <c r="L405" s="423">
        <v>699720</v>
      </c>
      <c r="M405" s="426">
        <v>666400</v>
      </c>
      <c r="N405" s="220" t="s">
        <v>2584</v>
      </c>
      <c r="O405" s="430">
        <f t="shared" si="24"/>
        <v>593800</v>
      </c>
      <c r="P405" s="431">
        <f t="shared" si="25"/>
        <v>565000</v>
      </c>
      <c r="Q405" s="151"/>
      <c r="R405" s="216">
        <v>452453</v>
      </c>
      <c r="S405" s="218">
        <v>430237</v>
      </c>
      <c r="T405" s="461">
        <f t="shared" si="26"/>
        <v>0.31240150910702325</v>
      </c>
      <c r="U405" s="461">
        <f t="shared" si="27"/>
        <v>0.31322968503406262</v>
      </c>
      <c r="V405" s="414"/>
    </row>
    <row r="406" spans="1:22" customFormat="1" ht="56.25">
      <c r="A406" s="122"/>
      <c r="B406" s="191">
        <v>400</v>
      </c>
      <c r="C406" s="192" t="s">
        <v>876</v>
      </c>
      <c r="D406" s="206" t="s">
        <v>2320</v>
      </c>
      <c r="E406" s="206" t="s">
        <v>2543</v>
      </c>
      <c r="F406" s="206"/>
      <c r="G406" s="206" t="s">
        <v>2543</v>
      </c>
      <c r="H406" s="206" t="s">
        <v>3426</v>
      </c>
      <c r="I406" s="207" t="s">
        <v>890</v>
      </c>
      <c r="J406" s="126">
        <v>12971</v>
      </c>
      <c r="K406" s="124">
        <v>12322.45</v>
      </c>
      <c r="L406" s="423">
        <v>10290</v>
      </c>
      <c r="M406" s="427">
        <v>9800</v>
      </c>
      <c r="N406" s="220" t="s">
        <v>2584</v>
      </c>
      <c r="O406" s="430">
        <f t="shared" si="24"/>
        <v>11600</v>
      </c>
      <c r="P406" s="431">
        <f t="shared" si="25"/>
        <v>11100</v>
      </c>
      <c r="Q406" s="151"/>
      <c r="R406" s="216">
        <v>12994</v>
      </c>
      <c r="S406" s="218">
        <v>12375</v>
      </c>
      <c r="T406" s="461">
        <f t="shared" si="26"/>
        <v>-0.10728028320763429</v>
      </c>
      <c r="U406" s="461">
        <f t="shared" si="27"/>
        <v>-0.10303030303030303</v>
      </c>
      <c r="V406" s="414"/>
    </row>
    <row r="407" spans="1:22" customFormat="1" ht="45">
      <c r="A407" s="122"/>
      <c r="B407" s="191">
        <v>401</v>
      </c>
      <c r="C407" s="192" t="s">
        <v>876</v>
      </c>
      <c r="D407" s="206" t="s">
        <v>2320</v>
      </c>
      <c r="E407" s="206" t="s">
        <v>2544</v>
      </c>
      <c r="F407" s="206"/>
      <c r="G407" s="206" t="s">
        <v>2544</v>
      </c>
      <c r="H407" s="206" t="s">
        <v>3426</v>
      </c>
      <c r="I407" s="207" t="s">
        <v>890</v>
      </c>
      <c r="J407" s="126">
        <v>15351</v>
      </c>
      <c r="K407" s="124">
        <v>14583.45</v>
      </c>
      <c r="L407" s="423">
        <v>13545</v>
      </c>
      <c r="M407" s="427">
        <v>12900</v>
      </c>
      <c r="N407" s="220" t="s">
        <v>2584</v>
      </c>
      <c r="O407" s="430">
        <f t="shared" si="24"/>
        <v>14400</v>
      </c>
      <c r="P407" s="431">
        <f t="shared" si="25"/>
        <v>13700</v>
      </c>
      <c r="Q407" s="151"/>
      <c r="R407" s="216">
        <v>15359</v>
      </c>
      <c r="S407" s="218">
        <v>14627</v>
      </c>
      <c r="T407" s="461">
        <f t="shared" si="26"/>
        <v>-6.2438960869848299E-2</v>
      </c>
      <c r="U407" s="461">
        <f t="shared" si="27"/>
        <v>-6.3375948588227246E-2</v>
      </c>
      <c r="V407" s="414"/>
    </row>
    <row r="408" spans="1:22" customFormat="1" ht="56.25">
      <c r="A408" s="122"/>
      <c r="B408" s="191">
        <v>402</v>
      </c>
      <c r="C408" s="192" t="s">
        <v>876</v>
      </c>
      <c r="D408" s="206" t="s">
        <v>2320</v>
      </c>
      <c r="E408" s="206" t="s">
        <v>2545</v>
      </c>
      <c r="F408" s="206"/>
      <c r="G408" s="206" t="s">
        <v>2545</v>
      </c>
      <c r="H408" s="206" t="s">
        <v>3426</v>
      </c>
      <c r="I408" s="207" t="s">
        <v>890</v>
      </c>
      <c r="J408" s="126">
        <v>15232</v>
      </c>
      <c r="K408" s="124">
        <v>14470.4</v>
      </c>
      <c r="L408" s="423">
        <v>12271</v>
      </c>
      <c r="M408" s="427">
        <v>11830</v>
      </c>
      <c r="N408" s="225" t="s">
        <v>2584</v>
      </c>
      <c r="O408" s="430">
        <f t="shared" si="24"/>
        <v>13800</v>
      </c>
      <c r="P408" s="431">
        <f t="shared" si="25"/>
        <v>13200</v>
      </c>
      <c r="Q408" s="151"/>
      <c r="R408" s="216">
        <v>15283</v>
      </c>
      <c r="S408" s="218">
        <v>14554</v>
      </c>
      <c r="T408" s="461">
        <f t="shared" si="26"/>
        <v>-9.7035922266570693E-2</v>
      </c>
      <c r="U408" s="461">
        <f t="shared" si="27"/>
        <v>-9.3032843204617285E-2</v>
      </c>
      <c r="V408" s="414"/>
    </row>
    <row r="409" spans="1:22" customFormat="1" ht="22.5">
      <c r="A409" s="122"/>
      <c r="B409" s="191">
        <v>403</v>
      </c>
      <c r="C409" s="192" t="s">
        <v>944</v>
      </c>
      <c r="D409" s="206" t="s">
        <v>2320</v>
      </c>
      <c r="E409" s="206" t="s">
        <v>3416</v>
      </c>
      <c r="F409" s="206"/>
      <c r="G409" s="206" t="s">
        <v>3416</v>
      </c>
      <c r="H409" s="206" t="s">
        <v>3430</v>
      </c>
      <c r="I409" s="207" t="s">
        <v>878</v>
      </c>
      <c r="J409" s="126">
        <v>387345</v>
      </c>
      <c r="K409" s="124">
        <v>367977.75</v>
      </c>
      <c r="L409" s="423">
        <v>264453</v>
      </c>
      <c r="M409" s="427">
        <v>251859.99999999997</v>
      </c>
      <c r="N409" s="220" t="s">
        <v>2584</v>
      </c>
      <c r="O409" s="430">
        <f t="shared" si="24"/>
        <v>325900</v>
      </c>
      <c r="P409" s="431">
        <f t="shared" si="25"/>
        <v>309900</v>
      </c>
      <c r="Q409" s="151"/>
      <c r="R409" s="216">
        <v>214106</v>
      </c>
      <c r="S409" s="218">
        <v>204988</v>
      </c>
      <c r="T409" s="461">
        <f t="shared" si="26"/>
        <v>0.52214323746181801</v>
      </c>
      <c r="U409" s="461">
        <f t="shared" si="27"/>
        <v>0.51179581243780126</v>
      </c>
      <c r="V409" s="414"/>
    </row>
    <row r="410" spans="1:22" customFormat="1" ht="56.25">
      <c r="A410" s="122"/>
      <c r="B410" s="191">
        <v>404</v>
      </c>
      <c r="C410" s="192" t="s">
        <v>1097</v>
      </c>
      <c r="D410" s="206" t="s">
        <v>2322</v>
      </c>
      <c r="E410" s="206" t="s">
        <v>2547</v>
      </c>
      <c r="F410" s="206"/>
      <c r="G410" s="206" t="s">
        <v>2547</v>
      </c>
      <c r="H410" s="206"/>
      <c r="I410" s="207" t="s">
        <v>878</v>
      </c>
      <c r="J410" s="126">
        <v>1547000</v>
      </c>
      <c r="K410" s="124">
        <v>1469650</v>
      </c>
      <c r="L410" s="423">
        <v>1363950</v>
      </c>
      <c r="M410" s="427">
        <v>1299000</v>
      </c>
      <c r="N410" s="225" t="s">
        <v>2584</v>
      </c>
      <c r="O410" s="430">
        <f t="shared" si="24"/>
        <v>1455500</v>
      </c>
      <c r="P410" s="431">
        <f t="shared" si="25"/>
        <v>1384300</v>
      </c>
      <c r="Q410" s="151"/>
      <c r="R410" s="216">
        <v>865623</v>
      </c>
      <c r="S410" s="218">
        <v>824205</v>
      </c>
      <c r="T410" s="461">
        <f t="shared" si="26"/>
        <v>0.68144792825514111</v>
      </c>
      <c r="U410" s="461">
        <f t="shared" si="27"/>
        <v>0.67955787698448811</v>
      </c>
      <c r="V410" s="414"/>
    </row>
    <row r="411" spans="1:22" customFormat="1" ht="45">
      <c r="A411" s="122"/>
      <c r="B411" s="191">
        <v>405</v>
      </c>
      <c r="C411" s="192" t="s">
        <v>944</v>
      </c>
      <c r="D411" s="206" t="s">
        <v>2371</v>
      </c>
      <c r="E411" s="206" t="s">
        <v>2723</v>
      </c>
      <c r="F411" s="206"/>
      <c r="G411" s="206" t="s">
        <v>2723</v>
      </c>
      <c r="H411" s="206" t="s">
        <v>2353</v>
      </c>
      <c r="I411" s="207" t="s">
        <v>878</v>
      </c>
      <c r="J411" s="126">
        <v>89250</v>
      </c>
      <c r="K411" s="124">
        <v>84787.5</v>
      </c>
      <c r="L411" s="423">
        <v>82269.600000000006</v>
      </c>
      <c r="M411" s="427">
        <v>78352</v>
      </c>
      <c r="N411" s="220" t="s">
        <v>3437</v>
      </c>
      <c r="O411" s="430">
        <f t="shared" si="24"/>
        <v>85800</v>
      </c>
      <c r="P411" s="431">
        <f t="shared" si="25"/>
        <v>81600</v>
      </c>
      <c r="Q411" s="151"/>
      <c r="R411" s="216">
        <v>82766</v>
      </c>
      <c r="S411" s="218">
        <v>78352</v>
      </c>
      <c r="T411" s="461">
        <f t="shared" si="26"/>
        <v>3.6657564700480871E-2</v>
      </c>
      <c r="U411" s="461">
        <f t="shared" si="27"/>
        <v>4.1453951398815601E-2</v>
      </c>
      <c r="V411" s="414"/>
    </row>
    <row r="412" spans="1:22" customFormat="1" ht="56.25">
      <c r="A412" s="122"/>
      <c r="B412" s="191">
        <v>406</v>
      </c>
      <c r="C412" s="192" t="s">
        <v>876</v>
      </c>
      <c r="D412" s="206" t="s">
        <v>2322</v>
      </c>
      <c r="E412" s="206" t="s">
        <v>2549</v>
      </c>
      <c r="F412" s="206"/>
      <c r="G412" s="206" t="s">
        <v>2549</v>
      </c>
      <c r="H412" s="206" t="s">
        <v>2582</v>
      </c>
      <c r="I412" s="207" t="s">
        <v>878</v>
      </c>
      <c r="J412" s="126">
        <v>30450</v>
      </c>
      <c r="K412" s="124">
        <v>28928</v>
      </c>
      <c r="L412" s="423">
        <v>28958.999999999996</v>
      </c>
      <c r="M412" s="427">
        <v>27580</v>
      </c>
      <c r="N412" s="225" t="s">
        <v>2584</v>
      </c>
      <c r="O412" s="430">
        <f t="shared" si="24"/>
        <v>29700</v>
      </c>
      <c r="P412" s="431">
        <f t="shared" si="25"/>
        <v>28300</v>
      </c>
      <c r="Q412" s="151"/>
      <c r="R412" s="216">
        <v>25224</v>
      </c>
      <c r="S412" s="218">
        <v>24026</v>
      </c>
      <c r="T412" s="461">
        <f t="shared" si="26"/>
        <v>0.17745004757373931</v>
      </c>
      <c r="U412" s="461">
        <f t="shared" si="27"/>
        <v>0.17789061849662866</v>
      </c>
      <c r="V412" s="414"/>
    </row>
    <row r="413" spans="1:22" customFormat="1" ht="56.25">
      <c r="A413" s="122"/>
      <c r="B413" s="191">
        <v>407</v>
      </c>
      <c r="C413" s="192" t="s">
        <v>1097</v>
      </c>
      <c r="D413" s="206" t="s">
        <v>2322</v>
      </c>
      <c r="E413" s="206" t="s">
        <v>2551</v>
      </c>
      <c r="F413" s="206"/>
      <c r="G413" s="206" t="s">
        <v>2551</v>
      </c>
      <c r="H413" s="206"/>
      <c r="I413" s="207" t="s">
        <v>878</v>
      </c>
      <c r="J413" s="126">
        <v>3017792.4</v>
      </c>
      <c r="K413" s="124">
        <v>2866902.7800000003</v>
      </c>
      <c r="L413" s="423">
        <v>1889998.95</v>
      </c>
      <c r="M413" s="427">
        <v>1890000</v>
      </c>
      <c r="N413" s="222" t="s">
        <v>2584</v>
      </c>
      <c r="O413" s="430">
        <f t="shared" si="24"/>
        <v>2453900</v>
      </c>
      <c r="P413" s="431">
        <f t="shared" si="25"/>
        <v>2378500</v>
      </c>
      <c r="Q413" s="151"/>
      <c r="R413" s="216">
        <v>2340186</v>
      </c>
      <c r="S413" s="218">
        <v>2228730</v>
      </c>
      <c r="T413" s="461">
        <f t="shared" si="26"/>
        <v>4.8591864065505905E-2</v>
      </c>
      <c r="U413" s="461">
        <f t="shared" si="27"/>
        <v>6.7199705661968923E-2</v>
      </c>
      <c r="V413" s="414"/>
    </row>
    <row r="414" spans="1:22" customFormat="1" ht="22.5">
      <c r="A414" s="122"/>
      <c r="B414" s="191">
        <v>408</v>
      </c>
      <c r="C414" s="192" t="s">
        <v>1097</v>
      </c>
      <c r="D414" s="206" t="s">
        <v>2322</v>
      </c>
      <c r="E414" s="206" t="s">
        <v>2552</v>
      </c>
      <c r="F414" s="206"/>
      <c r="G414" s="206" t="s">
        <v>2552</v>
      </c>
      <c r="H414" s="206"/>
      <c r="I414" s="207" t="s">
        <v>878</v>
      </c>
      <c r="J414" s="126">
        <v>649740</v>
      </c>
      <c r="K414" s="124">
        <v>617253</v>
      </c>
      <c r="L414" s="423">
        <v>290091.90000000002</v>
      </c>
      <c r="M414" s="427">
        <v>276278</v>
      </c>
      <c r="N414" s="220" t="s">
        <v>3437</v>
      </c>
      <c r="O414" s="430">
        <f t="shared" si="24"/>
        <v>469900</v>
      </c>
      <c r="P414" s="431">
        <f t="shared" si="25"/>
        <v>446800</v>
      </c>
      <c r="Q414" s="151"/>
      <c r="R414" s="216">
        <v>290116</v>
      </c>
      <c r="S414" s="218">
        <v>276278</v>
      </c>
      <c r="T414" s="461">
        <f t="shared" si="26"/>
        <v>0.61969694880668424</v>
      </c>
      <c r="U414" s="461">
        <f t="shared" si="27"/>
        <v>0.61721164913601523</v>
      </c>
      <c r="V414" s="414"/>
    </row>
    <row r="415" spans="1:22" customFormat="1" ht="45">
      <c r="A415" s="122"/>
      <c r="B415" s="191">
        <v>409</v>
      </c>
      <c r="C415" s="192" t="s">
        <v>1097</v>
      </c>
      <c r="D415" s="206" t="s">
        <v>2322</v>
      </c>
      <c r="E415" s="206" t="s">
        <v>2553</v>
      </c>
      <c r="F415" s="206"/>
      <c r="G415" s="206" t="s">
        <v>2553</v>
      </c>
      <c r="H415" s="206"/>
      <c r="I415" s="207" t="s">
        <v>878</v>
      </c>
      <c r="J415" s="126">
        <v>1428000</v>
      </c>
      <c r="K415" s="124">
        <v>1356600</v>
      </c>
      <c r="L415" s="423">
        <v>2213749.65</v>
      </c>
      <c r="M415" s="427">
        <v>2108333</v>
      </c>
      <c r="N415" s="220" t="s">
        <v>2584</v>
      </c>
      <c r="O415" s="430">
        <f t="shared" si="24"/>
        <v>1820900</v>
      </c>
      <c r="P415" s="431">
        <f t="shared" si="25"/>
        <v>1732500</v>
      </c>
      <c r="Q415" s="151"/>
      <c r="R415" s="216">
        <v>1253817</v>
      </c>
      <c r="S415" s="218">
        <v>1194158</v>
      </c>
      <c r="T415" s="461">
        <f t="shared" si="26"/>
        <v>0.45228530160302499</v>
      </c>
      <c r="U415" s="461">
        <f t="shared" si="27"/>
        <v>0.45081304149032203</v>
      </c>
      <c r="V415" s="414"/>
    </row>
    <row r="416" spans="1:22" customFormat="1" ht="33.75">
      <c r="A416" s="122"/>
      <c r="B416" s="191">
        <v>410</v>
      </c>
      <c r="C416" s="192" t="s">
        <v>876</v>
      </c>
      <c r="D416" s="206" t="s">
        <v>2322</v>
      </c>
      <c r="E416" s="206" t="s">
        <v>2554</v>
      </c>
      <c r="F416" s="206"/>
      <c r="G416" s="206" t="s">
        <v>2554</v>
      </c>
      <c r="H416" s="206"/>
      <c r="I416" s="207" t="s">
        <v>878</v>
      </c>
      <c r="J416" s="126">
        <v>612255</v>
      </c>
      <c r="K416" s="124">
        <v>581642.25</v>
      </c>
      <c r="L416" s="423">
        <v>410667.60000000003</v>
      </c>
      <c r="M416" s="424">
        <v>391112</v>
      </c>
      <c r="N416" s="220" t="s">
        <v>2584</v>
      </c>
      <c r="O416" s="430">
        <f t="shared" si="24"/>
        <v>511500</v>
      </c>
      <c r="P416" s="431">
        <f t="shared" si="25"/>
        <v>486400</v>
      </c>
      <c r="Q416" s="151"/>
      <c r="R416" s="216">
        <v>253702</v>
      </c>
      <c r="S416" s="218">
        <v>241624</v>
      </c>
      <c r="T416" s="461">
        <f t="shared" si="26"/>
        <v>1.016144925936729</v>
      </c>
      <c r="U416" s="461">
        <f t="shared" si="27"/>
        <v>1.0130450617488329</v>
      </c>
      <c r="V416" s="414"/>
    </row>
    <row r="417" spans="1:22" customFormat="1" ht="33.75">
      <c r="A417" s="122"/>
      <c r="B417" s="191">
        <v>411</v>
      </c>
      <c r="C417" s="192" t="s">
        <v>944</v>
      </c>
      <c r="D417" s="206" t="s">
        <v>2357</v>
      </c>
      <c r="E417" s="206" t="s">
        <v>2768</v>
      </c>
      <c r="F417" s="206"/>
      <c r="G417" s="206" t="s">
        <v>2768</v>
      </c>
      <c r="H417" s="206" t="s">
        <v>3434</v>
      </c>
      <c r="I417" s="207" t="s">
        <v>890</v>
      </c>
      <c r="J417" s="126">
        <v>7735</v>
      </c>
      <c r="K417" s="124">
        <v>7348.25</v>
      </c>
      <c r="L417" s="423">
        <v>8396.64</v>
      </c>
      <c r="M417" s="424">
        <v>7996.7999999999993</v>
      </c>
      <c r="N417" s="220" t="s">
        <v>2584</v>
      </c>
      <c r="O417" s="430">
        <f t="shared" si="24"/>
        <v>8100</v>
      </c>
      <c r="P417" s="431">
        <f t="shared" si="25"/>
        <v>7700</v>
      </c>
      <c r="Q417" s="151"/>
      <c r="R417" s="216">
        <v>6620</v>
      </c>
      <c r="S417" s="218">
        <v>6305</v>
      </c>
      <c r="T417" s="461">
        <f t="shared" si="26"/>
        <v>0.22356495468277945</v>
      </c>
      <c r="U417" s="461">
        <f t="shared" si="27"/>
        <v>0.22125297383029341</v>
      </c>
      <c r="V417" s="414"/>
    </row>
    <row r="418" spans="1:22" customFormat="1" ht="56.25">
      <c r="A418" s="122"/>
      <c r="B418" s="191">
        <v>412</v>
      </c>
      <c r="C418" s="192" t="s">
        <v>1097</v>
      </c>
      <c r="D418" s="206" t="s">
        <v>2322</v>
      </c>
      <c r="E418" s="206" t="s">
        <v>2556</v>
      </c>
      <c r="F418" s="206"/>
      <c r="G418" s="206" t="s">
        <v>2556</v>
      </c>
      <c r="H418" s="206"/>
      <c r="I418" s="207" t="s">
        <v>878</v>
      </c>
      <c r="J418" s="126">
        <v>1010072</v>
      </c>
      <c r="K418" s="124">
        <v>959568.4</v>
      </c>
      <c r="L418" s="423">
        <v>1646091.2999999998</v>
      </c>
      <c r="M418" s="424">
        <v>1567706</v>
      </c>
      <c r="N418" s="221" t="s">
        <v>2584</v>
      </c>
      <c r="O418" s="430">
        <f t="shared" si="24"/>
        <v>1328100</v>
      </c>
      <c r="P418" s="431">
        <f t="shared" si="25"/>
        <v>1263600</v>
      </c>
      <c r="Q418" s="151"/>
      <c r="R418" s="216">
        <v>1009967</v>
      </c>
      <c r="S418" s="218">
        <v>961781</v>
      </c>
      <c r="T418" s="461">
        <f t="shared" si="26"/>
        <v>0.31499346018236241</v>
      </c>
      <c r="U418" s="461">
        <f t="shared" si="27"/>
        <v>0.31381260390879007</v>
      </c>
      <c r="V418" s="414"/>
    </row>
    <row r="419" spans="1:22" customFormat="1" ht="45">
      <c r="A419" s="122"/>
      <c r="B419" s="191">
        <v>413</v>
      </c>
      <c r="C419" s="192" t="s">
        <v>876</v>
      </c>
      <c r="D419" s="206" t="s">
        <v>2320</v>
      </c>
      <c r="E419" s="206" t="s">
        <v>2557</v>
      </c>
      <c r="F419" s="206"/>
      <c r="G419" s="206" t="s">
        <v>2557</v>
      </c>
      <c r="H419" s="206" t="s">
        <v>3435</v>
      </c>
      <c r="I419" s="207" t="s">
        <v>916</v>
      </c>
      <c r="J419" s="126">
        <v>47600</v>
      </c>
      <c r="K419" s="124">
        <v>45220</v>
      </c>
      <c r="L419" s="423">
        <v>41685.72</v>
      </c>
      <c r="M419" s="424">
        <v>39986.400000000001</v>
      </c>
      <c r="N419" s="220" t="s">
        <v>2584</v>
      </c>
      <c r="O419" s="430">
        <f t="shared" si="24"/>
        <v>44600</v>
      </c>
      <c r="P419" s="431">
        <f t="shared" si="25"/>
        <v>42600</v>
      </c>
      <c r="Q419" s="151"/>
      <c r="R419" s="216">
        <v>48489</v>
      </c>
      <c r="S419" s="218">
        <v>46180</v>
      </c>
      <c r="T419" s="461">
        <f t="shared" si="26"/>
        <v>-8.0203757553259508E-2</v>
      </c>
      <c r="U419" s="461">
        <f t="shared" si="27"/>
        <v>-7.7522737115634469E-2</v>
      </c>
      <c r="V419" s="414"/>
    </row>
    <row r="420" spans="1:22" customFormat="1" ht="45">
      <c r="A420" s="122"/>
      <c r="B420" s="191">
        <v>414</v>
      </c>
      <c r="C420" s="192" t="s">
        <v>1097</v>
      </c>
      <c r="D420" s="206" t="s">
        <v>2322</v>
      </c>
      <c r="E420" s="206" t="s">
        <v>2558</v>
      </c>
      <c r="F420" s="206"/>
      <c r="G420" s="206" t="s">
        <v>2558</v>
      </c>
      <c r="H420" s="206"/>
      <c r="I420" s="207" t="s">
        <v>878</v>
      </c>
      <c r="J420" s="126">
        <v>172431</v>
      </c>
      <c r="K420" s="124">
        <v>163809.45000000001</v>
      </c>
      <c r="L420" s="423">
        <v>342223.35000000003</v>
      </c>
      <c r="M420" s="424">
        <v>325927</v>
      </c>
      <c r="N420" s="220" t="s">
        <v>2584</v>
      </c>
      <c r="O420" s="430">
        <f t="shared" si="24"/>
        <v>257300</v>
      </c>
      <c r="P420" s="431">
        <f t="shared" si="25"/>
        <v>244900</v>
      </c>
      <c r="Q420" s="151"/>
      <c r="R420" s="216">
        <v>166779</v>
      </c>
      <c r="S420" s="218">
        <v>158713</v>
      </c>
      <c r="T420" s="461">
        <f t="shared" si="26"/>
        <v>0.54276017963892331</v>
      </c>
      <c r="U420" s="461">
        <f t="shared" si="27"/>
        <v>0.54303680227832629</v>
      </c>
      <c r="V420" s="414"/>
    </row>
    <row r="421" spans="1:22" customFormat="1" ht="33.75">
      <c r="A421" s="122"/>
      <c r="B421" s="191">
        <v>415</v>
      </c>
      <c r="C421" s="192" t="s">
        <v>1097</v>
      </c>
      <c r="D421" s="206" t="s">
        <v>2322</v>
      </c>
      <c r="E421" s="206" t="s">
        <v>2559</v>
      </c>
      <c r="F421" s="206"/>
      <c r="G421" s="206" t="s">
        <v>2559</v>
      </c>
      <c r="H421" s="206"/>
      <c r="I421" s="207" t="s">
        <v>878</v>
      </c>
      <c r="J421" s="126">
        <v>928200</v>
      </c>
      <c r="K421" s="124">
        <v>881790</v>
      </c>
      <c r="L421" s="423">
        <v>1207500</v>
      </c>
      <c r="M421" s="424">
        <v>1150000</v>
      </c>
      <c r="N421" s="220" t="s">
        <v>2584</v>
      </c>
      <c r="O421" s="430">
        <f t="shared" si="24"/>
        <v>1067900</v>
      </c>
      <c r="P421" s="431">
        <f t="shared" si="25"/>
        <v>1015900</v>
      </c>
      <c r="Q421" s="151"/>
      <c r="R421" s="216">
        <v>824239</v>
      </c>
      <c r="S421" s="218">
        <v>784183</v>
      </c>
      <c r="T421" s="461">
        <f t="shared" si="26"/>
        <v>0.29561935312451848</v>
      </c>
      <c r="U421" s="461">
        <f t="shared" si="27"/>
        <v>0.29548842553332577</v>
      </c>
      <c r="V421" s="414"/>
    </row>
    <row r="422" spans="1:22" customFormat="1" ht="33.75">
      <c r="A422" s="122"/>
      <c r="B422" s="191">
        <v>416</v>
      </c>
      <c r="C422" s="192" t="s">
        <v>876</v>
      </c>
      <c r="D422" s="206" t="s">
        <v>2320</v>
      </c>
      <c r="E422" s="206" t="s">
        <v>2560</v>
      </c>
      <c r="F422" s="206"/>
      <c r="G422" s="206" t="s">
        <v>2560</v>
      </c>
      <c r="H422" s="206" t="s">
        <v>3426</v>
      </c>
      <c r="I422" s="207" t="s">
        <v>890</v>
      </c>
      <c r="J422" s="126">
        <v>5890.5</v>
      </c>
      <c r="K422" s="124">
        <v>5596.57</v>
      </c>
      <c r="L422" s="423">
        <v>8506.89</v>
      </c>
      <c r="M422" s="424">
        <v>8101.7999999999993</v>
      </c>
      <c r="N422" s="220" t="s">
        <v>2584</v>
      </c>
      <c r="O422" s="430">
        <f t="shared" si="24"/>
        <v>7200</v>
      </c>
      <c r="P422" s="431">
        <f t="shared" si="25"/>
        <v>6800</v>
      </c>
      <c r="Q422" s="151"/>
      <c r="R422" s="216">
        <v>5881</v>
      </c>
      <c r="S422" s="218">
        <v>5599</v>
      </c>
      <c r="T422" s="461">
        <f t="shared" si="26"/>
        <v>0.22428158476449583</v>
      </c>
      <c r="U422" s="461">
        <f t="shared" si="27"/>
        <v>0.21450258974816933</v>
      </c>
      <c r="V422" s="414"/>
    </row>
    <row r="423" spans="1:22" customFormat="1" ht="33.75">
      <c r="A423" s="122"/>
      <c r="B423" s="191">
        <v>417</v>
      </c>
      <c r="C423" s="192" t="s">
        <v>876</v>
      </c>
      <c r="D423" s="206" t="s">
        <v>2320</v>
      </c>
      <c r="E423" s="206" t="s">
        <v>2561</v>
      </c>
      <c r="F423" s="206"/>
      <c r="G423" s="206" t="s">
        <v>2561</v>
      </c>
      <c r="H423" s="206" t="s">
        <v>3426</v>
      </c>
      <c r="I423" s="207" t="s">
        <v>890</v>
      </c>
      <c r="J423" s="126">
        <v>5890.5</v>
      </c>
      <c r="K423" s="124">
        <v>5596.57</v>
      </c>
      <c r="L423" s="423">
        <v>4243.8899999999994</v>
      </c>
      <c r="M423" s="424">
        <v>4041.7999999999997</v>
      </c>
      <c r="N423" s="220" t="s">
        <v>2584</v>
      </c>
      <c r="O423" s="430">
        <f t="shared" si="24"/>
        <v>5100</v>
      </c>
      <c r="P423" s="431">
        <f t="shared" si="25"/>
        <v>4800</v>
      </c>
      <c r="Q423" s="151"/>
      <c r="R423" s="216">
        <v>5881</v>
      </c>
      <c r="S423" s="218">
        <v>5599</v>
      </c>
      <c r="T423" s="461">
        <f t="shared" si="26"/>
        <v>-0.13280054412514877</v>
      </c>
      <c r="U423" s="461">
        <f t="shared" si="27"/>
        <v>-0.14270405429540989</v>
      </c>
      <c r="V423" s="414"/>
    </row>
    <row r="424" spans="1:22" customFormat="1" ht="33.75">
      <c r="A424" s="122"/>
      <c r="B424" s="191">
        <v>418</v>
      </c>
      <c r="C424" s="192" t="s">
        <v>876</v>
      </c>
      <c r="D424" s="206" t="s">
        <v>2320</v>
      </c>
      <c r="E424" s="206" t="s">
        <v>2562</v>
      </c>
      <c r="F424" s="206"/>
      <c r="G424" s="206" t="s">
        <v>2562</v>
      </c>
      <c r="H424" s="206" t="s">
        <v>3426</v>
      </c>
      <c r="I424" s="207" t="s">
        <v>890</v>
      </c>
      <c r="J424" s="126">
        <v>5890.5</v>
      </c>
      <c r="K424" s="124">
        <v>5596.57</v>
      </c>
      <c r="L424" s="423">
        <v>6647.34</v>
      </c>
      <c r="M424" s="424">
        <v>6330.7999999999993</v>
      </c>
      <c r="N424" s="220" t="s">
        <v>2584</v>
      </c>
      <c r="O424" s="430">
        <f t="shared" si="24"/>
        <v>6300</v>
      </c>
      <c r="P424" s="431">
        <f t="shared" si="25"/>
        <v>6000</v>
      </c>
      <c r="Q424" s="151"/>
      <c r="R424" s="216">
        <v>5881</v>
      </c>
      <c r="S424" s="218">
        <v>5599</v>
      </c>
      <c r="T424" s="461">
        <f t="shared" si="26"/>
        <v>7.1246386668933862E-2</v>
      </c>
      <c r="U424" s="461">
        <f t="shared" si="27"/>
        <v>7.1619932130737626E-2</v>
      </c>
      <c r="V424" s="414"/>
    </row>
    <row r="425" spans="1:22" customFormat="1" ht="33.75">
      <c r="A425" s="122"/>
      <c r="B425" s="191">
        <v>419</v>
      </c>
      <c r="C425" s="192" t="s">
        <v>876</v>
      </c>
      <c r="D425" s="206" t="s">
        <v>2320</v>
      </c>
      <c r="E425" s="206" t="s">
        <v>2563</v>
      </c>
      <c r="F425" s="206"/>
      <c r="G425" s="206" t="s">
        <v>2563</v>
      </c>
      <c r="H425" s="206" t="s">
        <v>3426</v>
      </c>
      <c r="I425" s="207" t="s">
        <v>890</v>
      </c>
      <c r="J425" s="126">
        <v>5890.5</v>
      </c>
      <c r="K425" s="124">
        <v>5596.57</v>
      </c>
      <c r="L425" s="423">
        <v>8046.7799999999988</v>
      </c>
      <c r="M425" s="424">
        <v>7663.5999999999995</v>
      </c>
      <c r="N425" s="221" t="s">
        <v>2584</v>
      </c>
      <c r="O425" s="430">
        <f t="shared" si="24"/>
        <v>7000</v>
      </c>
      <c r="P425" s="431">
        <f t="shared" si="25"/>
        <v>6600</v>
      </c>
      <c r="Q425" s="151"/>
      <c r="R425" s="216">
        <v>5881</v>
      </c>
      <c r="S425" s="218">
        <v>5599</v>
      </c>
      <c r="T425" s="461">
        <f t="shared" si="26"/>
        <v>0.19027376296548207</v>
      </c>
      <c r="U425" s="461">
        <f t="shared" si="27"/>
        <v>0.1787819253438114</v>
      </c>
      <c r="V425" s="414"/>
    </row>
    <row r="426" spans="1:22" customFormat="1" ht="33.75">
      <c r="A426" s="122"/>
      <c r="B426" s="191">
        <v>420</v>
      </c>
      <c r="C426" s="192" t="s">
        <v>876</v>
      </c>
      <c r="D426" s="206" t="s">
        <v>2320</v>
      </c>
      <c r="E426" s="206" t="s">
        <v>2564</v>
      </c>
      <c r="F426" s="206"/>
      <c r="G426" s="206" t="s">
        <v>2564</v>
      </c>
      <c r="H426" s="206" t="s">
        <v>3426</v>
      </c>
      <c r="I426" s="207" t="s">
        <v>890</v>
      </c>
      <c r="J426" s="126">
        <v>4700.5</v>
      </c>
      <c r="K426" s="124">
        <v>4466.07</v>
      </c>
      <c r="L426" s="423">
        <v>4555.53</v>
      </c>
      <c r="M426" s="424">
        <v>4338.5999999999995</v>
      </c>
      <c r="N426" s="220" t="s">
        <v>2584</v>
      </c>
      <c r="O426" s="430">
        <f t="shared" si="24"/>
        <v>4600</v>
      </c>
      <c r="P426" s="431">
        <f t="shared" si="25"/>
        <v>4400</v>
      </c>
      <c r="Q426" s="151"/>
      <c r="R426" s="216">
        <v>4666</v>
      </c>
      <c r="S426" s="218">
        <v>4443</v>
      </c>
      <c r="T426" s="461">
        <f t="shared" si="26"/>
        <v>-1.4144877839691384E-2</v>
      </c>
      <c r="U426" s="461">
        <f t="shared" si="27"/>
        <v>-9.6781453972541072E-3</v>
      </c>
      <c r="V426" s="414"/>
    </row>
    <row r="427" spans="1:22" customFormat="1" ht="33.75">
      <c r="A427" s="122"/>
      <c r="B427" s="191">
        <v>421</v>
      </c>
      <c r="C427" s="192" t="s">
        <v>876</v>
      </c>
      <c r="D427" s="206" t="s">
        <v>2320</v>
      </c>
      <c r="E427" s="206" t="s">
        <v>2565</v>
      </c>
      <c r="F427" s="206"/>
      <c r="G427" s="206" t="s">
        <v>2565</v>
      </c>
      <c r="H427" s="206" t="s">
        <v>3426</v>
      </c>
      <c r="I427" s="207" t="s">
        <v>890</v>
      </c>
      <c r="J427" s="126">
        <v>4700.5</v>
      </c>
      <c r="K427" s="124">
        <v>4466.07</v>
      </c>
      <c r="L427" s="423">
        <v>3528</v>
      </c>
      <c r="M427" s="424">
        <v>3360</v>
      </c>
      <c r="N427" s="220" t="s">
        <v>2584</v>
      </c>
      <c r="O427" s="430">
        <f t="shared" si="24"/>
        <v>4100</v>
      </c>
      <c r="P427" s="431">
        <f t="shared" si="25"/>
        <v>3900</v>
      </c>
      <c r="Q427" s="151"/>
      <c r="R427" s="216">
        <v>4666</v>
      </c>
      <c r="S427" s="218">
        <v>4443</v>
      </c>
      <c r="T427" s="461">
        <f t="shared" si="26"/>
        <v>-0.12130304329189884</v>
      </c>
      <c r="U427" s="461">
        <f t="shared" si="27"/>
        <v>-0.12221471978392978</v>
      </c>
      <c r="V427" s="414"/>
    </row>
    <row r="428" spans="1:22" customFormat="1" ht="33.75">
      <c r="A428" s="122"/>
      <c r="B428" s="191">
        <v>422</v>
      </c>
      <c r="C428" s="192" t="s">
        <v>876</v>
      </c>
      <c r="D428" s="206" t="s">
        <v>2320</v>
      </c>
      <c r="E428" s="206" t="s">
        <v>2566</v>
      </c>
      <c r="F428" s="206"/>
      <c r="G428" s="206" t="s">
        <v>2566</v>
      </c>
      <c r="H428" s="206" t="s">
        <v>3426</v>
      </c>
      <c r="I428" s="207" t="s">
        <v>890</v>
      </c>
      <c r="J428" s="126">
        <v>4700.5</v>
      </c>
      <c r="K428" s="124">
        <v>4466.07</v>
      </c>
      <c r="L428" s="423">
        <v>3968.9999999999995</v>
      </c>
      <c r="M428" s="424">
        <v>3779.9999999999995</v>
      </c>
      <c r="N428" s="220" t="s">
        <v>2584</v>
      </c>
      <c r="O428" s="430">
        <f t="shared" si="24"/>
        <v>4300</v>
      </c>
      <c r="P428" s="431">
        <f t="shared" si="25"/>
        <v>4100</v>
      </c>
      <c r="Q428" s="151"/>
      <c r="R428" s="216">
        <v>4666</v>
      </c>
      <c r="S428" s="218">
        <v>4443</v>
      </c>
      <c r="T428" s="461">
        <f t="shared" si="26"/>
        <v>-7.8439777111015865E-2</v>
      </c>
      <c r="U428" s="461">
        <f t="shared" si="27"/>
        <v>-7.720009002925951E-2</v>
      </c>
      <c r="V428" s="414"/>
    </row>
    <row r="429" spans="1:22" customFormat="1" ht="33.75">
      <c r="A429" s="122"/>
      <c r="B429" s="191">
        <v>423</v>
      </c>
      <c r="C429" s="192" t="s">
        <v>876</v>
      </c>
      <c r="D429" s="206" t="s">
        <v>2320</v>
      </c>
      <c r="E429" s="206" t="s">
        <v>2567</v>
      </c>
      <c r="F429" s="206"/>
      <c r="G429" s="206" t="s">
        <v>2567</v>
      </c>
      <c r="H429" s="206" t="s">
        <v>3426</v>
      </c>
      <c r="I429" s="207" t="s">
        <v>890</v>
      </c>
      <c r="J429" s="126">
        <v>4700.5</v>
      </c>
      <c r="K429" s="124">
        <v>4466.07</v>
      </c>
      <c r="L429" s="423">
        <v>3968.9999999999995</v>
      </c>
      <c r="M429" s="424">
        <v>3779.9999999999995</v>
      </c>
      <c r="N429" s="220" t="s">
        <v>2584</v>
      </c>
      <c r="O429" s="430">
        <f t="shared" si="24"/>
        <v>4300</v>
      </c>
      <c r="P429" s="431">
        <f t="shared" si="25"/>
        <v>4100</v>
      </c>
      <c r="Q429" s="151"/>
      <c r="R429" s="216">
        <v>4666</v>
      </c>
      <c r="S429" s="218">
        <v>4443</v>
      </c>
      <c r="T429" s="461">
        <f t="shared" si="26"/>
        <v>-7.8439777111015865E-2</v>
      </c>
      <c r="U429" s="461">
        <f t="shared" si="27"/>
        <v>-7.720009002925951E-2</v>
      </c>
      <c r="V429" s="414"/>
    </row>
    <row r="430" spans="1:22" customFormat="1" ht="33.75">
      <c r="A430" s="122"/>
      <c r="B430" s="191">
        <v>424</v>
      </c>
      <c r="C430" s="192" t="s">
        <v>876</v>
      </c>
      <c r="D430" s="206" t="s">
        <v>2320</v>
      </c>
      <c r="E430" s="206" t="s">
        <v>2568</v>
      </c>
      <c r="F430" s="206"/>
      <c r="G430" s="206" t="s">
        <v>2568</v>
      </c>
      <c r="H430" s="206" t="s">
        <v>3426</v>
      </c>
      <c r="I430" s="207" t="s">
        <v>890</v>
      </c>
      <c r="J430" s="126">
        <v>2618</v>
      </c>
      <c r="K430" s="124">
        <v>2487.1</v>
      </c>
      <c r="L430" s="423">
        <v>3111.15</v>
      </c>
      <c r="M430" s="424">
        <v>2963</v>
      </c>
      <c r="N430" s="220" t="s">
        <v>2584</v>
      </c>
      <c r="O430" s="430">
        <f t="shared" si="24"/>
        <v>2900</v>
      </c>
      <c r="P430" s="431">
        <f t="shared" si="25"/>
        <v>2700</v>
      </c>
      <c r="Q430" s="151"/>
      <c r="R430" s="216">
        <v>2585</v>
      </c>
      <c r="S430" s="218">
        <v>2462</v>
      </c>
      <c r="T430" s="461">
        <f t="shared" si="26"/>
        <v>0.1218568665377176</v>
      </c>
      <c r="U430" s="461">
        <f t="shared" si="27"/>
        <v>9.6669374492282703E-2</v>
      </c>
      <c r="V430" s="414"/>
    </row>
    <row r="431" spans="1:22" customFormat="1" ht="33.75">
      <c r="A431" s="122"/>
      <c r="B431" s="191">
        <v>425</v>
      </c>
      <c r="C431" s="192" t="s">
        <v>876</v>
      </c>
      <c r="D431" s="206" t="s">
        <v>2320</v>
      </c>
      <c r="E431" s="206" t="s">
        <v>2569</v>
      </c>
      <c r="F431" s="206"/>
      <c r="G431" s="206" t="s">
        <v>2569</v>
      </c>
      <c r="H431" s="206" t="s">
        <v>3426</v>
      </c>
      <c r="I431" s="207" t="s">
        <v>890</v>
      </c>
      <c r="J431" s="126">
        <v>2618</v>
      </c>
      <c r="K431" s="124">
        <v>2487.1</v>
      </c>
      <c r="L431" s="423">
        <v>3111.15</v>
      </c>
      <c r="M431" s="424">
        <v>2963</v>
      </c>
      <c r="N431" s="221" t="s">
        <v>2584</v>
      </c>
      <c r="O431" s="430">
        <f t="shared" si="24"/>
        <v>2900</v>
      </c>
      <c r="P431" s="431">
        <f t="shared" si="25"/>
        <v>2700</v>
      </c>
      <c r="Q431" s="151"/>
      <c r="R431" s="216">
        <v>2585</v>
      </c>
      <c r="S431" s="218">
        <v>2462</v>
      </c>
      <c r="T431" s="461">
        <f t="shared" si="26"/>
        <v>0.1218568665377176</v>
      </c>
      <c r="U431" s="461">
        <f t="shared" si="27"/>
        <v>9.6669374492282703E-2</v>
      </c>
      <c r="V431" s="414"/>
    </row>
    <row r="432" spans="1:22" customFormat="1" ht="33.75">
      <c r="A432" s="122"/>
      <c r="B432" s="191">
        <v>426</v>
      </c>
      <c r="C432" s="192" t="s">
        <v>876</v>
      </c>
      <c r="D432" s="206" t="s">
        <v>2320</v>
      </c>
      <c r="E432" s="206" t="s">
        <v>2570</v>
      </c>
      <c r="F432" s="206"/>
      <c r="G432" s="206" t="s">
        <v>2570</v>
      </c>
      <c r="H432" s="206" t="s">
        <v>3426</v>
      </c>
      <c r="I432" s="207" t="s">
        <v>890</v>
      </c>
      <c r="J432" s="126">
        <v>2618</v>
      </c>
      <c r="K432" s="124">
        <v>2487.1</v>
      </c>
      <c r="L432" s="423">
        <v>3111.15</v>
      </c>
      <c r="M432" s="424">
        <v>2963</v>
      </c>
      <c r="N432" s="220" t="s">
        <v>2584</v>
      </c>
      <c r="O432" s="430">
        <f t="shared" si="24"/>
        <v>2900</v>
      </c>
      <c r="P432" s="431">
        <f t="shared" si="25"/>
        <v>2700</v>
      </c>
      <c r="Q432" s="151"/>
      <c r="R432" s="216">
        <v>2585</v>
      </c>
      <c r="S432" s="218">
        <v>2462</v>
      </c>
      <c r="T432" s="461">
        <f t="shared" si="26"/>
        <v>0.1218568665377176</v>
      </c>
      <c r="U432" s="461">
        <f t="shared" si="27"/>
        <v>9.6669374492282703E-2</v>
      </c>
      <c r="V432" s="414"/>
    </row>
    <row r="433" spans="1:22" customFormat="1" ht="33.75">
      <c r="A433" s="122"/>
      <c r="B433" s="191">
        <v>427</v>
      </c>
      <c r="C433" s="192" t="s">
        <v>876</v>
      </c>
      <c r="D433" s="206" t="s">
        <v>2320</v>
      </c>
      <c r="E433" s="206" t="s">
        <v>2571</v>
      </c>
      <c r="F433" s="206"/>
      <c r="G433" s="206" t="s">
        <v>2571</v>
      </c>
      <c r="H433" s="206" t="s">
        <v>3426</v>
      </c>
      <c r="I433" s="207" t="s">
        <v>890</v>
      </c>
      <c r="J433" s="126">
        <v>2618</v>
      </c>
      <c r="K433" s="124">
        <v>2487.1</v>
      </c>
      <c r="L433" s="423">
        <v>3111.15</v>
      </c>
      <c r="M433" s="424">
        <v>2963</v>
      </c>
      <c r="N433" s="220" t="s">
        <v>2584</v>
      </c>
      <c r="O433" s="430">
        <f t="shared" si="24"/>
        <v>2900</v>
      </c>
      <c r="P433" s="431">
        <f t="shared" si="25"/>
        <v>2700</v>
      </c>
      <c r="Q433" s="151"/>
      <c r="R433" s="216">
        <v>2585</v>
      </c>
      <c r="S433" s="218">
        <v>2462</v>
      </c>
      <c r="T433" s="461">
        <f t="shared" si="26"/>
        <v>0.1218568665377176</v>
      </c>
      <c r="U433" s="461">
        <f t="shared" si="27"/>
        <v>9.6669374492282703E-2</v>
      </c>
      <c r="V433" s="414"/>
    </row>
    <row r="434" spans="1:22" customFormat="1" ht="33.75">
      <c r="A434" s="122"/>
      <c r="B434" s="191">
        <v>428</v>
      </c>
      <c r="C434" s="192" t="s">
        <v>876</v>
      </c>
      <c r="D434" s="206" t="s">
        <v>2320</v>
      </c>
      <c r="E434" s="206" t="s">
        <v>2573</v>
      </c>
      <c r="F434" s="206"/>
      <c r="G434" s="206" t="s">
        <v>2573</v>
      </c>
      <c r="H434" s="206" t="s">
        <v>3432</v>
      </c>
      <c r="I434" s="207" t="s">
        <v>890</v>
      </c>
      <c r="J434" s="126">
        <v>2618</v>
      </c>
      <c r="K434" s="124">
        <v>2487.1</v>
      </c>
      <c r="L434" s="423">
        <v>3111.15</v>
      </c>
      <c r="M434" s="424">
        <v>2963</v>
      </c>
      <c r="N434" s="220" t="s">
        <v>2584</v>
      </c>
      <c r="O434" s="430">
        <f t="shared" si="24"/>
        <v>2900</v>
      </c>
      <c r="P434" s="431">
        <f t="shared" si="25"/>
        <v>2700</v>
      </c>
      <c r="Q434" s="151"/>
      <c r="R434" s="216">
        <v>2585</v>
      </c>
      <c r="S434" s="218">
        <v>2462</v>
      </c>
      <c r="T434" s="461">
        <f t="shared" si="26"/>
        <v>0.1218568665377176</v>
      </c>
      <c r="U434" s="461">
        <f t="shared" si="27"/>
        <v>9.6669374492282703E-2</v>
      </c>
      <c r="V434" s="414"/>
    </row>
    <row r="435" spans="1:22" customFormat="1" ht="33.75">
      <c r="A435" s="122"/>
      <c r="B435" s="191">
        <v>429</v>
      </c>
      <c r="C435" s="192" t="s">
        <v>876</v>
      </c>
      <c r="D435" s="206" t="s">
        <v>2320</v>
      </c>
      <c r="E435" s="206" t="s">
        <v>2574</v>
      </c>
      <c r="F435" s="206"/>
      <c r="G435" s="206" t="s">
        <v>2574</v>
      </c>
      <c r="H435" s="206" t="s">
        <v>3432</v>
      </c>
      <c r="I435" s="207" t="s">
        <v>890</v>
      </c>
      <c r="J435" s="126">
        <v>2618</v>
      </c>
      <c r="K435" s="124">
        <v>2487.1</v>
      </c>
      <c r="L435" s="423">
        <v>2499</v>
      </c>
      <c r="M435" s="424">
        <v>2380</v>
      </c>
      <c r="N435" s="220" t="s">
        <v>2584</v>
      </c>
      <c r="O435" s="430">
        <f t="shared" si="24"/>
        <v>2600</v>
      </c>
      <c r="P435" s="431">
        <f t="shared" si="25"/>
        <v>2400</v>
      </c>
      <c r="Q435" s="151"/>
      <c r="R435" s="216">
        <v>2585</v>
      </c>
      <c r="S435" s="218">
        <v>2462</v>
      </c>
      <c r="T435" s="461">
        <f t="shared" si="26"/>
        <v>5.8027079303675051E-3</v>
      </c>
      <c r="U435" s="461">
        <f t="shared" si="27"/>
        <v>-2.5182778229082048E-2</v>
      </c>
      <c r="V435" s="414"/>
    </row>
    <row r="436" spans="1:22" customFormat="1" ht="33.75">
      <c r="A436" s="122"/>
      <c r="B436" s="191">
        <v>430</v>
      </c>
      <c r="C436" s="192" t="s">
        <v>876</v>
      </c>
      <c r="D436" s="206" t="s">
        <v>2320</v>
      </c>
      <c r="E436" s="206" t="s">
        <v>2575</v>
      </c>
      <c r="F436" s="206"/>
      <c r="G436" s="206" t="s">
        <v>2575</v>
      </c>
      <c r="H436" s="206" t="s">
        <v>3432</v>
      </c>
      <c r="I436" s="207" t="s">
        <v>890</v>
      </c>
      <c r="J436" s="126">
        <v>8521.59</v>
      </c>
      <c r="K436" s="124">
        <v>8095.57</v>
      </c>
      <c r="L436" s="423">
        <v>11895.24</v>
      </c>
      <c r="M436" s="424">
        <v>11328.8</v>
      </c>
      <c r="N436" s="220" t="s">
        <v>2584</v>
      </c>
      <c r="O436" s="430">
        <f t="shared" si="24"/>
        <v>10200</v>
      </c>
      <c r="P436" s="431">
        <f t="shared" si="25"/>
        <v>9700</v>
      </c>
      <c r="Q436" s="151"/>
      <c r="R436" s="216">
        <v>7528</v>
      </c>
      <c r="S436" s="218">
        <v>7169</v>
      </c>
      <c r="T436" s="461">
        <f t="shared" si="26"/>
        <v>0.35494155154091395</v>
      </c>
      <c r="U436" s="461">
        <f t="shared" si="27"/>
        <v>0.35304784488771096</v>
      </c>
      <c r="V436" s="414"/>
    </row>
    <row r="437" spans="1:22" customFormat="1" ht="33.75">
      <c r="A437" s="122"/>
      <c r="B437" s="191">
        <v>431</v>
      </c>
      <c r="C437" s="192" t="s">
        <v>876</v>
      </c>
      <c r="D437" s="206" t="s">
        <v>2320</v>
      </c>
      <c r="E437" s="206" t="s">
        <v>2579</v>
      </c>
      <c r="F437" s="206"/>
      <c r="G437" s="206" t="s">
        <v>2579</v>
      </c>
      <c r="H437" s="206" t="s">
        <v>3432</v>
      </c>
      <c r="I437" s="207" t="s">
        <v>890</v>
      </c>
      <c r="J437" s="126">
        <v>8121.75</v>
      </c>
      <c r="K437" s="124">
        <v>7715.96</v>
      </c>
      <c r="L437" s="423">
        <v>9082.5</v>
      </c>
      <c r="M437" s="424">
        <v>8650</v>
      </c>
      <c r="N437" s="221" t="s">
        <v>2584</v>
      </c>
      <c r="O437" s="430">
        <f t="shared" si="24"/>
        <v>8600</v>
      </c>
      <c r="P437" s="431">
        <f t="shared" si="25"/>
        <v>8200</v>
      </c>
      <c r="Q437" s="151"/>
      <c r="R437" s="216">
        <v>7528</v>
      </c>
      <c r="S437" s="218">
        <v>7169</v>
      </c>
      <c r="T437" s="461">
        <f t="shared" si="26"/>
        <v>0.14240170031880978</v>
      </c>
      <c r="U437" s="461">
        <f t="shared" si="27"/>
        <v>0.1438136420700237</v>
      </c>
      <c r="V437" s="414"/>
    </row>
    <row r="438" spans="1:22" customFormat="1" ht="33.75">
      <c r="A438" s="122"/>
      <c r="B438" s="191">
        <v>432</v>
      </c>
      <c r="C438" s="192" t="s">
        <v>876</v>
      </c>
      <c r="D438" s="206" t="s">
        <v>2320</v>
      </c>
      <c r="E438" s="206" t="s">
        <v>2576</v>
      </c>
      <c r="F438" s="206"/>
      <c r="G438" s="206" t="s">
        <v>2576</v>
      </c>
      <c r="H438" s="206" t="s">
        <v>3432</v>
      </c>
      <c r="I438" s="207" t="s">
        <v>890</v>
      </c>
      <c r="J438" s="126">
        <v>10829</v>
      </c>
      <c r="K438" s="124">
        <v>10287.549999999999</v>
      </c>
      <c r="L438" s="423">
        <v>13626.9</v>
      </c>
      <c r="M438" s="424">
        <v>12978</v>
      </c>
      <c r="N438" s="221" t="s">
        <v>2584</v>
      </c>
      <c r="O438" s="430">
        <f t="shared" si="24"/>
        <v>12200</v>
      </c>
      <c r="P438" s="431">
        <f t="shared" si="25"/>
        <v>11600</v>
      </c>
      <c r="Q438" s="151"/>
      <c r="R438" s="216">
        <v>10821</v>
      </c>
      <c r="S438" s="218">
        <v>10307</v>
      </c>
      <c r="T438" s="461">
        <f t="shared" si="26"/>
        <v>0.12743739025968026</v>
      </c>
      <c r="U438" s="461">
        <f t="shared" si="27"/>
        <v>0.12544872416804115</v>
      </c>
      <c r="V438" s="414"/>
    </row>
    <row r="439" spans="1:22" customFormat="1" ht="33.75">
      <c r="A439" s="122"/>
      <c r="B439" s="191">
        <v>433</v>
      </c>
      <c r="C439" s="192" t="s">
        <v>876</v>
      </c>
      <c r="D439" s="206" t="s">
        <v>2320</v>
      </c>
      <c r="E439" s="206" t="s">
        <v>2577</v>
      </c>
      <c r="F439" s="206"/>
      <c r="G439" s="206" t="s">
        <v>2577</v>
      </c>
      <c r="H439" s="206" t="s">
        <v>3432</v>
      </c>
      <c r="I439" s="207" t="s">
        <v>890</v>
      </c>
      <c r="J439" s="126">
        <v>10829</v>
      </c>
      <c r="K439" s="124">
        <v>10287.549999999999</v>
      </c>
      <c r="L439" s="423">
        <v>12769.89</v>
      </c>
      <c r="M439" s="424">
        <v>12161.8</v>
      </c>
      <c r="N439" s="221" t="s">
        <v>2584</v>
      </c>
      <c r="O439" s="430">
        <f t="shared" si="24"/>
        <v>11800</v>
      </c>
      <c r="P439" s="431">
        <f t="shared" si="25"/>
        <v>11200</v>
      </c>
      <c r="Q439" s="151"/>
      <c r="R439" s="216">
        <v>10821</v>
      </c>
      <c r="S439" s="218">
        <v>10307</v>
      </c>
      <c r="T439" s="461">
        <f t="shared" si="26"/>
        <v>9.0472229923297287E-2</v>
      </c>
      <c r="U439" s="461">
        <f t="shared" si="27"/>
        <v>8.6640147472591439E-2</v>
      </c>
      <c r="V439" s="414"/>
    </row>
    <row r="440" spans="1:22" customFormat="1" ht="33.75">
      <c r="A440" s="122"/>
      <c r="B440" s="191">
        <v>434</v>
      </c>
      <c r="C440" s="192" t="s">
        <v>876</v>
      </c>
      <c r="D440" s="206" t="s">
        <v>2320</v>
      </c>
      <c r="E440" s="206" t="s">
        <v>2578</v>
      </c>
      <c r="F440" s="206"/>
      <c r="G440" s="206" t="s">
        <v>2578</v>
      </c>
      <c r="H440" s="206" t="s">
        <v>3432</v>
      </c>
      <c r="I440" s="207" t="s">
        <v>890</v>
      </c>
      <c r="J440" s="126">
        <v>10829</v>
      </c>
      <c r="K440" s="124">
        <v>10287.549999999999</v>
      </c>
      <c r="L440" s="423">
        <v>13626.9</v>
      </c>
      <c r="M440" s="424">
        <v>12978</v>
      </c>
      <c r="N440" s="220" t="s">
        <v>2584</v>
      </c>
      <c r="O440" s="430">
        <f t="shared" si="24"/>
        <v>12200</v>
      </c>
      <c r="P440" s="431">
        <f t="shared" si="25"/>
        <v>11600</v>
      </c>
      <c r="Q440" s="151"/>
      <c r="R440" s="216">
        <v>10821</v>
      </c>
      <c r="S440" s="218">
        <v>10307</v>
      </c>
      <c r="T440" s="461">
        <f t="shared" si="26"/>
        <v>0.12743739025968026</v>
      </c>
      <c r="U440" s="461">
        <f t="shared" si="27"/>
        <v>0.12544872416804115</v>
      </c>
      <c r="V440" s="414"/>
    </row>
    <row r="441" spans="1:22" customFormat="1" ht="33.75">
      <c r="A441" s="122"/>
      <c r="B441" s="191">
        <v>435</v>
      </c>
      <c r="C441" s="192" t="s">
        <v>3422</v>
      </c>
      <c r="D441" s="206" t="s">
        <v>2322</v>
      </c>
      <c r="E441" s="206" t="s">
        <v>2855</v>
      </c>
      <c r="F441" s="206"/>
      <c r="G441" s="206" t="s">
        <v>2855</v>
      </c>
      <c r="H441" s="206"/>
      <c r="I441" s="207" t="s">
        <v>878</v>
      </c>
      <c r="J441" s="126">
        <v>21420</v>
      </c>
      <c r="K441" s="124">
        <v>20349</v>
      </c>
      <c r="L441" s="423">
        <v>18367.650000000001</v>
      </c>
      <c r="M441" s="424">
        <v>17493</v>
      </c>
      <c r="N441" s="220" t="s">
        <v>2584</v>
      </c>
      <c r="O441" s="430">
        <f t="shared" si="24"/>
        <v>19900</v>
      </c>
      <c r="P441" s="431">
        <f t="shared" si="25"/>
        <v>18900</v>
      </c>
      <c r="Q441" s="151"/>
      <c r="R441" s="216">
        <v>12867</v>
      </c>
      <c r="S441" s="218">
        <v>12256</v>
      </c>
      <c r="T441" s="461">
        <f t="shared" si="26"/>
        <v>0.54659205720059068</v>
      </c>
      <c r="U441" s="461">
        <f t="shared" si="27"/>
        <v>0.54210182767624016</v>
      </c>
      <c r="V441" s="414"/>
    </row>
    <row r="442" spans="1:22" customFormat="1" ht="45">
      <c r="A442" s="122"/>
      <c r="B442" s="191">
        <v>436</v>
      </c>
      <c r="C442" s="192" t="s">
        <v>1097</v>
      </c>
      <c r="D442" s="206" t="s">
        <v>2396</v>
      </c>
      <c r="E442" s="206" t="s">
        <v>2856</v>
      </c>
      <c r="F442" s="206"/>
      <c r="G442" s="206" t="s">
        <v>2856</v>
      </c>
      <c r="H442" s="206"/>
      <c r="I442" s="207" t="s">
        <v>878</v>
      </c>
      <c r="J442" s="126">
        <v>35700</v>
      </c>
      <c r="K442" s="124">
        <v>33915</v>
      </c>
      <c r="L442" s="423">
        <v>27915.3</v>
      </c>
      <c r="M442" s="424">
        <v>26586</v>
      </c>
      <c r="N442" s="220" t="s">
        <v>2919</v>
      </c>
      <c r="O442" s="430">
        <f t="shared" si="24"/>
        <v>31800</v>
      </c>
      <c r="P442" s="431">
        <f t="shared" si="25"/>
        <v>30300</v>
      </c>
      <c r="Q442" s="151"/>
      <c r="R442" s="216">
        <v>26702</v>
      </c>
      <c r="S442" s="218">
        <v>25433</v>
      </c>
      <c r="T442" s="461">
        <f t="shared" si="26"/>
        <v>0.19092202831248595</v>
      </c>
      <c r="U442" s="461">
        <f t="shared" si="27"/>
        <v>0.19136554869657532</v>
      </c>
      <c r="V442" s="414"/>
    </row>
    <row r="443" spans="1:22" customFormat="1" ht="67.5">
      <c r="A443" s="122"/>
      <c r="B443" s="191">
        <v>437</v>
      </c>
      <c r="C443" s="192" t="s">
        <v>1097</v>
      </c>
      <c r="D443" s="206" t="s">
        <v>2322</v>
      </c>
      <c r="E443" s="206" t="s">
        <v>2857</v>
      </c>
      <c r="F443" s="206"/>
      <c r="G443" s="206" t="s">
        <v>2857</v>
      </c>
      <c r="H443" s="206"/>
      <c r="I443" s="207" t="s">
        <v>878</v>
      </c>
      <c r="J443" s="126">
        <v>476000</v>
      </c>
      <c r="K443" s="124">
        <v>452200</v>
      </c>
      <c r="L443" s="423">
        <v>481057.49999999994</v>
      </c>
      <c r="M443" s="424">
        <v>458150</v>
      </c>
      <c r="N443" s="220" t="s">
        <v>2584</v>
      </c>
      <c r="O443" s="430">
        <f t="shared" si="24"/>
        <v>478500</v>
      </c>
      <c r="P443" s="431">
        <f t="shared" si="25"/>
        <v>455200</v>
      </c>
      <c r="Q443" s="151"/>
      <c r="R443" s="216">
        <v>375144</v>
      </c>
      <c r="S443" s="218">
        <v>357322</v>
      </c>
      <c r="T443" s="461">
        <f t="shared" si="26"/>
        <v>0.27551020408163263</v>
      </c>
      <c r="U443" s="461">
        <f t="shared" si="27"/>
        <v>0.27392100122578517</v>
      </c>
      <c r="V443" s="414"/>
    </row>
    <row r="444" spans="1:22" customFormat="1" ht="45">
      <c r="A444" s="122"/>
      <c r="B444" s="191">
        <v>438</v>
      </c>
      <c r="C444" s="192" t="s">
        <v>1097</v>
      </c>
      <c r="D444" s="206" t="s">
        <v>2322</v>
      </c>
      <c r="E444" s="206" t="s">
        <v>2858</v>
      </c>
      <c r="F444" s="206"/>
      <c r="G444" s="206" t="s">
        <v>2858</v>
      </c>
      <c r="H444" s="206"/>
      <c r="I444" s="207" t="s">
        <v>878</v>
      </c>
      <c r="J444" s="126">
        <v>15470</v>
      </c>
      <c r="K444" s="124">
        <v>14696.5</v>
      </c>
      <c r="L444" s="423">
        <v>22491</v>
      </c>
      <c r="M444" s="424">
        <v>21420</v>
      </c>
      <c r="N444" s="220" t="s">
        <v>2584</v>
      </c>
      <c r="O444" s="430">
        <f t="shared" si="24"/>
        <v>19000</v>
      </c>
      <c r="P444" s="431">
        <f t="shared" si="25"/>
        <v>18100</v>
      </c>
      <c r="Q444" s="151"/>
      <c r="R444" s="216">
        <v>13792</v>
      </c>
      <c r="S444" s="218">
        <v>13136</v>
      </c>
      <c r="T444" s="461">
        <f t="shared" si="26"/>
        <v>0.37761020881670532</v>
      </c>
      <c r="U444" s="461">
        <f t="shared" si="27"/>
        <v>0.37789281364190014</v>
      </c>
      <c r="V444" s="414"/>
    </row>
    <row r="445" spans="1:22" customFormat="1" ht="45">
      <c r="A445" s="122"/>
      <c r="B445" s="191">
        <v>439</v>
      </c>
      <c r="C445" s="192" t="s">
        <v>1097</v>
      </c>
      <c r="D445" s="206" t="s">
        <v>2396</v>
      </c>
      <c r="E445" s="206" t="s">
        <v>2859</v>
      </c>
      <c r="F445" s="206"/>
      <c r="G445" s="206" t="s">
        <v>2859</v>
      </c>
      <c r="H445" s="206"/>
      <c r="I445" s="207" t="s">
        <v>878</v>
      </c>
      <c r="J445" s="126">
        <v>53550</v>
      </c>
      <c r="K445" s="124">
        <v>50872.5</v>
      </c>
      <c r="L445" s="423">
        <v>33810</v>
      </c>
      <c r="M445" s="424">
        <v>32199.999999999996</v>
      </c>
      <c r="N445" s="220" t="s">
        <v>2584</v>
      </c>
      <c r="O445" s="430">
        <f t="shared" si="24"/>
        <v>43700</v>
      </c>
      <c r="P445" s="431">
        <f t="shared" si="25"/>
        <v>41500</v>
      </c>
      <c r="Q445" s="151"/>
      <c r="R445" s="216">
        <v>40666</v>
      </c>
      <c r="S445" s="218">
        <v>38721</v>
      </c>
      <c r="T445" s="461">
        <f t="shared" si="26"/>
        <v>7.46077804554173E-2</v>
      </c>
      <c r="U445" s="461">
        <f t="shared" si="27"/>
        <v>7.1769840654941769E-2</v>
      </c>
      <c r="V445" s="414"/>
    </row>
    <row r="446" spans="1:22" customFormat="1" ht="56.25">
      <c r="A446" s="122"/>
      <c r="B446" s="191">
        <v>440</v>
      </c>
      <c r="C446" s="192" t="s">
        <v>3422</v>
      </c>
      <c r="D446" s="206" t="s">
        <v>2357</v>
      </c>
      <c r="E446" s="206" t="s">
        <v>2860</v>
      </c>
      <c r="F446" s="206"/>
      <c r="G446" s="206" t="s">
        <v>2860</v>
      </c>
      <c r="H446" s="206"/>
      <c r="I446" s="207" t="s">
        <v>890</v>
      </c>
      <c r="J446" s="126">
        <v>41650</v>
      </c>
      <c r="K446" s="124">
        <v>39567.5</v>
      </c>
      <c r="L446" s="423">
        <v>93369.150000000009</v>
      </c>
      <c r="M446" s="424">
        <v>88923</v>
      </c>
      <c r="N446" s="221" t="s">
        <v>2584</v>
      </c>
      <c r="O446" s="430">
        <f t="shared" si="24"/>
        <v>67500</v>
      </c>
      <c r="P446" s="431">
        <f t="shared" si="25"/>
        <v>64200</v>
      </c>
      <c r="Q446" s="151"/>
      <c r="R446" s="216">
        <v>42752</v>
      </c>
      <c r="S446" s="218">
        <v>40716</v>
      </c>
      <c r="T446" s="461">
        <f t="shared" si="26"/>
        <v>0.57887350299401197</v>
      </c>
      <c r="U446" s="461">
        <f t="shared" si="27"/>
        <v>0.57677571470674915</v>
      </c>
      <c r="V446" s="414"/>
    </row>
    <row r="447" spans="1:22" customFormat="1" ht="56.25">
      <c r="A447" s="122"/>
      <c r="B447" s="191">
        <v>441</v>
      </c>
      <c r="C447" s="192" t="s">
        <v>1097</v>
      </c>
      <c r="D447" s="206" t="s">
        <v>2322</v>
      </c>
      <c r="E447" s="206" t="s">
        <v>2861</v>
      </c>
      <c r="F447" s="206"/>
      <c r="G447" s="206" t="s">
        <v>2861</v>
      </c>
      <c r="H447" s="206"/>
      <c r="I447" s="207" t="s">
        <v>878</v>
      </c>
      <c r="J447" s="126">
        <v>1309000</v>
      </c>
      <c r="K447" s="124">
        <v>1243550</v>
      </c>
      <c r="L447" s="423">
        <v>1543057.5299999998</v>
      </c>
      <c r="M447" s="424">
        <v>1469578.5999999999</v>
      </c>
      <c r="N447" s="220" t="s">
        <v>2584</v>
      </c>
      <c r="O447" s="430">
        <f t="shared" si="24"/>
        <v>1426000</v>
      </c>
      <c r="P447" s="431">
        <f t="shared" si="25"/>
        <v>1356600</v>
      </c>
      <c r="Q447" s="151"/>
      <c r="R447" s="216">
        <v>1158394</v>
      </c>
      <c r="S447" s="218">
        <v>1103232</v>
      </c>
      <c r="T447" s="461">
        <f t="shared" si="26"/>
        <v>0.23101466340467924</v>
      </c>
      <c r="U447" s="461">
        <f t="shared" si="27"/>
        <v>0.22965976331360946</v>
      </c>
      <c r="V447" s="414"/>
    </row>
    <row r="448" spans="1:22" customFormat="1" ht="56.25">
      <c r="A448" s="122"/>
      <c r="B448" s="191">
        <v>442</v>
      </c>
      <c r="C448" s="192" t="s">
        <v>1097</v>
      </c>
      <c r="D448" s="206" t="s">
        <v>2320</v>
      </c>
      <c r="E448" s="206" t="s">
        <v>2862</v>
      </c>
      <c r="F448" s="206"/>
      <c r="G448" s="206" t="s">
        <v>2862</v>
      </c>
      <c r="H448" s="206"/>
      <c r="I448" s="207" t="s">
        <v>878</v>
      </c>
      <c r="J448" s="126">
        <v>844900</v>
      </c>
      <c r="K448" s="124">
        <v>802655</v>
      </c>
      <c r="L448" s="423">
        <v>1227450</v>
      </c>
      <c r="M448" s="424">
        <v>1169000</v>
      </c>
      <c r="N448" s="220" t="s">
        <v>2919</v>
      </c>
      <c r="O448" s="430">
        <f t="shared" si="24"/>
        <v>1036200</v>
      </c>
      <c r="P448" s="431">
        <f t="shared" si="25"/>
        <v>985800</v>
      </c>
      <c r="Q448" s="151"/>
      <c r="R448" s="216">
        <v>896069</v>
      </c>
      <c r="S448" s="218">
        <v>853345</v>
      </c>
      <c r="T448" s="461">
        <f t="shared" si="26"/>
        <v>0.15638416238035241</v>
      </c>
      <c r="U448" s="461">
        <f t="shared" si="27"/>
        <v>0.15521858099596295</v>
      </c>
      <c r="V448" s="414"/>
    </row>
    <row r="449" spans="1:22" customFormat="1" ht="33.75">
      <c r="A449" s="122"/>
      <c r="B449" s="191">
        <v>443</v>
      </c>
      <c r="C449" s="192" t="s">
        <v>1097</v>
      </c>
      <c r="D449" s="206" t="s">
        <v>2322</v>
      </c>
      <c r="E449" s="206" t="s">
        <v>2863</v>
      </c>
      <c r="F449" s="206"/>
      <c r="G449" s="206" t="s">
        <v>2863</v>
      </c>
      <c r="H449" s="206"/>
      <c r="I449" s="207" t="s">
        <v>878</v>
      </c>
      <c r="J449" s="126">
        <v>833000</v>
      </c>
      <c r="K449" s="124">
        <v>791350</v>
      </c>
      <c r="L449" s="423">
        <v>1081114.44</v>
      </c>
      <c r="M449" s="424">
        <v>1029632.7999999999</v>
      </c>
      <c r="N449" s="220" t="s">
        <v>2584</v>
      </c>
      <c r="O449" s="430">
        <f t="shared" si="24"/>
        <v>957100</v>
      </c>
      <c r="P449" s="431">
        <f t="shared" si="25"/>
        <v>910500</v>
      </c>
      <c r="Q449" s="151"/>
      <c r="R449" s="216">
        <v>761669</v>
      </c>
      <c r="S449" s="218">
        <v>725387</v>
      </c>
      <c r="T449" s="461">
        <f t="shared" si="26"/>
        <v>0.25658258377326632</v>
      </c>
      <c r="U449" s="461">
        <f t="shared" si="27"/>
        <v>0.2551920561024667</v>
      </c>
      <c r="V449" s="414"/>
    </row>
    <row r="450" spans="1:22" customFormat="1" ht="33.75">
      <c r="A450" s="122"/>
      <c r="B450" s="191">
        <v>444</v>
      </c>
      <c r="C450" s="192" t="s">
        <v>3422</v>
      </c>
      <c r="D450" s="206" t="s">
        <v>2320</v>
      </c>
      <c r="E450" s="206" t="s">
        <v>2864</v>
      </c>
      <c r="F450" s="206"/>
      <c r="G450" s="206" t="s">
        <v>2864</v>
      </c>
      <c r="H450" s="206"/>
      <c r="I450" s="207" t="s">
        <v>878</v>
      </c>
      <c r="J450" s="126">
        <v>226100</v>
      </c>
      <c r="K450" s="124">
        <v>214795</v>
      </c>
      <c r="L450" s="423">
        <v>333666.90000000002</v>
      </c>
      <c r="M450" s="424">
        <v>317778</v>
      </c>
      <c r="N450" s="220" t="s">
        <v>2584</v>
      </c>
      <c r="O450" s="430">
        <f t="shared" si="24"/>
        <v>279900</v>
      </c>
      <c r="P450" s="431">
        <f t="shared" si="25"/>
        <v>266300</v>
      </c>
      <c r="Q450" s="151"/>
      <c r="R450" s="216">
        <v>172141</v>
      </c>
      <c r="S450" s="218">
        <v>163944</v>
      </c>
      <c r="T450" s="461">
        <f t="shared" si="26"/>
        <v>0.62599264556381107</v>
      </c>
      <c r="U450" s="461">
        <f t="shared" si="27"/>
        <v>0.62433513882789249</v>
      </c>
      <c r="V450" s="414"/>
    </row>
    <row r="451" spans="1:22" customFormat="1" ht="45">
      <c r="A451" s="122"/>
      <c r="B451" s="191">
        <v>445</v>
      </c>
      <c r="C451" s="192" t="s">
        <v>3422</v>
      </c>
      <c r="D451" s="206" t="s">
        <v>2398</v>
      </c>
      <c r="E451" s="206" t="s">
        <v>2865</v>
      </c>
      <c r="F451" s="206"/>
      <c r="G451" s="206" t="s">
        <v>2865</v>
      </c>
      <c r="H451" s="206"/>
      <c r="I451" s="207" t="s">
        <v>878</v>
      </c>
      <c r="J451" s="126">
        <v>157080</v>
      </c>
      <c r="K451" s="124">
        <v>149226</v>
      </c>
      <c r="L451" s="423">
        <v>227850</v>
      </c>
      <c r="M451" s="424">
        <v>217000</v>
      </c>
      <c r="N451" s="220" t="s">
        <v>2584</v>
      </c>
      <c r="O451" s="430">
        <f t="shared" si="24"/>
        <v>192500</v>
      </c>
      <c r="P451" s="431">
        <f t="shared" si="25"/>
        <v>183100</v>
      </c>
      <c r="Q451" s="151"/>
      <c r="R451" s="216">
        <v>156797</v>
      </c>
      <c r="S451" s="218">
        <v>149330</v>
      </c>
      <c r="T451" s="461">
        <f t="shared" si="26"/>
        <v>0.22770206062615994</v>
      </c>
      <c r="U451" s="461">
        <f t="shared" si="27"/>
        <v>0.22614344070180137</v>
      </c>
      <c r="V451" s="414"/>
    </row>
    <row r="452" spans="1:22" customFormat="1" ht="33.75">
      <c r="A452" s="122"/>
      <c r="B452" s="191">
        <v>446</v>
      </c>
      <c r="C452" s="192" t="s">
        <v>3422</v>
      </c>
      <c r="D452" s="206" t="s">
        <v>2357</v>
      </c>
      <c r="E452" s="206" t="s">
        <v>3417</v>
      </c>
      <c r="F452" s="206"/>
      <c r="G452" s="206" t="s">
        <v>3417</v>
      </c>
      <c r="H452" s="206" t="s">
        <v>3431</v>
      </c>
      <c r="I452" s="207" t="s">
        <v>896</v>
      </c>
      <c r="J452" s="126">
        <v>273700</v>
      </c>
      <c r="K452" s="124">
        <v>260015</v>
      </c>
      <c r="L452" s="423">
        <v>277389</v>
      </c>
      <c r="M452" s="424">
        <v>264180</v>
      </c>
      <c r="N452" s="220" t="s">
        <v>2584</v>
      </c>
      <c r="O452" s="430">
        <f t="shared" si="24"/>
        <v>275500</v>
      </c>
      <c r="P452" s="431">
        <f t="shared" si="25"/>
        <v>262100</v>
      </c>
      <c r="Q452" s="151"/>
      <c r="R452" s="216">
        <v>232337</v>
      </c>
      <c r="S452" s="218">
        <v>221272</v>
      </c>
      <c r="T452" s="461">
        <f t="shared" si="26"/>
        <v>0.18577755587788428</v>
      </c>
      <c r="U452" s="461">
        <f t="shared" si="27"/>
        <v>0.18451498608048014</v>
      </c>
      <c r="V452" s="414"/>
    </row>
    <row r="453" spans="1:22" customFormat="1" ht="33.75">
      <c r="A453" s="122"/>
      <c r="B453" s="191">
        <v>447</v>
      </c>
      <c r="C453" s="192" t="s">
        <v>1097</v>
      </c>
      <c r="D453" s="206" t="s">
        <v>2320</v>
      </c>
      <c r="E453" s="206" t="s">
        <v>2867</v>
      </c>
      <c r="F453" s="206"/>
      <c r="G453" s="206" t="s">
        <v>2867</v>
      </c>
      <c r="H453" s="206"/>
      <c r="I453" s="207" t="s">
        <v>878</v>
      </c>
      <c r="J453" s="126">
        <v>2547016.5</v>
      </c>
      <c r="K453" s="124">
        <v>2419666.27</v>
      </c>
      <c r="L453" s="423">
        <v>3077859.75</v>
      </c>
      <c r="M453" s="424">
        <v>2931295</v>
      </c>
      <c r="N453" s="221" t="s">
        <v>2584</v>
      </c>
      <c r="O453" s="430">
        <f t="shared" si="24"/>
        <v>2812400</v>
      </c>
      <c r="P453" s="431">
        <f t="shared" si="25"/>
        <v>2675500</v>
      </c>
      <c r="Q453" s="151"/>
      <c r="R453" s="216">
        <v>2546993</v>
      </c>
      <c r="S453" s="218">
        <v>2425588</v>
      </c>
      <c r="T453" s="461">
        <f t="shared" si="26"/>
        <v>0.10420405552743961</v>
      </c>
      <c r="U453" s="461">
        <f t="shared" si="27"/>
        <v>0.1030315123590651</v>
      </c>
      <c r="V453" s="414"/>
    </row>
    <row r="454" spans="1:22" customFormat="1" ht="56.25">
      <c r="A454" s="122"/>
      <c r="B454" s="191">
        <v>448</v>
      </c>
      <c r="C454" s="192" t="s">
        <v>1097</v>
      </c>
      <c r="D454" s="206" t="s">
        <v>2322</v>
      </c>
      <c r="E454" s="206" t="s">
        <v>2868</v>
      </c>
      <c r="F454" s="206"/>
      <c r="G454" s="206" t="s">
        <v>2868</v>
      </c>
      <c r="H454" s="206"/>
      <c r="I454" s="207" t="s">
        <v>878</v>
      </c>
      <c r="J454" s="126">
        <v>1324232</v>
      </c>
      <c r="K454" s="124">
        <v>1258020.3999999999</v>
      </c>
      <c r="L454" s="423">
        <v>1587839.61</v>
      </c>
      <c r="M454" s="424">
        <v>1512228.2</v>
      </c>
      <c r="N454" s="220" t="s">
        <v>2584</v>
      </c>
      <c r="O454" s="430">
        <f t="shared" si="24"/>
        <v>1456000</v>
      </c>
      <c r="P454" s="431">
        <f t="shared" si="25"/>
        <v>1385100</v>
      </c>
      <c r="Q454" s="151"/>
      <c r="R454" s="216">
        <v>1324231</v>
      </c>
      <c r="S454" s="218">
        <v>1261195</v>
      </c>
      <c r="T454" s="461">
        <f t="shared" si="26"/>
        <v>9.9506052946955623E-2</v>
      </c>
      <c r="U454" s="461">
        <f t="shared" si="27"/>
        <v>9.8244125611027633E-2</v>
      </c>
      <c r="V454" s="414"/>
    </row>
    <row r="455" spans="1:22" customFormat="1" ht="56.25">
      <c r="A455" s="122"/>
      <c r="B455" s="191">
        <v>449</v>
      </c>
      <c r="C455" s="192" t="s">
        <v>1097</v>
      </c>
      <c r="D455" s="206" t="s">
        <v>2320</v>
      </c>
      <c r="E455" s="206" t="s">
        <v>2869</v>
      </c>
      <c r="F455" s="206"/>
      <c r="G455" s="206" t="s">
        <v>2869</v>
      </c>
      <c r="H455" s="206"/>
      <c r="I455" s="207" t="s">
        <v>878</v>
      </c>
      <c r="J455" s="126">
        <v>219555</v>
      </c>
      <c r="K455" s="124">
        <v>208577.25</v>
      </c>
      <c r="L455" s="423">
        <v>218662.5</v>
      </c>
      <c r="M455" s="424">
        <v>208250</v>
      </c>
      <c r="N455" s="220" t="s">
        <v>2584</v>
      </c>
      <c r="O455" s="430">
        <f t="shared" si="24"/>
        <v>219100</v>
      </c>
      <c r="P455" s="431">
        <f t="shared" si="25"/>
        <v>208400</v>
      </c>
      <c r="Q455" s="151"/>
      <c r="R455" s="216">
        <v>219497</v>
      </c>
      <c r="S455" s="218">
        <v>209140</v>
      </c>
      <c r="T455" s="461">
        <f t="shared" si="26"/>
        <v>-1.808680756456808E-3</v>
      </c>
      <c r="U455" s="461">
        <f t="shared" si="27"/>
        <v>-3.5382997035478627E-3</v>
      </c>
      <c r="V455" s="414"/>
    </row>
    <row r="456" spans="1:22" customFormat="1" ht="33.75">
      <c r="A456" s="122"/>
      <c r="B456" s="191">
        <v>450</v>
      </c>
      <c r="C456" s="192" t="s">
        <v>1097</v>
      </c>
      <c r="D456" s="206" t="s">
        <v>2322</v>
      </c>
      <c r="E456" s="206" t="s">
        <v>3330</v>
      </c>
      <c r="F456" s="206"/>
      <c r="G456" s="206" t="s">
        <v>3330</v>
      </c>
      <c r="H456" s="206"/>
      <c r="I456" s="207" t="s">
        <v>878</v>
      </c>
      <c r="J456" s="126">
        <v>1628515</v>
      </c>
      <c r="K456" s="124">
        <v>1547089.25</v>
      </c>
      <c r="L456" s="423">
        <v>1595830.46</v>
      </c>
      <c r="M456" s="424">
        <v>1595830.46</v>
      </c>
      <c r="N456" s="220" t="s">
        <v>3437</v>
      </c>
      <c r="O456" s="430">
        <f t="shared" ref="O456:O459" si="28">ROUND((J456+L456)/2,-2)</f>
        <v>1612200</v>
      </c>
      <c r="P456" s="431">
        <f t="shared" ref="P456:P459" si="29">ROUND((K456+M456)/2,-2)</f>
        <v>1571500</v>
      </c>
      <c r="Q456" s="151"/>
      <c r="R456" s="216">
        <v>1628398</v>
      </c>
      <c r="S456" s="218">
        <v>1628398</v>
      </c>
      <c r="T456" s="461">
        <f t="shared" ref="T456:T459" si="30">(O456-R456)/R456</f>
        <v>-9.9471996403827558E-3</v>
      </c>
      <c r="U456" s="461">
        <f t="shared" ref="U456:U459" si="31">(P456-S456)/S456</f>
        <v>-3.4941089340566618E-2</v>
      </c>
      <c r="V456" s="414"/>
    </row>
    <row r="457" spans="1:22" customFormat="1" ht="45">
      <c r="A457" s="122"/>
      <c r="B457" s="191">
        <v>451</v>
      </c>
      <c r="C457" s="192" t="s">
        <v>1097</v>
      </c>
      <c r="D457" s="206" t="s">
        <v>2322</v>
      </c>
      <c r="E457" s="206" t="s">
        <v>3418</v>
      </c>
      <c r="F457" s="206"/>
      <c r="G457" s="206" t="s">
        <v>3418</v>
      </c>
      <c r="H457" s="206"/>
      <c r="I457" s="207" t="s">
        <v>878</v>
      </c>
      <c r="J457" s="126">
        <v>368900</v>
      </c>
      <c r="K457" s="124">
        <v>350455</v>
      </c>
      <c r="L457" s="423">
        <v>409500</v>
      </c>
      <c r="M457" s="424">
        <v>390000</v>
      </c>
      <c r="N457" s="220" t="s">
        <v>2584</v>
      </c>
      <c r="O457" s="430">
        <f t="shared" si="28"/>
        <v>389200</v>
      </c>
      <c r="P457" s="431">
        <f t="shared" si="29"/>
        <v>370200</v>
      </c>
      <c r="Q457" s="151"/>
      <c r="R457" s="216">
        <v>343613</v>
      </c>
      <c r="S457" s="218">
        <v>327250</v>
      </c>
      <c r="T457" s="461">
        <f t="shared" si="30"/>
        <v>0.13266960213961637</v>
      </c>
      <c r="U457" s="461">
        <f t="shared" si="31"/>
        <v>0.13124522536287242</v>
      </c>
      <c r="V457" s="414"/>
    </row>
    <row r="458" spans="1:22" customFormat="1" ht="33.75">
      <c r="A458" s="122"/>
      <c r="B458" s="191">
        <v>452</v>
      </c>
      <c r="C458" s="192" t="s">
        <v>1097</v>
      </c>
      <c r="D458" s="206" t="s">
        <v>2322</v>
      </c>
      <c r="E458" s="206" t="s">
        <v>3419</v>
      </c>
      <c r="F458" s="206"/>
      <c r="G458" s="206" t="s">
        <v>3419</v>
      </c>
      <c r="H458" s="206"/>
      <c r="I458" s="207" t="s">
        <v>878</v>
      </c>
      <c r="J458" s="126">
        <v>380800</v>
      </c>
      <c r="K458" s="124">
        <v>361760</v>
      </c>
      <c r="L458" s="423">
        <v>462315</v>
      </c>
      <c r="M458" s="424">
        <v>440300</v>
      </c>
      <c r="N458" s="220" t="s">
        <v>2584</v>
      </c>
      <c r="O458" s="430">
        <f t="shared" si="28"/>
        <v>421600</v>
      </c>
      <c r="P458" s="431">
        <f t="shared" si="29"/>
        <v>401000</v>
      </c>
      <c r="Q458" s="151"/>
      <c r="R458" s="216">
        <v>351110</v>
      </c>
      <c r="S458" s="218">
        <v>334390</v>
      </c>
      <c r="T458" s="461">
        <f t="shared" si="30"/>
        <v>0.20076329355472644</v>
      </c>
      <c r="U458" s="461">
        <f t="shared" si="31"/>
        <v>0.19919854062621489</v>
      </c>
      <c r="V458" s="414"/>
    </row>
    <row r="459" spans="1:22" customFormat="1" ht="56.25">
      <c r="A459" s="122"/>
      <c r="B459" s="191">
        <v>453</v>
      </c>
      <c r="C459" s="192" t="s">
        <v>1097</v>
      </c>
      <c r="D459" s="206" t="s">
        <v>2396</v>
      </c>
      <c r="E459" s="206" t="s">
        <v>3420</v>
      </c>
      <c r="F459" s="206"/>
      <c r="G459" s="206" t="s">
        <v>3420</v>
      </c>
      <c r="H459" s="206"/>
      <c r="I459" s="207" t="s">
        <v>878</v>
      </c>
      <c r="J459" s="126">
        <v>128698.5</v>
      </c>
      <c r="K459" s="124">
        <v>122264.17</v>
      </c>
      <c r="L459" s="423">
        <v>209895</v>
      </c>
      <c r="M459" s="424">
        <v>199900</v>
      </c>
      <c r="N459" s="220" t="s">
        <v>2584</v>
      </c>
      <c r="O459" s="430">
        <f t="shared" si="28"/>
        <v>169300</v>
      </c>
      <c r="P459" s="431">
        <f t="shared" si="29"/>
        <v>161100</v>
      </c>
      <c r="Q459" s="151"/>
      <c r="R459" s="216">
        <v>128699</v>
      </c>
      <c r="S459" s="218">
        <v>122570</v>
      </c>
      <c r="T459" s="461">
        <f t="shared" si="30"/>
        <v>0.31547253669414682</v>
      </c>
      <c r="U459" s="461">
        <f t="shared" si="31"/>
        <v>0.3143509831116913</v>
      </c>
      <c r="V459" s="414"/>
    </row>
    <row r="460" spans="1:22" customFormat="1" ht="33.75">
      <c r="A460" s="122"/>
      <c r="B460" s="191">
        <v>454</v>
      </c>
      <c r="C460" s="192" t="s">
        <v>1097</v>
      </c>
      <c r="D460" s="206" t="s">
        <v>2320</v>
      </c>
      <c r="E460" s="206" t="s">
        <v>3679</v>
      </c>
      <c r="F460" s="206"/>
      <c r="G460" s="206" t="s">
        <v>3679</v>
      </c>
      <c r="H460" s="206"/>
      <c r="I460" s="207"/>
      <c r="J460" s="553">
        <v>25277.385000000002</v>
      </c>
      <c r="K460" s="554">
        <v>24073.7</v>
      </c>
      <c r="L460" s="423">
        <f>+M460*1.05</f>
        <v>36750</v>
      </c>
      <c r="M460" s="424">
        <v>35000</v>
      </c>
      <c r="N460" s="220" t="s">
        <v>2584</v>
      </c>
      <c r="O460" s="430">
        <f>ROUND(L460,-2)</f>
        <v>36800</v>
      </c>
      <c r="P460" s="431">
        <f>ROUND(M460,-2)</f>
        <v>35000</v>
      </c>
      <c r="Q460" s="151"/>
      <c r="R460" s="216">
        <v>25277.385000000002</v>
      </c>
      <c r="S460" s="218">
        <v>24073.7</v>
      </c>
      <c r="T460" s="461">
        <f t="shared" ref="T460:T474" si="32">(O460-R460)/R460</f>
        <v>0.4558467974436437</v>
      </c>
      <c r="U460" s="461">
        <f t="shared" ref="U460:U474" si="33">(P460-S460)/S460</f>
        <v>0.45386874472972577</v>
      </c>
      <c r="V460" s="414"/>
    </row>
    <row r="461" spans="1:22" customFormat="1" ht="22.5">
      <c r="A461" s="122"/>
      <c r="B461" s="191">
        <v>455</v>
      </c>
      <c r="C461" s="192" t="s">
        <v>1097</v>
      </c>
      <c r="D461" s="206" t="s">
        <v>2322</v>
      </c>
      <c r="E461" s="206" t="s">
        <v>3680</v>
      </c>
      <c r="F461" s="206"/>
      <c r="G461" s="206" t="s">
        <v>3680</v>
      </c>
      <c r="H461" s="206"/>
      <c r="I461" s="207"/>
      <c r="J461" s="553">
        <v>1794396.9540000001</v>
      </c>
      <c r="K461" s="554">
        <v>1708949.48</v>
      </c>
      <c r="L461" s="423">
        <f>+M461*1.05</f>
        <v>1536885</v>
      </c>
      <c r="M461" s="424">
        <v>1463700</v>
      </c>
      <c r="N461" s="220" t="s">
        <v>2584</v>
      </c>
      <c r="O461" s="430">
        <f t="shared" ref="O461:O475" si="34">ROUND(L461,-2)</f>
        <v>1536900</v>
      </c>
      <c r="P461" s="431">
        <f t="shared" ref="P461:P475" si="35">ROUND(M461,-2)</f>
        <v>1463700</v>
      </c>
      <c r="Q461" s="151"/>
      <c r="R461" s="216">
        <v>1794396.9540000001</v>
      </c>
      <c r="S461" s="218">
        <v>1708949.48</v>
      </c>
      <c r="T461" s="461">
        <f t="shared" si="32"/>
        <v>-0.1435005523309644</v>
      </c>
      <c r="U461" s="461">
        <f t="shared" si="33"/>
        <v>-0.14350891168532376</v>
      </c>
      <c r="V461" s="414"/>
    </row>
    <row r="462" spans="1:22" customFormat="1" ht="22.5">
      <c r="A462" s="122"/>
      <c r="B462" s="191">
        <v>456</v>
      </c>
      <c r="C462" s="192" t="s">
        <v>1097</v>
      </c>
      <c r="D462" s="206" t="s">
        <v>2322</v>
      </c>
      <c r="E462" s="206" t="s">
        <v>3681</v>
      </c>
      <c r="F462" s="206"/>
      <c r="G462" s="206" t="s">
        <v>3681</v>
      </c>
      <c r="H462" s="206"/>
      <c r="I462" s="207"/>
      <c r="J462" s="553">
        <v>2267753.7855000002</v>
      </c>
      <c r="K462" s="554">
        <v>2159765.5099999998</v>
      </c>
      <c r="L462" s="423">
        <f>+M462*1.05</f>
        <v>1774500</v>
      </c>
      <c r="M462" s="424">
        <v>1690000</v>
      </c>
      <c r="N462" s="220" t="s">
        <v>2584</v>
      </c>
      <c r="O462" s="430">
        <f t="shared" si="34"/>
        <v>1774500</v>
      </c>
      <c r="P462" s="431">
        <f t="shared" si="35"/>
        <v>1690000</v>
      </c>
      <c r="Q462" s="151"/>
      <c r="R462" s="216">
        <v>2267753.7855000002</v>
      </c>
      <c r="S462" s="218">
        <v>2159765.5099999998</v>
      </c>
      <c r="T462" s="461">
        <f t="shared" si="32"/>
        <v>-0.21750764507763631</v>
      </c>
      <c r="U462" s="461">
        <f t="shared" si="33"/>
        <v>-0.21750764507763615</v>
      </c>
      <c r="V462" s="414"/>
    </row>
    <row r="463" spans="1:22" customFormat="1" ht="33.75">
      <c r="A463" s="122"/>
      <c r="B463" s="191">
        <v>457</v>
      </c>
      <c r="C463" s="192" t="s">
        <v>1097</v>
      </c>
      <c r="D463" s="206" t="s">
        <v>2320</v>
      </c>
      <c r="E463" s="206" t="s">
        <v>3682</v>
      </c>
      <c r="F463" s="206"/>
      <c r="G463" s="206" t="s">
        <v>3682</v>
      </c>
      <c r="H463" s="206"/>
      <c r="I463" s="207"/>
      <c r="J463" s="553">
        <v>1003660.875</v>
      </c>
      <c r="K463" s="554">
        <v>955867.5</v>
      </c>
      <c r="L463" s="423">
        <f>+M463*1.05</f>
        <v>882000</v>
      </c>
      <c r="M463" s="424">
        <v>840000</v>
      </c>
      <c r="N463" s="220" t="s">
        <v>2584</v>
      </c>
      <c r="O463" s="430">
        <f t="shared" si="34"/>
        <v>882000</v>
      </c>
      <c r="P463" s="431">
        <f t="shared" si="35"/>
        <v>840000</v>
      </c>
      <c r="Q463" s="151"/>
      <c r="R463" s="216">
        <v>1003660.875</v>
      </c>
      <c r="S463" s="218">
        <v>955867.5</v>
      </c>
      <c r="T463" s="461">
        <f t="shared" si="32"/>
        <v>-0.12121711429669907</v>
      </c>
      <c r="U463" s="461">
        <f t="shared" si="33"/>
        <v>-0.12121711429669907</v>
      </c>
      <c r="V463" s="414"/>
    </row>
    <row r="464" spans="1:22" customFormat="1" ht="45">
      <c r="A464" s="122"/>
      <c r="B464" s="191">
        <v>458</v>
      </c>
      <c r="C464" s="192" t="s">
        <v>876</v>
      </c>
      <c r="D464" s="206" t="s">
        <v>2322</v>
      </c>
      <c r="E464" s="206" t="s">
        <v>3683</v>
      </c>
      <c r="F464" s="206"/>
      <c r="G464" s="206" t="s">
        <v>3683</v>
      </c>
      <c r="H464" s="206"/>
      <c r="I464" s="207"/>
      <c r="J464" s="553">
        <v>744047.2620000001</v>
      </c>
      <c r="K464" s="554">
        <v>708616.44</v>
      </c>
      <c r="L464" s="423">
        <f>+M464*1.05</f>
        <v>268642.5</v>
      </c>
      <c r="M464" s="424">
        <v>255850</v>
      </c>
      <c r="N464" s="220" t="s">
        <v>2584</v>
      </c>
      <c r="O464" s="430">
        <f t="shared" si="34"/>
        <v>268600</v>
      </c>
      <c r="P464" s="431">
        <f t="shared" si="35"/>
        <v>255900</v>
      </c>
      <c r="Q464" s="151"/>
      <c r="R464" s="216">
        <v>744047.2620000001</v>
      </c>
      <c r="S464" s="218">
        <v>708616.44</v>
      </c>
      <c r="T464" s="461">
        <f t="shared" si="32"/>
        <v>-0.63900142676689276</v>
      </c>
      <c r="U464" s="461">
        <f t="shared" si="33"/>
        <v>-0.63887374670562258</v>
      </c>
      <c r="V464" s="414"/>
    </row>
    <row r="465" spans="1:22" customFormat="1" ht="45">
      <c r="A465" s="122"/>
      <c r="B465" s="191">
        <v>459</v>
      </c>
      <c r="C465" s="192" t="s">
        <v>1097</v>
      </c>
      <c r="D465" s="206" t="s">
        <v>2320</v>
      </c>
      <c r="E465" s="206" t="s">
        <v>3606</v>
      </c>
      <c r="F465" s="206"/>
      <c r="G465" s="206" t="s">
        <v>3606</v>
      </c>
      <c r="H465" s="206"/>
      <c r="I465" s="207"/>
      <c r="J465" s="553">
        <v>56799.771000000001</v>
      </c>
      <c r="K465" s="554">
        <v>54095.020000000004</v>
      </c>
      <c r="L465" s="423">
        <v>56799.771000000001</v>
      </c>
      <c r="M465" s="424">
        <v>54095.020000000004</v>
      </c>
      <c r="N465" s="220" t="s">
        <v>3437</v>
      </c>
      <c r="O465" s="430">
        <f t="shared" si="34"/>
        <v>56800</v>
      </c>
      <c r="P465" s="431">
        <f t="shared" si="35"/>
        <v>54100</v>
      </c>
      <c r="Q465" s="151"/>
      <c r="R465" s="216">
        <v>56799.771000000001</v>
      </c>
      <c r="S465" s="218">
        <v>54095.020000000004</v>
      </c>
      <c r="T465" s="461">
        <f t="shared" si="32"/>
        <v>4.031706395424723E-6</v>
      </c>
      <c r="U465" s="461">
        <f t="shared" si="33"/>
        <v>9.2060230313177163E-5</v>
      </c>
      <c r="V465" s="414"/>
    </row>
    <row r="466" spans="1:22" customFormat="1" ht="22.5">
      <c r="A466" s="122"/>
      <c r="B466" s="191">
        <v>460</v>
      </c>
      <c r="C466" s="192" t="s">
        <v>1097</v>
      </c>
      <c r="D466" s="206" t="s">
        <v>2322</v>
      </c>
      <c r="E466" s="206" t="s">
        <v>3684</v>
      </c>
      <c r="F466" s="206"/>
      <c r="G466" s="206" t="s">
        <v>3684</v>
      </c>
      <c r="H466" s="206"/>
      <c r="I466" s="207"/>
      <c r="J466" s="553">
        <v>348610.5</v>
      </c>
      <c r="K466" s="554">
        <v>332010</v>
      </c>
      <c r="L466" s="423">
        <f>+M466*1.05</f>
        <v>337365</v>
      </c>
      <c r="M466" s="424">
        <v>321300</v>
      </c>
      <c r="N466" s="220" t="s">
        <v>2584</v>
      </c>
      <c r="O466" s="430">
        <f t="shared" si="34"/>
        <v>337400</v>
      </c>
      <c r="P466" s="431">
        <f t="shared" si="35"/>
        <v>321300</v>
      </c>
      <c r="Q466" s="151"/>
      <c r="R466" s="216">
        <v>348610.5</v>
      </c>
      <c r="S466" s="218">
        <v>332010</v>
      </c>
      <c r="T466" s="461">
        <f t="shared" si="32"/>
        <v>-3.2157665933757018E-2</v>
      </c>
      <c r="U466" s="461">
        <f t="shared" si="33"/>
        <v>-3.2258064516129031E-2</v>
      </c>
      <c r="V466" s="414"/>
    </row>
    <row r="467" spans="1:22" customFormat="1" ht="22.5">
      <c r="A467" s="122"/>
      <c r="B467" s="191">
        <v>461</v>
      </c>
      <c r="C467" s="192" t="s">
        <v>1097</v>
      </c>
      <c r="D467" s="206" t="s">
        <v>2322</v>
      </c>
      <c r="E467" s="206" t="s">
        <v>3685</v>
      </c>
      <c r="F467" s="206"/>
      <c r="G467" s="206" t="s">
        <v>3685</v>
      </c>
      <c r="H467" s="206"/>
      <c r="I467" s="207"/>
      <c r="J467" s="553">
        <v>1208266.5</v>
      </c>
      <c r="K467" s="554">
        <v>1150730</v>
      </c>
      <c r="L467" s="423">
        <f>+M467*1.05</f>
        <v>1048950</v>
      </c>
      <c r="M467" s="424">
        <v>999000</v>
      </c>
      <c r="N467" s="220" t="s">
        <v>2584</v>
      </c>
      <c r="O467" s="430">
        <f t="shared" si="34"/>
        <v>1049000</v>
      </c>
      <c r="P467" s="431">
        <f t="shared" si="35"/>
        <v>999000</v>
      </c>
      <c r="Q467" s="151"/>
      <c r="R467" s="216">
        <v>1208266.5</v>
      </c>
      <c r="S467" s="218">
        <v>1150730</v>
      </c>
      <c r="T467" s="461">
        <f t="shared" si="32"/>
        <v>-0.13181404930120963</v>
      </c>
      <c r="U467" s="461">
        <f t="shared" si="33"/>
        <v>-0.13185543090038498</v>
      </c>
      <c r="V467" s="414"/>
    </row>
    <row r="468" spans="1:22" customFormat="1" ht="22.5">
      <c r="A468" s="122"/>
      <c r="B468" s="191">
        <v>462</v>
      </c>
      <c r="C468" s="192" t="s">
        <v>1097</v>
      </c>
      <c r="D468" s="206" t="s">
        <v>2322</v>
      </c>
      <c r="E468" s="206" t="s">
        <v>3686</v>
      </c>
      <c r="F468" s="206"/>
      <c r="G468" s="206" t="s">
        <v>3686</v>
      </c>
      <c r="H468" s="206"/>
      <c r="I468" s="207"/>
      <c r="J468" s="553">
        <v>3305820</v>
      </c>
      <c r="K468" s="554">
        <v>3148400.85</v>
      </c>
      <c r="L468" s="423">
        <f>+M468*1.05</f>
        <v>3061275</v>
      </c>
      <c r="M468" s="424">
        <v>2915500</v>
      </c>
      <c r="N468" s="220" t="s">
        <v>2584</v>
      </c>
      <c r="O468" s="430">
        <f t="shared" si="34"/>
        <v>3061300</v>
      </c>
      <c r="P468" s="431">
        <f t="shared" si="35"/>
        <v>2915500</v>
      </c>
      <c r="Q468" s="151"/>
      <c r="R468" s="216">
        <v>3305820</v>
      </c>
      <c r="S468" s="218">
        <v>3148400.85</v>
      </c>
      <c r="T468" s="461">
        <f t="shared" si="32"/>
        <v>-7.3966519653217655E-2</v>
      </c>
      <c r="U468" s="461">
        <f t="shared" si="33"/>
        <v>-7.3974332080363941E-2</v>
      </c>
      <c r="V468" s="414"/>
    </row>
    <row r="469" spans="1:22" customFormat="1" ht="45">
      <c r="A469" s="122"/>
      <c r="B469" s="191">
        <v>463</v>
      </c>
      <c r="C469" s="192" t="s">
        <v>1097</v>
      </c>
      <c r="D469" s="206" t="s">
        <v>2322</v>
      </c>
      <c r="E469" s="206" t="s">
        <v>3687</v>
      </c>
      <c r="F469" s="206"/>
      <c r="G469" s="206" t="s">
        <v>3687</v>
      </c>
      <c r="H469" s="206"/>
      <c r="I469" s="207"/>
      <c r="J469" s="553">
        <v>603508.5</v>
      </c>
      <c r="K469" s="554">
        <v>574770</v>
      </c>
      <c r="L469" s="423">
        <v>603508.5</v>
      </c>
      <c r="M469" s="424">
        <v>574770</v>
      </c>
      <c r="N469" s="220" t="s">
        <v>3437</v>
      </c>
      <c r="O469" s="430">
        <f t="shared" si="34"/>
        <v>603500</v>
      </c>
      <c r="P469" s="431">
        <f t="shared" si="35"/>
        <v>574800</v>
      </c>
      <c r="Q469" s="151"/>
      <c r="R469" s="216">
        <v>603508.5</v>
      </c>
      <c r="S469" s="218">
        <v>574770</v>
      </c>
      <c r="T469" s="461">
        <f t="shared" si="32"/>
        <v>-1.4084308671708849E-5</v>
      </c>
      <c r="U469" s="461">
        <f t="shared" si="33"/>
        <v>5.2194790959862204E-5</v>
      </c>
      <c r="V469" s="414"/>
    </row>
    <row r="470" spans="1:22" customFormat="1" ht="45">
      <c r="A470" s="122"/>
      <c r="B470" s="191">
        <v>464</v>
      </c>
      <c r="C470" s="192" t="s">
        <v>1097</v>
      </c>
      <c r="D470" s="206" t="s">
        <v>2322</v>
      </c>
      <c r="E470" s="206" t="s">
        <v>3688</v>
      </c>
      <c r="F470" s="206"/>
      <c r="G470" s="206" t="s">
        <v>3688</v>
      </c>
      <c r="H470" s="206"/>
      <c r="I470" s="207"/>
      <c r="J470" s="553">
        <v>862779.75</v>
      </c>
      <c r="K470" s="554">
        <v>821695</v>
      </c>
      <c r="L470" s="423">
        <v>862779.75</v>
      </c>
      <c r="M470" s="424">
        <v>821695</v>
      </c>
      <c r="N470" s="220" t="s">
        <v>3437</v>
      </c>
      <c r="O470" s="430">
        <f t="shared" si="34"/>
        <v>862800</v>
      </c>
      <c r="P470" s="431">
        <f t="shared" si="35"/>
        <v>821700</v>
      </c>
      <c r="Q470" s="151"/>
      <c r="R470" s="216">
        <v>862779.75</v>
      </c>
      <c r="S470" s="218">
        <v>821695</v>
      </c>
      <c r="T470" s="461">
        <f t="shared" si="32"/>
        <v>2.3470648215839557E-5</v>
      </c>
      <c r="U470" s="461">
        <f t="shared" si="33"/>
        <v>6.0849828707732184E-6</v>
      </c>
      <c r="V470" s="414"/>
    </row>
    <row r="471" spans="1:22" customFormat="1" ht="45">
      <c r="A471" s="122"/>
      <c r="B471" s="191">
        <v>465</v>
      </c>
      <c r="C471" s="192" t="s">
        <v>1097</v>
      </c>
      <c r="D471" s="206" t="s">
        <v>2322</v>
      </c>
      <c r="E471" s="206" t="s">
        <v>3689</v>
      </c>
      <c r="F471" s="206"/>
      <c r="G471" s="206" t="s">
        <v>3689</v>
      </c>
      <c r="H471" s="206"/>
      <c r="I471" s="207"/>
      <c r="J471" s="553">
        <v>862779.75</v>
      </c>
      <c r="K471" s="554">
        <v>821695</v>
      </c>
      <c r="L471" s="423">
        <v>862779.75</v>
      </c>
      <c r="M471" s="424">
        <v>821695</v>
      </c>
      <c r="N471" s="220" t="s">
        <v>3437</v>
      </c>
      <c r="O471" s="430">
        <f t="shared" si="34"/>
        <v>862800</v>
      </c>
      <c r="P471" s="431">
        <f t="shared" si="35"/>
        <v>821700</v>
      </c>
      <c r="Q471" s="151"/>
      <c r="R471" s="216">
        <v>862779.75</v>
      </c>
      <c r="S471" s="218">
        <v>821695</v>
      </c>
      <c r="T471" s="461">
        <f t="shared" si="32"/>
        <v>2.3470648215839557E-5</v>
      </c>
      <c r="U471" s="461">
        <f t="shared" si="33"/>
        <v>6.0849828707732184E-6</v>
      </c>
      <c r="V471" s="414"/>
    </row>
    <row r="472" spans="1:22" customFormat="1" ht="45">
      <c r="A472" s="122"/>
      <c r="B472" s="191">
        <v>466</v>
      </c>
      <c r="C472" s="192" t="s">
        <v>1097</v>
      </c>
      <c r="D472" s="206" t="s">
        <v>2322</v>
      </c>
      <c r="E472" s="206" t="s">
        <v>3690</v>
      </c>
      <c r="F472" s="206"/>
      <c r="G472" s="206" t="s">
        <v>3690</v>
      </c>
      <c r="H472" s="206"/>
      <c r="I472" s="207"/>
      <c r="J472" s="553">
        <v>862779.75</v>
      </c>
      <c r="K472" s="554">
        <v>821695</v>
      </c>
      <c r="L472" s="423">
        <v>862779.75</v>
      </c>
      <c r="M472" s="424">
        <v>821695</v>
      </c>
      <c r="N472" s="220" t="s">
        <v>3437</v>
      </c>
      <c r="O472" s="430">
        <f t="shared" si="34"/>
        <v>862800</v>
      </c>
      <c r="P472" s="431">
        <f t="shared" si="35"/>
        <v>821700</v>
      </c>
      <c r="Q472" s="151"/>
      <c r="R472" s="216">
        <v>862779.75</v>
      </c>
      <c r="S472" s="218">
        <v>821695</v>
      </c>
      <c r="T472" s="461">
        <f t="shared" si="32"/>
        <v>2.3470648215839557E-5</v>
      </c>
      <c r="U472" s="461">
        <f t="shared" si="33"/>
        <v>6.0849828707732184E-6</v>
      </c>
      <c r="V472" s="414"/>
    </row>
    <row r="473" spans="1:22" customFormat="1" ht="45">
      <c r="A473" s="122"/>
      <c r="B473" s="191">
        <v>467</v>
      </c>
      <c r="C473" s="192" t="s">
        <v>1097</v>
      </c>
      <c r="D473" s="206" t="s">
        <v>2322</v>
      </c>
      <c r="E473" s="206" t="s">
        <v>3691</v>
      </c>
      <c r="F473" s="206"/>
      <c r="G473" s="206" t="s">
        <v>3691</v>
      </c>
      <c r="H473" s="206"/>
      <c r="I473" s="207"/>
      <c r="J473" s="553">
        <v>1375324.65</v>
      </c>
      <c r="K473" s="554">
        <v>1309833</v>
      </c>
      <c r="L473" s="423">
        <v>1375324.65</v>
      </c>
      <c r="M473" s="424">
        <v>1309833</v>
      </c>
      <c r="N473" s="220" t="s">
        <v>3437</v>
      </c>
      <c r="O473" s="430">
        <f t="shared" si="34"/>
        <v>1375300</v>
      </c>
      <c r="P473" s="431">
        <f t="shared" si="35"/>
        <v>1309800</v>
      </c>
      <c r="Q473" s="151"/>
      <c r="R473" s="216">
        <v>1375324.65</v>
      </c>
      <c r="S473" s="218">
        <v>1309833</v>
      </c>
      <c r="T473" s="461">
        <f t="shared" si="32"/>
        <v>-1.792304093430367E-5</v>
      </c>
      <c r="U473" s="461">
        <f t="shared" si="33"/>
        <v>-2.5194051455414544E-5</v>
      </c>
      <c r="V473" s="414"/>
    </row>
    <row r="474" spans="1:22" customFormat="1" ht="33.75">
      <c r="A474" s="122"/>
      <c r="B474" s="191">
        <v>468</v>
      </c>
      <c r="C474" s="192" t="s">
        <v>1097</v>
      </c>
      <c r="D474" s="206" t="s">
        <v>2322</v>
      </c>
      <c r="E474" s="206" t="s">
        <v>3692</v>
      </c>
      <c r="F474" s="206"/>
      <c r="G474" s="206" t="s">
        <v>3692</v>
      </c>
      <c r="H474" s="206"/>
      <c r="I474" s="207"/>
      <c r="J474" s="553">
        <v>503277.35850000003</v>
      </c>
      <c r="K474" s="554">
        <v>479311.77</v>
      </c>
      <c r="L474" s="423">
        <f>+M474*1.05</f>
        <v>619500</v>
      </c>
      <c r="M474" s="424">
        <v>590000</v>
      </c>
      <c r="N474" s="220" t="s">
        <v>2584</v>
      </c>
      <c r="O474" s="430">
        <f t="shared" si="34"/>
        <v>619500</v>
      </c>
      <c r="P474" s="431">
        <f t="shared" si="35"/>
        <v>590000</v>
      </c>
      <c r="Q474" s="151"/>
      <c r="R474" s="216">
        <v>503277.35850000003</v>
      </c>
      <c r="S474" s="218">
        <v>479311.77</v>
      </c>
      <c r="T474" s="461">
        <f t="shared" si="32"/>
        <v>0.23093159176959072</v>
      </c>
      <c r="U474" s="461">
        <f t="shared" si="33"/>
        <v>0.23093159176959074</v>
      </c>
      <c r="V474" s="414"/>
    </row>
    <row r="475" spans="1:22" customFormat="1" ht="78.75">
      <c r="A475" s="122"/>
      <c r="B475" s="191">
        <v>469</v>
      </c>
      <c r="C475" s="192" t="s">
        <v>1097</v>
      </c>
      <c r="D475" s="206" t="s">
        <v>2412</v>
      </c>
      <c r="E475" s="206" t="s">
        <v>3693</v>
      </c>
      <c r="F475" s="206"/>
      <c r="G475" s="206" t="s">
        <v>3693</v>
      </c>
      <c r="H475" s="206"/>
      <c r="I475" s="207"/>
      <c r="J475" s="553">
        <v>787326.19350000005</v>
      </c>
      <c r="K475" s="554">
        <v>749834.47</v>
      </c>
      <c r="L475" s="423">
        <f>+M475*1.05</f>
        <v>892500</v>
      </c>
      <c r="M475" s="424">
        <v>850000</v>
      </c>
      <c r="N475" s="220" t="s">
        <v>2584</v>
      </c>
      <c r="O475" s="430">
        <f t="shared" si="34"/>
        <v>892500</v>
      </c>
      <c r="P475" s="431">
        <f t="shared" si="35"/>
        <v>850000</v>
      </c>
      <c r="Q475" s="151"/>
      <c r="R475" s="216">
        <v>787326.19350000005</v>
      </c>
      <c r="S475" s="218">
        <v>749834.47</v>
      </c>
      <c r="T475" s="461">
        <f t="shared" ref="T475" si="36">(O475-R475)/R475</f>
        <v>0.13358352277403296</v>
      </c>
      <c r="U475" s="461">
        <f t="shared" ref="U475" si="37">(P475-S475)/S475</f>
        <v>0.1335835227740331</v>
      </c>
      <c r="V475" s="414"/>
    </row>
    <row r="476" spans="1:22">
      <c r="J476" s="417">
        <f>SUM(J7:J475)</f>
        <v>214154708.63450003</v>
      </c>
      <c r="K476" s="417">
        <f>SUM(K7:K475)</f>
        <v>203486557.35999984</v>
      </c>
      <c r="L476" s="417">
        <f>SUM(L7:L475)</f>
        <v>196398265.89400002</v>
      </c>
      <c r="M476" s="417">
        <f>SUM(M7:M475)</f>
        <v>187268610.53999999</v>
      </c>
      <c r="N476" s="418"/>
      <c r="O476" s="417">
        <f>SUM(O7:O475)</f>
        <v>202329545</v>
      </c>
      <c r="P476" s="417">
        <f>SUM(P7:P475)</f>
        <v>192575021</v>
      </c>
      <c r="Q476" s="419"/>
      <c r="R476" s="417">
        <f>SUM(R7:R475)</f>
        <v>155311050.98449999</v>
      </c>
      <c r="S476" s="417">
        <f>SUM(S7:S475)</f>
        <v>147520862.74000001</v>
      </c>
      <c r="T476" s="462">
        <f t="shared" ref="T476" si="38">(O476-R476)/R476</f>
        <v>0.30273759476518153</v>
      </c>
      <c r="U476" s="462">
        <f t="shared" ref="U476" si="39">(P476-S476)/S476</f>
        <v>0.30540872269304886</v>
      </c>
      <c r="V476" s="459"/>
    </row>
    <row r="478" spans="1:22">
      <c r="L478" s="82"/>
      <c r="M478" s="82"/>
      <c r="O478" s="458"/>
      <c r="P478" s="458"/>
    </row>
    <row r="479" spans="1:22">
      <c r="O479" s="156"/>
      <c r="P479" s="156"/>
    </row>
    <row r="480" spans="1:22">
      <c r="L480" s="84"/>
      <c r="M480" s="84"/>
    </row>
  </sheetData>
  <autoFilter ref="B6:U459" xr:uid="{00000000-0001-0000-0500-000000000000}"/>
  <sortState xmlns:xlrd2="http://schemas.microsoft.com/office/spreadsheetml/2017/richdata2" ref="B112:Q308">
    <sortCondition ref="E7:E308"/>
  </sortState>
  <mergeCells count="9">
    <mergeCell ref="B1:S1"/>
    <mergeCell ref="B2:S2"/>
    <mergeCell ref="B3:S3"/>
    <mergeCell ref="B4:I5"/>
    <mergeCell ref="J4:K4"/>
    <mergeCell ref="R4:S4"/>
    <mergeCell ref="L4:M4"/>
    <mergeCell ref="O4:P4"/>
    <mergeCell ref="N4:N5"/>
  </mergeCells>
  <hyperlinks>
    <hyperlink ref="E215" r:id="rId1" display="https://www.hiltrento.com/sellos-manuales/871-sello-numerador-12-mm-6-digitos.html" xr:uid="{00000000-0004-0000-0500-000000000000}"/>
  </hyperlinks>
  <pageMargins left="0.7" right="0.7" top="0.75" bottom="0.75" header="0.3" footer="0.3"/>
  <pageSetup paperSize="9" orientation="portrait" r:id="rId2"/>
  <ignoredErrors>
    <ignoredError sqref="O66:P66 O179:P179"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sheetPr>
  <dimension ref="A1:O468"/>
  <sheetViews>
    <sheetView zoomScale="86" zoomScaleNormal="86" workbookViewId="0">
      <pane ySplit="5" topLeftCell="A440" activePane="bottomLeft" state="frozen"/>
      <selection pane="bottomLeft" activeCell="N455" activeCellId="1" sqref="K455 N455"/>
    </sheetView>
  </sheetViews>
  <sheetFormatPr baseColWidth="10" defaultColWidth="11.42578125" defaultRowHeight="12.75"/>
  <cols>
    <col min="1" max="1" width="10.85546875" style="153" bestFit="1" customWidth="1"/>
    <col min="2" max="2" width="15.5703125" style="153" bestFit="1" customWidth="1"/>
    <col min="3" max="3" width="18.85546875" style="153" hidden="1" customWidth="1"/>
    <col min="4" max="4" width="33.28515625" style="153" hidden="1" customWidth="1"/>
    <col min="5" max="5" width="19.42578125" style="153" customWidth="1"/>
    <col min="6" max="6" width="32.42578125" style="153" customWidth="1"/>
    <col min="7" max="7" width="18.7109375" style="153" customWidth="1"/>
    <col min="8" max="8" width="14.140625" style="153" customWidth="1"/>
    <col min="9" max="9" width="15" style="153" bestFit="1" customWidth="1"/>
    <col min="10" max="10" width="13.140625" style="153" bestFit="1" customWidth="1"/>
    <col min="11" max="11" width="18.5703125" style="153" bestFit="1" customWidth="1"/>
    <col min="12" max="12" width="15" style="153" bestFit="1" customWidth="1"/>
    <col min="13" max="13" width="13.140625" style="153" bestFit="1" customWidth="1"/>
    <col min="14" max="14" width="16.7109375" style="153" bestFit="1" customWidth="1"/>
    <col min="15" max="15" width="11.42578125" style="153" hidden="1" customWidth="1"/>
    <col min="16" max="16384" width="11.42578125" style="153"/>
  </cols>
  <sheetData>
    <row r="1" spans="1:15" ht="13.5" thickBot="1">
      <c r="A1" s="642" t="s">
        <v>2199</v>
      </c>
      <c r="B1" s="642"/>
      <c r="C1" s="642"/>
      <c r="D1" s="642"/>
      <c r="E1" s="642"/>
      <c r="F1" s="642"/>
      <c r="G1" s="642"/>
      <c r="H1" s="642"/>
      <c r="I1" s="642"/>
      <c r="J1" s="642"/>
      <c r="K1" s="642"/>
      <c r="L1" s="642"/>
      <c r="M1" s="643"/>
      <c r="N1" s="642"/>
    </row>
    <row r="2" spans="1:15">
      <c r="A2" s="644" t="s">
        <v>2871</v>
      </c>
      <c r="B2" s="645"/>
      <c r="C2" s="645"/>
      <c r="D2" s="645"/>
      <c r="E2" s="645"/>
      <c r="F2" s="645"/>
      <c r="G2" s="645"/>
      <c r="H2" s="645"/>
      <c r="I2" s="645"/>
      <c r="J2" s="645"/>
      <c r="K2" s="645"/>
      <c r="L2" s="645"/>
      <c r="M2" s="645"/>
      <c r="N2" s="646"/>
    </row>
    <row r="3" spans="1:15">
      <c r="A3" s="644" t="s">
        <v>3672</v>
      </c>
      <c r="B3" s="645"/>
      <c r="C3" s="645"/>
      <c r="D3" s="645"/>
      <c r="E3" s="645"/>
      <c r="F3" s="645"/>
      <c r="G3" s="645"/>
      <c r="H3" s="645"/>
      <c r="I3" s="645"/>
      <c r="J3" s="645"/>
      <c r="K3" s="645"/>
      <c r="L3" s="645"/>
      <c r="M3" s="645"/>
      <c r="N3" s="646"/>
    </row>
    <row r="4" spans="1:15" ht="13.5" thickBot="1">
      <c r="A4" s="647" t="s">
        <v>868</v>
      </c>
      <c r="B4" s="648"/>
      <c r="C4" s="648"/>
      <c r="D4" s="648"/>
      <c r="E4" s="648"/>
      <c r="F4" s="648"/>
      <c r="G4" s="648"/>
      <c r="H4" s="648"/>
      <c r="I4" s="649" t="s">
        <v>2912</v>
      </c>
      <c r="J4" s="649"/>
      <c r="K4" s="649"/>
      <c r="L4" s="649" t="s">
        <v>2935</v>
      </c>
      <c r="M4" s="649"/>
      <c r="N4" s="650"/>
    </row>
    <row r="5" spans="1:15" ht="26.25" thickBot="1">
      <c r="A5" s="463" t="s">
        <v>869</v>
      </c>
      <c r="B5" s="464" t="s">
        <v>3297</v>
      </c>
      <c r="C5" s="465" t="s">
        <v>870</v>
      </c>
      <c r="D5" s="465" t="s">
        <v>2910</v>
      </c>
      <c r="E5" s="465" t="s">
        <v>872</v>
      </c>
      <c r="F5" s="465" t="s">
        <v>873</v>
      </c>
      <c r="G5" s="465" t="s">
        <v>2911</v>
      </c>
      <c r="H5" s="466" t="s">
        <v>875</v>
      </c>
      <c r="I5" s="463" t="s">
        <v>1194</v>
      </c>
      <c r="J5" s="465" t="s">
        <v>1195</v>
      </c>
      <c r="K5" s="466" t="s">
        <v>1196</v>
      </c>
      <c r="L5" s="464" t="s">
        <v>1197</v>
      </c>
      <c r="M5" s="465" t="s">
        <v>1195</v>
      </c>
      <c r="N5" s="466" t="s">
        <v>1196</v>
      </c>
      <c r="O5" s="166" t="s">
        <v>1195</v>
      </c>
    </row>
    <row r="6" spans="1:15" ht="25.5">
      <c r="A6" s="97">
        <v>1</v>
      </c>
      <c r="B6" s="467" t="s">
        <v>876</v>
      </c>
      <c r="C6" s="98" t="s">
        <v>2317</v>
      </c>
      <c r="D6" s="98" t="s">
        <v>1433</v>
      </c>
      <c r="E6" s="98" t="s">
        <v>2620</v>
      </c>
      <c r="F6" s="98" t="s">
        <v>2318</v>
      </c>
      <c r="G6" s="98" t="s">
        <v>877</v>
      </c>
      <c r="H6" s="99" t="s">
        <v>878</v>
      </c>
      <c r="I6" s="468">
        <v>14700</v>
      </c>
      <c r="J6" s="469">
        <f t="shared" ref="J6:J69" si="0">I6*O6</f>
        <v>2793</v>
      </c>
      <c r="K6" s="470">
        <f>I6+J6</f>
        <v>17493</v>
      </c>
      <c r="L6" s="471">
        <v>13965</v>
      </c>
      <c r="M6" s="469">
        <f t="shared" ref="M6:M69" si="1">L6*O6</f>
        <v>2653.35</v>
      </c>
      <c r="N6" s="470">
        <f>L6+M6</f>
        <v>16618.349999999999</v>
      </c>
      <c r="O6" s="472">
        <v>0.19</v>
      </c>
    </row>
    <row r="7" spans="1:15" ht="25.5">
      <c r="A7" s="97">
        <v>2</v>
      </c>
      <c r="B7" s="467" t="s">
        <v>876</v>
      </c>
      <c r="C7" s="100" t="s">
        <v>2317</v>
      </c>
      <c r="D7" s="100" t="s">
        <v>1434</v>
      </c>
      <c r="E7" s="98" t="s">
        <v>2621</v>
      </c>
      <c r="F7" s="100" t="s">
        <v>2319</v>
      </c>
      <c r="G7" s="100" t="s">
        <v>880</v>
      </c>
      <c r="H7" s="101" t="s">
        <v>878</v>
      </c>
      <c r="I7" s="468">
        <v>17850</v>
      </c>
      <c r="J7" s="469">
        <f t="shared" si="0"/>
        <v>3391.5</v>
      </c>
      <c r="K7" s="470">
        <f t="shared" ref="K7:K70" si="2">I7+J7</f>
        <v>21241.5</v>
      </c>
      <c r="L7" s="471">
        <v>16958</v>
      </c>
      <c r="M7" s="469">
        <f t="shared" si="1"/>
        <v>3222.02</v>
      </c>
      <c r="N7" s="470">
        <f t="shared" ref="N7:N70" si="3">L7+M7</f>
        <v>20180.02</v>
      </c>
      <c r="O7" s="472">
        <v>0.19</v>
      </c>
    </row>
    <row r="8" spans="1:15" ht="38.25">
      <c r="A8" s="97">
        <v>3</v>
      </c>
      <c r="B8" s="467" t="s">
        <v>876</v>
      </c>
      <c r="C8" s="98" t="s">
        <v>2320</v>
      </c>
      <c r="D8" s="98" t="s">
        <v>881</v>
      </c>
      <c r="E8" s="98" t="s">
        <v>3451</v>
      </c>
      <c r="F8" s="98" t="s">
        <v>881</v>
      </c>
      <c r="G8" s="98" t="s">
        <v>2321</v>
      </c>
      <c r="H8" s="99" t="s">
        <v>878</v>
      </c>
      <c r="I8" s="468">
        <v>12000</v>
      </c>
      <c r="J8" s="469">
        <f t="shared" si="0"/>
        <v>2280</v>
      </c>
      <c r="K8" s="470">
        <f t="shared" si="2"/>
        <v>14280</v>
      </c>
      <c r="L8" s="471">
        <v>11400</v>
      </c>
      <c r="M8" s="469">
        <f t="shared" si="1"/>
        <v>2166</v>
      </c>
      <c r="N8" s="470">
        <f t="shared" si="3"/>
        <v>13566</v>
      </c>
      <c r="O8" s="472">
        <v>0.19</v>
      </c>
    </row>
    <row r="9" spans="1:15" ht="25.5">
      <c r="A9" s="97">
        <v>4</v>
      </c>
      <c r="B9" s="467" t="s">
        <v>876</v>
      </c>
      <c r="C9" s="98" t="s">
        <v>2320</v>
      </c>
      <c r="D9" s="98" t="s">
        <v>1435</v>
      </c>
      <c r="E9" s="98" t="s">
        <v>3452</v>
      </c>
      <c r="F9" s="98" t="s">
        <v>882</v>
      </c>
      <c r="G9" s="98" t="s">
        <v>883</v>
      </c>
      <c r="H9" s="99" t="s">
        <v>878</v>
      </c>
      <c r="I9" s="468">
        <v>14000</v>
      </c>
      <c r="J9" s="469">
        <f t="shared" si="0"/>
        <v>2660</v>
      </c>
      <c r="K9" s="470">
        <f t="shared" si="2"/>
        <v>16660</v>
      </c>
      <c r="L9" s="471">
        <v>13300</v>
      </c>
      <c r="M9" s="469">
        <f t="shared" si="1"/>
        <v>2527</v>
      </c>
      <c r="N9" s="470">
        <f t="shared" si="3"/>
        <v>15827</v>
      </c>
      <c r="O9" s="472">
        <v>0.19</v>
      </c>
    </row>
    <row r="10" spans="1:15" ht="25.5">
      <c r="A10" s="97">
        <v>5</v>
      </c>
      <c r="B10" s="467" t="s">
        <v>876</v>
      </c>
      <c r="C10" s="98" t="s">
        <v>2322</v>
      </c>
      <c r="D10" s="98" t="s">
        <v>2689</v>
      </c>
      <c r="E10" s="98" t="s">
        <v>3453</v>
      </c>
      <c r="F10" s="98" t="s">
        <v>2689</v>
      </c>
      <c r="G10" s="98" t="s">
        <v>2323</v>
      </c>
      <c r="H10" s="99" t="s">
        <v>890</v>
      </c>
      <c r="I10" s="468">
        <v>25000</v>
      </c>
      <c r="J10" s="469">
        <f t="shared" si="0"/>
        <v>4750</v>
      </c>
      <c r="K10" s="470">
        <f t="shared" si="2"/>
        <v>29750</v>
      </c>
      <c r="L10" s="471">
        <v>23750</v>
      </c>
      <c r="M10" s="469">
        <f t="shared" si="1"/>
        <v>4512.5</v>
      </c>
      <c r="N10" s="470">
        <f t="shared" si="3"/>
        <v>28262.5</v>
      </c>
      <c r="O10" s="472">
        <v>0.19</v>
      </c>
    </row>
    <row r="11" spans="1:15" ht="25.5">
      <c r="A11" s="97">
        <v>6</v>
      </c>
      <c r="B11" s="467" t="s">
        <v>876</v>
      </c>
      <c r="C11" s="98" t="s">
        <v>2322</v>
      </c>
      <c r="D11" s="98" t="s">
        <v>2690</v>
      </c>
      <c r="E11" s="98" t="s">
        <v>3453</v>
      </c>
      <c r="F11" s="98" t="s">
        <v>2690</v>
      </c>
      <c r="G11" s="98" t="s">
        <v>2323</v>
      </c>
      <c r="H11" s="99" t="s">
        <v>890</v>
      </c>
      <c r="I11" s="468">
        <v>25000</v>
      </c>
      <c r="J11" s="469">
        <f t="shared" si="0"/>
        <v>4750</v>
      </c>
      <c r="K11" s="470">
        <f t="shared" si="2"/>
        <v>29750</v>
      </c>
      <c r="L11" s="471">
        <v>23750</v>
      </c>
      <c r="M11" s="469">
        <f t="shared" si="1"/>
        <v>4512.5</v>
      </c>
      <c r="N11" s="470">
        <f t="shared" si="3"/>
        <v>28262.5</v>
      </c>
      <c r="O11" s="472">
        <v>0.19</v>
      </c>
    </row>
    <row r="12" spans="1:15" ht="25.5">
      <c r="A12" s="97">
        <v>7</v>
      </c>
      <c r="B12" s="467" t="s">
        <v>876</v>
      </c>
      <c r="C12" s="98" t="s">
        <v>2320</v>
      </c>
      <c r="D12" s="98" t="s">
        <v>2324</v>
      </c>
      <c r="E12" s="98" t="s">
        <v>2622</v>
      </c>
      <c r="F12" s="98" t="s">
        <v>2325</v>
      </c>
      <c r="G12" s="98" t="s">
        <v>2326</v>
      </c>
      <c r="H12" s="99" t="s">
        <v>886</v>
      </c>
      <c r="I12" s="468">
        <v>3425310</v>
      </c>
      <c r="J12" s="469">
        <f t="shared" si="0"/>
        <v>650808.9</v>
      </c>
      <c r="K12" s="470">
        <f t="shared" si="2"/>
        <v>4076118.9</v>
      </c>
      <c r="L12" s="471">
        <v>3254045</v>
      </c>
      <c r="M12" s="469">
        <f t="shared" si="1"/>
        <v>618268.55000000005</v>
      </c>
      <c r="N12" s="470">
        <f t="shared" si="3"/>
        <v>3872313.55</v>
      </c>
      <c r="O12" s="472">
        <v>0.19</v>
      </c>
    </row>
    <row r="13" spans="1:15" ht="25.5">
      <c r="A13" s="97">
        <v>8</v>
      </c>
      <c r="B13" s="467" t="s">
        <v>876</v>
      </c>
      <c r="C13" s="98" t="s">
        <v>2322</v>
      </c>
      <c r="D13" s="98" t="s">
        <v>887</v>
      </c>
      <c r="E13" s="98" t="s">
        <v>2620</v>
      </c>
      <c r="F13" s="98" t="s">
        <v>887</v>
      </c>
      <c r="G13" s="98" t="s">
        <v>888</v>
      </c>
      <c r="H13" s="99" t="s">
        <v>878</v>
      </c>
      <c r="I13" s="468">
        <v>18000</v>
      </c>
      <c r="J13" s="469">
        <f t="shared" si="0"/>
        <v>3420</v>
      </c>
      <c r="K13" s="470">
        <f t="shared" si="2"/>
        <v>21420</v>
      </c>
      <c r="L13" s="471">
        <v>17100</v>
      </c>
      <c r="M13" s="469">
        <f t="shared" si="1"/>
        <v>3249</v>
      </c>
      <c r="N13" s="470">
        <f t="shared" si="3"/>
        <v>20349</v>
      </c>
      <c r="O13" s="472">
        <v>0.19</v>
      </c>
    </row>
    <row r="14" spans="1:15" ht="38.25">
      <c r="A14" s="97">
        <v>9</v>
      </c>
      <c r="B14" s="467" t="s">
        <v>876</v>
      </c>
      <c r="C14" s="98" t="s">
        <v>2320</v>
      </c>
      <c r="D14" s="98" t="s">
        <v>1436</v>
      </c>
      <c r="E14" s="98" t="s">
        <v>2623</v>
      </c>
      <c r="F14" s="98" t="s">
        <v>889</v>
      </c>
      <c r="G14" s="98" t="s">
        <v>2327</v>
      </c>
      <c r="H14" s="99" t="s">
        <v>890</v>
      </c>
      <c r="I14" s="468">
        <v>60000</v>
      </c>
      <c r="J14" s="469">
        <f t="shared" si="0"/>
        <v>11400</v>
      </c>
      <c r="K14" s="470">
        <f t="shared" si="2"/>
        <v>71400</v>
      </c>
      <c r="L14" s="471">
        <v>57000</v>
      </c>
      <c r="M14" s="469">
        <f t="shared" si="1"/>
        <v>10830</v>
      </c>
      <c r="N14" s="470">
        <f t="shared" si="3"/>
        <v>67830</v>
      </c>
      <c r="O14" s="472">
        <v>0.19</v>
      </c>
    </row>
    <row r="15" spans="1:15" ht="51">
      <c r="A15" s="97">
        <v>10</v>
      </c>
      <c r="B15" s="467" t="s">
        <v>876</v>
      </c>
      <c r="C15" s="98" t="s">
        <v>2320</v>
      </c>
      <c r="D15" s="98" t="s">
        <v>3399</v>
      </c>
      <c r="E15" s="98" t="s">
        <v>2623</v>
      </c>
      <c r="F15" s="98" t="s">
        <v>2328</v>
      </c>
      <c r="G15" s="98" t="s">
        <v>2329</v>
      </c>
      <c r="H15" s="99" t="s">
        <v>890</v>
      </c>
      <c r="I15" s="468">
        <v>6300</v>
      </c>
      <c r="J15" s="469">
        <f t="shared" si="0"/>
        <v>1197</v>
      </c>
      <c r="K15" s="470">
        <f t="shared" si="2"/>
        <v>7497</v>
      </c>
      <c r="L15" s="471">
        <v>5985</v>
      </c>
      <c r="M15" s="469">
        <f t="shared" si="1"/>
        <v>1137.1500000000001</v>
      </c>
      <c r="N15" s="470">
        <f t="shared" si="3"/>
        <v>7122.15</v>
      </c>
      <c r="O15" s="472">
        <v>0.19</v>
      </c>
    </row>
    <row r="16" spans="1:15" ht="51">
      <c r="A16" s="97">
        <v>11</v>
      </c>
      <c r="B16" s="467" t="s">
        <v>876</v>
      </c>
      <c r="C16" s="98" t="s">
        <v>2320</v>
      </c>
      <c r="D16" s="98" t="s">
        <v>3421</v>
      </c>
      <c r="E16" s="98" t="s">
        <v>2623</v>
      </c>
      <c r="F16" s="98" t="s">
        <v>2330</v>
      </c>
      <c r="G16" s="98" t="s">
        <v>2329</v>
      </c>
      <c r="H16" s="99" t="s">
        <v>890</v>
      </c>
      <c r="I16" s="468">
        <v>8820</v>
      </c>
      <c r="J16" s="469">
        <f t="shared" si="0"/>
        <v>1675.8</v>
      </c>
      <c r="K16" s="470">
        <f t="shared" si="2"/>
        <v>10495.8</v>
      </c>
      <c r="L16" s="471">
        <v>8379</v>
      </c>
      <c r="M16" s="469">
        <f t="shared" si="1"/>
        <v>1592.01</v>
      </c>
      <c r="N16" s="470">
        <f t="shared" si="3"/>
        <v>9971.01</v>
      </c>
      <c r="O16" s="472">
        <v>0.19</v>
      </c>
    </row>
    <row r="17" spans="1:15" ht="51">
      <c r="A17" s="97">
        <v>12</v>
      </c>
      <c r="B17" s="467" t="s">
        <v>876</v>
      </c>
      <c r="C17" s="98" t="s">
        <v>2320</v>
      </c>
      <c r="D17" s="98" t="s">
        <v>3398</v>
      </c>
      <c r="E17" s="98" t="s">
        <v>2623</v>
      </c>
      <c r="F17" s="98" t="s">
        <v>2331</v>
      </c>
      <c r="G17" s="98" t="s">
        <v>2329</v>
      </c>
      <c r="H17" s="99" t="s">
        <v>890</v>
      </c>
      <c r="I17" s="468">
        <v>6300</v>
      </c>
      <c r="J17" s="469">
        <f t="shared" si="0"/>
        <v>1197</v>
      </c>
      <c r="K17" s="470">
        <f t="shared" si="2"/>
        <v>7497</v>
      </c>
      <c r="L17" s="471">
        <v>5985</v>
      </c>
      <c r="M17" s="469">
        <f t="shared" si="1"/>
        <v>1137.1500000000001</v>
      </c>
      <c r="N17" s="470">
        <f t="shared" si="3"/>
        <v>7122.15</v>
      </c>
      <c r="O17" s="472">
        <v>0.19</v>
      </c>
    </row>
    <row r="18" spans="1:15" ht="25.5">
      <c r="A18" s="97">
        <v>13</v>
      </c>
      <c r="B18" s="467" t="s">
        <v>876</v>
      </c>
      <c r="C18" s="98" t="s">
        <v>2320</v>
      </c>
      <c r="D18" s="98" t="s">
        <v>1259</v>
      </c>
      <c r="E18" s="98" t="s">
        <v>2623</v>
      </c>
      <c r="F18" s="98" t="s">
        <v>1259</v>
      </c>
      <c r="G18" s="98" t="s">
        <v>2323</v>
      </c>
      <c r="H18" s="99" t="s">
        <v>890</v>
      </c>
      <c r="I18" s="468">
        <v>3990</v>
      </c>
      <c r="J18" s="469">
        <f t="shared" si="0"/>
        <v>758.1</v>
      </c>
      <c r="K18" s="470">
        <f t="shared" si="2"/>
        <v>4748.1000000000004</v>
      </c>
      <c r="L18" s="471">
        <v>3791</v>
      </c>
      <c r="M18" s="469">
        <f t="shared" si="1"/>
        <v>720.29</v>
      </c>
      <c r="N18" s="470">
        <f t="shared" si="3"/>
        <v>4511.29</v>
      </c>
      <c r="O18" s="472">
        <v>0.19</v>
      </c>
    </row>
    <row r="19" spans="1:15" ht="25.5">
      <c r="A19" s="97">
        <v>14</v>
      </c>
      <c r="B19" s="467" t="s">
        <v>876</v>
      </c>
      <c r="C19" s="98" t="s">
        <v>2320</v>
      </c>
      <c r="D19" s="98" t="s">
        <v>891</v>
      </c>
      <c r="E19" s="98" t="s">
        <v>2623</v>
      </c>
      <c r="F19" s="98" t="s">
        <v>891</v>
      </c>
      <c r="G19" s="98" t="s">
        <v>2329</v>
      </c>
      <c r="H19" s="99" t="s">
        <v>890</v>
      </c>
      <c r="I19" s="468">
        <v>22260</v>
      </c>
      <c r="J19" s="469">
        <f t="shared" si="0"/>
        <v>4229.3999999999996</v>
      </c>
      <c r="K19" s="470">
        <f t="shared" si="2"/>
        <v>26489.4</v>
      </c>
      <c r="L19" s="471">
        <v>21147</v>
      </c>
      <c r="M19" s="469">
        <f t="shared" si="1"/>
        <v>4017.93</v>
      </c>
      <c r="N19" s="470">
        <f t="shared" si="3"/>
        <v>25164.93</v>
      </c>
      <c r="O19" s="472">
        <v>0.19</v>
      </c>
    </row>
    <row r="20" spans="1:15" ht="38.25">
      <c r="A20" s="97">
        <v>15</v>
      </c>
      <c r="B20" s="467" t="s">
        <v>876</v>
      </c>
      <c r="C20" s="98" t="s">
        <v>2322</v>
      </c>
      <c r="D20" s="98" t="s">
        <v>1437</v>
      </c>
      <c r="E20" s="98" t="s">
        <v>2624</v>
      </c>
      <c r="F20" s="98" t="s">
        <v>2332</v>
      </c>
      <c r="G20" s="98" t="s">
        <v>883</v>
      </c>
      <c r="H20" s="99" t="s">
        <v>878</v>
      </c>
      <c r="I20" s="468">
        <v>90300</v>
      </c>
      <c r="J20" s="469">
        <f t="shared" si="0"/>
        <v>17157</v>
      </c>
      <c r="K20" s="470">
        <f t="shared" si="2"/>
        <v>107457</v>
      </c>
      <c r="L20" s="471">
        <v>85785</v>
      </c>
      <c r="M20" s="469">
        <f t="shared" si="1"/>
        <v>16299.15</v>
      </c>
      <c r="N20" s="470">
        <f t="shared" si="3"/>
        <v>102084.15</v>
      </c>
      <c r="O20" s="472">
        <v>0.19</v>
      </c>
    </row>
    <row r="21" spans="1:15">
      <c r="A21" s="97">
        <v>16</v>
      </c>
      <c r="B21" s="467" t="s">
        <v>876</v>
      </c>
      <c r="C21" s="98" t="s">
        <v>2322</v>
      </c>
      <c r="D21" s="98" t="s">
        <v>1438</v>
      </c>
      <c r="E21" s="98" t="s">
        <v>2625</v>
      </c>
      <c r="F21" s="98" t="s">
        <v>2333</v>
      </c>
      <c r="G21" s="98" t="s">
        <v>2334</v>
      </c>
      <c r="H21" s="99" t="s">
        <v>878</v>
      </c>
      <c r="I21" s="468">
        <v>27000</v>
      </c>
      <c r="J21" s="469">
        <f t="shared" si="0"/>
        <v>5130</v>
      </c>
      <c r="K21" s="470">
        <f t="shared" si="2"/>
        <v>32130</v>
      </c>
      <c r="L21" s="471">
        <v>25650</v>
      </c>
      <c r="M21" s="469">
        <f t="shared" si="1"/>
        <v>4873.5</v>
      </c>
      <c r="N21" s="470">
        <f t="shared" si="3"/>
        <v>30523.5</v>
      </c>
      <c r="O21" s="472">
        <v>0.19</v>
      </c>
    </row>
    <row r="22" spans="1:15" ht="38.25">
      <c r="A22" s="97">
        <v>17</v>
      </c>
      <c r="B22" s="467" t="s">
        <v>876</v>
      </c>
      <c r="C22" s="98" t="s">
        <v>2320</v>
      </c>
      <c r="D22" s="98" t="s">
        <v>1439</v>
      </c>
      <c r="E22" s="98" t="s">
        <v>3452</v>
      </c>
      <c r="F22" s="98" t="s">
        <v>892</v>
      </c>
      <c r="G22" s="98" t="s">
        <v>883</v>
      </c>
      <c r="H22" s="99" t="s">
        <v>878</v>
      </c>
      <c r="I22" s="468">
        <v>3700</v>
      </c>
      <c r="J22" s="469">
        <f t="shared" si="0"/>
        <v>703</v>
      </c>
      <c r="K22" s="470">
        <f t="shared" si="2"/>
        <v>4403</v>
      </c>
      <c r="L22" s="471">
        <v>3515</v>
      </c>
      <c r="M22" s="469">
        <f t="shared" si="1"/>
        <v>667.85</v>
      </c>
      <c r="N22" s="470">
        <f t="shared" si="3"/>
        <v>4182.8500000000004</v>
      </c>
      <c r="O22" s="472">
        <v>0.19</v>
      </c>
    </row>
    <row r="23" spans="1:15">
      <c r="A23" s="97">
        <v>18</v>
      </c>
      <c r="B23" s="467" t="s">
        <v>876</v>
      </c>
      <c r="C23" s="98" t="s">
        <v>2320</v>
      </c>
      <c r="D23" s="98" t="s">
        <v>1440</v>
      </c>
      <c r="E23" s="98" t="s">
        <v>3452</v>
      </c>
      <c r="F23" s="98" t="s">
        <v>893</v>
      </c>
      <c r="G23" s="98" t="s">
        <v>883</v>
      </c>
      <c r="H23" s="99" t="s">
        <v>878</v>
      </c>
      <c r="I23" s="468">
        <v>10800</v>
      </c>
      <c r="J23" s="469">
        <f t="shared" si="0"/>
        <v>2052</v>
      </c>
      <c r="K23" s="470">
        <f t="shared" si="2"/>
        <v>12852</v>
      </c>
      <c r="L23" s="471">
        <v>10260</v>
      </c>
      <c r="M23" s="469">
        <f t="shared" si="1"/>
        <v>1949.4</v>
      </c>
      <c r="N23" s="470">
        <f t="shared" si="3"/>
        <v>12209.4</v>
      </c>
      <c r="O23" s="472">
        <v>0.19</v>
      </c>
    </row>
    <row r="24" spans="1:15" ht="25.5">
      <c r="A24" s="97">
        <v>19</v>
      </c>
      <c r="B24" s="467" t="s">
        <v>876</v>
      </c>
      <c r="C24" s="98" t="s">
        <v>2320</v>
      </c>
      <c r="D24" s="98" t="s">
        <v>894</v>
      </c>
      <c r="E24" s="98" t="s">
        <v>3454</v>
      </c>
      <c r="F24" s="98" t="s">
        <v>894</v>
      </c>
      <c r="G24" s="98" t="s">
        <v>883</v>
      </c>
      <c r="H24" s="99" t="s">
        <v>878</v>
      </c>
      <c r="I24" s="468">
        <v>9900</v>
      </c>
      <c r="J24" s="469">
        <f t="shared" si="0"/>
        <v>1881</v>
      </c>
      <c r="K24" s="470">
        <f t="shared" si="2"/>
        <v>11781</v>
      </c>
      <c r="L24" s="471">
        <v>9405</v>
      </c>
      <c r="M24" s="469">
        <f t="shared" si="1"/>
        <v>1786.95</v>
      </c>
      <c r="N24" s="470">
        <f t="shared" si="3"/>
        <v>11191.95</v>
      </c>
      <c r="O24" s="472">
        <v>0.19</v>
      </c>
    </row>
    <row r="25" spans="1:15" ht="38.25">
      <c r="A25" s="97">
        <v>20</v>
      </c>
      <c r="B25" s="467" t="s">
        <v>876</v>
      </c>
      <c r="C25" s="98" t="s">
        <v>2320</v>
      </c>
      <c r="D25" s="98" t="s">
        <v>895</v>
      </c>
      <c r="E25" s="98" t="s">
        <v>2626</v>
      </c>
      <c r="F25" s="98" t="s">
        <v>895</v>
      </c>
      <c r="G25" s="98" t="s">
        <v>896</v>
      </c>
      <c r="H25" s="99" t="s">
        <v>896</v>
      </c>
      <c r="I25" s="468">
        <v>54600</v>
      </c>
      <c r="J25" s="469">
        <f t="shared" si="0"/>
        <v>10374</v>
      </c>
      <c r="K25" s="470">
        <f t="shared" si="2"/>
        <v>64974</v>
      </c>
      <c r="L25" s="471">
        <v>51870</v>
      </c>
      <c r="M25" s="469">
        <f t="shared" si="1"/>
        <v>9855.2999999999993</v>
      </c>
      <c r="N25" s="470">
        <f t="shared" si="3"/>
        <v>61725.3</v>
      </c>
      <c r="O25" s="472">
        <v>0.19</v>
      </c>
    </row>
    <row r="26" spans="1:15" ht="25.5">
      <c r="A26" s="97">
        <v>21</v>
      </c>
      <c r="B26" s="467" t="s">
        <v>876</v>
      </c>
      <c r="C26" s="98" t="s">
        <v>2322</v>
      </c>
      <c r="D26" s="98" t="s">
        <v>2691</v>
      </c>
      <c r="E26" s="98" t="s">
        <v>3455</v>
      </c>
      <c r="F26" s="98" t="s">
        <v>2335</v>
      </c>
      <c r="G26" s="98" t="s">
        <v>897</v>
      </c>
      <c r="H26" s="99" t="s">
        <v>878</v>
      </c>
      <c r="I26" s="468">
        <v>82000</v>
      </c>
      <c r="J26" s="469">
        <f t="shared" si="0"/>
        <v>15580</v>
      </c>
      <c r="K26" s="470">
        <f t="shared" si="2"/>
        <v>97580</v>
      </c>
      <c r="L26" s="471">
        <v>77900</v>
      </c>
      <c r="M26" s="469">
        <f t="shared" si="1"/>
        <v>14801</v>
      </c>
      <c r="N26" s="470">
        <f t="shared" si="3"/>
        <v>92701</v>
      </c>
      <c r="O26" s="472">
        <v>0.19</v>
      </c>
    </row>
    <row r="27" spans="1:15">
      <c r="A27" s="97">
        <v>22</v>
      </c>
      <c r="B27" s="467" t="s">
        <v>876</v>
      </c>
      <c r="C27" s="98" t="s">
        <v>2322</v>
      </c>
      <c r="D27" s="98" t="s">
        <v>898</v>
      </c>
      <c r="E27" s="98" t="s">
        <v>2620</v>
      </c>
      <c r="F27" s="98" t="s">
        <v>898</v>
      </c>
      <c r="G27" s="98" t="s">
        <v>888</v>
      </c>
      <c r="H27" s="99" t="s">
        <v>878</v>
      </c>
      <c r="I27" s="468">
        <v>30000</v>
      </c>
      <c r="J27" s="469">
        <f t="shared" si="0"/>
        <v>5700</v>
      </c>
      <c r="K27" s="470">
        <f t="shared" si="2"/>
        <v>35700</v>
      </c>
      <c r="L27" s="471">
        <v>28500</v>
      </c>
      <c r="M27" s="469">
        <f t="shared" si="1"/>
        <v>5415</v>
      </c>
      <c r="N27" s="470">
        <f t="shared" si="3"/>
        <v>33915</v>
      </c>
      <c r="O27" s="472">
        <v>0.19</v>
      </c>
    </row>
    <row r="28" spans="1:15">
      <c r="A28" s="97">
        <v>23</v>
      </c>
      <c r="B28" s="467" t="s">
        <v>876</v>
      </c>
      <c r="C28" s="98" t="s">
        <v>2322</v>
      </c>
      <c r="D28" s="98" t="s">
        <v>899</v>
      </c>
      <c r="E28" s="98" t="s">
        <v>2620</v>
      </c>
      <c r="F28" s="98" t="s">
        <v>899</v>
      </c>
      <c r="G28" s="98" t="s">
        <v>900</v>
      </c>
      <c r="H28" s="99" t="s">
        <v>878</v>
      </c>
      <c r="I28" s="468">
        <v>29400</v>
      </c>
      <c r="J28" s="469">
        <f t="shared" si="0"/>
        <v>5586</v>
      </c>
      <c r="K28" s="470">
        <f t="shared" si="2"/>
        <v>34986</v>
      </c>
      <c r="L28" s="471">
        <v>27930</v>
      </c>
      <c r="M28" s="469">
        <f t="shared" si="1"/>
        <v>5306.7</v>
      </c>
      <c r="N28" s="470">
        <f t="shared" si="3"/>
        <v>33236.699999999997</v>
      </c>
      <c r="O28" s="472">
        <v>0.19</v>
      </c>
    </row>
    <row r="29" spans="1:15" ht="25.5">
      <c r="A29" s="97">
        <v>24</v>
      </c>
      <c r="B29" s="467" t="s">
        <v>876</v>
      </c>
      <c r="C29" s="98" t="s">
        <v>2322</v>
      </c>
      <c r="D29" s="98" t="s">
        <v>901</v>
      </c>
      <c r="E29" s="98" t="s">
        <v>2620</v>
      </c>
      <c r="F29" s="98" t="s">
        <v>901</v>
      </c>
      <c r="G29" s="98" t="s">
        <v>888</v>
      </c>
      <c r="H29" s="99" t="s">
        <v>878</v>
      </c>
      <c r="I29" s="468">
        <v>35800</v>
      </c>
      <c r="J29" s="469">
        <f t="shared" si="0"/>
        <v>6802</v>
      </c>
      <c r="K29" s="470">
        <f t="shared" si="2"/>
        <v>42602</v>
      </c>
      <c r="L29" s="471">
        <v>34010</v>
      </c>
      <c r="M29" s="469">
        <f t="shared" si="1"/>
        <v>6461.9</v>
      </c>
      <c r="N29" s="470">
        <f t="shared" si="3"/>
        <v>40471.9</v>
      </c>
      <c r="O29" s="472">
        <v>0.19</v>
      </c>
    </row>
    <row r="30" spans="1:15">
      <c r="A30" s="97">
        <v>25</v>
      </c>
      <c r="B30" s="467" t="s">
        <v>876</v>
      </c>
      <c r="C30" s="98" t="s">
        <v>2322</v>
      </c>
      <c r="D30" s="98" t="s">
        <v>919</v>
      </c>
      <c r="E30" s="98" t="s">
        <v>3456</v>
      </c>
      <c r="F30" s="98" t="s">
        <v>2336</v>
      </c>
      <c r="G30" s="98" t="s">
        <v>2337</v>
      </c>
      <c r="H30" s="99" t="s">
        <v>878</v>
      </c>
      <c r="I30" s="468">
        <v>14595</v>
      </c>
      <c r="J30" s="469">
        <f t="shared" si="0"/>
        <v>2773.05</v>
      </c>
      <c r="K30" s="470">
        <f t="shared" si="2"/>
        <v>17368.05</v>
      </c>
      <c r="L30" s="471">
        <v>13865</v>
      </c>
      <c r="M30" s="469">
        <f t="shared" si="1"/>
        <v>2634.35</v>
      </c>
      <c r="N30" s="470">
        <f t="shared" si="3"/>
        <v>16499.349999999999</v>
      </c>
      <c r="O30" s="472">
        <v>0.19</v>
      </c>
    </row>
    <row r="31" spans="1:15" ht="25.5">
      <c r="A31" s="97">
        <v>26</v>
      </c>
      <c r="B31" s="467" t="s">
        <v>876</v>
      </c>
      <c r="C31" s="98" t="s">
        <v>2322</v>
      </c>
      <c r="D31" s="98" t="s">
        <v>2692</v>
      </c>
      <c r="E31" s="98" t="s">
        <v>3457</v>
      </c>
      <c r="F31" s="98" t="s">
        <v>2692</v>
      </c>
      <c r="G31" s="98" t="s">
        <v>903</v>
      </c>
      <c r="H31" s="99" t="s">
        <v>878</v>
      </c>
      <c r="I31" s="468">
        <v>47000</v>
      </c>
      <c r="J31" s="469">
        <f t="shared" si="0"/>
        <v>8930</v>
      </c>
      <c r="K31" s="470">
        <f t="shared" si="2"/>
        <v>55930</v>
      </c>
      <c r="L31" s="471">
        <v>44650</v>
      </c>
      <c r="M31" s="469">
        <f t="shared" si="1"/>
        <v>8483.5</v>
      </c>
      <c r="N31" s="470">
        <f t="shared" si="3"/>
        <v>53133.5</v>
      </c>
      <c r="O31" s="472">
        <v>0.19</v>
      </c>
    </row>
    <row r="32" spans="1:15" ht="25.5">
      <c r="A32" s="97">
        <v>27</v>
      </c>
      <c r="B32" s="467" t="s">
        <v>876</v>
      </c>
      <c r="C32" s="98" t="s">
        <v>2322</v>
      </c>
      <c r="D32" s="98" t="s">
        <v>2693</v>
      </c>
      <c r="E32" s="98" t="s">
        <v>3457</v>
      </c>
      <c r="F32" s="98" t="s">
        <v>2693</v>
      </c>
      <c r="G32" s="98" t="s">
        <v>903</v>
      </c>
      <c r="H32" s="99" t="s">
        <v>878</v>
      </c>
      <c r="I32" s="468">
        <v>47000</v>
      </c>
      <c r="J32" s="469">
        <f t="shared" si="0"/>
        <v>8930</v>
      </c>
      <c r="K32" s="470">
        <f t="shared" si="2"/>
        <v>55930</v>
      </c>
      <c r="L32" s="471">
        <v>44650</v>
      </c>
      <c r="M32" s="469">
        <f t="shared" si="1"/>
        <v>8483.5</v>
      </c>
      <c r="N32" s="470">
        <f t="shared" si="3"/>
        <v>53133.5</v>
      </c>
      <c r="O32" s="472">
        <v>0.19</v>
      </c>
    </row>
    <row r="33" spans="1:15" ht="25.5">
      <c r="A33" s="97">
        <v>28</v>
      </c>
      <c r="B33" s="467" t="s">
        <v>876</v>
      </c>
      <c r="C33" s="98" t="s">
        <v>2322</v>
      </c>
      <c r="D33" s="98" t="s">
        <v>2694</v>
      </c>
      <c r="E33" s="98" t="s">
        <v>3457</v>
      </c>
      <c r="F33" s="98" t="s">
        <v>2694</v>
      </c>
      <c r="G33" s="98" t="s">
        <v>903</v>
      </c>
      <c r="H33" s="99" t="s">
        <v>878</v>
      </c>
      <c r="I33" s="468">
        <v>47000</v>
      </c>
      <c r="J33" s="469">
        <f t="shared" si="0"/>
        <v>8930</v>
      </c>
      <c r="K33" s="470">
        <f t="shared" si="2"/>
        <v>55930</v>
      </c>
      <c r="L33" s="471">
        <v>44650</v>
      </c>
      <c r="M33" s="469">
        <f t="shared" si="1"/>
        <v>8483.5</v>
      </c>
      <c r="N33" s="470">
        <f t="shared" si="3"/>
        <v>53133.5</v>
      </c>
      <c r="O33" s="472">
        <v>0.19</v>
      </c>
    </row>
    <row r="34" spans="1:15" ht="25.5">
      <c r="A34" s="97">
        <v>29</v>
      </c>
      <c r="B34" s="467" t="s">
        <v>876</v>
      </c>
      <c r="C34" s="98" t="s">
        <v>2322</v>
      </c>
      <c r="D34" s="98" t="s">
        <v>2695</v>
      </c>
      <c r="E34" s="98" t="s">
        <v>3457</v>
      </c>
      <c r="F34" s="98" t="s">
        <v>2695</v>
      </c>
      <c r="G34" s="98" t="s">
        <v>903</v>
      </c>
      <c r="H34" s="99" t="s">
        <v>878</v>
      </c>
      <c r="I34" s="468">
        <v>47000</v>
      </c>
      <c r="J34" s="469">
        <f t="shared" si="0"/>
        <v>8930</v>
      </c>
      <c r="K34" s="470">
        <f t="shared" si="2"/>
        <v>55930</v>
      </c>
      <c r="L34" s="471">
        <v>44650</v>
      </c>
      <c r="M34" s="469">
        <f t="shared" si="1"/>
        <v>8483.5</v>
      </c>
      <c r="N34" s="470">
        <f t="shared" si="3"/>
        <v>53133.5</v>
      </c>
      <c r="O34" s="472">
        <v>0.19</v>
      </c>
    </row>
    <row r="35" spans="1:15" ht="25.5">
      <c r="A35" s="97">
        <v>30</v>
      </c>
      <c r="B35" s="467" t="s">
        <v>876</v>
      </c>
      <c r="C35" s="98" t="s">
        <v>2322</v>
      </c>
      <c r="D35" s="98" t="s">
        <v>2696</v>
      </c>
      <c r="E35" s="98" t="s">
        <v>3457</v>
      </c>
      <c r="F35" s="98" t="s">
        <v>2696</v>
      </c>
      <c r="G35" s="98" t="s">
        <v>903</v>
      </c>
      <c r="H35" s="99" t="s">
        <v>878</v>
      </c>
      <c r="I35" s="468">
        <v>47000</v>
      </c>
      <c r="J35" s="469">
        <f t="shared" si="0"/>
        <v>8930</v>
      </c>
      <c r="K35" s="470">
        <f t="shared" si="2"/>
        <v>55930</v>
      </c>
      <c r="L35" s="471">
        <v>44650</v>
      </c>
      <c r="M35" s="469">
        <f t="shared" si="1"/>
        <v>8483.5</v>
      </c>
      <c r="N35" s="470">
        <f t="shared" si="3"/>
        <v>53133.5</v>
      </c>
      <c r="O35" s="472">
        <v>0.19</v>
      </c>
    </row>
    <row r="36" spans="1:15" ht="25.5">
      <c r="A36" s="97">
        <v>31</v>
      </c>
      <c r="B36" s="467" t="s">
        <v>876</v>
      </c>
      <c r="C36" s="98" t="s">
        <v>2322</v>
      </c>
      <c r="D36" s="98" t="s">
        <v>2697</v>
      </c>
      <c r="E36" s="98" t="s">
        <v>3457</v>
      </c>
      <c r="F36" s="98" t="s">
        <v>2697</v>
      </c>
      <c r="G36" s="98" t="s">
        <v>903</v>
      </c>
      <c r="H36" s="99" t="s">
        <v>878</v>
      </c>
      <c r="I36" s="468">
        <v>47000</v>
      </c>
      <c r="J36" s="469">
        <f t="shared" si="0"/>
        <v>8930</v>
      </c>
      <c r="K36" s="470">
        <f t="shared" si="2"/>
        <v>55930</v>
      </c>
      <c r="L36" s="471">
        <v>44650</v>
      </c>
      <c r="M36" s="469">
        <f t="shared" si="1"/>
        <v>8483.5</v>
      </c>
      <c r="N36" s="470">
        <f t="shared" si="3"/>
        <v>53133.5</v>
      </c>
      <c r="O36" s="472">
        <v>0.19</v>
      </c>
    </row>
    <row r="37" spans="1:15" ht="25.5">
      <c r="A37" s="97">
        <v>32</v>
      </c>
      <c r="B37" s="467" t="s">
        <v>876</v>
      </c>
      <c r="C37" s="98" t="s">
        <v>2322</v>
      </c>
      <c r="D37" s="98" t="s">
        <v>2698</v>
      </c>
      <c r="E37" s="98" t="s">
        <v>3457</v>
      </c>
      <c r="F37" s="98" t="s">
        <v>2698</v>
      </c>
      <c r="G37" s="98" t="s">
        <v>903</v>
      </c>
      <c r="H37" s="99" t="s">
        <v>878</v>
      </c>
      <c r="I37" s="468">
        <v>47000</v>
      </c>
      <c r="J37" s="469">
        <f t="shared" si="0"/>
        <v>8930</v>
      </c>
      <c r="K37" s="470">
        <f t="shared" si="2"/>
        <v>55930</v>
      </c>
      <c r="L37" s="471">
        <v>44650</v>
      </c>
      <c r="M37" s="469">
        <f t="shared" si="1"/>
        <v>8483.5</v>
      </c>
      <c r="N37" s="470">
        <f t="shared" si="3"/>
        <v>53133.5</v>
      </c>
      <c r="O37" s="472">
        <v>0.19</v>
      </c>
    </row>
    <row r="38" spans="1:15" ht="25.5">
      <c r="A38" s="97">
        <v>33</v>
      </c>
      <c r="B38" s="467" t="s">
        <v>876</v>
      </c>
      <c r="C38" s="98" t="s">
        <v>2322</v>
      </c>
      <c r="D38" s="98" t="s">
        <v>2699</v>
      </c>
      <c r="E38" s="98" t="s">
        <v>3457</v>
      </c>
      <c r="F38" s="98" t="s">
        <v>2699</v>
      </c>
      <c r="G38" s="98" t="s">
        <v>903</v>
      </c>
      <c r="H38" s="99" t="s">
        <v>878</v>
      </c>
      <c r="I38" s="468">
        <v>47000</v>
      </c>
      <c r="J38" s="469">
        <f t="shared" si="0"/>
        <v>8930</v>
      </c>
      <c r="K38" s="470">
        <f t="shared" si="2"/>
        <v>55930</v>
      </c>
      <c r="L38" s="471">
        <v>44650</v>
      </c>
      <c r="M38" s="469">
        <f t="shared" si="1"/>
        <v>8483.5</v>
      </c>
      <c r="N38" s="470">
        <f t="shared" si="3"/>
        <v>53133.5</v>
      </c>
      <c r="O38" s="472">
        <v>0.19</v>
      </c>
    </row>
    <row r="39" spans="1:15" ht="25.5">
      <c r="A39" s="97">
        <v>34</v>
      </c>
      <c r="B39" s="467" t="s">
        <v>876</v>
      </c>
      <c r="C39" s="98" t="s">
        <v>2322</v>
      </c>
      <c r="D39" s="98" t="s">
        <v>2700</v>
      </c>
      <c r="E39" s="98" t="s">
        <v>2627</v>
      </c>
      <c r="F39" s="98" t="s">
        <v>902</v>
      </c>
      <c r="G39" s="98" t="s">
        <v>2342</v>
      </c>
      <c r="H39" s="99" t="s">
        <v>878</v>
      </c>
      <c r="I39" s="468">
        <v>13650</v>
      </c>
      <c r="J39" s="469">
        <f t="shared" si="0"/>
        <v>2593.5</v>
      </c>
      <c r="K39" s="470">
        <f t="shared" si="2"/>
        <v>16243.5</v>
      </c>
      <c r="L39" s="471">
        <v>12968</v>
      </c>
      <c r="M39" s="469">
        <f t="shared" si="1"/>
        <v>2463.92</v>
      </c>
      <c r="N39" s="470">
        <f t="shared" si="3"/>
        <v>15431.92</v>
      </c>
      <c r="O39" s="472">
        <v>0.19</v>
      </c>
    </row>
    <row r="40" spans="1:15" ht="25.5">
      <c r="A40" s="97">
        <v>35</v>
      </c>
      <c r="B40" s="467" t="s">
        <v>876</v>
      </c>
      <c r="C40" s="98" t="s">
        <v>2320</v>
      </c>
      <c r="D40" s="98" t="s">
        <v>904</v>
      </c>
      <c r="E40" s="98" t="s">
        <v>3452</v>
      </c>
      <c r="F40" s="98" t="s">
        <v>2343</v>
      </c>
      <c r="G40" s="98" t="s">
        <v>883</v>
      </c>
      <c r="H40" s="99" t="s">
        <v>878</v>
      </c>
      <c r="I40" s="468">
        <v>15900</v>
      </c>
      <c r="J40" s="469">
        <f t="shared" si="0"/>
        <v>3021</v>
      </c>
      <c r="K40" s="470">
        <f t="shared" si="2"/>
        <v>18921</v>
      </c>
      <c r="L40" s="471">
        <v>15105</v>
      </c>
      <c r="M40" s="469">
        <f t="shared" si="1"/>
        <v>2869.95</v>
      </c>
      <c r="N40" s="470">
        <f t="shared" si="3"/>
        <v>17974.95</v>
      </c>
      <c r="O40" s="472">
        <v>0.19</v>
      </c>
    </row>
    <row r="41" spans="1:15">
      <c r="A41" s="97">
        <v>36</v>
      </c>
      <c r="B41" s="467" t="s">
        <v>876</v>
      </c>
      <c r="C41" s="98" t="s">
        <v>2322</v>
      </c>
      <c r="D41" s="98" t="s">
        <v>906</v>
      </c>
      <c r="E41" s="98" t="s">
        <v>2628</v>
      </c>
      <c r="F41" s="98" t="s">
        <v>906</v>
      </c>
      <c r="G41" s="98" t="s">
        <v>2342</v>
      </c>
      <c r="H41" s="99" t="s">
        <v>878</v>
      </c>
      <c r="I41" s="468">
        <v>47250</v>
      </c>
      <c r="J41" s="469">
        <f t="shared" si="0"/>
        <v>8977.5</v>
      </c>
      <c r="K41" s="470">
        <f t="shared" si="2"/>
        <v>56227.5</v>
      </c>
      <c r="L41" s="471">
        <v>44888</v>
      </c>
      <c r="M41" s="469">
        <f t="shared" si="1"/>
        <v>8528.7199999999993</v>
      </c>
      <c r="N41" s="470">
        <f t="shared" si="3"/>
        <v>53416.72</v>
      </c>
      <c r="O41" s="472">
        <v>0.19</v>
      </c>
    </row>
    <row r="42" spans="1:15" ht="25.5">
      <c r="A42" s="97">
        <v>37</v>
      </c>
      <c r="B42" s="467" t="s">
        <v>876</v>
      </c>
      <c r="C42" s="98" t="s">
        <v>2320</v>
      </c>
      <c r="D42" s="98" t="s">
        <v>905</v>
      </c>
      <c r="E42" s="98" t="s">
        <v>3452</v>
      </c>
      <c r="F42" s="98" t="s">
        <v>905</v>
      </c>
      <c r="G42" s="98" t="s">
        <v>883</v>
      </c>
      <c r="H42" s="99" t="s">
        <v>878</v>
      </c>
      <c r="I42" s="468">
        <v>13200</v>
      </c>
      <c r="J42" s="469">
        <f t="shared" si="0"/>
        <v>2508</v>
      </c>
      <c r="K42" s="470">
        <f t="shared" si="2"/>
        <v>15708</v>
      </c>
      <c r="L42" s="471">
        <v>12540</v>
      </c>
      <c r="M42" s="469">
        <f t="shared" si="1"/>
        <v>2382.6</v>
      </c>
      <c r="N42" s="470">
        <f t="shared" si="3"/>
        <v>14922.6</v>
      </c>
      <c r="O42" s="472">
        <v>0.19</v>
      </c>
    </row>
    <row r="43" spans="1:15">
      <c r="A43" s="97">
        <v>38</v>
      </c>
      <c r="B43" s="467" t="s">
        <v>876</v>
      </c>
      <c r="C43" s="98" t="s">
        <v>2322</v>
      </c>
      <c r="D43" s="98" t="s">
        <v>2701</v>
      </c>
      <c r="E43" s="98" t="s">
        <v>2629</v>
      </c>
      <c r="F43" s="98" t="s">
        <v>2701</v>
      </c>
      <c r="G43" s="98"/>
      <c r="H43" s="99" t="s">
        <v>878</v>
      </c>
      <c r="I43" s="468">
        <v>900</v>
      </c>
      <c r="J43" s="469">
        <f t="shared" si="0"/>
        <v>171</v>
      </c>
      <c r="K43" s="470">
        <f t="shared" si="2"/>
        <v>1071</v>
      </c>
      <c r="L43" s="471">
        <v>855</v>
      </c>
      <c r="M43" s="469">
        <f t="shared" si="1"/>
        <v>162.44999999999999</v>
      </c>
      <c r="N43" s="470">
        <f t="shared" si="3"/>
        <v>1017.45</v>
      </c>
      <c r="O43" s="472">
        <v>0.19</v>
      </c>
    </row>
    <row r="44" spans="1:15" ht="25.5">
      <c r="A44" s="97">
        <v>39</v>
      </c>
      <c r="B44" s="467" t="s">
        <v>876</v>
      </c>
      <c r="C44" s="98" t="s">
        <v>2320</v>
      </c>
      <c r="D44" s="98" t="s">
        <v>910</v>
      </c>
      <c r="E44" s="98" t="s">
        <v>2630</v>
      </c>
      <c r="F44" s="98" t="s">
        <v>910</v>
      </c>
      <c r="G44" s="98" t="s">
        <v>909</v>
      </c>
      <c r="H44" s="99" t="s">
        <v>909</v>
      </c>
      <c r="I44" s="468">
        <v>8295</v>
      </c>
      <c r="J44" s="469">
        <f t="shared" si="0"/>
        <v>1576.05</v>
      </c>
      <c r="K44" s="470">
        <f t="shared" si="2"/>
        <v>9871.0499999999993</v>
      </c>
      <c r="L44" s="471">
        <v>7880</v>
      </c>
      <c r="M44" s="469">
        <f t="shared" si="1"/>
        <v>1497.2</v>
      </c>
      <c r="N44" s="470">
        <f t="shared" si="3"/>
        <v>9377.2000000000007</v>
      </c>
      <c r="O44" s="472">
        <v>0.19</v>
      </c>
    </row>
    <row r="45" spans="1:15" ht="25.5">
      <c r="A45" s="97">
        <v>40</v>
      </c>
      <c r="B45" s="467" t="s">
        <v>876</v>
      </c>
      <c r="C45" s="98" t="s">
        <v>2320</v>
      </c>
      <c r="D45" s="98" t="s">
        <v>908</v>
      </c>
      <c r="E45" s="98" t="s">
        <v>2630</v>
      </c>
      <c r="F45" s="98" t="s">
        <v>2344</v>
      </c>
      <c r="G45" s="98" t="s">
        <v>909</v>
      </c>
      <c r="H45" s="99" t="s">
        <v>909</v>
      </c>
      <c r="I45" s="468">
        <v>8295</v>
      </c>
      <c r="J45" s="469">
        <f t="shared" si="0"/>
        <v>1576.05</v>
      </c>
      <c r="K45" s="470">
        <f t="shared" si="2"/>
        <v>9871.0499999999993</v>
      </c>
      <c r="L45" s="471">
        <v>7880</v>
      </c>
      <c r="M45" s="469">
        <f t="shared" si="1"/>
        <v>1497.2</v>
      </c>
      <c r="N45" s="470">
        <f t="shared" si="3"/>
        <v>9377.2000000000007</v>
      </c>
      <c r="O45" s="472">
        <v>0.19</v>
      </c>
    </row>
    <row r="46" spans="1:15" ht="25.5">
      <c r="A46" s="97">
        <v>41</v>
      </c>
      <c r="B46" s="467" t="s">
        <v>876</v>
      </c>
      <c r="C46" s="98" t="s">
        <v>2320</v>
      </c>
      <c r="D46" s="98" t="s">
        <v>911</v>
      </c>
      <c r="E46" s="98" t="s">
        <v>2630</v>
      </c>
      <c r="F46" s="98" t="s">
        <v>911</v>
      </c>
      <c r="G46" s="98" t="s">
        <v>909</v>
      </c>
      <c r="H46" s="99" t="s">
        <v>909</v>
      </c>
      <c r="I46" s="468">
        <v>8295</v>
      </c>
      <c r="J46" s="469">
        <f t="shared" si="0"/>
        <v>1576.05</v>
      </c>
      <c r="K46" s="470">
        <f t="shared" si="2"/>
        <v>9871.0499999999993</v>
      </c>
      <c r="L46" s="471">
        <v>7880</v>
      </c>
      <c r="M46" s="469">
        <f t="shared" si="1"/>
        <v>1497.2</v>
      </c>
      <c r="N46" s="470">
        <f t="shared" si="3"/>
        <v>9377.2000000000007</v>
      </c>
      <c r="O46" s="472">
        <v>0.19</v>
      </c>
    </row>
    <row r="47" spans="1:15" ht="25.5">
      <c r="A47" s="97">
        <v>42</v>
      </c>
      <c r="B47" s="467" t="s">
        <v>876</v>
      </c>
      <c r="C47" s="98" t="s">
        <v>2320</v>
      </c>
      <c r="D47" s="98" t="s">
        <v>913</v>
      </c>
      <c r="E47" s="98" t="s">
        <v>3458</v>
      </c>
      <c r="F47" s="98" t="s">
        <v>913</v>
      </c>
      <c r="G47" s="98" t="s">
        <v>909</v>
      </c>
      <c r="H47" s="99" t="s">
        <v>909</v>
      </c>
      <c r="I47" s="468">
        <v>15400</v>
      </c>
      <c r="J47" s="469">
        <f t="shared" si="0"/>
        <v>2926</v>
      </c>
      <c r="K47" s="470">
        <f t="shared" si="2"/>
        <v>18326</v>
      </c>
      <c r="L47" s="471">
        <v>14630</v>
      </c>
      <c r="M47" s="469">
        <f t="shared" si="1"/>
        <v>2779.7</v>
      </c>
      <c r="N47" s="470">
        <f t="shared" si="3"/>
        <v>17409.7</v>
      </c>
      <c r="O47" s="472">
        <v>0.19</v>
      </c>
    </row>
    <row r="48" spans="1:15" ht="38.25">
      <c r="A48" s="97">
        <v>43</v>
      </c>
      <c r="B48" s="467" t="s">
        <v>876</v>
      </c>
      <c r="C48" s="98" t="s">
        <v>2320</v>
      </c>
      <c r="D48" s="98" t="s">
        <v>1446</v>
      </c>
      <c r="E48" s="98" t="s">
        <v>2630</v>
      </c>
      <c r="F48" s="98" t="s">
        <v>2345</v>
      </c>
      <c r="G48" s="98" t="s">
        <v>2346</v>
      </c>
      <c r="H48" s="99" t="s">
        <v>916</v>
      </c>
      <c r="I48" s="468">
        <v>55000</v>
      </c>
      <c r="J48" s="469">
        <f t="shared" si="0"/>
        <v>10450</v>
      </c>
      <c r="K48" s="470">
        <f t="shared" si="2"/>
        <v>65450</v>
      </c>
      <c r="L48" s="471">
        <v>52250</v>
      </c>
      <c r="M48" s="469">
        <f t="shared" si="1"/>
        <v>9927.5</v>
      </c>
      <c r="N48" s="470">
        <f t="shared" si="3"/>
        <v>62177.5</v>
      </c>
      <c r="O48" s="472">
        <v>0.19</v>
      </c>
    </row>
    <row r="49" spans="1:15" ht="25.5">
      <c r="A49" s="97">
        <v>44</v>
      </c>
      <c r="B49" s="467" t="s">
        <v>876</v>
      </c>
      <c r="C49" s="98" t="s">
        <v>2320</v>
      </c>
      <c r="D49" s="98" t="s">
        <v>912</v>
      </c>
      <c r="E49" s="98" t="s">
        <v>2630</v>
      </c>
      <c r="F49" s="98" t="s">
        <v>912</v>
      </c>
      <c r="G49" s="98" t="s">
        <v>909</v>
      </c>
      <c r="H49" s="99" t="s">
        <v>909</v>
      </c>
      <c r="I49" s="468">
        <v>8295</v>
      </c>
      <c r="J49" s="469">
        <f t="shared" si="0"/>
        <v>1576.05</v>
      </c>
      <c r="K49" s="470">
        <f t="shared" si="2"/>
        <v>9871.0499999999993</v>
      </c>
      <c r="L49" s="471">
        <v>7880</v>
      </c>
      <c r="M49" s="469">
        <f t="shared" si="1"/>
        <v>1497.2</v>
      </c>
      <c r="N49" s="470">
        <f t="shared" si="3"/>
        <v>9377.2000000000007</v>
      </c>
      <c r="O49" s="472">
        <v>0.19</v>
      </c>
    </row>
    <row r="50" spans="1:15" ht="25.5">
      <c r="A50" s="97">
        <v>45</v>
      </c>
      <c r="B50" s="467" t="s">
        <v>876</v>
      </c>
      <c r="C50" s="98" t="s">
        <v>2320</v>
      </c>
      <c r="D50" s="98" t="s">
        <v>914</v>
      </c>
      <c r="E50" s="98" t="s">
        <v>3458</v>
      </c>
      <c r="F50" s="98" t="s">
        <v>914</v>
      </c>
      <c r="G50" s="98" t="s">
        <v>909</v>
      </c>
      <c r="H50" s="99" t="s">
        <v>909</v>
      </c>
      <c r="I50" s="468">
        <v>7245</v>
      </c>
      <c r="J50" s="469">
        <f t="shared" si="0"/>
        <v>1376.55</v>
      </c>
      <c r="K50" s="470">
        <f t="shared" si="2"/>
        <v>8621.5499999999993</v>
      </c>
      <c r="L50" s="471">
        <v>6883</v>
      </c>
      <c r="M50" s="469">
        <f t="shared" si="1"/>
        <v>1307.77</v>
      </c>
      <c r="N50" s="470">
        <f t="shared" si="3"/>
        <v>8190.77</v>
      </c>
      <c r="O50" s="472">
        <v>0.19</v>
      </c>
    </row>
    <row r="51" spans="1:15" ht="25.5">
      <c r="A51" s="97">
        <v>46</v>
      </c>
      <c r="B51" s="467" t="s">
        <v>876</v>
      </c>
      <c r="C51" s="98" t="s">
        <v>2320</v>
      </c>
      <c r="D51" s="98" t="s">
        <v>1445</v>
      </c>
      <c r="E51" s="98" t="s">
        <v>3458</v>
      </c>
      <c r="F51" s="98" t="s">
        <v>915</v>
      </c>
      <c r="G51" s="98" t="s">
        <v>909</v>
      </c>
      <c r="H51" s="99" t="s">
        <v>909</v>
      </c>
      <c r="I51" s="468">
        <v>7245</v>
      </c>
      <c r="J51" s="469">
        <f t="shared" si="0"/>
        <v>1376.55</v>
      </c>
      <c r="K51" s="470">
        <f t="shared" si="2"/>
        <v>8621.5499999999993</v>
      </c>
      <c r="L51" s="471">
        <v>6883</v>
      </c>
      <c r="M51" s="469">
        <f t="shared" si="1"/>
        <v>1307.77</v>
      </c>
      <c r="N51" s="470">
        <f t="shared" si="3"/>
        <v>8190.77</v>
      </c>
      <c r="O51" s="472">
        <v>0.19</v>
      </c>
    </row>
    <row r="52" spans="1:15">
      <c r="A52" s="97">
        <v>47</v>
      </c>
      <c r="B52" s="467" t="s">
        <v>876</v>
      </c>
      <c r="C52" s="98" t="s">
        <v>2322</v>
      </c>
      <c r="D52" s="98" t="s">
        <v>917</v>
      </c>
      <c r="E52" s="98" t="s">
        <v>2631</v>
      </c>
      <c r="F52" s="98" t="s">
        <v>917</v>
      </c>
      <c r="G52" s="98" t="s">
        <v>2347</v>
      </c>
      <c r="H52" s="99" t="s">
        <v>878</v>
      </c>
      <c r="I52" s="468">
        <v>6300</v>
      </c>
      <c r="J52" s="469">
        <f t="shared" si="0"/>
        <v>1197</v>
      </c>
      <c r="K52" s="470">
        <f t="shared" si="2"/>
        <v>7497</v>
      </c>
      <c r="L52" s="471">
        <v>5985</v>
      </c>
      <c r="M52" s="469">
        <f t="shared" si="1"/>
        <v>1137.1500000000001</v>
      </c>
      <c r="N52" s="470">
        <f t="shared" si="3"/>
        <v>7122.15</v>
      </c>
      <c r="O52" s="472">
        <v>0.19</v>
      </c>
    </row>
    <row r="53" spans="1:15" ht="25.5">
      <c r="A53" s="97">
        <v>48</v>
      </c>
      <c r="B53" s="467" t="s">
        <v>876</v>
      </c>
      <c r="C53" s="98" t="s">
        <v>2322</v>
      </c>
      <c r="D53" s="98" t="s">
        <v>1256</v>
      </c>
      <c r="E53" s="98" t="s">
        <v>2620</v>
      </c>
      <c r="F53" s="98" t="s">
        <v>1256</v>
      </c>
      <c r="G53" s="98" t="s">
        <v>1258</v>
      </c>
      <c r="H53" s="99" t="s">
        <v>878</v>
      </c>
      <c r="I53" s="468">
        <v>23400</v>
      </c>
      <c r="J53" s="469">
        <f t="shared" si="0"/>
        <v>4446</v>
      </c>
      <c r="K53" s="470">
        <f t="shared" si="2"/>
        <v>27846</v>
      </c>
      <c r="L53" s="471">
        <v>22230</v>
      </c>
      <c r="M53" s="469">
        <f t="shared" si="1"/>
        <v>4223.7</v>
      </c>
      <c r="N53" s="470">
        <f t="shared" si="3"/>
        <v>26453.7</v>
      </c>
      <c r="O53" s="472">
        <v>0.19</v>
      </c>
    </row>
    <row r="54" spans="1:15" ht="25.5">
      <c r="A54" s="97">
        <v>49</v>
      </c>
      <c r="B54" s="467" t="s">
        <v>876</v>
      </c>
      <c r="C54" s="98" t="s">
        <v>2322</v>
      </c>
      <c r="D54" s="98" t="s">
        <v>1255</v>
      </c>
      <c r="E54" s="98" t="s">
        <v>2620</v>
      </c>
      <c r="F54" s="98" t="s">
        <v>1255</v>
      </c>
      <c r="G54" s="98" t="s">
        <v>921</v>
      </c>
      <c r="H54" s="99" t="s">
        <v>878</v>
      </c>
      <c r="I54" s="468">
        <v>14400</v>
      </c>
      <c r="J54" s="469">
        <f t="shared" si="0"/>
        <v>2736</v>
      </c>
      <c r="K54" s="470">
        <f t="shared" si="2"/>
        <v>17136</v>
      </c>
      <c r="L54" s="471">
        <v>13680</v>
      </c>
      <c r="M54" s="469">
        <f t="shared" si="1"/>
        <v>2599.1999999999998</v>
      </c>
      <c r="N54" s="470">
        <f t="shared" si="3"/>
        <v>16279.2</v>
      </c>
      <c r="O54" s="472">
        <v>0.19</v>
      </c>
    </row>
    <row r="55" spans="1:15" ht="25.5">
      <c r="A55" s="97">
        <v>50</v>
      </c>
      <c r="B55" s="467" t="s">
        <v>876</v>
      </c>
      <c r="C55" s="98" t="s">
        <v>2322</v>
      </c>
      <c r="D55" s="98" t="s">
        <v>1447</v>
      </c>
      <c r="E55" s="98" t="s">
        <v>2632</v>
      </c>
      <c r="F55" s="98" t="s">
        <v>2348</v>
      </c>
      <c r="G55" s="98" t="s">
        <v>918</v>
      </c>
      <c r="H55" s="99" t="s">
        <v>878</v>
      </c>
      <c r="I55" s="468">
        <v>95000</v>
      </c>
      <c r="J55" s="469">
        <f t="shared" si="0"/>
        <v>18050</v>
      </c>
      <c r="K55" s="470">
        <f t="shared" si="2"/>
        <v>113050</v>
      </c>
      <c r="L55" s="471">
        <v>90250</v>
      </c>
      <c r="M55" s="469">
        <f t="shared" si="1"/>
        <v>17147.5</v>
      </c>
      <c r="N55" s="470">
        <f t="shared" si="3"/>
        <v>107397.5</v>
      </c>
      <c r="O55" s="472">
        <v>0.19</v>
      </c>
    </row>
    <row r="56" spans="1:15" ht="25.5">
      <c r="A56" s="97">
        <v>51</v>
      </c>
      <c r="B56" s="467" t="s">
        <v>876</v>
      </c>
      <c r="C56" s="98" t="s">
        <v>2322</v>
      </c>
      <c r="D56" s="98" t="s">
        <v>920</v>
      </c>
      <c r="E56" s="98" t="s">
        <v>2620</v>
      </c>
      <c r="F56" s="98" t="s">
        <v>920</v>
      </c>
      <c r="G56" s="98" t="s">
        <v>921</v>
      </c>
      <c r="H56" s="99" t="s">
        <v>878</v>
      </c>
      <c r="I56" s="468">
        <v>8925</v>
      </c>
      <c r="J56" s="469">
        <f t="shared" si="0"/>
        <v>1695.75</v>
      </c>
      <c r="K56" s="470">
        <f t="shared" si="2"/>
        <v>10620.75</v>
      </c>
      <c r="L56" s="471">
        <v>8479</v>
      </c>
      <c r="M56" s="469">
        <f t="shared" si="1"/>
        <v>1611.01</v>
      </c>
      <c r="N56" s="470">
        <f t="shared" si="3"/>
        <v>10090.01</v>
      </c>
      <c r="O56" s="472">
        <v>0.19</v>
      </c>
    </row>
    <row r="57" spans="1:15" ht="25.5">
      <c r="A57" s="97">
        <v>52</v>
      </c>
      <c r="B57" s="467" t="s">
        <v>876</v>
      </c>
      <c r="C57" s="98" t="s">
        <v>2322</v>
      </c>
      <c r="D57" s="98" t="s">
        <v>922</v>
      </c>
      <c r="E57" s="98" t="s">
        <v>3453</v>
      </c>
      <c r="F57" s="98" t="s">
        <v>922</v>
      </c>
      <c r="G57" s="98" t="s">
        <v>923</v>
      </c>
      <c r="H57" s="99" t="s">
        <v>878</v>
      </c>
      <c r="I57" s="468">
        <v>11600</v>
      </c>
      <c r="J57" s="469">
        <f t="shared" si="0"/>
        <v>2204</v>
      </c>
      <c r="K57" s="470">
        <f t="shared" si="2"/>
        <v>13804</v>
      </c>
      <c r="L57" s="471">
        <v>11020</v>
      </c>
      <c r="M57" s="469">
        <f t="shared" si="1"/>
        <v>2093.8000000000002</v>
      </c>
      <c r="N57" s="470">
        <f t="shared" si="3"/>
        <v>13113.8</v>
      </c>
      <c r="O57" s="472">
        <v>0.19</v>
      </c>
    </row>
    <row r="58" spans="1:15" ht="38.25">
      <c r="A58" s="97">
        <v>53</v>
      </c>
      <c r="B58" s="467" t="s">
        <v>876</v>
      </c>
      <c r="C58" s="98" t="s">
        <v>2322</v>
      </c>
      <c r="D58" s="98" t="s">
        <v>924</v>
      </c>
      <c r="E58" s="98" t="s">
        <v>3453</v>
      </c>
      <c r="F58" s="98" t="s">
        <v>2349</v>
      </c>
      <c r="G58" s="98" t="s">
        <v>2350</v>
      </c>
      <c r="H58" s="99" t="s">
        <v>878</v>
      </c>
      <c r="I58" s="468">
        <v>8500</v>
      </c>
      <c r="J58" s="469">
        <f t="shared" si="0"/>
        <v>1615</v>
      </c>
      <c r="K58" s="470">
        <f t="shared" si="2"/>
        <v>10115</v>
      </c>
      <c r="L58" s="471">
        <v>8075</v>
      </c>
      <c r="M58" s="469">
        <f t="shared" si="1"/>
        <v>1534.25</v>
      </c>
      <c r="N58" s="470">
        <f t="shared" si="3"/>
        <v>9609.25</v>
      </c>
      <c r="O58" s="472">
        <v>0.19</v>
      </c>
    </row>
    <row r="59" spans="1:15" ht="25.5">
      <c r="A59" s="97">
        <v>54</v>
      </c>
      <c r="B59" s="467" t="s">
        <v>876</v>
      </c>
      <c r="C59" s="98" t="s">
        <v>2322</v>
      </c>
      <c r="D59" s="98" t="s">
        <v>925</v>
      </c>
      <c r="E59" s="98" t="s">
        <v>2620</v>
      </c>
      <c r="F59" s="98" t="s">
        <v>925</v>
      </c>
      <c r="G59" s="98" t="s">
        <v>888</v>
      </c>
      <c r="H59" s="99" t="s">
        <v>878</v>
      </c>
      <c r="I59" s="468">
        <v>36960</v>
      </c>
      <c r="J59" s="469">
        <f t="shared" si="0"/>
        <v>7022.4</v>
      </c>
      <c r="K59" s="470">
        <f t="shared" si="2"/>
        <v>43982.400000000001</v>
      </c>
      <c r="L59" s="471">
        <v>35112</v>
      </c>
      <c r="M59" s="469">
        <f t="shared" si="1"/>
        <v>6671.28</v>
      </c>
      <c r="N59" s="470">
        <f t="shared" si="3"/>
        <v>41783.279999999999</v>
      </c>
      <c r="O59" s="472">
        <v>0.19</v>
      </c>
    </row>
    <row r="60" spans="1:15" ht="25.5">
      <c r="A60" s="97">
        <v>55</v>
      </c>
      <c r="B60" s="467" t="s">
        <v>876</v>
      </c>
      <c r="C60" s="98" t="s">
        <v>2322</v>
      </c>
      <c r="D60" s="98" t="s">
        <v>2351</v>
      </c>
      <c r="E60" s="98" t="s">
        <v>2633</v>
      </c>
      <c r="F60" s="98" t="s">
        <v>926</v>
      </c>
      <c r="G60" s="98" t="s">
        <v>2352</v>
      </c>
      <c r="H60" s="99" t="s">
        <v>878</v>
      </c>
      <c r="I60" s="468">
        <v>31500</v>
      </c>
      <c r="J60" s="469">
        <f t="shared" si="0"/>
        <v>5985</v>
      </c>
      <c r="K60" s="470">
        <f t="shared" si="2"/>
        <v>37485</v>
      </c>
      <c r="L60" s="471">
        <v>29925</v>
      </c>
      <c r="M60" s="469">
        <f t="shared" si="1"/>
        <v>5685.75</v>
      </c>
      <c r="N60" s="470">
        <f t="shared" si="3"/>
        <v>35610.75</v>
      </c>
      <c r="O60" s="472">
        <v>0.19</v>
      </c>
    </row>
    <row r="61" spans="1:15">
      <c r="A61" s="97">
        <v>56</v>
      </c>
      <c r="B61" s="467" t="s">
        <v>876</v>
      </c>
      <c r="C61" s="98" t="s">
        <v>2322</v>
      </c>
      <c r="D61" s="98" t="s">
        <v>927</v>
      </c>
      <c r="E61" s="98" t="s">
        <v>3452</v>
      </c>
      <c r="F61" s="98" t="s">
        <v>927</v>
      </c>
      <c r="G61" s="98" t="s">
        <v>2353</v>
      </c>
      <c r="H61" s="99" t="s">
        <v>878</v>
      </c>
      <c r="I61" s="468">
        <v>21000</v>
      </c>
      <c r="J61" s="469">
        <f t="shared" si="0"/>
        <v>3990</v>
      </c>
      <c r="K61" s="470">
        <f t="shared" si="2"/>
        <v>24990</v>
      </c>
      <c r="L61" s="471">
        <v>19950</v>
      </c>
      <c r="M61" s="469">
        <f t="shared" si="1"/>
        <v>3790.5</v>
      </c>
      <c r="N61" s="470">
        <f t="shared" si="3"/>
        <v>23740.5</v>
      </c>
      <c r="O61" s="472">
        <v>0.19</v>
      </c>
    </row>
    <row r="62" spans="1:15" ht="25.5">
      <c r="A62" s="97">
        <v>57</v>
      </c>
      <c r="B62" s="467" t="s">
        <v>876</v>
      </c>
      <c r="C62" s="98" t="s">
        <v>2322</v>
      </c>
      <c r="D62" s="98" t="s">
        <v>928</v>
      </c>
      <c r="E62" s="98" t="s">
        <v>2634</v>
      </c>
      <c r="F62" s="98" t="s">
        <v>2354</v>
      </c>
      <c r="G62" s="98" t="s">
        <v>2355</v>
      </c>
      <c r="H62" s="99" t="s">
        <v>878</v>
      </c>
      <c r="I62" s="468">
        <v>8600</v>
      </c>
      <c r="J62" s="469">
        <f t="shared" si="0"/>
        <v>1634</v>
      </c>
      <c r="K62" s="470">
        <f t="shared" si="2"/>
        <v>10234</v>
      </c>
      <c r="L62" s="471">
        <v>8170</v>
      </c>
      <c r="M62" s="469">
        <f t="shared" si="1"/>
        <v>1552.3</v>
      </c>
      <c r="N62" s="470">
        <f t="shared" si="3"/>
        <v>9722.2999999999993</v>
      </c>
      <c r="O62" s="472">
        <v>0.19</v>
      </c>
    </row>
    <row r="63" spans="1:15" ht="38.25">
      <c r="A63" s="97">
        <v>58</v>
      </c>
      <c r="B63" s="467" t="s">
        <v>876</v>
      </c>
      <c r="C63" s="98" t="s">
        <v>2322</v>
      </c>
      <c r="D63" s="98" t="s">
        <v>929</v>
      </c>
      <c r="E63" s="98" t="s">
        <v>3459</v>
      </c>
      <c r="F63" s="98" t="s">
        <v>929</v>
      </c>
      <c r="G63" s="98" t="s">
        <v>2356</v>
      </c>
      <c r="H63" s="99" t="s">
        <v>878</v>
      </c>
      <c r="I63" s="468">
        <v>350000</v>
      </c>
      <c r="J63" s="469">
        <f t="shared" si="0"/>
        <v>66500</v>
      </c>
      <c r="K63" s="470">
        <f t="shared" si="2"/>
        <v>416500</v>
      </c>
      <c r="L63" s="471">
        <v>332500</v>
      </c>
      <c r="M63" s="469">
        <f t="shared" si="1"/>
        <v>63175</v>
      </c>
      <c r="N63" s="470">
        <f t="shared" si="3"/>
        <v>395675</v>
      </c>
      <c r="O63" s="472">
        <v>0.19</v>
      </c>
    </row>
    <row r="64" spans="1:15" ht="25.5">
      <c r="A64" s="97">
        <v>59</v>
      </c>
      <c r="B64" s="467" t="s">
        <v>876</v>
      </c>
      <c r="C64" s="98" t="s">
        <v>2357</v>
      </c>
      <c r="D64" s="98" t="s">
        <v>2358</v>
      </c>
      <c r="E64" s="98" t="s">
        <v>2639</v>
      </c>
      <c r="F64" s="98" t="s">
        <v>2359</v>
      </c>
      <c r="G64" s="98" t="s">
        <v>2360</v>
      </c>
      <c r="H64" s="99" t="s">
        <v>878</v>
      </c>
      <c r="I64" s="468">
        <v>5600</v>
      </c>
      <c r="J64" s="469">
        <f t="shared" si="0"/>
        <v>1064</v>
      </c>
      <c r="K64" s="470">
        <f t="shared" si="2"/>
        <v>6664</v>
      </c>
      <c r="L64" s="471">
        <v>5320</v>
      </c>
      <c r="M64" s="469">
        <f t="shared" si="1"/>
        <v>1010.8000000000001</v>
      </c>
      <c r="N64" s="470">
        <f t="shared" si="3"/>
        <v>6330.8</v>
      </c>
      <c r="O64" s="472">
        <v>0.19</v>
      </c>
    </row>
    <row r="65" spans="1:15" ht="25.5">
      <c r="A65" s="97">
        <v>60</v>
      </c>
      <c r="B65" s="467" t="s">
        <v>876</v>
      </c>
      <c r="C65" s="98" t="s">
        <v>2357</v>
      </c>
      <c r="D65" s="98" t="s">
        <v>1448</v>
      </c>
      <c r="E65" s="98" t="s">
        <v>2632</v>
      </c>
      <c r="F65" s="98" t="s">
        <v>931</v>
      </c>
      <c r="G65" s="98" t="s">
        <v>2361</v>
      </c>
      <c r="H65" s="99" t="s">
        <v>932</v>
      </c>
      <c r="I65" s="468">
        <v>131250</v>
      </c>
      <c r="J65" s="469">
        <f t="shared" si="0"/>
        <v>24937.5</v>
      </c>
      <c r="K65" s="470">
        <f t="shared" si="2"/>
        <v>156187.5</v>
      </c>
      <c r="L65" s="471">
        <v>124688</v>
      </c>
      <c r="M65" s="469">
        <f t="shared" si="1"/>
        <v>23690.720000000001</v>
      </c>
      <c r="N65" s="470">
        <f t="shared" si="3"/>
        <v>148378.72</v>
      </c>
      <c r="O65" s="472">
        <v>0.19</v>
      </c>
    </row>
    <row r="66" spans="1:15" ht="25.5">
      <c r="A66" s="97">
        <v>61</v>
      </c>
      <c r="B66" s="467" t="s">
        <v>876</v>
      </c>
      <c r="C66" s="98" t="s">
        <v>2320</v>
      </c>
      <c r="D66" s="98" t="s">
        <v>933</v>
      </c>
      <c r="E66" s="98" t="s">
        <v>3460</v>
      </c>
      <c r="F66" s="98" t="s">
        <v>933</v>
      </c>
      <c r="G66" s="98" t="s">
        <v>2362</v>
      </c>
      <c r="H66" s="99" t="s">
        <v>878</v>
      </c>
      <c r="I66" s="468">
        <v>39480</v>
      </c>
      <c r="J66" s="469">
        <f t="shared" si="0"/>
        <v>7501.2</v>
      </c>
      <c r="K66" s="470">
        <f t="shared" si="2"/>
        <v>46981.2</v>
      </c>
      <c r="L66" s="471">
        <v>37506</v>
      </c>
      <c r="M66" s="469">
        <f t="shared" si="1"/>
        <v>7126.14</v>
      </c>
      <c r="N66" s="470">
        <f t="shared" si="3"/>
        <v>44632.14</v>
      </c>
      <c r="O66" s="472">
        <v>0.19</v>
      </c>
    </row>
    <row r="67" spans="1:15">
      <c r="A67" s="97">
        <v>62</v>
      </c>
      <c r="B67" s="467" t="s">
        <v>876</v>
      </c>
      <c r="C67" s="98" t="s">
        <v>2320</v>
      </c>
      <c r="D67" s="98" t="s">
        <v>934</v>
      </c>
      <c r="E67" s="98" t="s">
        <v>3452</v>
      </c>
      <c r="F67" s="98" t="s">
        <v>934</v>
      </c>
      <c r="G67" s="98" t="s">
        <v>883</v>
      </c>
      <c r="H67" s="99" t="s">
        <v>878</v>
      </c>
      <c r="I67" s="468">
        <v>4410</v>
      </c>
      <c r="J67" s="469">
        <f t="shared" si="0"/>
        <v>837.9</v>
      </c>
      <c r="K67" s="470">
        <f t="shared" si="2"/>
        <v>5247.9</v>
      </c>
      <c r="L67" s="471">
        <v>4190</v>
      </c>
      <c r="M67" s="469">
        <f t="shared" si="1"/>
        <v>796.1</v>
      </c>
      <c r="N67" s="470">
        <f t="shared" si="3"/>
        <v>4986.1000000000004</v>
      </c>
      <c r="O67" s="472">
        <v>0.19</v>
      </c>
    </row>
    <row r="68" spans="1:15" ht="38.25">
      <c r="A68" s="97">
        <v>63</v>
      </c>
      <c r="B68" s="467" t="s">
        <v>876</v>
      </c>
      <c r="C68" s="98" t="s">
        <v>2322</v>
      </c>
      <c r="D68" s="98" t="s">
        <v>935</v>
      </c>
      <c r="E68" s="98" t="s">
        <v>2620</v>
      </c>
      <c r="F68" s="98" t="s">
        <v>935</v>
      </c>
      <c r="G68" s="98" t="s">
        <v>2363</v>
      </c>
      <c r="H68" s="99" t="s">
        <v>878</v>
      </c>
      <c r="I68" s="468">
        <v>165300</v>
      </c>
      <c r="J68" s="469">
        <f t="shared" si="0"/>
        <v>31407</v>
      </c>
      <c r="K68" s="470">
        <f t="shared" si="2"/>
        <v>196707</v>
      </c>
      <c r="L68" s="471">
        <v>157035</v>
      </c>
      <c r="M68" s="469">
        <f t="shared" si="1"/>
        <v>29836.65</v>
      </c>
      <c r="N68" s="470">
        <f t="shared" si="3"/>
        <v>186871.65</v>
      </c>
      <c r="O68" s="472">
        <v>0.19</v>
      </c>
    </row>
    <row r="69" spans="1:15" ht="25.5">
      <c r="A69" s="97">
        <v>64</v>
      </c>
      <c r="B69" s="467" t="s">
        <v>876</v>
      </c>
      <c r="C69" s="98" t="s">
        <v>2322</v>
      </c>
      <c r="D69" s="98" t="s">
        <v>936</v>
      </c>
      <c r="E69" s="98" t="s">
        <v>2620</v>
      </c>
      <c r="F69" s="98" t="s">
        <v>2364</v>
      </c>
      <c r="G69" s="98" t="s">
        <v>2363</v>
      </c>
      <c r="H69" s="99" t="s">
        <v>878</v>
      </c>
      <c r="I69" s="468">
        <v>399000</v>
      </c>
      <c r="J69" s="469">
        <f t="shared" si="0"/>
        <v>75810</v>
      </c>
      <c r="K69" s="470">
        <f t="shared" si="2"/>
        <v>474810</v>
      </c>
      <c r="L69" s="471">
        <v>379050</v>
      </c>
      <c r="M69" s="469">
        <f t="shared" si="1"/>
        <v>72019.5</v>
      </c>
      <c r="N69" s="470">
        <f t="shared" si="3"/>
        <v>451069.5</v>
      </c>
      <c r="O69" s="472">
        <v>0.19</v>
      </c>
    </row>
    <row r="70" spans="1:15">
      <c r="A70" s="97">
        <v>65</v>
      </c>
      <c r="B70" s="467" t="s">
        <v>876</v>
      </c>
      <c r="C70" s="98" t="s">
        <v>2322</v>
      </c>
      <c r="D70" s="98" t="s">
        <v>939</v>
      </c>
      <c r="E70" s="98" t="s">
        <v>2635</v>
      </c>
      <c r="F70" s="98" t="s">
        <v>939</v>
      </c>
      <c r="G70" s="98" t="s">
        <v>2326</v>
      </c>
      <c r="H70" s="99" t="s">
        <v>886</v>
      </c>
      <c r="I70" s="468">
        <v>2300000</v>
      </c>
      <c r="J70" s="469">
        <f t="shared" ref="J70:J133" si="4">I70*O70</f>
        <v>437000</v>
      </c>
      <c r="K70" s="470">
        <f t="shared" si="2"/>
        <v>2737000</v>
      </c>
      <c r="L70" s="471">
        <v>2185000</v>
      </c>
      <c r="M70" s="469">
        <f t="shared" ref="M70:M133" si="5">L70*O70</f>
        <v>415150</v>
      </c>
      <c r="N70" s="470">
        <f t="shared" si="3"/>
        <v>2600150</v>
      </c>
      <c r="O70" s="472">
        <v>0.19</v>
      </c>
    </row>
    <row r="71" spans="1:15" ht="25.5">
      <c r="A71" s="97">
        <v>66</v>
      </c>
      <c r="B71" s="467" t="s">
        <v>876</v>
      </c>
      <c r="C71" s="98" t="s">
        <v>2322</v>
      </c>
      <c r="D71" s="98" t="s">
        <v>1257</v>
      </c>
      <c r="E71" s="98" t="s">
        <v>2632</v>
      </c>
      <c r="F71" s="98" t="s">
        <v>2365</v>
      </c>
      <c r="G71" s="98" t="s">
        <v>2366</v>
      </c>
      <c r="H71" s="99" t="s">
        <v>916</v>
      </c>
      <c r="I71" s="468">
        <v>450000</v>
      </c>
      <c r="J71" s="469">
        <f t="shared" si="4"/>
        <v>85500</v>
      </c>
      <c r="K71" s="470">
        <f t="shared" ref="K71:K134" si="6">I71+J71</f>
        <v>535500</v>
      </c>
      <c r="L71" s="471">
        <v>427500</v>
      </c>
      <c r="M71" s="469">
        <f t="shared" si="5"/>
        <v>81225</v>
      </c>
      <c r="N71" s="470">
        <f t="shared" ref="N71:N134" si="7">L71+M71</f>
        <v>508725</v>
      </c>
      <c r="O71" s="472">
        <v>0.19</v>
      </c>
    </row>
    <row r="72" spans="1:15" ht="25.5">
      <c r="A72" s="97">
        <v>67</v>
      </c>
      <c r="B72" s="467" t="s">
        <v>876</v>
      </c>
      <c r="C72" s="98" t="s">
        <v>2322</v>
      </c>
      <c r="D72" s="98" t="s">
        <v>940</v>
      </c>
      <c r="E72" s="98" t="s">
        <v>2632</v>
      </c>
      <c r="F72" s="98" t="s">
        <v>941</v>
      </c>
      <c r="G72" s="98" t="s">
        <v>2367</v>
      </c>
      <c r="H72" s="99" t="s">
        <v>916</v>
      </c>
      <c r="I72" s="468">
        <v>16800</v>
      </c>
      <c r="J72" s="469">
        <f t="shared" si="4"/>
        <v>3192</v>
      </c>
      <c r="K72" s="470">
        <f t="shared" si="6"/>
        <v>19992</v>
      </c>
      <c r="L72" s="471">
        <v>15960</v>
      </c>
      <c r="M72" s="469">
        <f t="shared" si="5"/>
        <v>3032.4</v>
      </c>
      <c r="N72" s="470">
        <f t="shared" si="7"/>
        <v>18992.400000000001</v>
      </c>
      <c r="O72" s="472">
        <v>0.19</v>
      </c>
    </row>
    <row r="73" spans="1:15">
      <c r="A73" s="97">
        <v>68</v>
      </c>
      <c r="B73" s="467" t="s">
        <v>876</v>
      </c>
      <c r="C73" s="98" t="s">
        <v>2322</v>
      </c>
      <c r="D73" s="98" t="s">
        <v>942</v>
      </c>
      <c r="E73" s="98" t="s">
        <v>2636</v>
      </c>
      <c r="F73" s="98" t="s">
        <v>942</v>
      </c>
      <c r="G73" s="98" t="s">
        <v>2368</v>
      </c>
      <c r="H73" s="99" t="s">
        <v>878</v>
      </c>
      <c r="I73" s="468">
        <v>75300</v>
      </c>
      <c r="J73" s="469">
        <f t="shared" si="4"/>
        <v>14307</v>
      </c>
      <c r="K73" s="470">
        <f t="shared" si="6"/>
        <v>89607</v>
      </c>
      <c r="L73" s="471">
        <v>71535</v>
      </c>
      <c r="M73" s="469">
        <f t="shared" si="5"/>
        <v>13591.65</v>
      </c>
      <c r="N73" s="470">
        <f t="shared" si="7"/>
        <v>85126.65</v>
      </c>
      <c r="O73" s="472">
        <v>0.19</v>
      </c>
    </row>
    <row r="74" spans="1:15">
      <c r="A74" s="97">
        <v>69</v>
      </c>
      <c r="B74" s="467" t="s">
        <v>876</v>
      </c>
      <c r="C74" s="98" t="s">
        <v>2369</v>
      </c>
      <c r="D74" s="98" t="s">
        <v>943</v>
      </c>
      <c r="E74" s="98" t="s">
        <v>3461</v>
      </c>
      <c r="F74" s="98" t="s">
        <v>943</v>
      </c>
      <c r="G74" s="98" t="s">
        <v>2370</v>
      </c>
      <c r="H74" s="99" t="s">
        <v>878</v>
      </c>
      <c r="I74" s="468">
        <v>47460</v>
      </c>
      <c r="J74" s="469">
        <f t="shared" si="4"/>
        <v>9017.4</v>
      </c>
      <c r="K74" s="470">
        <f t="shared" si="6"/>
        <v>56477.4</v>
      </c>
      <c r="L74" s="471">
        <v>45087</v>
      </c>
      <c r="M74" s="469">
        <f t="shared" si="5"/>
        <v>8566.5300000000007</v>
      </c>
      <c r="N74" s="470">
        <f t="shared" si="7"/>
        <v>53653.53</v>
      </c>
      <c r="O74" s="472">
        <v>0.19</v>
      </c>
    </row>
    <row r="75" spans="1:15" ht="25.5">
      <c r="A75" s="97">
        <v>70</v>
      </c>
      <c r="B75" s="467" t="s">
        <v>944</v>
      </c>
      <c r="C75" s="98" t="s">
        <v>2371</v>
      </c>
      <c r="D75" s="98" t="s">
        <v>945</v>
      </c>
      <c r="E75" s="98" t="s">
        <v>3462</v>
      </c>
      <c r="F75" s="98" t="s">
        <v>2372</v>
      </c>
      <c r="G75" s="98" t="s">
        <v>2373</v>
      </c>
      <c r="H75" s="99" t="s">
        <v>946</v>
      </c>
      <c r="I75" s="468">
        <v>3950</v>
      </c>
      <c r="J75" s="469">
        <f t="shared" si="4"/>
        <v>750.5</v>
      </c>
      <c r="K75" s="470">
        <f t="shared" si="6"/>
        <v>4700.5</v>
      </c>
      <c r="L75" s="471">
        <v>3753</v>
      </c>
      <c r="M75" s="469">
        <f t="shared" si="5"/>
        <v>713.07</v>
      </c>
      <c r="N75" s="470">
        <f t="shared" si="7"/>
        <v>4466.07</v>
      </c>
      <c r="O75" s="472">
        <v>0.19</v>
      </c>
    </row>
    <row r="76" spans="1:15" ht="25.5">
      <c r="A76" s="97">
        <v>71</v>
      </c>
      <c r="B76" s="467" t="s">
        <v>944</v>
      </c>
      <c r="C76" s="98" t="s">
        <v>2371</v>
      </c>
      <c r="D76" s="98" t="s">
        <v>947</v>
      </c>
      <c r="E76" s="98" t="s">
        <v>3462</v>
      </c>
      <c r="F76" s="98" t="s">
        <v>2374</v>
      </c>
      <c r="G76" s="98" t="s">
        <v>2373</v>
      </c>
      <c r="H76" s="99" t="s">
        <v>946</v>
      </c>
      <c r="I76" s="468">
        <v>3950</v>
      </c>
      <c r="J76" s="469">
        <f t="shared" si="4"/>
        <v>750.5</v>
      </c>
      <c r="K76" s="470">
        <f t="shared" si="6"/>
        <v>4700.5</v>
      </c>
      <c r="L76" s="471">
        <v>3753</v>
      </c>
      <c r="M76" s="469">
        <f t="shared" si="5"/>
        <v>713.07</v>
      </c>
      <c r="N76" s="470">
        <f t="shared" si="7"/>
        <v>4466.07</v>
      </c>
      <c r="O76" s="472">
        <v>0.19</v>
      </c>
    </row>
    <row r="77" spans="1:15" ht="25.5">
      <c r="A77" s="97">
        <v>72</v>
      </c>
      <c r="B77" s="467" t="s">
        <v>944</v>
      </c>
      <c r="C77" s="98" t="s">
        <v>2371</v>
      </c>
      <c r="D77" s="98" t="s">
        <v>948</v>
      </c>
      <c r="E77" s="98" t="s">
        <v>3463</v>
      </c>
      <c r="F77" s="98" t="s">
        <v>948</v>
      </c>
      <c r="G77" s="98" t="s">
        <v>2375</v>
      </c>
      <c r="H77" s="99" t="s">
        <v>890</v>
      </c>
      <c r="I77" s="468">
        <v>15200</v>
      </c>
      <c r="J77" s="469">
        <f t="shared" si="4"/>
        <v>760</v>
      </c>
      <c r="K77" s="470">
        <f t="shared" si="6"/>
        <v>15960</v>
      </c>
      <c r="L77" s="471">
        <v>14440</v>
      </c>
      <c r="M77" s="469">
        <f t="shared" si="5"/>
        <v>722</v>
      </c>
      <c r="N77" s="470">
        <f t="shared" si="7"/>
        <v>15162</v>
      </c>
      <c r="O77" s="472">
        <v>0.05</v>
      </c>
    </row>
    <row r="78" spans="1:15">
      <c r="A78" s="97">
        <v>73</v>
      </c>
      <c r="B78" s="467" t="s">
        <v>944</v>
      </c>
      <c r="C78" s="98" t="s">
        <v>2320</v>
      </c>
      <c r="D78" s="98" t="s">
        <v>949</v>
      </c>
      <c r="E78" s="98" t="s">
        <v>2637</v>
      </c>
      <c r="F78" s="98" t="s">
        <v>2376</v>
      </c>
      <c r="G78" s="98" t="s">
        <v>883</v>
      </c>
      <c r="H78" s="99" t="s">
        <v>878</v>
      </c>
      <c r="I78" s="468">
        <v>26000</v>
      </c>
      <c r="J78" s="469">
        <f t="shared" si="4"/>
        <v>4940</v>
      </c>
      <c r="K78" s="470">
        <f t="shared" si="6"/>
        <v>30940</v>
      </c>
      <c r="L78" s="471">
        <v>24700</v>
      </c>
      <c r="M78" s="469">
        <f t="shared" si="5"/>
        <v>4693</v>
      </c>
      <c r="N78" s="470">
        <f t="shared" si="7"/>
        <v>29393</v>
      </c>
      <c r="O78" s="472">
        <v>0.19</v>
      </c>
    </row>
    <row r="79" spans="1:15" ht="25.5">
      <c r="A79" s="97">
        <v>74</v>
      </c>
      <c r="B79" s="467" t="s">
        <v>944</v>
      </c>
      <c r="C79" s="98" t="s">
        <v>2371</v>
      </c>
      <c r="D79" s="98" t="s">
        <v>950</v>
      </c>
      <c r="E79" s="98" t="s">
        <v>3464</v>
      </c>
      <c r="F79" s="98" t="s">
        <v>950</v>
      </c>
      <c r="G79" s="98" t="s">
        <v>2353</v>
      </c>
      <c r="H79" s="99" t="s">
        <v>878</v>
      </c>
      <c r="I79" s="468">
        <v>38000</v>
      </c>
      <c r="J79" s="469">
        <f t="shared" si="4"/>
        <v>1900</v>
      </c>
      <c r="K79" s="470">
        <f t="shared" si="6"/>
        <v>39900</v>
      </c>
      <c r="L79" s="471">
        <v>36100</v>
      </c>
      <c r="M79" s="469">
        <f t="shared" si="5"/>
        <v>1805</v>
      </c>
      <c r="N79" s="470">
        <f t="shared" si="7"/>
        <v>37905</v>
      </c>
      <c r="O79" s="472">
        <v>0.05</v>
      </c>
    </row>
    <row r="80" spans="1:15" ht="25.5">
      <c r="A80" s="97">
        <v>75</v>
      </c>
      <c r="B80" s="467" t="s">
        <v>944</v>
      </c>
      <c r="C80" s="98" t="s">
        <v>2320</v>
      </c>
      <c r="D80" s="98" t="s">
        <v>955</v>
      </c>
      <c r="E80" s="98" t="s">
        <v>2638</v>
      </c>
      <c r="F80" s="98" t="s">
        <v>955</v>
      </c>
      <c r="G80" s="98" t="s">
        <v>2377</v>
      </c>
      <c r="H80" s="99" t="s">
        <v>890</v>
      </c>
      <c r="I80" s="468">
        <v>8300</v>
      </c>
      <c r="J80" s="469">
        <f t="shared" si="4"/>
        <v>1577</v>
      </c>
      <c r="K80" s="470">
        <f t="shared" si="6"/>
        <v>9877</v>
      </c>
      <c r="L80" s="471">
        <v>7885</v>
      </c>
      <c r="M80" s="469">
        <f t="shared" si="5"/>
        <v>1498.15</v>
      </c>
      <c r="N80" s="470">
        <f t="shared" si="7"/>
        <v>9383.15</v>
      </c>
      <c r="O80" s="472">
        <v>0.19</v>
      </c>
    </row>
    <row r="81" spans="1:15" ht="25.5">
      <c r="A81" s="97">
        <v>76</v>
      </c>
      <c r="B81" s="467" t="s">
        <v>876</v>
      </c>
      <c r="C81" s="98" t="s">
        <v>2322</v>
      </c>
      <c r="D81" s="98" t="s">
        <v>952</v>
      </c>
      <c r="E81" s="98" t="s">
        <v>3454</v>
      </c>
      <c r="F81" s="98" t="s">
        <v>952</v>
      </c>
      <c r="G81" s="98" t="s">
        <v>2323</v>
      </c>
      <c r="H81" s="99" t="s">
        <v>890</v>
      </c>
      <c r="I81" s="468">
        <v>3000</v>
      </c>
      <c r="J81" s="469">
        <f t="shared" si="4"/>
        <v>570</v>
      </c>
      <c r="K81" s="470">
        <f t="shared" si="6"/>
        <v>3570</v>
      </c>
      <c r="L81" s="471">
        <v>2850</v>
      </c>
      <c r="M81" s="469">
        <f t="shared" si="5"/>
        <v>541.5</v>
      </c>
      <c r="N81" s="470">
        <f t="shared" si="7"/>
        <v>3391.5</v>
      </c>
      <c r="O81" s="472">
        <v>0.19</v>
      </c>
    </row>
    <row r="82" spans="1:15" ht="25.5">
      <c r="A82" s="97">
        <v>77</v>
      </c>
      <c r="B82" s="467" t="s">
        <v>944</v>
      </c>
      <c r="C82" s="98" t="s">
        <v>2322</v>
      </c>
      <c r="D82" s="98" t="s">
        <v>953</v>
      </c>
      <c r="E82" s="98" t="s">
        <v>3453</v>
      </c>
      <c r="F82" s="98" t="s">
        <v>953</v>
      </c>
      <c r="G82" s="98" t="s">
        <v>2378</v>
      </c>
      <c r="H82" s="99" t="s">
        <v>878</v>
      </c>
      <c r="I82" s="468">
        <v>5700</v>
      </c>
      <c r="J82" s="469">
        <f t="shared" si="4"/>
        <v>1083</v>
      </c>
      <c r="K82" s="470">
        <f t="shared" si="6"/>
        <v>6783</v>
      </c>
      <c r="L82" s="471">
        <v>5415</v>
      </c>
      <c r="M82" s="469">
        <f t="shared" si="5"/>
        <v>1028.8499999999999</v>
      </c>
      <c r="N82" s="470">
        <f t="shared" si="7"/>
        <v>6443.85</v>
      </c>
      <c r="O82" s="472">
        <v>0.19</v>
      </c>
    </row>
    <row r="83" spans="1:15">
      <c r="A83" s="97">
        <v>78</v>
      </c>
      <c r="B83" s="467" t="s">
        <v>944</v>
      </c>
      <c r="C83" s="98" t="s">
        <v>2320</v>
      </c>
      <c r="D83" s="98" t="s">
        <v>954</v>
      </c>
      <c r="E83" s="98" t="s">
        <v>3465</v>
      </c>
      <c r="F83" s="98" t="s">
        <v>954</v>
      </c>
      <c r="G83" s="98" t="s">
        <v>2379</v>
      </c>
      <c r="H83" s="99" t="s">
        <v>878</v>
      </c>
      <c r="I83" s="468">
        <v>19425</v>
      </c>
      <c r="J83" s="469">
        <f t="shared" si="4"/>
        <v>3690.75</v>
      </c>
      <c r="K83" s="470">
        <f t="shared" si="6"/>
        <v>23115.75</v>
      </c>
      <c r="L83" s="471">
        <v>18454</v>
      </c>
      <c r="M83" s="469">
        <f t="shared" si="5"/>
        <v>3506.26</v>
      </c>
      <c r="N83" s="470">
        <f t="shared" si="7"/>
        <v>21960.260000000002</v>
      </c>
      <c r="O83" s="472">
        <v>0.19</v>
      </c>
    </row>
    <row r="84" spans="1:15" ht="38.25">
      <c r="A84" s="97">
        <v>79</v>
      </c>
      <c r="B84" s="467" t="s">
        <v>944</v>
      </c>
      <c r="C84" s="98" t="s">
        <v>2357</v>
      </c>
      <c r="D84" s="98" t="s">
        <v>3412</v>
      </c>
      <c r="E84" s="98" t="s">
        <v>2632</v>
      </c>
      <c r="F84" s="98" t="s">
        <v>3412</v>
      </c>
      <c r="G84" s="98" t="s">
        <v>2382</v>
      </c>
      <c r="H84" s="99" t="s">
        <v>878</v>
      </c>
      <c r="I84" s="468">
        <v>27900</v>
      </c>
      <c r="J84" s="469">
        <f t="shared" si="4"/>
        <v>5301</v>
      </c>
      <c r="K84" s="470">
        <f t="shared" si="6"/>
        <v>33201</v>
      </c>
      <c r="L84" s="471">
        <v>26505</v>
      </c>
      <c r="M84" s="469">
        <f t="shared" si="5"/>
        <v>5035.95</v>
      </c>
      <c r="N84" s="470">
        <f t="shared" si="7"/>
        <v>31540.95</v>
      </c>
      <c r="O84" s="472">
        <v>0.19</v>
      </c>
    </row>
    <row r="85" spans="1:15" ht="38.25">
      <c r="A85" s="97">
        <v>80</v>
      </c>
      <c r="B85" s="467" t="s">
        <v>876</v>
      </c>
      <c r="C85" s="98" t="s">
        <v>2380</v>
      </c>
      <c r="D85" s="98" t="s">
        <v>907</v>
      </c>
      <c r="E85" s="98" t="s">
        <v>3452</v>
      </c>
      <c r="F85" s="98" t="s">
        <v>2381</v>
      </c>
      <c r="G85" s="98" t="s">
        <v>883</v>
      </c>
      <c r="H85" s="99" t="s">
        <v>878</v>
      </c>
      <c r="I85" s="468">
        <v>35000</v>
      </c>
      <c r="J85" s="469">
        <f t="shared" si="4"/>
        <v>6650</v>
      </c>
      <c r="K85" s="470">
        <f t="shared" si="6"/>
        <v>41650</v>
      </c>
      <c r="L85" s="471">
        <v>33250</v>
      </c>
      <c r="M85" s="469">
        <f t="shared" si="5"/>
        <v>6317.5</v>
      </c>
      <c r="N85" s="470">
        <f t="shared" si="7"/>
        <v>39567.5</v>
      </c>
      <c r="O85" s="472">
        <v>0.19</v>
      </c>
    </row>
    <row r="86" spans="1:15" ht="38.25">
      <c r="A86" s="97">
        <v>81</v>
      </c>
      <c r="B86" s="467" t="s">
        <v>944</v>
      </c>
      <c r="C86" s="98" t="s">
        <v>2371</v>
      </c>
      <c r="D86" s="98" t="s">
        <v>3413</v>
      </c>
      <c r="E86" s="98" t="s">
        <v>2640</v>
      </c>
      <c r="F86" s="98" t="s">
        <v>3413</v>
      </c>
      <c r="G86" s="98" t="s">
        <v>2382</v>
      </c>
      <c r="H86" s="99" t="s">
        <v>878</v>
      </c>
      <c r="I86" s="468">
        <v>13440</v>
      </c>
      <c r="J86" s="469">
        <f t="shared" si="4"/>
        <v>672</v>
      </c>
      <c r="K86" s="470">
        <f t="shared" si="6"/>
        <v>14112</v>
      </c>
      <c r="L86" s="471">
        <v>12768</v>
      </c>
      <c r="M86" s="469">
        <f t="shared" si="5"/>
        <v>638.40000000000009</v>
      </c>
      <c r="N86" s="470">
        <f t="shared" si="7"/>
        <v>13406.4</v>
      </c>
      <c r="O86" s="472">
        <v>0.05</v>
      </c>
    </row>
    <row r="87" spans="1:15" ht="38.25">
      <c r="A87" s="97">
        <v>82</v>
      </c>
      <c r="B87" s="467" t="s">
        <v>944</v>
      </c>
      <c r="C87" s="98" t="s">
        <v>2383</v>
      </c>
      <c r="D87" s="98" t="s">
        <v>1449</v>
      </c>
      <c r="E87" s="98" t="s">
        <v>2641</v>
      </c>
      <c r="F87" s="98" t="s">
        <v>956</v>
      </c>
      <c r="G87" s="98" t="s">
        <v>883</v>
      </c>
      <c r="H87" s="99" t="s">
        <v>878</v>
      </c>
      <c r="I87" s="468">
        <v>20000</v>
      </c>
      <c r="J87" s="469">
        <f t="shared" si="4"/>
        <v>3800</v>
      </c>
      <c r="K87" s="470">
        <f t="shared" si="6"/>
        <v>23800</v>
      </c>
      <c r="L87" s="471">
        <v>19000</v>
      </c>
      <c r="M87" s="469">
        <f t="shared" si="5"/>
        <v>3610</v>
      </c>
      <c r="N87" s="470">
        <f t="shared" si="7"/>
        <v>22610</v>
      </c>
      <c r="O87" s="472">
        <v>0.19</v>
      </c>
    </row>
    <row r="88" spans="1:15" ht="25.5">
      <c r="A88" s="97">
        <v>83</v>
      </c>
      <c r="B88" s="467" t="s">
        <v>944</v>
      </c>
      <c r="C88" s="98" t="s">
        <v>2357</v>
      </c>
      <c r="D88" s="98" t="s">
        <v>957</v>
      </c>
      <c r="E88" s="98" t="s">
        <v>2642</v>
      </c>
      <c r="F88" s="98" t="s">
        <v>2384</v>
      </c>
      <c r="G88" s="98" t="s">
        <v>2375</v>
      </c>
      <c r="H88" s="99" t="s">
        <v>890</v>
      </c>
      <c r="I88" s="468">
        <v>28000</v>
      </c>
      <c r="J88" s="469">
        <f t="shared" si="4"/>
        <v>5320</v>
      </c>
      <c r="K88" s="470">
        <f t="shared" si="6"/>
        <v>33320</v>
      </c>
      <c r="L88" s="471">
        <v>26600</v>
      </c>
      <c r="M88" s="469">
        <f t="shared" si="5"/>
        <v>5054</v>
      </c>
      <c r="N88" s="470">
        <f t="shared" si="7"/>
        <v>31654</v>
      </c>
      <c r="O88" s="472">
        <v>0.19</v>
      </c>
    </row>
    <row r="89" spans="1:15" ht="25.5">
      <c r="A89" s="97">
        <v>84</v>
      </c>
      <c r="B89" s="467" t="s">
        <v>944</v>
      </c>
      <c r="C89" s="98" t="s">
        <v>2357</v>
      </c>
      <c r="D89" s="98" t="s">
        <v>958</v>
      </c>
      <c r="E89" s="102" t="s">
        <v>3466</v>
      </c>
      <c r="F89" s="98" t="s">
        <v>2385</v>
      </c>
      <c r="G89" s="98" t="s">
        <v>2375</v>
      </c>
      <c r="H89" s="99" t="s">
        <v>890</v>
      </c>
      <c r="I89" s="468">
        <v>6405</v>
      </c>
      <c r="J89" s="469">
        <f t="shared" si="4"/>
        <v>1216.95</v>
      </c>
      <c r="K89" s="470">
        <f t="shared" si="6"/>
        <v>7621.95</v>
      </c>
      <c r="L89" s="471">
        <v>6085</v>
      </c>
      <c r="M89" s="469">
        <f t="shared" si="5"/>
        <v>1156.1500000000001</v>
      </c>
      <c r="N89" s="470">
        <f t="shared" si="7"/>
        <v>7241.15</v>
      </c>
      <c r="O89" s="472">
        <v>0.19</v>
      </c>
    </row>
    <row r="90" spans="1:15" ht="25.5">
      <c r="A90" s="97">
        <v>85</v>
      </c>
      <c r="B90" s="467" t="s">
        <v>944</v>
      </c>
      <c r="C90" s="98" t="s">
        <v>2357</v>
      </c>
      <c r="D90" s="98" t="s">
        <v>960</v>
      </c>
      <c r="E90" s="98" t="s">
        <v>2643</v>
      </c>
      <c r="F90" s="98" t="s">
        <v>2386</v>
      </c>
      <c r="G90" s="98" t="s">
        <v>2327</v>
      </c>
      <c r="H90" s="99" t="s">
        <v>890</v>
      </c>
      <c r="I90" s="468">
        <v>14300</v>
      </c>
      <c r="J90" s="469">
        <f t="shared" si="4"/>
        <v>2717</v>
      </c>
      <c r="K90" s="470">
        <f t="shared" si="6"/>
        <v>17017</v>
      </c>
      <c r="L90" s="471">
        <v>13585</v>
      </c>
      <c r="M90" s="469">
        <f t="shared" si="5"/>
        <v>2581.15</v>
      </c>
      <c r="N90" s="470">
        <f t="shared" si="7"/>
        <v>16166.15</v>
      </c>
      <c r="O90" s="472">
        <v>0.19</v>
      </c>
    </row>
    <row r="91" spans="1:15" ht="25.5">
      <c r="A91" s="97">
        <v>86</v>
      </c>
      <c r="B91" s="467" t="s">
        <v>962</v>
      </c>
      <c r="C91" s="98" t="s">
        <v>2320</v>
      </c>
      <c r="D91" s="98" t="s">
        <v>963</v>
      </c>
      <c r="E91" s="98" t="s">
        <v>3467</v>
      </c>
      <c r="F91" s="98" t="s">
        <v>963</v>
      </c>
      <c r="G91" s="98"/>
      <c r="H91" s="99" t="s">
        <v>878</v>
      </c>
      <c r="I91" s="468">
        <v>90</v>
      </c>
      <c r="J91" s="469">
        <f t="shared" si="4"/>
        <v>17.100000000000001</v>
      </c>
      <c r="K91" s="470">
        <f t="shared" si="6"/>
        <v>107.1</v>
      </c>
      <c r="L91" s="471">
        <v>86</v>
      </c>
      <c r="M91" s="469">
        <f t="shared" si="5"/>
        <v>16.34</v>
      </c>
      <c r="N91" s="470">
        <f t="shared" si="7"/>
        <v>102.34</v>
      </c>
      <c r="O91" s="472">
        <v>0.19</v>
      </c>
    </row>
    <row r="92" spans="1:15" ht="25.5">
      <c r="A92" s="97">
        <v>87</v>
      </c>
      <c r="B92" s="467" t="s">
        <v>3422</v>
      </c>
      <c r="C92" s="98" t="s">
        <v>2322</v>
      </c>
      <c r="D92" s="98" t="s">
        <v>964</v>
      </c>
      <c r="E92" s="98" t="s">
        <v>3468</v>
      </c>
      <c r="F92" s="98" t="s">
        <v>964</v>
      </c>
      <c r="G92" s="98"/>
      <c r="H92" s="99" t="s">
        <v>878</v>
      </c>
      <c r="I92" s="468">
        <v>4700</v>
      </c>
      <c r="J92" s="469">
        <f t="shared" si="4"/>
        <v>893</v>
      </c>
      <c r="K92" s="470">
        <f t="shared" si="6"/>
        <v>5593</v>
      </c>
      <c r="L92" s="471">
        <v>4465</v>
      </c>
      <c r="M92" s="469">
        <f t="shared" si="5"/>
        <v>848.35</v>
      </c>
      <c r="N92" s="470">
        <f t="shared" si="7"/>
        <v>5313.35</v>
      </c>
      <c r="O92" s="472">
        <v>0.19</v>
      </c>
    </row>
    <row r="93" spans="1:15" ht="25.5">
      <c r="A93" s="97">
        <v>88</v>
      </c>
      <c r="B93" s="467" t="s">
        <v>3422</v>
      </c>
      <c r="C93" s="98" t="s">
        <v>2322</v>
      </c>
      <c r="D93" s="98" t="s">
        <v>965</v>
      </c>
      <c r="E93" s="98" t="s">
        <v>3468</v>
      </c>
      <c r="F93" s="98" t="s">
        <v>965</v>
      </c>
      <c r="G93" s="98"/>
      <c r="H93" s="99" t="s">
        <v>878</v>
      </c>
      <c r="I93" s="468">
        <v>5900</v>
      </c>
      <c r="J93" s="469">
        <f t="shared" si="4"/>
        <v>1121</v>
      </c>
      <c r="K93" s="470">
        <f t="shared" si="6"/>
        <v>7021</v>
      </c>
      <c r="L93" s="471">
        <v>5605</v>
      </c>
      <c r="M93" s="469">
        <f t="shared" si="5"/>
        <v>1064.95</v>
      </c>
      <c r="N93" s="470">
        <f t="shared" si="7"/>
        <v>6669.95</v>
      </c>
      <c r="O93" s="472">
        <v>0.19</v>
      </c>
    </row>
    <row r="94" spans="1:15" ht="25.5">
      <c r="A94" s="97">
        <v>89</v>
      </c>
      <c r="B94" s="467" t="s">
        <v>3422</v>
      </c>
      <c r="C94" s="98" t="s">
        <v>2320</v>
      </c>
      <c r="D94" s="98" t="s">
        <v>966</v>
      </c>
      <c r="E94" s="98" t="s">
        <v>3469</v>
      </c>
      <c r="F94" s="98" t="s">
        <v>966</v>
      </c>
      <c r="G94" s="98"/>
      <c r="H94" s="99" t="s">
        <v>916</v>
      </c>
      <c r="I94" s="468">
        <v>1100</v>
      </c>
      <c r="J94" s="469">
        <f t="shared" si="4"/>
        <v>209</v>
      </c>
      <c r="K94" s="470">
        <f t="shared" si="6"/>
        <v>1309</v>
      </c>
      <c r="L94" s="471">
        <v>1045</v>
      </c>
      <c r="M94" s="469">
        <f t="shared" si="5"/>
        <v>198.55</v>
      </c>
      <c r="N94" s="470">
        <f t="shared" si="7"/>
        <v>1243.55</v>
      </c>
      <c r="O94" s="472">
        <v>0.19</v>
      </c>
    </row>
    <row r="95" spans="1:15" ht="25.5">
      <c r="A95" s="97">
        <v>90</v>
      </c>
      <c r="B95" s="467" t="s">
        <v>3422</v>
      </c>
      <c r="C95" s="98" t="s">
        <v>2369</v>
      </c>
      <c r="D95" s="98" t="s">
        <v>2387</v>
      </c>
      <c r="E95" s="98" t="s">
        <v>3470</v>
      </c>
      <c r="F95" s="98" t="s">
        <v>2388</v>
      </c>
      <c r="G95" s="98"/>
      <c r="H95" s="99" t="s">
        <v>878</v>
      </c>
      <c r="I95" s="468">
        <v>168000</v>
      </c>
      <c r="J95" s="469">
        <f t="shared" si="4"/>
        <v>31920</v>
      </c>
      <c r="K95" s="470">
        <f t="shared" si="6"/>
        <v>199920</v>
      </c>
      <c r="L95" s="471">
        <v>159600</v>
      </c>
      <c r="M95" s="469">
        <f t="shared" si="5"/>
        <v>30324</v>
      </c>
      <c r="N95" s="470">
        <f t="shared" si="7"/>
        <v>189924</v>
      </c>
      <c r="O95" s="472">
        <v>0.19</v>
      </c>
    </row>
    <row r="96" spans="1:15" ht="25.5">
      <c r="A96" s="97">
        <v>91</v>
      </c>
      <c r="B96" s="467" t="s">
        <v>3422</v>
      </c>
      <c r="C96" s="98" t="s">
        <v>2320</v>
      </c>
      <c r="D96" s="98" t="s">
        <v>2389</v>
      </c>
      <c r="E96" s="98" t="s">
        <v>2644</v>
      </c>
      <c r="F96" s="98" t="s">
        <v>2389</v>
      </c>
      <c r="G96" s="98"/>
      <c r="H96" s="99" t="s">
        <v>878</v>
      </c>
      <c r="I96" s="468">
        <v>4500</v>
      </c>
      <c r="J96" s="469">
        <f t="shared" si="4"/>
        <v>855</v>
      </c>
      <c r="K96" s="470">
        <f t="shared" si="6"/>
        <v>5355</v>
      </c>
      <c r="L96" s="471">
        <v>4275</v>
      </c>
      <c r="M96" s="469">
        <f t="shared" si="5"/>
        <v>812.25</v>
      </c>
      <c r="N96" s="470">
        <f t="shared" si="7"/>
        <v>5087.25</v>
      </c>
      <c r="O96" s="472">
        <v>0.19</v>
      </c>
    </row>
    <row r="97" spans="1:15" ht="25.5">
      <c r="A97" s="97">
        <v>92</v>
      </c>
      <c r="B97" s="467" t="s">
        <v>3422</v>
      </c>
      <c r="C97" s="98" t="s">
        <v>2357</v>
      </c>
      <c r="D97" s="98" t="s">
        <v>967</v>
      </c>
      <c r="E97" s="98" t="s">
        <v>3471</v>
      </c>
      <c r="F97" s="98" t="s">
        <v>2390</v>
      </c>
      <c r="G97" s="98"/>
      <c r="H97" s="99" t="s">
        <v>878</v>
      </c>
      <c r="I97" s="468">
        <v>8700</v>
      </c>
      <c r="J97" s="469">
        <f t="shared" si="4"/>
        <v>1653</v>
      </c>
      <c r="K97" s="470">
        <f t="shared" si="6"/>
        <v>10353</v>
      </c>
      <c r="L97" s="471">
        <v>8265</v>
      </c>
      <c r="M97" s="469">
        <f t="shared" si="5"/>
        <v>1570.35</v>
      </c>
      <c r="N97" s="470">
        <f t="shared" si="7"/>
        <v>9835.35</v>
      </c>
      <c r="O97" s="472">
        <v>0.19</v>
      </c>
    </row>
    <row r="98" spans="1:15" ht="25.5">
      <c r="A98" s="97">
        <v>93</v>
      </c>
      <c r="B98" s="467" t="s">
        <v>3422</v>
      </c>
      <c r="C98" s="98" t="s">
        <v>2320</v>
      </c>
      <c r="D98" s="98" t="s">
        <v>2391</v>
      </c>
      <c r="E98" s="98" t="s">
        <v>3472</v>
      </c>
      <c r="F98" s="98" t="s">
        <v>2392</v>
      </c>
      <c r="G98" s="98"/>
      <c r="H98" s="99" t="s">
        <v>878</v>
      </c>
      <c r="I98" s="468">
        <v>2000</v>
      </c>
      <c r="J98" s="469">
        <f t="shared" si="4"/>
        <v>380</v>
      </c>
      <c r="K98" s="470">
        <f t="shared" si="6"/>
        <v>2380</v>
      </c>
      <c r="L98" s="471">
        <v>1900</v>
      </c>
      <c r="M98" s="469">
        <f t="shared" si="5"/>
        <v>361</v>
      </c>
      <c r="N98" s="470">
        <f t="shared" si="7"/>
        <v>2261</v>
      </c>
      <c r="O98" s="472">
        <v>0.19</v>
      </c>
    </row>
    <row r="99" spans="1:15" ht="25.5">
      <c r="A99" s="97">
        <v>94</v>
      </c>
      <c r="B99" s="467" t="s">
        <v>3422</v>
      </c>
      <c r="C99" s="98" t="s">
        <v>2320</v>
      </c>
      <c r="D99" s="98" t="s">
        <v>2393</v>
      </c>
      <c r="E99" s="98" t="s">
        <v>3472</v>
      </c>
      <c r="F99" s="98" t="s">
        <v>2394</v>
      </c>
      <c r="G99" s="98"/>
      <c r="H99" s="99" t="s">
        <v>878</v>
      </c>
      <c r="I99" s="468">
        <v>1500</v>
      </c>
      <c r="J99" s="469">
        <f t="shared" si="4"/>
        <v>285</v>
      </c>
      <c r="K99" s="470">
        <f t="shared" si="6"/>
        <v>1785</v>
      </c>
      <c r="L99" s="471">
        <v>1425</v>
      </c>
      <c r="M99" s="469">
        <f t="shared" si="5"/>
        <v>270.75</v>
      </c>
      <c r="N99" s="470">
        <f t="shared" si="7"/>
        <v>1695.75</v>
      </c>
      <c r="O99" s="472">
        <v>0.19</v>
      </c>
    </row>
    <row r="100" spans="1:15" ht="38.25">
      <c r="A100" s="97">
        <v>95</v>
      </c>
      <c r="B100" s="467" t="s">
        <v>3422</v>
      </c>
      <c r="C100" s="98" t="s">
        <v>2320</v>
      </c>
      <c r="D100" s="98" t="s">
        <v>968</v>
      </c>
      <c r="E100" s="98" t="s">
        <v>3473</v>
      </c>
      <c r="F100" s="98" t="s">
        <v>3414</v>
      </c>
      <c r="G100" s="98" t="s">
        <v>2382</v>
      </c>
      <c r="H100" s="99" t="s">
        <v>890</v>
      </c>
      <c r="I100" s="468">
        <v>170000</v>
      </c>
      <c r="J100" s="469">
        <f t="shared" si="4"/>
        <v>32300</v>
      </c>
      <c r="K100" s="470">
        <f t="shared" si="6"/>
        <v>202300</v>
      </c>
      <c r="L100" s="471">
        <v>161500</v>
      </c>
      <c r="M100" s="469">
        <f t="shared" si="5"/>
        <v>30685</v>
      </c>
      <c r="N100" s="470">
        <f t="shared" si="7"/>
        <v>192185</v>
      </c>
      <c r="O100" s="472">
        <v>0.19</v>
      </c>
    </row>
    <row r="101" spans="1:15" ht="38.25">
      <c r="A101" s="97">
        <v>96</v>
      </c>
      <c r="B101" s="467" t="s">
        <v>3422</v>
      </c>
      <c r="C101" s="98" t="s">
        <v>2320</v>
      </c>
      <c r="D101" s="98" t="s">
        <v>969</v>
      </c>
      <c r="E101" s="98" t="s">
        <v>2623</v>
      </c>
      <c r="F101" s="98" t="s">
        <v>2395</v>
      </c>
      <c r="G101" s="98" t="s">
        <v>2327</v>
      </c>
      <c r="H101" s="99" t="s">
        <v>890</v>
      </c>
      <c r="I101" s="468">
        <v>58800</v>
      </c>
      <c r="J101" s="469">
        <f t="shared" si="4"/>
        <v>11172</v>
      </c>
      <c r="K101" s="470">
        <f t="shared" si="6"/>
        <v>69972</v>
      </c>
      <c r="L101" s="471">
        <v>55860</v>
      </c>
      <c r="M101" s="469">
        <f t="shared" si="5"/>
        <v>10613.4</v>
      </c>
      <c r="N101" s="470">
        <f t="shared" si="7"/>
        <v>66473.399999999994</v>
      </c>
      <c r="O101" s="472">
        <v>0.19</v>
      </c>
    </row>
    <row r="102" spans="1:15" ht="25.5">
      <c r="A102" s="97">
        <v>97</v>
      </c>
      <c r="B102" s="467" t="s">
        <v>3422</v>
      </c>
      <c r="C102" s="98" t="s">
        <v>2320</v>
      </c>
      <c r="D102" s="98" t="s">
        <v>970</v>
      </c>
      <c r="E102" s="98" t="s">
        <v>2645</v>
      </c>
      <c r="F102" s="98" t="s">
        <v>970</v>
      </c>
      <c r="G102" s="98"/>
      <c r="H102" s="99" t="s">
        <v>878</v>
      </c>
      <c r="I102" s="468">
        <v>1000</v>
      </c>
      <c r="J102" s="469">
        <f t="shared" si="4"/>
        <v>190</v>
      </c>
      <c r="K102" s="470">
        <f t="shared" si="6"/>
        <v>1190</v>
      </c>
      <c r="L102" s="471">
        <v>950</v>
      </c>
      <c r="M102" s="469">
        <f t="shared" si="5"/>
        <v>180.5</v>
      </c>
      <c r="N102" s="470">
        <f t="shared" si="7"/>
        <v>1130.5</v>
      </c>
      <c r="O102" s="472">
        <v>0.19</v>
      </c>
    </row>
    <row r="103" spans="1:15" ht="25.5">
      <c r="A103" s="97">
        <v>98</v>
      </c>
      <c r="B103" s="467" t="s">
        <v>3422</v>
      </c>
      <c r="C103" s="98" t="s">
        <v>2320</v>
      </c>
      <c r="D103" s="98" t="s">
        <v>2397</v>
      </c>
      <c r="E103" s="98" t="s">
        <v>2646</v>
      </c>
      <c r="F103" s="98" t="s">
        <v>2397</v>
      </c>
      <c r="G103" s="98"/>
      <c r="H103" s="99" t="s">
        <v>878</v>
      </c>
      <c r="I103" s="468">
        <v>742</v>
      </c>
      <c r="J103" s="469">
        <f t="shared" si="4"/>
        <v>140.97999999999999</v>
      </c>
      <c r="K103" s="470">
        <f t="shared" si="6"/>
        <v>882.98</v>
      </c>
      <c r="L103" s="471">
        <v>705</v>
      </c>
      <c r="M103" s="469">
        <f t="shared" si="5"/>
        <v>133.94999999999999</v>
      </c>
      <c r="N103" s="470">
        <f t="shared" si="7"/>
        <v>838.95</v>
      </c>
      <c r="O103" s="472">
        <v>0.19</v>
      </c>
    </row>
    <row r="104" spans="1:15" ht="25.5">
      <c r="A104" s="97">
        <v>99</v>
      </c>
      <c r="B104" s="467" t="s">
        <v>3422</v>
      </c>
      <c r="C104" s="98" t="s">
        <v>2322</v>
      </c>
      <c r="D104" s="98" t="s">
        <v>972</v>
      </c>
      <c r="E104" s="98" t="s">
        <v>3474</v>
      </c>
      <c r="F104" s="98" t="s">
        <v>972</v>
      </c>
      <c r="G104" s="98"/>
      <c r="H104" s="99" t="s">
        <v>878</v>
      </c>
      <c r="I104" s="468">
        <v>8610</v>
      </c>
      <c r="J104" s="469">
        <f t="shared" si="4"/>
        <v>1635.9</v>
      </c>
      <c r="K104" s="470">
        <f t="shared" si="6"/>
        <v>10245.9</v>
      </c>
      <c r="L104" s="471">
        <v>8180</v>
      </c>
      <c r="M104" s="469">
        <f t="shared" si="5"/>
        <v>1554.2</v>
      </c>
      <c r="N104" s="470">
        <f t="shared" si="7"/>
        <v>9734.2000000000007</v>
      </c>
      <c r="O104" s="472">
        <v>0.19</v>
      </c>
    </row>
    <row r="105" spans="1:15" ht="25.5">
      <c r="A105" s="97">
        <v>100</v>
      </c>
      <c r="B105" s="467" t="s">
        <v>3422</v>
      </c>
      <c r="C105" s="98" t="s">
        <v>2320</v>
      </c>
      <c r="D105" s="98" t="s">
        <v>973</v>
      </c>
      <c r="E105" s="98" t="s">
        <v>2647</v>
      </c>
      <c r="F105" s="98" t="s">
        <v>973</v>
      </c>
      <c r="G105" s="98"/>
      <c r="H105" s="99" t="s">
        <v>878</v>
      </c>
      <c r="I105" s="468">
        <v>6900</v>
      </c>
      <c r="J105" s="469">
        <f t="shared" si="4"/>
        <v>1311</v>
      </c>
      <c r="K105" s="470">
        <f t="shared" si="6"/>
        <v>8211</v>
      </c>
      <c r="L105" s="471">
        <v>6555</v>
      </c>
      <c r="M105" s="469">
        <f t="shared" si="5"/>
        <v>1245.45</v>
      </c>
      <c r="N105" s="470">
        <f t="shared" si="7"/>
        <v>7800.45</v>
      </c>
      <c r="O105" s="472">
        <v>0.19</v>
      </c>
    </row>
    <row r="106" spans="1:15" ht="25.5">
      <c r="A106" s="97">
        <v>101</v>
      </c>
      <c r="B106" s="467" t="s">
        <v>3422</v>
      </c>
      <c r="C106" s="98" t="s">
        <v>2357</v>
      </c>
      <c r="D106" s="98" t="s">
        <v>974</v>
      </c>
      <c r="E106" s="98" t="s">
        <v>3475</v>
      </c>
      <c r="F106" s="98" t="s">
        <v>974</v>
      </c>
      <c r="G106" s="98"/>
      <c r="H106" s="99" t="s">
        <v>878</v>
      </c>
      <c r="I106" s="468">
        <v>5100</v>
      </c>
      <c r="J106" s="469">
        <f t="shared" si="4"/>
        <v>969</v>
      </c>
      <c r="K106" s="470">
        <f t="shared" si="6"/>
        <v>6069</v>
      </c>
      <c r="L106" s="471">
        <v>4845</v>
      </c>
      <c r="M106" s="469">
        <f t="shared" si="5"/>
        <v>920.55</v>
      </c>
      <c r="N106" s="470">
        <f t="shared" si="7"/>
        <v>5765.55</v>
      </c>
      <c r="O106" s="472">
        <v>0.19</v>
      </c>
    </row>
    <row r="107" spans="1:15" ht="25.5">
      <c r="A107" s="97">
        <v>102</v>
      </c>
      <c r="B107" s="467" t="s">
        <v>3422</v>
      </c>
      <c r="C107" s="98" t="s">
        <v>2357</v>
      </c>
      <c r="D107" s="98" t="s">
        <v>975</v>
      </c>
      <c r="E107" s="98" t="s">
        <v>3475</v>
      </c>
      <c r="F107" s="98" t="s">
        <v>975</v>
      </c>
      <c r="G107" s="98"/>
      <c r="H107" s="99" t="s">
        <v>878</v>
      </c>
      <c r="I107" s="468">
        <v>10100</v>
      </c>
      <c r="J107" s="469">
        <f t="shared" si="4"/>
        <v>1919</v>
      </c>
      <c r="K107" s="470">
        <f t="shared" si="6"/>
        <v>12019</v>
      </c>
      <c r="L107" s="471">
        <v>9595</v>
      </c>
      <c r="M107" s="469">
        <f t="shared" si="5"/>
        <v>1823.05</v>
      </c>
      <c r="N107" s="470">
        <f t="shared" si="7"/>
        <v>11418.05</v>
      </c>
      <c r="O107" s="472">
        <v>0.19</v>
      </c>
    </row>
    <row r="108" spans="1:15" ht="25.5">
      <c r="A108" s="97">
        <v>103</v>
      </c>
      <c r="B108" s="467" t="s">
        <v>3422</v>
      </c>
      <c r="C108" s="98" t="s">
        <v>2357</v>
      </c>
      <c r="D108" s="98" t="s">
        <v>976</v>
      </c>
      <c r="E108" s="98" t="s">
        <v>3475</v>
      </c>
      <c r="F108" s="98" t="s">
        <v>976</v>
      </c>
      <c r="G108" s="98"/>
      <c r="H108" s="99" t="s">
        <v>878</v>
      </c>
      <c r="I108" s="468">
        <v>12000</v>
      </c>
      <c r="J108" s="469">
        <f t="shared" si="4"/>
        <v>2280</v>
      </c>
      <c r="K108" s="470">
        <f t="shared" si="6"/>
        <v>14280</v>
      </c>
      <c r="L108" s="471">
        <v>11400</v>
      </c>
      <c r="M108" s="469">
        <f t="shared" si="5"/>
        <v>2166</v>
      </c>
      <c r="N108" s="470">
        <f t="shared" si="7"/>
        <v>13566</v>
      </c>
      <c r="O108" s="472">
        <v>0.19</v>
      </c>
    </row>
    <row r="109" spans="1:15" ht="25.5">
      <c r="A109" s="97">
        <v>104</v>
      </c>
      <c r="B109" s="467" t="s">
        <v>3422</v>
      </c>
      <c r="C109" s="98" t="s">
        <v>2357</v>
      </c>
      <c r="D109" s="98" t="s">
        <v>977</v>
      </c>
      <c r="E109" s="98" t="s">
        <v>3475</v>
      </c>
      <c r="F109" s="98" t="s">
        <v>977</v>
      </c>
      <c r="G109" s="98"/>
      <c r="H109" s="99" t="s">
        <v>878</v>
      </c>
      <c r="I109" s="468">
        <v>12500</v>
      </c>
      <c r="J109" s="469">
        <f t="shared" si="4"/>
        <v>2375</v>
      </c>
      <c r="K109" s="470">
        <f t="shared" si="6"/>
        <v>14875</v>
      </c>
      <c r="L109" s="471">
        <v>11875</v>
      </c>
      <c r="M109" s="469">
        <f t="shared" si="5"/>
        <v>2256.25</v>
      </c>
      <c r="N109" s="470">
        <f t="shared" si="7"/>
        <v>14131.25</v>
      </c>
      <c r="O109" s="472">
        <v>0.19</v>
      </c>
    </row>
    <row r="110" spans="1:15" ht="25.5">
      <c r="A110" s="97">
        <v>105</v>
      </c>
      <c r="B110" s="467" t="s">
        <v>3422</v>
      </c>
      <c r="C110" s="98" t="s">
        <v>2357</v>
      </c>
      <c r="D110" s="98" t="s">
        <v>978</v>
      </c>
      <c r="E110" s="98" t="s">
        <v>3475</v>
      </c>
      <c r="F110" s="98" t="s">
        <v>978</v>
      </c>
      <c r="G110" s="98"/>
      <c r="H110" s="99" t="s">
        <v>878</v>
      </c>
      <c r="I110" s="468">
        <v>13650</v>
      </c>
      <c r="J110" s="469">
        <f t="shared" si="4"/>
        <v>2593.5</v>
      </c>
      <c r="K110" s="470">
        <f t="shared" si="6"/>
        <v>16243.5</v>
      </c>
      <c r="L110" s="471">
        <v>12968</v>
      </c>
      <c r="M110" s="469">
        <f t="shared" si="5"/>
        <v>2463.92</v>
      </c>
      <c r="N110" s="470">
        <f t="shared" si="7"/>
        <v>15431.92</v>
      </c>
      <c r="O110" s="472">
        <v>0.19</v>
      </c>
    </row>
    <row r="111" spans="1:15" ht="25.5">
      <c r="A111" s="97">
        <v>106</v>
      </c>
      <c r="B111" s="467" t="s">
        <v>3422</v>
      </c>
      <c r="C111" s="98" t="s">
        <v>2357</v>
      </c>
      <c r="D111" s="98" t="s">
        <v>979</v>
      </c>
      <c r="E111" s="98" t="s">
        <v>3475</v>
      </c>
      <c r="F111" s="98" t="s">
        <v>979</v>
      </c>
      <c r="G111" s="98"/>
      <c r="H111" s="99" t="s">
        <v>878</v>
      </c>
      <c r="I111" s="468">
        <v>7500</v>
      </c>
      <c r="J111" s="469">
        <f t="shared" si="4"/>
        <v>1425</v>
      </c>
      <c r="K111" s="470">
        <f t="shared" si="6"/>
        <v>8925</v>
      </c>
      <c r="L111" s="471">
        <v>7125</v>
      </c>
      <c r="M111" s="469">
        <f t="shared" si="5"/>
        <v>1353.75</v>
      </c>
      <c r="N111" s="470">
        <f t="shared" si="7"/>
        <v>8478.75</v>
      </c>
      <c r="O111" s="472">
        <v>0.19</v>
      </c>
    </row>
    <row r="112" spans="1:15" ht="25.5">
      <c r="A112" s="97">
        <v>107</v>
      </c>
      <c r="B112" s="467" t="s">
        <v>3422</v>
      </c>
      <c r="C112" s="98" t="s">
        <v>2357</v>
      </c>
      <c r="D112" s="98" t="s">
        <v>980</v>
      </c>
      <c r="E112" s="98" t="s">
        <v>3475</v>
      </c>
      <c r="F112" s="98" t="s">
        <v>980</v>
      </c>
      <c r="G112" s="98"/>
      <c r="H112" s="99" t="s">
        <v>878</v>
      </c>
      <c r="I112" s="468">
        <v>8250</v>
      </c>
      <c r="J112" s="469">
        <f t="shared" si="4"/>
        <v>1567.5</v>
      </c>
      <c r="K112" s="470">
        <f t="shared" si="6"/>
        <v>9817.5</v>
      </c>
      <c r="L112" s="471">
        <v>7838</v>
      </c>
      <c r="M112" s="469">
        <f t="shared" si="5"/>
        <v>1489.22</v>
      </c>
      <c r="N112" s="470">
        <f t="shared" si="7"/>
        <v>9327.2199999999993</v>
      </c>
      <c r="O112" s="472">
        <v>0.19</v>
      </c>
    </row>
    <row r="113" spans="1:15" ht="25.5">
      <c r="A113" s="97">
        <v>108</v>
      </c>
      <c r="B113" s="467" t="s">
        <v>3422</v>
      </c>
      <c r="C113" s="98" t="s">
        <v>2398</v>
      </c>
      <c r="D113" s="98" t="s">
        <v>2702</v>
      </c>
      <c r="E113" s="98" t="s">
        <v>2648</v>
      </c>
      <c r="F113" s="98" t="s">
        <v>2702</v>
      </c>
      <c r="G113" s="98"/>
      <c r="H113" s="99" t="s">
        <v>878</v>
      </c>
      <c r="I113" s="468">
        <v>151000</v>
      </c>
      <c r="J113" s="469">
        <f t="shared" si="4"/>
        <v>28690</v>
      </c>
      <c r="K113" s="470">
        <f t="shared" si="6"/>
        <v>179690</v>
      </c>
      <c r="L113" s="471">
        <v>143450</v>
      </c>
      <c r="M113" s="469">
        <f t="shared" si="5"/>
        <v>27255.5</v>
      </c>
      <c r="N113" s="470">
        <f t="shared" si="7"/>
        <v>170705.5</v>
      </c>
      <c r="O113" s="472">
        <v>0.19</v>
      </c>
    </row>
    <row r="114" spans="1:15" ht="51">
      <c r="A114" s="97">
        <v>109</v>
      </c>
      <c r="B114" s="467" t="s">
        <v>3422</v>
      </c>
      <c r="C114" s="98" t="s">
        <v>2320</v>
      </c>
      <c r="D114" s="98" t="s">
        <v>3415</v>
      </c>
      <c r="E114" s="98" t="s">
        <v>3476</v>
      </c>
      <c r="F114" s="98" t="s">
        <v>3415</v>
      </c>
      <c r="G114" s="98"/>
      <c r="H114" s="99" t="s">
        <v>878</v>
      </c>
      <c r="I114" s="468">
        <v>5377</v>
      </c>
      <c r="J114" s="469">
        <f t="shared" si="4"/>
        <v>1021.63</v>
      </c>
      <c r="K114" s="470">
        <f t="shared" si="6"/>
        <v>6398.63</v>
      </c>
      <c r="L114" s="471">
        <v>5108</v>
      </c>
      <c r="M114" s="469">
        <f t="shared" si="5"/>
        <v>970.52</v>
      </c>
      <c r="N114" s="470">
        <f t="shared" si="7"/>
        <v>6078.52</v>
      </c>
      <c r="O114" s="472">
        <v>0.19</v>
      </c>
    </row>
    <row r="115" spans="1:15" ht="25.5">
      <c r="A115" s="97">
        <v>110</v>
      </c>
      <c r="B115" s="467" t="s">
        <v>3422</v>
      </c>
      <c r="C115" s="98" t="s">
        <v>2320</v>
      </c>
      <c r="D115" s="98" t="s">
        <v>2400</v>
      </c>
      <c r="E115" s="98" t="s">
        <v>3477</v>
      </c>
      <c r="F115" s="98" t="s">
        <v>2400</v>
      </c>
      <c r="G115" s="98" t="s">
        <v>2401</v>
      </c>
      <c r="H115" s="99" t="s">
        <v>916</v>
      </c>
      <c r="I115" s="468">
        <v>3780</v>
      </c>
      <c r="J115" s="469">
        <f t="shared" si="4"/>
        <v>718.2</v>
      </c>
      <c r="K115" s="470">
        <f t="shared" si="6"/>
        <v>4498.2</v>
      </c>
      <c r="L115" s="471">
        <v>3591</v>
      </c>
      <c r="M115" s="469">
        <f t="shared" si="5"/>
        <v>682.29</v>
      </c>
      <c r="N115" s="470">
        <f t="shared" si="7"/>
        <v>4273.29</v>
      </c>
      <c r="O115" s="472">
        <v>0.19</v>
      </c>
    </row>
    <row r="116" spans="1:15" ht="25.5">
      <c r="A116" s="97">
        <v>111</v>
      </c>
      <c r="B116" s="467" t="s">
        <v>3422</v>
      </c>
      <c r="C116" s="98" t="s">
        <v>2320</v>
      </c>
      <c r="D116" s="98" t="s">
        <v>983</v>
      </c>
      <c r="E116" s="98" t="s">
        <v>2650</v>
      </c>
      <c r="F116" s="98" t="s">
        <v>983</v>
      </c>
      <c r="G116" s="98"/>
      <c r="H116" s="99" t="s">
        <v>878</v>
      </c>
      <c r="I116" s="468">
        <v>1350000</v>
      </c>
      <c r="J116" s="469">
        <f t="shared" si="4"/>
        <v>256500</v>
      </c>
      <c r="K116" s="470">
        <f t="shared" si="6"/>
        <v>1606500</v>
      </c>
      <c r="L116" s="471">
        <v>1282500</v>
      </c>
      <c r="M116" s="469">
        <f t="shared" si="5"/>
        <v>243675</v>
      </c>
      <c r="N116" s="470">
        <f t="shared" si="7"/>
        <v>1526175</v>
      </c>
      <c r="O116" s="472">
        <v>0.19</v>
      </c>
    </row>
    <row r="117" spans="1:15" ht="25.5">
      <c r="A117" s="97">
        <v>112</v>
      </c>
      <c r="B117" s="467" t="s">
        <v>3422</v>
      </c>
      <c r="C117" s="98" t="s">
        <v>2320</v>
      </c>
      <c r="D117" s="98" t="s">
        <v>984</v>
      </c>
      <c r="E117" s="98" t="s">
        <v>3478</v>
      </c>
      <c r="F117" s="98" t="s">
        <v>984</v>
      </c>
      <c r="G117" s="98"/>
      <c r="H117" s="99" t="s">
        <v>878</v>
      </c>
      <c r="I117" s="468">
        <v>1750</v>
      </c>
      <c r="J117" s="469">
        <f t="shared" si="4"/>
        <v>332.5</v>
      </c>
      <c r="K117" s="470">
        <f t="shared" si="6"/>
        <v>2082.5</v>
      </c>
      <c r="L117" s="471">
        <v>1663</v>
      </c>
      <c r="M117" s="469">
        <f t="shared" si="5"/>
        <v>315.97000000000003</v>
      </c>
      <c r="N117" s="470">
        <f t="shared" si="7"/>
        <v>1978.97</v>
      </c>
      <c r="O117" s="472">
        <v>0.19</v>
      </c>
    </row>
    <row r="118" spans="1:15" ht="25.5">
      <c r="A118" s="97">
        <v>113</v>
      </c>
      <c r="B118" s="467" t="s">
        <v>3422</v>
      </c>
      <c r="C118" s="98" t="s">
        <v>2320</v>
      </c>
      <c r="D118" s="98" t="s">
        <v>985</v>
      </c>
      <c r="E118" s="98" t="s">
        <v>3478</v>
      </c>
      <c r="F118" s="98" t="s">
        <v>2402</v>
      </c>
      <c r="G118" s="98"/>
      <c r="H118" s="99" t="s">
        <v>878</v>
      </c>
      <c r="I118" s="468">
        <v>5200</v>
      </c>
      <c r="J118" s="469">
        <f t="shared" si="4"/>
        <v>988</v>
      </c>
      <c r="K118" s="470">
        <f t="shared" si="6"/>
        <v>6188</v>
      </c>
      <c r="L118" s="471">
        <v>4940</v>
      </c>
      <c r="M118" s="469">
        <f t="shared" si="5"/>
        <v>938.6</v>
      </c>
      <c r="N118" s="470">
        <f t="shared" si="7"/>
        <v>5878.6</v>
      </c>
      <c r="O118" s="472">
        <v>0.19</v>
      </c>
    </row>
    <row r="119" spans="1:15" ht="25.5">
      <c r="A119" s="97">
        <v>114</v>
      </c>
      <c r="B119" s="467" t="s">
        <v>3422</v>
      </c>
      <c r="C119" s="98" t="s">
        <v>2320</v>
      </c>
      <c r="D119" s="98" t="s">
        <v>986</v>
      </c>
      <c r="E119" s="98" t="s">
        <v>3479</v>
      </c>
      <c r="F119" s="98" t="s">
        <v>986</v>
      </c>
      <c r="G119" s="98" t="s">
        <v>2403</v>
      </c>
      <c r="H119" s="99" t="s">
        <v>878</v>
      </c>
      <c r="I119" s="468">
        <v>11000</v>
      </c>
      <c r="J119" s="469">
        <f t="shared" si="4"/>
        <v>2090</v>
      </c>
      <c r="K119" s="470">
        <f t="shared" si="6"/>
        <v>13090</v>
      </c>
      <c r="L119" s="471">
        <v>10450</v>
      </c>
      <c r="M119" s="469">
        <f t="shared" si="5"/>
        <v>1985.5</v>
      </c>
      <c r="N119" s="470">
        <f t="shared" si="7"/>
        <v>12435.5</v>
      </c>
      <c r="O119" s="472">
        <v>0.19</v>
      </c>
    </row>
    <row r="120" spans="1:15" ht="25.5">
      <c r="A120" s="97">
        <v>115</v>
      </c>
      <c r="B120" s="467" t="s">
        <v>3422</v>
      </c>
      <c r="C120" s="98" t="s">
        <v>2320</v>
      </c>
      <c r="D120" s="98" t="s">
        <v>987</v>
      </c>
      <c r="E120" s="98" t="s">
        <v>2650</v>
      </c>
      <c r="F120" s="98" t="s">
        <v>987</v>
      </c>
      <c r="G120" s="98" t="s">
        <v>2404</v>
      </c>
      <c r="H120" s="99" t="s">
        <v>878</v>
      </c>
      <c r="I120" s="468">
        <v>53000</v>
      </c>
      <c r="J120" s="469">
        <f t="shared" si="4"/>
        <v>10070</v>
      </c>
      <c r="K120" s="470">
        <f t="shared" si="6"/>
        <v>63070</v>
      </c>
      <c r="L120" s="471">
        <v>50350</v>
      </c>
      <c r="M120" s="469">
        <f t="shared" si="5"/>
        <v>9566.5</v>
      </c>
      <c r="N120" s="470">
        <f t="shared" si="7"/>
        <v>59916.5</v>
      </c>
      <c r="O120" s="472">
        <v>0.19</v>
      </c>
    </row>
    <row r="121" spans="1:15" ht="25.5">
      <c r="A121" s="97">
        <v>116</v>
      </c>
      <c r="B121" s="467" t="s">
        <v>3422</v>
      </c>
      <c r="C121" s="98" t="s">
        <v>2320</v>
      </c>
      <c r="D121" s="98" t="s">
        <v>988</v>
      </c>
      <c r="E121" s="98" t="s">
        <v>3478</v>
      </c>
      <c r="F121" s="98" t="s">
        <v>988</v>
      </c>
      <c r="G121" s="98" t="s">
        <v>2405</v>
      </c>
      <c r="H121" s="99" t="s">
        <v>878</v>
      </c>
      <c r="I121" s="468">
        <v>4800</v>
      </c>
      <c r="J121" s="469">
        <f t="shared" si="4"/>
        <v>912</v>
      </c>
      <c r="K121" s="470">
        <f t="shared" si="6"/>
        <v>5712</v>
      </c>
      <c r="L121" s="471">
        <v>4560</v>
      </c>
      <c r="M121" s="469">
        <f t="shared" si="5"/>
        <v>866.4</v>
      </c>
      <c r="N121" s="470">
        <f t="shared" si="7"/>
        <v>5426.4</v>
      </c>
      <c r="O121" s="472">
        <v>0.19</v>
      </c>
    </row>
    <row r="122" spans="1:15" ht="25.5">
      <c r="A122" s="97">
        <v>117</v>
      </c>
      <c r="B122" s="467" t="s">
        <v>3422</v>
      </c>
      <c r="C122" s="98" t="s">
        <v>2320</v>
      </c>
      <c r="D122" s="98" t="s">
        <v>989</v>
      </c>
      <c r="E122" s="98" t="s">
        <v>3478</v>
      </c>
      <c r="F122" s="98" t="s">
        <v>989</v>
      </c>
      <c r="G122" s="98" t="s">
        <v>2405</v>
      </c>
      <c r="H122" s="99" t="s">
        <v>878</v>
      </c>
      <c r="I122" s="468">
        <v>8300</v>
      </c>
      <c r="J122" s="469">
        <f t="shared" si="4"/>
        <v>1577</v>
      </c>
      <c r="K122" s="470">
        <f t="shared" si="6"/>
        <v>9877</v>
      </c>
      <c r="L122" s="471">
        <v>7885</v>
      </c>
      <c r="M122" s="469">
        <f t="shared" si="5"/>
        <v>1498.15</v>
      </c>
      <c r="N122" s="470">
        <f t="shared" si="7"/>
        <v>9383.15</v>
      </c>
      <c r="O122" s="472">
        <v>0.19</v>
      </c>
    </row>
    <row r="123" spans="1:15" ht="25.5">
      <c r="A123" s="97">
        <v>118</v>
      </c>
      <c r="B123" s="467" t="s">
        <v>3422</v>
      </c>
      <c r="C123" s="98" t="s">
        <v>2320</v>
      </c>
      <c r="D123" s="98" t="s">
        <v>990</v>
      </c>
      <c r="E123" s="98" t="s">
        <v>3478</v>
      </c>
      <c r="F123" s="98" t="s">
        <v>990</v>
      </c>
      <c r="G123" s="98" t="s">
        <v>2405</v>
      </c>
      <c r="H123" s="99" t="s">
        <v>878</v>
      </c>
      <c r="I123" s="468">
        <v>15150</v>
      </c>
      <c r="J123" s="469">
        <f t="shared" si="4"/>
        <v>2878.5</v>
      </c>
      <c r="K123" s="470">
        <f t="shared" si="6"/>
        <v>18028.5</v>
      </c>
      <c r="L123" s="471">
        <v>14393</v>
      </c>
      <c r="M123" s="469">
        <f t="shared" si="5"/>
        <v>2734.67</v>
      </c>
      <c r="N123" s="470">
        <f t="shared" si="7"/>
        <v>17127.669999999998</v>
      </c>
      <c r="O123" s="472">
        <v>0.19</v>
      </c>
    </row>
    <row r="124" spans="1:15" ht="25.5">
      <c r="A124" s="97">
        <v>119</v>
      </c>
      <c r="B124" s="467" t="s">
        <v>3422</v>
      </c>
      <c r="C124" s="98" t="s">
        <v>2320</v>
      </c>
      <c r="D124" s="98" t="s">
        <v>2406</v>
      </c>
      <c r="E124" s="98" t="s">
        <v>3480</v>
      </c>
      <c r="F124" s="98" t="s">
        <v>2407</v>
      </c>
      <c r="G124" s="98" t="s">
        <v>896</v>
      </c>
      <c r="H124" s="99" t="s">
        <v>896</v>
      </c>
      <c r="I124" s="468">
        <v>8000</v>
      </c>
      <c r="J124" s="469">
        <f t="shared" si="4"/>
        <v>1520</v>
      </c>
      <c r="K124" s="470">
        <f t="shared" si="6"/>
        <v>9520</v>
      </c>
      <c r="L124" s="471">
        <v>7600</v>
      </c>
      <c r="M124" s="469">
        <f t="shared" si="5"/>
        <v>1444</v>
      </c>
      <c r="N124" s="470">
        <f t="shared" si="7"/>
        <v>9044</v>
      </c>
      <c r="O124" s="472">
        <v>0.19</v>
      </c>
    </row>
    <row r="125" spans="1:15" ht="25.5">
      <c r="A125" s="97">
        <v>120</v>
      </c>
      <c r="B125" s="467" t="s">
        <v>3422</v>
      </c>
      <c r="C125" s="98" t="s">
        <v>2320</v>
      </c>
      <c r="D125" s="98" t="s">
        <v>991</v>
      </c>
      <c r="E125" s="98" t="s">
        <v>2651</v>
      </c>
      <c r="F125" s="98" t="s">
        <v>991</v>
      </c>
      <c r="G125" s="98"/>
      <c r="H125" s="99" t="s">
        <v>878</v>
      </c>
      <c r="I125" s="468">
        <v>95000</v>
      </c>
      <c r="J125" s="469">
        <f t="shared" si="4"/>
        <v>18050</v>
      </c>
      <c r="K125" s="470">
        <f t="shared" si="6"/>
        <v>113050</v>
      </c>
      <c r="L125" s="471">
        <v>90250</v>
      </c>
      <c r="M125" s="469">
        <f t="shared" si="5"/>
        <v>17147.5</v>
      </c>
      <c r="N125" s="470">
        <f t="shared" si="7"/>
        <v>107397.5</v>
      </c>
      <c r="O125" s="472">
        <v>0.19</v>
      </c>
    </row>
    <row r="126" spans="1:15" ht="25.5">
      <c r="A126" s="97">
        <v>121</v>
      </c>
      <c r="B126" s="467" t="s">
        <v>3422</v>
      </c>
      <c r="C126" s="98" t="s">
        <v>2320</v>
      </c>
      <c r="D126" s="98" t="s">
        <v>992</v>
      </c>
      <c r="E126" s="98" t="s">
        <v>2652</v>
      </c>
      <c r="F126" s="98" t="s">
        <v>992</v>
      </c>
      <c r="G126" s="98"/>
      <c r="H126" s="99" t="s">
        <v>878</v>
      </c>
      <c r="I126" s="468">
        <v>95000</v>
      </c>
      <c r="J126" s="469">
        <f t="shared" si="4"/>
        <v>18050</v>
      </c>
      <c r="K126" s="470">
        <f t="shared" si="6"/>
        <v>113050</v>
      </c>
      <c r="L126" s="471">
        <v>90250</v>
      </c>
      <c r="M126" s="469">
        <f t="shared" si="5"/>
        <v>17147.5</v>
      </c>
      <c r="N126" s="470">
        <f t="shared" si="7"/>
        <v>107397.5</v>
      </c>
      <c r="O126" s="472">
        <v>0.19</v>
      </c>
    </row>
    <row r="127" spans="1:15" ht="25.5">
      <c r="A127" s="97">
        <v>122</v>
      </c>
      <c r="B127" s="467" t="s">
        <v>3422</v>
      </c>
      <c r="C127" s="98" t="s">
        <v>2320</v>
      </c>
      <c r="D127" s="98" t="s">
        <v>993</v>
      </c>
      <c r="E127" s="98" t="s">
        <v>2650</v>
      </c>
      <c r="F127" s="98" t="s">
        <v>993</v>
      </c>
      <c r="G127" s="98"/>
      <c r="H127" s="99" t="s">
        <v>878</v>
      </c>
      <c r="I127" s="468">
        <v>580000</v>
      </c>
      <c r="J127" s="469">
        <f t="shared" si="4"/>
        <v>110200</v>
      </c>
      <c r="K127" s="470">
        <f t="shared" si="6"/>
        <v>690200</v>
      </c>
      <c r="L127" s="471">
        <v>551000</v>
      </c>
      <c r="M127" s="469">
        <f t="shared" si="5"/>
        <v>104690</v>
      </c>
      <c r="N127" s="470">
        <f t="shared" si="7"/>
        <v>655690</v>
      </c>
      <c r="O127" s="472">
        <v>0.19</v>
      </c>
    </row>
    <row r="128" spans="1:15" ht="25.5">
      <c r="A128" s="97">
        <v>123</v>
      </c>
      <c r="B128" s="467" t="s">
        <v>3422</v>
      </c>
      <c r="C128" s="98" t="s">
        <v>2320</v>
      </c>
      <c r="D128" s="98" t="s">
        <v>994</v>
      </c>
      <c r="E128" s="98" t="s">
        <v>3478</v>
      </c>
      <c r="F128" s="98" t="s">
        <v>994</v>
      </c>
      <c r="G128" s="98"/>
      <c r="H128" s="99" t="s">
        <v>878</v>
      </c>
      <c r="I128" s="468">
        <v>2868</v>
      </c>
      <c r="J128" s="469">
        <f t="shared" si="4"/>
        <v>544.91999999999996</v>
      </c>
      <c r="K128" s="470">
        <f t="shared" si="6"/>
        <v>3412.92</v>
      </c>
      <c r="L128" s="471">
        <v>2725</v>
      </c>
      <c r="M128" s="469">
        <f t="shared" si="5"/>
        <v>517.75</v>
      </c>
      <c r="N128" s="470">
        <f t="shared" si="7"/>
        <v>3242.75</v>
      </c>
      <c r="O128" s="472">
        <v>0.19</v>
      </c>
    </row>
    <row r="129" spans="1:15" ht="25.5">
      <c r="A129" s="97">
        <v>124</v>
      </c>
      <c r="B129" s="467" t="s">
        <v>3422</v>
      </c>
      <c r="C129" s="98" t="s">
        <v>2320</v>
      </c>
      <c r="D129" s="98" t="s">
        <v>995</v>
      </c>
      <c r="E129" s="98" t="s">
        <v>2650</v>
      </c>
      <c r="F129" s="98" t="s">
        <v>995</v>
      </c>
      <c r="G129" s="98"/>
      <c r="H129" s="99" t="s">
        <v>878</v>
      </c>
      <c r="I129" s="468">
        <v>42000</v>
      </c>
      <c r="J129" s="469">
        <f t="shared" si="4"/>
        <v>7980</v>
      </c>
      <c r="K129" s="470">
        <f t="shared" si="6"/>
        <v>49980</v>
      </c>
      <c r="L129" s="471">
        <v>39900</v>
      </c>
      <c r="M129" s="469">
        <f t="shared" si="5"/>
        <v>7581</v>
      </c>
      <c r="N129" s="470">
        <f t="shared" si="7"/>
        <v>47481</v>
      </c>
      <c r="O129" s="472">
        <v>0.19</v>
      </c>
    </row>
    <row r="130" spans="1:15" ht="25.5">
      <c r="A130" s="97">
        <v>125</v>
      </c>
      <c r="B130" s="467" t="s">
        <v>3422</v>
      </c>
      <c r="C130" s="98" t="s">
        <v>2320</v>
      </c>
      <c r="D130" s="98" t="s">
        <v>996</v>
      </c>
      <c r="E130" s="98" t="s">
        <v>2650</v>
      </c>
      <c r="F130" s="98" t="s">
        <v>2408</v>
      </c>
      <c r="G130" s="98"/>
      <c r="H130" s="99" t="s">
        <v>878</v>
      </c>
      <c r="I130" s="468">
        <v>1600000</v>
      </c>
      <c r="J130" s="469">
        <f t="shared" si="4"/>
        <v>304000</v>
      </c>
      <c r="K130" s="470">
        <f t="shared" si="6"/>
        <v>1904000</v>
      </c>
      <c r="L130" s="471">
        <v>1520000</v>
      </c>
      <c r="M130" s="469">
        <f t="shared" si="5"/>
        <v>288800</v>
      </c>
      <c r="N130" s="470">
        <f t="shared" si="7"/>
        <v>1808800</v>
      </c>
      <c r="O130" s="472">
        <v>0.19</v>
      </c>
    </row>
    <row r="131" spans="1:15" ht="25.5">
      <c r="A131" s="97">
        <v>126</v>
      </c>
      <c r="B131" s="467" t="s">
        <v>3422</v>
      </c>
      <c r="C131" s="98" t="s">
        <v>2317</v>
      </c>
      <c r="D131" s="98" t="s">
        <v>1463</v>
      </c>
      <c r="E131" s="98" t="s">
        <v>2653</v>
      </c>
      <c r="F131" s="98" t="s">
        <v>2409</v>
      </c>
      <c r="G131" s="98"/>
      <c r="H131" s="99" t="s">
        <v>878</v>
      </c>
      <c r="I131" s="468">
        <v>53000</v>
      </c>
      <c r="J131" s="469">
        <f t="shared" si="4"/>
        <v>10070</v>
      </c>
      <c r="K131" s="470">
        <f t="shared" si="6"/>
        <v>63070</v>
      </c>
      <c r="L131" s="471">
        <v>50350</v>
      </c>
      <c r="M131" s="469">
        <f t="shared" si="5"/>
        <v>9566.5</v>
      </c>
      <c r="N131" s="470">
        <f t="shared" si="7"/>
        <v>59916.5</v>
      </c>
      <c r="O131" s="472">
        <v>0.19</v>
      </c>
    </row>
    <row r="132" spans="1:15" ht="25.5">
      <c r="A132" s="97">
        <v>127</v>
      </c>
      <c r="B132" s="467" t="s">
        <v>3422</v>
      </c>
      <c r="C132" s="98" t="s">
        <v>2320</v>
      </c>
      <c r="D132" s="98" t="s">
        <v>997</v>
      </c>
      <c r="E132" s="98" t="s">
        <v>2654</v>
      </c>
      <c r="F132" s="98" t="s">
        <v>997</v>
      </c>
      <c r="G132" s="98"/>
      <c r="H132" s="99" t="s">
        <v>878</v>
      </c>
      <c r="I132" s="468">
        <v>1000</v>
      </c>
      <c r="J132" s="469">
        <f t="shared" si="4"/>
        <v>190</v>
      </c>
      <c r="K132" s="470">
        <f t="shared" si="6"/>
        <v>1190</v>
      </c>
      <c r="L132" s="471">
        <v>950</v>
      </c>
      <c r="M132" s="469">
        <f t="shared" si="5"/>
        <v>180.5</v>
      </c>
      <c r="N132" s="470">
        <f t="shared" si="7"/>
        <v>1130.5</v>
      </c>
      <c r="O132" s="472">
        <v>0.19</v>
      </c>
    </row>
    <row r="133" spans="1:15" ht="25.5">
      <c r="A133" s="97">
        <v>128</v>
      </c>
      <c r="B133" s="467" t="s">
        <v>3422</v>
      </c>
      <c r="C133" s="98" t="s">
        <v>2317</v>
      </c>
      <c r="D133" s="98" t="s">
        <v>998</v>
      </c>
      <c r="E133" s="98" t="s">
        <v>2655</v>
      </c>
      <c r="F133" s="98" t="s">
        <v>998</v>
      </c>
      <c r="G133" s="98"/>
      <c r="H133" s="99" t="s">
        <v>878</v>
      </c>
      <c r="I133" s="468">
        <v>3780</v>
      </c>
      <c r="J133" s="469">
        <f t="shared" si="4"/>
        <v>718.2</v>
      </c>
      <c r="K133" s="470">
        <f t="shared" si="6"/>
        <v>4498.2</v>
      </c>
      <c r="L133" s="471">
        <v>3591</v>
      </c>
      <c r="M133" s="469">
        <f t="shared" si="5"/>
        <v>682.29</v>
      </c>
      <c r="N133" s="470">
        <f t="shared" si="7"/>
        <v>4273.29</v>
      </c>
      <c r="O133" s="472">
        <v>0.19</v>
      </c>
    </row>
    <row r="134" spans="1:15" ht="25.5">
      <c r="A134" s="97">
        <v>129</v>
      </c>
      <c r="B134" s="467" t="s">
        <v>3422</v>
      </c>
      <c r="C134" s="98" t="s">
        <v>2320</v>
      </c>
      <c r="D134" s="98" t="s">
        <v>999</v>
      </c>
      <c r="E134" s="98" t="s">
        <v>3481</v>
      </c>
      <c r="F134" s="98" t="s">
        <v>999</v>
      </c>
      <c r="G134" s="98"/>
      <c r="H134" s="99" t="s">
        <v>878</v>
      </c>
      <c r="I134" s="468">
        <v>126000</v>
      </c>
      <c r="J134" s="469">
        <f t="shared" ref="J134:J197" si="8">I134*O134</f>
        <v>23940</v>
      </c>
      <c r="K134" s="470">
        <f t="shared" si="6"/>
        <v>149940</v>
      </c>
      <c r="L134" s="471">
        <v>119700</v>
      </c>
      <c r="M134" s="469">
        <f t="shared" ref="M134:M197" si="9">L134*O134</f>
        <v>22743</v>
      </c>
      <c r="N134" s="470">
        <f t="shared" si="7"/>
        <v>142443</v>
      </c>
      <c r="O134" s="472">
        <v>0.19</v>
      </c>
    </row>
    <row r="135" spans="1:15" ht="25.5">
      <c r="A135" s="97">
        <v>130</v>
      </c>
      <c r="B135" s="467" t="s">
        <v>3422</v>
      </c>
      <c r="C135" s="98" t="s">
        <v>2320</v>
      </c>
      <c r="D135" s="98" t="s">
        <v>2410</v>
      </c>
      <c r="E135" s="98" t="s">
        <v>3482</v>
      </c>
      <c r="F135" s="98" t="s">
        <v>2411</v>
      </c>
      <c r="G135" s="98"/>
      <c r="H135" s="99" t="s">
        <v>878</v>
      </c>
      <c r="I135" s="468">
        <v>22050</v>
      </c>
      <c r="J135" s="469">
        <f t="shared" si="8"/>
        <v>4189.5</v>
      </c>
      <c r="K135" s="470">
        <f t="shared" ref="K135:K198" si="10">I135+J135</f>
        <v>26239.5</v>
      </c>
      <c r="L135" s="471">
        <v>20948</v>
      </c>
      <c r="M135" s="469">
        <f t="shared" si="9"/>
        <v>3980.12</v>
      </c>
      <c r="N135" s="470">
        <f t="shared" ref="N135:N198" si="11">L135+M135</f>
        <v>24928.12</v>
      </c>
      <c r="O135" s="472">
        <v>0.19</v>
      </c>
    </row>
    <row r="136" spans="1:15" ht="25.5">
      <c r="A136" s="97">
        <v>131</v>
      </c>
      <c r="B136" s="467" t="s">
        <v>3422</v>
      </c>
      <c r="C136" s="98" t="s">
        <v>2412</v>
      </c>
      <c r="D136" s="98" t="s">
        <v>1000</v>
      </c>
      <c r="E136" s="98" t="s">
        <v>3483</v>
      </c>
      <c r="F136" s="98" t="s">
        <v>1000</v>
      </c>
      <c r="G136" s="98"/>
      <c r="H136" s="99" t="s">
        <v>878</v>
      </c>
      <c r="I136" s="468">
        <v>3100</v>
      </c>
      <c r="J136" s="469">
        <f t="shared" si="8"/>
        <v>589</v>
      </c>
      <c r="K136" s="470">
        <f t="shared" si="10"/>
        <v>3689</v>
      </c>
      <c r="L136" s="471">
        <v>2945</v>
      </c>
      <c r="M136" s="469">
        <f t="shared" si="9"/>
        <v>559.54999999999995</v>
      </c>
      <c r="N136" s="470">
        <f t="shared" si="11"/>
        <v>3504.55</v>
      </c>
      <c r="O136" s="472">
        <v>0.19</v>
      </c>
    </row>
    <row r="137" spans="1:15" ht="25.5">
      <c r="A137" s="97">
        <v>132</v>
      </c>
      <c r="B137" s="467" t="s">
        <v>3422</v>
      </c>
      <c r="C137" s="98" t="s">
        <v>2412</v>
      </c>
      <c r="D137" s="98" t="s">
        <v>1000</v>
      </c>
      <c r="E137" s="98" t="s">
        <v>3483</v>
      </c>
      <c r="F137" s="98" t="s">
        <v>2111</v>
      </c>
      <c r="G137" s="98" t="s">
        <v>1002</v>
      </c>
      <c r="H137" s="99" t="s">
        <v>1001</v>
      </c>
      <c r="I137" s="468">
        <v>199500</v>
      </c>
      <c r="J137" s="469">
        <f t="shared" si="8"/>
        <v>37905</v>
      </c>
      <c r="K137" s="470">
        <f t="shared" si="10"/>
        <v>237405</v>
      </c>
      <c r="L137" s="471">
        <v>189525</v>
      </c>
      <c r="M137" s="469">
        <f t="shared" si="9"/>
        <v>36009.75</v>
      </c>
      <c r="N137" s="470">
        <f t="shared" si="11"/>
        <v>225534.75</v>
      </c>
      <c r="O137" s="472">
        <v>0.19</v>
      </c>
    </row>
    <row r="138" spans="1:15" ht="25.5">
      <c r="A138" s="97">
        <v>133</v>
      </c>
      <c r="B138" s="467" t="s">
        <v>3422</v>
      </c>
      <c r="C138" s="98" t="s">
        <v>2412</v>
      </c>
      <c r="D138" s="98" t="s">
        <v>1003</v>
      </c>
      <c r="E138" s="98" t="s">
        <v>3483</v>
      </c>
      <c r="F138" s="98" t="s">
        <v>2413</v>
      </c>
      <c r="G138" s="98"/>
      <c r="H138" s="99" t="s">
        <v>878</v>
      </c>
      <c r="I138" s="468">
        <v>3500</v>
      </c>
      <c r="J138" s="469">
        <f t="shared" si="8"/>
        <v>665</v>
      </c>
      <c r="K138" s="470">
        <f t="shared" si="10"/>
        <v>4165</v>
      </c>
      <c r="L138" s="471">
        <v>3325</v>
      </c>
      <c r="M138" s="469">
        <f t="shared" si="9"/>
        <v>631.75</v>
      </c>
      <c r="N138" s="470">
        <f t="shared" si="11"/>
        <v>3956.75</v>
      </c>
      <c r="O138" s="472">
        <v>0.19</v>
      </c>
    </row>
    <row r="139" spans="1:15" ht="25.5">
      <c r="A139" s="97">
        <v>134</v>
      </c>
      <c r="B139" s="467" t="s">
        <v>3422</v>
      </c>
      <c r="C139" s="98" t="s">
        <v>2412</v>
      </c>
      <c r="D139" s="98" t="s">
        <v>1003</v>
      </c>
      <c r="E139" s="98" t="s">
        <v>3483</v>
      </c>
      <c r="F139" s="98" t="s">
        <v>2414</v>
      </c>
      <c r="G139" s="98" t="s">
        <v>2327</v>
      </c>
      <c r="H139" s="99" t="s">
        <v>890</v>
      </c>
      <c r="I139" s="468">
        <v>78800</v>
      </c>
      <c r="J139" s="469">
        <f t="shared" si="8"/>
        <v>14972</v>
      </c>
      <c r="K139" s="470">
        <f t="shared" si="10"/>
        <v>93772</v>
      </c>
      <c r="L139" s="471">
        <v>74860</v>
      </c>
      <c r="M139" s="469">
        <f t="shared" si="9"/>
        <v>14223.4</v>
      </c>
      <c r="N139" s="470">
        <f t="shared" si="11"/>
        <v>89083.4</v>
      </c>
      <c r="O139" s="472">
        <v>0.19</v>
      </c>
    </row>
    <row r="140" spans="1:15" ht="25.5">
      <c r="A140" s="97">
        <v>135</v>
      </c>
      <c r="B140" s="467" t="s">
        <v>3422</v>
      </c>
      <c r="C140" s="98" t="s">
        <v>2320</v>
      </c>
      <c r="D140" s="98" t="s">
        <v>1004</v>
      </c>
      <c r="E140" s="98" t="s">
        <v>2645</v>
      </c>
      <c r="F140" s="98" t="s">
        <v>2415</v>
      </c>
      <c r="G140" s="98"/>
      <c r="H140" s="99" t="s">
        <v>878</v>
      </c>
      <c r="I140" s="468">
        <v>880</v>
      </c>
      <c r="J140" s="469">
        <f t="shared" si="8"/>
        <v>167.2</v>
      </c>
      <c r="K140" s="470">
        <f t="shared" si="10"/>
        <v>1047.2</v>
      </c>
      <c r="L140" s="471">
        <v>836</v>
      </c>
      <c r="M140" s="469">
        <f t="shared" si="9"/>
        <v>158.84</v>
      </c>
      <c r="N140" s="470">
        <f t="shared" si="11"/>
        <v>994.84</v>
      </c>
      <c r="O140" s="472">
        <v>0.19</v>
      </c>
    </row>
    <row r="141" spans="1:15" ht="25.5">
      <c r="A141" s="97">
        <v>136</v>
      </c>
      <c r="B141" s="467" t="s">
        <v>3422</v>
      </c>
      <c r="C141" s="98" t="s">
        <v>2320</v>
      </c>
      <c r="D141" s="98" t="s">
        <v>1005</v>
      </c>
      <c r="E141" s="98" t="s">
        <v>3484</v>
      </c>
      <c r="F141" s="98" t="s">
        <v>1005</v>
      </c>
      <c r="G141" s="98" t="s">
        <v>2361</v>
      </c>
      <c r="H141" s="99" t="s">
        <v>890</v>
      </c>
      <c r="I141" s="468">
        <v>12600</v>
      </c>
      <c r="J141" s="469">
        <f t="shared" si="8"/>
        <v>2394</v>
      </c>
      <c r="K141" s="470">
        <f t="shared" si="10"/>
        <v>14994</v>
      </c>
      <c r="L141" s="471">
        <v>11970</v>
      </c>
      <c r="M141" s="469">
        <f t="shared" si="9"/>
        <v>2274.3000000000002</v>
      </c>
      <c r="N141" s="470">
        <f t="shared" si="11"/>
        <v>14244.3</v>
      </c>
      <c r="O141" s="472">
        <v>0.19</v>
      </c>
    </row>
    <row r="142" spans="1:15" ht="25.5">
      <c r="A142" s="97">
        <v>137</v>
      </c>
      <c r="B142" s="467" t="s">
        <v>962</v>
      </c>
      <c r="C142" s="98" t="s">
        <v>2320</v>
      </c>
      <c r="D142" s="98" t="s">
        <v>3397</v>
      </c>
      <c r="E142" s="98" t="s">
        <v>2656</v>
      </c>
      <c r="F142" s="98" t="s">
        <v>3397</v>
      </c>
      <c r="G142" s="98"/>
      <c r="H142" s="99" t="s">
        <v>916</v>
      </c>
      <c r="I142" s="468">
        <v>145000</v>
      </c>
      <c r="J142" s="469">
        <f t="shared" si="8"/>
        <v>27550</v>
      </c>
      <c r="K142" s="470">
        <f t="shared" si="10"/>
        <v>172550</v>
      </c>
      <c r="L142" s="471">
        <v>137750</v>
      </c>
      <c r="M142" s="469">
        <f t="shared" si="9"/>
        <v>26172.5</v>
      </c>
      <c r="N142" s="470">
        <f t="shared" si="11"/>
        <v>163922.5</v>
      </c>
      <c r="O142" s="472">
        <v>0.19</v>
      </c>
    </row>
    <row r="143" spans="1:15" ht="25.5">
      <c r="A143" s="97">
        <v>138</v>
      </c>
      <c r="B143" s="467" t="s">
        <v>3422</v>
      </c>
      <c r="C143" s="98" t="s">
        <v>2320</v>
      </c>
      <c r="D143" s="98" t="s">
        <v>1007</v>
      </c>
      <c r="E143" s="98" t="s">
        <v>2650</v>
      </c>
      <c r="F143" s="98" t="s">
        <v>1007</v>
      </c>
      <c r="G143" s="98"/>
      <c r="H143" s="99" t="s">
        <v>916</v>
      </c>
      <c r="I143" s="468">
        <v>39000</v>
      </c>
      <c r="J143" s="469">
        <f t="shared" si="8"/>
        <v>7410</v>
      </c>
      <c r="K143" s="470">
        <f t="shared" si="10"/>
        <v>46410</v>
      </c>
      <c r="L143" s="471">
        <v>37050</v>
      </c>
      <c r="M143" s="469">
        <f t="shared" si="9"/>
        <v>7039.5</v>
      </c>
      <c r="N143" s="470">
        <f t="shared" si="11"/>
        <v>44089.5</v>
      </c>
      <c r="O143" s="472">
        <v>0.19</v>
      </c>
    </row>
    <row r="144" spans="1:15" ht="25.5">
      <c r="A144" s="97">
        <v>139</v>
      </c>
      <c r="B144" s="467" t="s">
        <v>3422</v>
      </c>
      <c r="C144" s="98" t="s">
        <v>2320</v>
      </c>
      <c r="D144" s="98" t="s">
        <v>1008</v>
      </c>
      <c r="E144" s="98" t="s">
        <v>2650</v>
      </c>
      <c r="F144" s="98" t="s">
        <v>1008</v>
      </c>
      <c r="G144" s="98"/>
      <c r="H144" s="99" t="s">
        <v>916</v>
      </c>
      <c r="I144" s="468">
        <v>48300</v>
      </c>
      <c r="J144" s="469">
        <f t="shared" si="8"/>
        <v>9177</v>
      </c>
      <c r="K144" s="470">
        <f t="shared" si="10"/>
        <v>57477</v>
      </c>
      <c r="L144" s="471">
        <v>45885</v>
      </c>
      <c r="M144" s="469">
        <f t="shared" si="9"/>
        <v>8718.15</v>
      </c>
      <c r="N144" s="470">
        <f t="shared" si="11"/>
        <v>54603.15</v>
      </c>
      <c r="O144" s="472">
        <v>0.19</v>
      </c>
    </row>
    <row r="145" spans="1:15" ht="25.5">
      <c r="A145" s="97">
        <v>140</v>
      </c>
      <c r="B145" s="467" t="s">
        <v>3422</v>
      </c>
      <c r="C145" s="98" t="s">
        <v>2320</v>
      </c>
      <c r="D145" s="98" t="s">
        <v>2416</v>
      </c>
      <c r="E145" s="98" t="s">
        <v>3485</v>
      </c>
      <c r="F145" s="98" t="s">
        <v>2416</v>
      </c>
      <c r="G145" s="98"/>
      <c r="H145" s="99" t="s">
        <v>878</v>
      </c>
      <c r="I145" s="468">
        <v>1890</v>
      </c>
      <c r="J145" s="469">
        <f t="shared" si="8"/>
        <v>359.1</v>
      </c>
      <c r="K145" s="470">
        <f t="shared" si="10"/>
        <v>2249.1</v>
      </c>
      <c r="L145" s="471">
        <v>1796</v>
      </c>
      <c r="M145" s="469">
        <f t="shared" si="9"/>
        <v>341.24</v>
      </c>
      <c r="N145" s="470">
        <f t="shared" si="11"/>
        <v>2137.2399999999998</v>
      </c>
      <c r="O145" s="472">
        <v>0.19</v>
      </c>
    </row>
    <row r="146" spans="1:15" ht="25.5">
      <c r="A146" s="97">
        <v>141</v>
      </c>
      <c r="B146" s="467" t="s">
        <v>3422</v>
      </c>
      <c r="C146" s="98" t="s">
        <v>2380</v>
      </c>
      <c r="D146" s="98" t="s">
        <v>1009</v>
      </c>
      <c r="E146" s="98" t="s">
        <v>2657</v>
      </c>
      <c r="F146" s="98" t="s">
        <v>1009</v>
      </c>
      <c r="G146" s="98" t="s">
        <v>2401</v>
      </c>
      <c r="H146" s="99" t="s">
        <v>916</v>
      </c>
      <c r="I146" s="468">
        <v>3200</v>
      </c>
      <c r="J146" s="469">
        <f t="shared" si="8"/>
        <v>608</v>
      </c>
      <c r="K146" s="470">
        <f t="shared" si="10"/>
        <v>3808</v>
      </c>
      <c r="L146" s="471">
        <v>3040</v>
      </c>
      <c r="M146" s="469">
        <f t="shared" si="9"/>
        <v>577.6</v>
      </c>
      <c r="N146" s="470">
        <f t="shared" si="11"/>
        <v>3617.6</v>
      </c>
      <c r="O146" s="472">
        <v>0.19</v>
      </c>
    </row>
    <row r="147" spans="1:15" ht="25.5">
      <c r="A147" s="97">
        <v>142</v>
      </c>
      <c r="B147" s="467" t="s">
        <v>3422</v>
      </c>
      <c r="C147" s="98" t="s">
        <v>2380</v>
      </c>
      <c r="D147" s="98" t="s">
        <v>2417</v>
      </c>
      <c r="E147" s="98" t="s">
        <v>2649</v>
      </c>
      <c r="F147" s="98" t="s">
        <v>2418</v>
      </c>
      <c r="G147" s="98" t="s">
        <v>2346</v>
      </c>
      <c r="H147" s="99" t="s">
        <v>916</v>
      </c>
      <c r="I147" s="468">
        <v>1785</v>
      </c>
      <c r="J147" s="469">
        <f t="shared" si="8"/>
        <v>339.15</v>
      </c>
      <c r="K147" s="470">
        <f t="shared" si="10"/>
        <v>2124.15</v>
      </c>
      <c r="L147" s="471">
        <v>1696</v>
      </c>
      <c r="M147" s="469">
        <f t="shared" si="9"/>
        <v>322.24</v>
      </c>
      <c r="N147" s="470">
        <f t="shared" si="11"/>
        <v>2018.24</v>
      </c>
      <c r="O147" s="472">
        <v>0.19</v>
      </c>
    </row>
    <row r="148" spans="1:15" ht="38.25">
      <c r="A148" s="97">
        <v>143</v>
      </c>
      <c r="B148" s="467" t="s">
        <v>3422</v>
      </c>
      <c r="C148" s="98" t="s">
        <v>2320</v>
      </c>
      <c r="D148" s="98" t="s">
        <v>2419</v>
      </c>
      <c r="E148" s="98" t="s">
        <v>2658</v>
      </c>
      <c r="F148" s="98" t="s">
        <v>2419</v>
      </c>
      <c r="G148" s="98" t="s">
        <v>2420</v>
      </c>
      <c r="H148" s="99" t="s">
        <v>890</v>
      </c>
      <c r="I148" s="468">
        <v>4515</v>
      </c>
      <c r="J148" s="469">
        <f t="shared" si="8"/>
        <v>857.85</v>
      </c>
      <c r="K148" s="470">
        <f t="shared" si="10"/>
        <v>5372.85</v>
      </c>
      <c r="L148" s="471">
        <v>4289</v>
      </c>
      <c r="M148" s="469">
        <f t="shared" si="9"/>
        <v>814.91</v>
      </c>
      <c r="N148" s="470">
        <f t="shared" si="11"/>
        <v>5103.91</v>
      </c>
      <c r="O148" s="472">
        <v>0.19</v>
      </c>
    </row>
    <row r="149" spans="1:15" ht="25.5">
      <c r="A149" s="97">
        <v>144</v>
      </c>
      <c r="B149" s="467" t="s">
        <v>3422</v>
      </c>
      <c r="C149" s="98" t="s">
        <v>2380</v>
      </c>
      <c r="D149" s="98" t="s">
        <v>1010</v>
      </c>
      <c r="E149" s="98" t="s">
        <v>2659</v>
      </c>
      <c r="F149" s="98" t="s">
        <v>1010</v>
      </c>
      <c r="G149" s="98"/>
      <c r="H149" s="99" t="s">
        <v>878</v>
      </c>
      <c r="I149" s="468">
        <v>780</v>
      </c>
      <c r="J149" s="469">
        <f t="shared" si="8"/>
        <v>148.19999999999999</v>
      </c>
      <c r="K149" s="470">
        <f t="shared" si="10"/>
        <v>928.2</v>
      </c>
      <c r="L149" s="471">
        <v>741</v>
      </c>
      <c r="M149" s="469">
        <f t="shared" si="9"/>
        <v>140.79</v>
      </c>
      <c r="N149" s="470">
        <f t="shared" si="11"/>
        <v>881.79</v>
      </c>
      <c r="O149" s="472">
        <v>0.19</v>
      </c>
    </row>
    <row r="150" spans="1:15" ht="25.5">
      <c r="A150" s="97">
        <v>145</v>
      </c>
      <c r="B150" s="467" t="s">
        <v>3422</v>
      </c>
      <c r="C150" s="98" t="s">
        <v>2380</v>
      </c>
      <c r="D150" s="98" t="s">
        <v>1011</v>
      </c>
      <c r="E150" s="98" t="s">
        <v>2659</v>
      </c>
      <c r="F150" s="98" t="s">
        <v>1011</v>
      </c>
      <c r="G150" s="98"/>
      <c r="H150" s="99" t="s">
        <v>878</v>
      </c>
      <c r="I150" s="468">
        <v>718</v>
      </c>
      <c r="J150" s="469">
        <f t="shared" si="8"/>
        <v>136.41999999999999</v>
      </c>
      <c r="K150" s="470">
        <f t="shared" si="10"/>
        <v>854.42</v>
      </c>
      <c r="L150" s="471">
        <v>682</v>
      </c>
      <c r="M150" s="469">
        <f t="shared" si="9"/>
        <v>129.58000000000001</v>
      </c>
      <c r="N150" s="470">
        <f t="shared" si="11"/>
        <v>811.58</v>
      </c>
      <c r="O150" s="472">
        <v>0.19</v>
      </c>
    </row>
    <row r="151" spans="1:15" ht="25.5">
      <c r="A151" s="97">
        <v>146</v>
      </c>
      <c r="B151" s="467" t="s">
        <v>3422</v>
      </c>
      <c r="C151" s="98" t="s">
        <v>2380</v>
      </c>
      <c r="D151" s="98" t="s">
        <v>1012</v>
      </c>
      <c r="E151" s="98" t="s">
        <v>2659</v>
      </c>
      <c r="F151" s="98" t="s">
        <v>1012</v>
      </c>
      <c r="G151" s="98"/>
      <c r="H151" s="99" t="s">
        <v>878</v>
      </c>
      <c r="I151" s="468">
        <v>1200</v>
      </c>
      <c r="J151" s="469">
        <f t="shared" si="8"/>
        <v>228</v>
      </c>
      <c r="K151" s="470">
        <f t="shared" si="10"/>
        <v>1428</v>
      </c>
      <c r="L151" s="471">
        <v>1140</v>
      </c>
      <c r="M151" s="469">
        <f t="shared" si="9"/>
        <v>216.6</v>
      </c>
      <c r="N151" s="470">
        <f t="shared" si="11"/>
        <v>1356.6</v>
      </c>
      <c r="O151" s="472">
        <v>0.19</v>
      </c>
    </row>
    <row r="152" spans="1:15" ht="25.5">
      <c r="A152" s="97">
        <v>147</v>
      </c>
      <c r="B152" s="467" t="s">
        <v>3422</v>
      </c>
      <c r="C152" s="98" t="s">
        <v>2380</v>
      </c>
      <c r="D152" s="98" t="s">
        <v>1013</v>
      </c>
      <c r="E152" s="98" t="s">
        <v>2659</v>
      </c>
      <c r="F152" s="98" t="s">
        <v>2421</v>
      </c>
      <c r="G152" s="98"/>
      <c r="H152" s="99" t="s">
        <v>878</v>
      </c>
      <c r="I152" s="468">
        <v>1350</v>
      </c>
      <c r="J152" s="469">
        <f t="shared" si="8"/>
        <v>256.5</v>
      </c>
      <c r="K152" s="470">
        <f t="shared" si="10"/>
        <v>1606.5</v>
      </c>
      <c r="L152" s="471">
        <v>1283</v>
      </c>
      <c r="M152" s="469">
        <f t="shared" si="9"/>
        <v>243.77</v>
      </c>
      <c r="N152" s="470">
        <f t="shared" si="11"/>
        <v>1526.77</v>
      </c>
      <c r="O152" s="472">
        <v>0.19</v>
      </c>
    </row>
    <row r="153" spans="1:15" ht="25.5">
      <c r="A153" s="97">
        <v>148</v>
      </c>
      <c r="B153" s="467" t="s">
        <v>3422</v>
      </c>
      <c r="C153" s="98" t="s">
        <v>2380</v>
      </c>
      <c r="D153" s="98" t="s">
        <v>1014</v>
      </c>
      <c r="E153" s="98" t="s">
        <v>2659</v>
      </c>
      <c r="F153" s="98" t="s">
        <v>1014</v>
      </c>
      <c r="G153" s="98"/>
      <c r="H153" s="99" t="s">
        <v>878</v>
      </c>
      <c r="I153" s="468">
        <v>300</v>
      </c>
      <c r="J153" s="469">
        <f t="shared" si="8"/>
        <v>57</v>
      </c>
      <c r="K153" s="470">
        <f t="shared" si="10"/>
        <v>357</v>
      </c>
      <c r="L153" s="471">
        <v>285</v>
      </c>
      <c r="M153" s="469">
        <f t="shared" si="9"/>
        <v>54.15</v>
      </c>
      <c r="N153" s="470">
        <f t="shared" si="11"/>
        <v>339.15</v>
      </c>
      <c r="O153" s="472">
        <v>0.19</v>
      </c>
    </row>
    <row r="154" spans="1:15" ht="25.5">
      <c r="A154" s="97">
        <v>149</v>
      </c>
      <c r="B154" s="467" t="s">
        <v>3422</v>
      </c>
      <c r="C154" s="98" t="s">
        <v>2380</v>
      </c>
      <c r="D154" s="98" t="s">
        <v>1015</v>
      </c>
      <c r="E154" s="98" t="s">
        <v>2645</v>
      </c>
      <c r="F154" s="98" t="s">
        <v>1015</v>
      </c>
      <c r="G154" s="98"/>
      <c r="H154" s="99" t="s">
        <v>878</v>
      </c>
      <c r="I154" s="468">
        <v>1636</v>
      </c>
      <c r="J154" s="469">
        <f t="shared" si="8"/>
        <v>310.84000000000003</v>
      </c>
      <c r="K154" s="470">
        <f t="shared" si="10"/>
        <v>1946.8400000000001</v>
      </c>
      <c r="L154" s="471">
        <v>1554</v>
      </c>
      <c r="M154" s="469">
        <f t="shared" si="9"/>
        <v>295.26</v>
      </c>
      <c r="N154" s="470">
        <f t="shared" si="11"/>
        <v>1849.26</v>
      </c>
      <c r="O154" s="472">
        <v>0.19</v>
      </c>
    </row>
    <row r="155" spans="1:15" ht="25.5">
      <c r="A155" s="97">
        <v>150</v>
      </c>
      <c r="B155" s="467" t="s">
        <v>3422</v>
      </c>
      <c r="C155" s="98" t="s">
        <v>2357</v>
      </c>
      <c r="D155" s="98" t="s">
        <v>1016</v>
      </c>
      <c r="E155" s="98" t="s">
        <v>3486</v>
      </c>
      <c r="F155" s="98" t="s">
        <v>2422</v>
      </c>
      <c r="G155" s="98"/>
      <c r="H155" s="99" t="s">
        <v>878</v>
      </c>
      <c r="I155" s="468">
        <v>2500</v>
      </c>
      <c r="J155" s="469">
        <f t="shared" si="8"/>
        <v>475</v>
      </c>
      <c r="K155" s="470">
        <f t="shared" si="10"/>
        <v>2975</v>
      </c>
      <c r="L155" s="471">
        <v>2375</v>
      </c>
      <c r="M155" s="469">
        <f t="shared" si="9"/>
        <v>451.25</v>
      </c>
      <c r="N155" s="470">
        <f t="shared" si="11"/>
        <v>2826.25</v>
      </c>
      <c r="O155" s="472">
        <v>0.19</v>
      </c>
    </row>
    <row r="156" spans="1:15" ht="25.5">
      <c r="A156" s="97">
        <v>151</v>
      </c>
      <c r="B156" s="467" t="s">
        <v>3422</v>
      </c>
      <c r="C156" s="98" t="s">
        <v>2317</v>
      </c>
      <c r="D156" s="98" t="s">
        <v>1017</v>
      </c>
      <c r="E156" s="98" t="s">
        <v>3468</v>
      </c>
      <c r="F156" s="98" t="s">
        <v>2423</v>
      </c>
      <c r="G156" s="98"/>
      <c r="H156" s="99" t="s">
        <v>878</v>
      </c>
      <c r="I156" s="468">
        <v>4965</v>
      </c>
      <c r="J156" s="469">
        <f t="shared" si="8"/>
        <v>943.35</v>
      </c>
      <c r="K156" s="470">
        <f t="shared" si="10"/>
        <v>5908.35</v>
      </c>
      <c r="L156" s="471">
        <v>4717</v>
      </c>
      <c r="M156" s="469">
        <f t="shared" si="9"/>
        <v>896.23</v>
      </c>
      <c r="N156" s="470">
        <f t="shared" si="11"/>
        <v>5613.23</v>
      </c>
      <c r="O156" s="472">
        <v>0.19</v>
      </c>
    </row>
    <row r="157" spans="1:15" ht="25.5">
      <c r="A157" s="97">
        <v>152</v>
      </c>
      <c r="B157" s="467" t="s">
        <v>3422</v>
      </c>
      <c r="C157" s="98" t="s">
        <v>2369</v>
      </c>
      <c r="D157" s="98" t="s">
        <v>1018</v>
      </c>
      <c r="E157" s="98" t="s">
        <v>2655</v>
      </c>
      <c r="F157" s="98" t="s">
        <v>2424</v>
      </c>
      <c r="G157" s="98"/>
      <c r="H157" s="99" t="s">
        <v>878</v>
      </c>
      <c r="I157" s="468">
        <v>1400</v>
      </c>
      <c r="J157" s="469">
        <f t="shared" si="8"/>
        <v>0</v>
      </c>
      <c r="K157" s="470">
        <f t="shared" si="10"/>
        <v>1400</v>
      </c>
      <c r="L157" s="471">
        <v>1330</v>
      </c>
      <c r="M157" s="469">
        <f t="shared" si="9"/>
        <v>0</v>
      </c>
      <c r="N157" s="470">
        <f t="shared" si="11"/>
        <v>1330</v>
      </c>
      <c r="O157" s="472">
        <v>0</v>
      </c>
    </row>
    <row r="158" spans="1:15" ht="25.5">
      <c r="A158" s="97">
        <v>153</v>
      </c>
      <c r="B158" s="467" t="s">
        <v>3422</v>
      </c>
      <c r="C158" s="98" t="s">
        <v>2357</v>
      </c>
      <c r="D158" s="98" t="s">
        <v>2425</v>
      </c>
      <c r="E158" s="98" t="s">
        <v>2660</v>
      </c>
      <c r="F158" s="98" t="s">
        <v>2425</v>
      </c>
      <c r="G158" s="98"/>
      <c r="H158" s="99" t="s">
        <v>878</v>
      </c>
      <c r="I158" s="468">
        <v>7400</v>
      </c>
      <c r="J158" s="469">
        <f t="shared" si="8"/>
        <v>1406</v>
      </c>
      <c r="K158" s="470">
        <f t="shared" si="10"/>
        <v>8806</v>
      </c>
      <c r="L158" s="471">
        <v>7030</v>
      </c>
      <c r="M158" s="469">
        <f t="shared" si="9"/>
        <v>1335.7</v>
      </c>
      <c r="N158" s="470">
        <f t="shared" si="11"/>
        <v>8365.7000000000007</v>
      </c>
      <c r="O158" s="472">
        <v>0.19</v>
      </c>
    </row>
    <row r="159" spans="1:15" ht="25.5">
      <c r="A159" s="97">
        <v>154</v>
      </c>
      <c r="B159" s="467" t="s">
        <v>3422</v>
      </c>
      <c r="C159" s="98" t="s">
        <v>2357</v>
      </c>
      <c r="D159" s="98" t="s">
        <v>1019</v>
      </c>
      <c r="E159" s="98" t="s">
        <v>3487</v>
      </c>
      <c r="F159" s="98" t="s">
        <v>1019</v>
      </c>
      <c r="G159" s="98"/>
      <c r="H159" s="99" t="s">
        <v>878</v>
      </c>
      <c r="I159" s="468">
        <v>4000</v>
      </c>
      <c r="J159" s="469">
        <f t="shared" si="8"/>
        <v>760</v>
      </c>
      <c r="K159" s="470">
        <f t="shared" si="10"/>
        <v>4760</v>
      </c>
      <c r="L159" s="471">
        <v>3800</v>
      </c>
      <c r="M159" s="469">
        <f t="shared" si="9"/>
        <v>722</v>
      </c>
      <c r="N159" s="470">
        <f t="shared" si="11"/>
        <v>4522</v>
      </c>
      <c r="O159" s="472">
        <v>0.19</v>
      </c>
    </row>
    <row r="160" spans="1:15" ht="25.5">
      <c r="A160" s="97">
        <v>155</v>
      </c>
      <c r="B160" s="467" t="s">
        <v>3422</v>
      </c>
      <c r="C160" s="98" t="s">
        <v>2357</v>
      </c>
      <c r="D160" s="98" t="s">
        <v>1020</v>
      </c>
      <c r="E160" s="98" t="s">
        <v>2661</v>
      </c>
      <c r="F160" s="98" t="s">
        <v>1020</v>
      </c>
      <c r="G160" s="98"/>
      <c r="H160" s="99" t="s">
        <v>878</v>
      </c>
      <c r="I160" s="468">
        <v>40530</v>
      </c>
      <c r="J160" s="469">
        <f t="shared" si="8"/>
        <v>7700.7</v>
      </c>
      <c r="K160" s="470">
        <f t="shared" si="10"/>
        <v>48230.7</v>
      </c>
      <c r="L160" s="471">
        <v>38504</v>
      </c>
      <c r="M160" s="469">
        <f t="shared" si="9"/>
        <v>7315.76</v>
      </c>
      <c r="N160" s="470">
        <f t="shared" si="11"/>
        <v>45819.76</v>
      </c>
      <c r="O160" s="472">
        <v>0.19</v>
      </c>
    </row>
    <row r="161" spans="1:15" ht="25.5">
      <c r="A161" s="97">
        <v>156</v>
      </c>
      <c r="B161" s="467" t="s">
        <v>3422</v>
      </c>
      <c r="C161" s="98" t="s">
        <v>2317</v>
      </c>
      <c r="D161" s="98" t="s">
        <v>2426</v>
      </c>
      <c r="E161" s="98" t="s">
        <v>3488</v>
      </c>
      <c r="F161" s="98" t="s">
        <v>2426</v>
      </c>
      <c r="G161" s="98"/>
      <c r="H161" s="99" t="s">
        <v>878</v>
      </c>
      <c r="I161" s="468">
        <v>35350</v>
      </c>
      <c r="J161" s="469">
        <f t="shared" si="8"/>
        <v>6716.5</v>
      </c>
      <c r="K161" s="470">
        <f t="shared" si="10"/>
        <v>42066.5</v>
      </c>
      <c r="L161" s="471">
        <v>33583</v>
      </c>
      <c r="M161" s="469">
        <f t="shared" si="9"/>
        <v>6380.77</v>
      </c>
      <c r="N161" s="470">
        <f t="shared" si="11"/>
        <v>39963.770000000004</v>
      </c>
      <c r="O161" s="472">
        <v>0.19</v>
      </c>
    </row>
    <row r="162" spans="1:15" ht="25.5">
      <c r="A162" s="97">
        <v>157</v>
      </c>
      <c r="B162" s="467" t="s">
        <v>3422</v>
      </c>
      <c r="C162" s="98" t="s">
        <v>2317</v>
      </c>
      <c r="D162" s="98" t="s">
        <v>1021</v>
      </c>
      <c r="E162" s="98" t="s">
        <v>3489</v>
      </c>
      <c r="F162" s="98" t="s">
        <v>1021</v>
      </c>
      <c r="G162" s="98" t="s">
        <v>2427</v>
      </c>
      <c r="H162" s="99" t="s">
        <v>878</v>
      </c>
      <c r="I162" s="468">
        <v>43000</v>
      </c>
      <c r="J162" s="469">
        <f t="shared" si="8"/>
        <v>8170</v>
      </c>
      <c r="K162" s="470">
        <f t="shared" si="10"/>
        <v>51170</v>
      </c>
      <c r="L162" s="471">
        <v>40850</v>
      </c>
      <c r="M162" s="469">
        <f t="shared" si="9"/>
        <v>7761.5</v>
      </c>
      <c r="N162" s="470">
        <f t="shared" si="11"/>
        <v>48611.5</v>
      </c>
      <c r="O162" s="472">
        <v>0.19</v>
      </c>
    </row>
    <row r="163" spans="1:15" ht="25.5">
      <c r="A163" s="97">
        <v>158</v>
      </c>
      <c r="B163" s="467" t="s">
        <v>3422</v>
      </c>
      <c r="C163" s="98" t="s">
        <v>2320</v>
      </c>
      <c r="D163" s="98" t="s">
        <v>1022</v>
      </c>
      <c r="E163" s="98" t="s">
        <v>2647</v>
      </c>
      <c r="F163" s="98" t="s">
        <v>1022</v>
      </c>
      <c r="G163" s="98"/>
      <c r="H163" s="99" t="s">
        <v>878</v>
      </c>
      <c r="I163" s="468">
        <v>2100</v>
      </c>
      <c r="J163" s="469">
        <f t="shared" si="8"/>
        <v>399</v>
      </c>
      <c r="K163" s="470">
        <f t="shared" si="10"/>
        <v>2499</v>
      </c>
      <c r="L163" s="471">
        <v>1995</v>
      </c>
      <c r="M163" s="469">
        <f t="shared" si="9"/>
        <v>379.05</v>
      </c>
      <c r="N163" s="470">
        <f t="shared" si="11"/>
        <v>2374.0500000000002</v>
      </c>
      <c r="O163" s="472">
        <v>0.19</v>
      </c>
    </row>
    <row r="164" spans="1:15" ht="25.5">
      <c r="A164" s="97">
        <v>159</v>
      </c>
      <c r="B164" s="467" t="s">
        <v>3422</v>
      </c>
      <c r="C164" s="98" t="s">
        <v>2320</v>
      </c>
      <c r="D164" s="98" t="s">
        <v>1023</v>
      </c>
      <c r="E164" s="98" t="s">
        <v>2647</v>
      </c>
      <c r="F164" s="98" t="s">
        <v>2428</v>
      </c>
      <c r="G164" s="98"/>
      <c r="H164" s="99" t="s">
        <v>878</v>
      </c>
      <c r="I164" s="468">
        <v>2100</v>
      </c>
      <c r="J164" s="469">
        <f t="shared" si="8"/>
        <v>399</v>
      </c>
      <c r="K164" s="470">
        <f t="shared" si="10"/>
        <v>2499</v>
      </c>
      <c r="L164" s="471">
        <v>1995</v>
      </c>
      <c r="M164" s="469">
        <f t="shared" si="9"/>
        <v>379.05</v>
      </c>
      <c r="N164" s="470">
        <f t="shared" si="11"/>
        <v>2374.0500000000002</v>
      </c>
      <c r="O164" s="472">
        <v>0.19</v>
      </c>
    </row>
    <row r="165" spans="1:15" ht="25.5">
      <c r="A165" s="97">
        <v>160</v>
      </c>
      <c r="B165" s="467" t="s">
        <v>3422</v>
      </c>
      <c r="C165" s="98" t="s">
        <v>2320</v>
      </c>
      <c r="D165" s="98" t="s">
        <v>1024</v>
      </c>
      <c r="E165" s="98" t="s">
        <v>2647</v>
      </c>
      <c r="F165" s="98" t="s">
        <v>2429</v>
      </c>
      <c r="G165" s="98"/>
      <c r="H165" s="99" t="s">
        <v>878</v>
      </c>
      <c r="I165" s="468">
        <v>2100</v>
      </c>
      <c r="J165" s="469">
        <f t="shared" si="8"/>
        <v>399</v>
      </c>
      <c r="K165" s="470">
        <f t="shared" si="10"/>
        <v>2499</v>
      </c>
      <c r="L165" s="471">
        <v>1995</v>
      </c>
      <c r="M165" s="469">
        <f t="shared" si="9"/>
        <v>379.05</v>
      </c>
      <c r="N165" s="470">
        <f t="shared" si="11"/>
        <v>2374.0500000000002</v>
      </c>
      <c r="O165" s="472">
        <v>0.19</v>
      </c>
    </row>
    <row r="166" spans="1:15" ht="25.5">
      <c r="A166" s="97">
        <v>161</v>
      </c>
      <c r="B166" s="467" t="s">
        <v>3422</v>
      </c>
      <c r="C166" s="98" t="s">
        <v>2320</v>
      </c>
      <c r="D166" s="98" t="s">
        <v>1025</v>
      </c>
      <c r="E166" s="98" t="s">
        <v>2647</v>
      </c>
      <c r="F166" s="98" t="s">
        <v>1025</v>
      </c>
      <c r="G166" s="98"/>
      <c r="H166" s="99" t="s">
        <v>878</v>
      </c>
      <c r="I166" s="468">
        <v>2100</v>
      </c>
      <c r="J166" s="469">
        <f t="shared" si="8"/>
        <v>399</v>
      </c>
      <c r="K166" s="470">
        <f t="shared" si="10"/>
        <v>2499</v>
      </c>
      <c r="L166" s="471">
        <v>1995</v>
      </c>
      <c r="M166" s="469">
        <f t="shared" si="9"/>
        <v>379.05</v>
      </c>
      <c r="N166" s="470">
        <f t="shared" si="11"/>
        <v>2374.0500000000002</v>
      </c>
      <c r="O166" s="472">
        <v>0.19</v>
      </c>
    </row>
    <row r="167" spans="1:15" ht="25.5">
      <c r="A167" s="97">
        <v>162</v>
      </c>
      <c r="B167" s="467" t="s">
        <v>3422</v>
      </c>
      <c r="C167" s="98" t="s">
        <v>2320</v>
      </c>
      <c r="D167" s="98" t="s">
        <v>1026</v>
      </c>
      <c r="E167" s="98" t="s">
        <v>2647</v>
      </c>
      <c r="F167" s="98" t="s">
        <v>2430</v>
      </c>
      <c r="G167" s="98"/>
      <c r="H167" s="99" t="s">
        <v>878</v>
      </c>
      <c r="I167" s="468">
        <v>1995</v>
      </c>
      <c r="J167" s="469">
        <f t="shared" si="8"/>
        <v>379.05</v>
      </c>
      <c r="K167" s="470">
        <f t="shared" si="10"/>
        <v>2374.0500000000002</v>
      </c>
      <c r="L167" s="471">
        <v>1895</v>
      </c>
      <c r="M167" s="469">
        <f t="shared" si="9"/>
        <v>360.05</v>
      </c>
      <c r="N167" s="470">
        <f t="shared" si="11"/>
        <v>2255.0500000000002</v>
      </c>
      <c r="O167" s="472">
        <v>0.19</v>
      </c>
    </row>
    <row r="168" spans="1:15" ht="25.5">
      <c r="A168" s="97">
        <v>163</v>
      </c>
      <c r="B168" s="467" t="s">
        <v>3422</v>
      </c>
      <c r="C168" s="98" t="s">
        <v>2320</v>
      </c>
      <c r="D168" s="98" t="s">
        <v>1027</v>
      </c>
      <c r="E168" s="98" t="s">
        <v>2647</v>
      </c>
      <c r="F168" s="98" t="s">
        <v>2431</v>
      </c>
      <c r="G168" s="98"/>
      <c r="H168" s="99" t="s">
        <v>878</v>
      </c>
      <c r="I168" s="468">
        <v>1995</v>
      </c>
      <c r="J168" s="469">
        <f t="shared" si="8"/>
        <v>379.05</v>
      </c>
      <c r="K168" s="470">
        <f t="shared" si="10"/>
        <v>2374.0500000000002</v>
      </c>
      <c r="L168" s="471">
        <v>1895</v>
      </c>
      <c r="M168" s="469">
        <f t="shared" si="9"/>
        <v>360.05</v>
      </c>
      <c r="N168" s="470">
        <f t="shared" si="11"/>
        <v>2255.0500000000002</v>
      </c>
      <c r="O168" s="472">
        <v>0.19</v>
      </c>
    </row>
    <row r="169" spans="1:15" ht="25.5">
      <c r="A169" s="97">
        <v>164</v>
      </c>
      <c r="B169" s="467" t="s">
        <v>3422</v>
      </c>
      <c r="C169" s="98" t="s">
        <v>2320</v>
      </c>
      <c r="D169" s="98" t="s">
        <v>1028</v>
      </c>
      <c r="E169" s="98" t="s">
        <v>2647</v>
      </c>
      <c r="F169" s="98" t="s">
        <v>1028</v>
      </c>
      <c r="G169" s="98"/>
      <c r="H169" s="99" t="s">
        <v>878</v>
      </c>
      <c r="I169" s="468">
        <v>1995</v>
      </c>
      <c r="J169" s="469">
        <f t="shared" si="8"/>
        <v>379.05</v>
      </c>
      <c r="K169" s="470">
        <f t="shared" si="10"/>
        <v>2374.0500000000002</v>
      </c>
      <c r="L169" s="471">
        <v>1895</v>
      </c>
      <c r="M169" s="469">
        <f t="shared" si="9"/>
        <v>360.05</v>
      </c>
      <c r="N169" s="470">
        <f t="shared" si="11"/>
        <v>2255.0500000000002</v>
      </c>
      <c r="O169" s="472">
        <v>0.19</v>
      </c>
    </row>
    <row r="170" spans="1:15" ht="25.5">
      <c r="A170" s="97">
        <v>165</v>
      </c>
      <c r="B170" s="467" t="s">
        <v>3422</v>
      </c>
      <c r="C170" s="98" t="s">
        <v>2320</v>
      </c>
      <c r="D170" s="98" t="s">
        <v>1029</v>
      </c>
      <c r="E170" s="98" t="s">
        <v>2647</v>
      </c>
      <c r="F170" s="98" t="s">
        <v>1029</v>
      </c>
      <c r="G170" s="98"/>
      <c r="H170" s="99" t="s">
        <v>878</v>
      </c>
      <c r="I170" s="468">
        <v>1995</v>
      </c>
      <c r="J170" s="469">
        <f t="shared" si="8"/>
        <v>379.05</v>
      </c>
      <c r="K170" s="470">
        <f t="shared" si="10"/>
        <v>2374.0500000000002</v>
      </c>
      <c r="L170" s="471">
        <v>1895</v>
      </c>
      <c r="M170" s="469">
        <f t="shared" si="9"/>
        <v>360.05</v>
      </c>
      <c r="N170" s="470">
        <f t="shared" si="11"/>
        <v>2255.0500000000002</v>
      </c>
      <c r="O170" s="472">
        <v>0.19</v>
      </c>
    </row>
    <row r="171" spans="1:15" ht="25.5">
      <c r="A171" s="97">
        <v>166</v>
      </c>
      <c r="B171" s="467" t="s">
        <v>3422</v>
      </c>
      <c r="C171" s="98" t="s">
        <v>2320</v>
      </c>
      <c r="D171" s="98" t="s">
        <v>1261</v>
      </c>
      <c r="E171" s="98" t="s">
        <v>3490</v>
      </c>
      <c r="F171" s="98" t="s">
        <v>1261</v>
      </c>
      <c r="G171" s="98"/>
      <c r="H171" s="99" t="s">
        <v>878</v>
      </c>
      <c r="I171" s="468">
        <v>70000</v>
      </c>
      <c r="J171" s="469">
        <f t="shared" si="8"/>
        <v>13300</v>
      </c>
      <c r="K171" s="470">
        <f t="shared" si="10"/>
        <v>83300</v>
      </c>
      <c r="L171" s="471">
        <v>66500</v>
      </c>
      <c r="M171" s="469">
        <f t="shared" si="9"/>
        <v>12635</v>
      </c>
      <c r="N171" s="470">
        <f t="shared" si="11"/>
        <v>79135</v>
      </c>
      <c r="O171" s="472">
        <v>0.19</v>
      </c>
    </row>
    <row r="172" spans="1:15" ht="25.5">
      <c r="A172" s="97">
        <v>167</v>
      </c>
      <c r="B172" s="467" t="s">
        <v>3422</v>
      </c>
      <c r="C172" s="98" t="s">
        <v>2320</v>
      </c>
      <c r="D172" s="98" t="s">
        <v>1030</v>
      </c>
      <c r="E172" s="98" t="s">
        <v>2649</v>
      </c>
      <c r="F172" s="98" t="s">
        <v>2432</v>
      </c>
      <c r="G172" s="98"/>
      <c r="H172" s="99" t="s">
        <v>878</v>
      </c>
      <c r="I172" s="468">
        <v>2500</v>
      </c>
      <c r="J172" s="469">
        <f t="shared" si="8"/>
        <v>475</v>
      </c>
      <c r="K172" s="470">
        <f t="shared" si="10"/>
        <v>2975</v>
      </c>
      <c r="L172" s="471">
        <v>2375</v>
      </c>
      <c r="M172" s="469">
        <f t="shared" si="9"/>
        <v>451.25</v>
      </c>
      <c r="N172" s="470">
        <f t="shared" si="11"/>
        <v>2826.25</v>
      </c>
      <c r="O172" s="472">
        <v>0.19</v>
      </c>
    </row>
    <row r="173" spans="1:15" ht="25.5">
      <c r="A173" s="97">
        <v>168</v>
      </c>
      <c r="B173" s="467" t="s">
        <v>3422</v>
      </c>
      <c r="C173" s="98" t="s">
        <v>2398</v>
      </c>
      <c r="D173" s="98" t="s">
        <v>1031</v>
      </c>
      <c r="E173" s="98" t="s">
        <v>3491</v>
      </c>
      <c r="F173" s="98" t="s">
        <v>1031</v>
      </c>
      <c r="G173" s="98"/>
      <c r="H173" s="99" t="s">
        <v>878</v>
      </c>
      <c r="I173" s="468">
        <v>62000</v>
      </c>
      <c r="J173" s="469">
        <f t="shared" si="8"/>
        <v>11780</v>
      </c>
      <c r="K173" s="470">
        <f t="shared" si="10"/>
        <v>73780</v>
      </c>
      <c r="L173" s="471">
        <v>58900</v>
      </c>
      <c r="M173" s="469">
        <f t="shared" si="9"/>
        <v>11191</v>
      </c>
      <c r="N173" s="470">
        <f t="shared" si="11"/>
        <v>70091</v>
      </c>
      <c r="O173" s="472">
        <v>0.19</v>
      </c>
    </row>
    <row r="174" spans="1:15" ht="25.5">
      <c r="A174" s="97">
        <v>169</v>
      </c>
      <c r="B174" s="467" t="s">
        <v>3422</v>
      </c>
      <c r="C174" s="98" t="s">
        <v>2396</v>
      </c>
      <c r="D174" s="98" t="s">
        <v>1032</v>
      </c>
      <c r="E174" s="98" t="s">
        <v>3492</v>
      </c>
      <c r="F174" s="98" t="s">
        <v>1032</v>
      </c>
      <c r="G174" s="98"/>
      <c r="H174" s="99" t="s">
        <v>878</v>
      </c>
      <c r="I174" s="468">
        <v>38000</v>
      </c>
      <c r="J174" s="469">
        <f t="shared" si="8"/>
        <v>7220</v>
      </c>
      <c r="K174" s="470">
        <f t="shared" si="10"/>
        <v>45220</v>
      </c>
      <c r="L174" s="471">
        <v>36100</v>
      </c>
      <c r="M174" s="469">
        <f t="shared" si="9"/>
        <v>6859</v>
      </c>
      <c r="N174" s="470">
        <f t="shared" si="11"/>
        <v>42959</v>
      </c>
      <c r="O174" s="472">
        <v>0.19</v>
      </c>
    </row>
    <row r="175" spans="1:15" ht="25.5">
      <c r="A175" s="97">
        <v>170</v>
      </c>
      <c r="B175" s="467" t="s">
        <v>3422</v>
      </c>
      <c r="C175" s="98" t="s">
        <v>2357</v>
      </c>
      <c r="D175" s="98" t="s">
        <v>1033</v>
      </c>
      <c r="E175" s="98" t="s">
        <v>2662</v>
      </c>
      <c r="F175" s="98" t="s">
        <v>2433</v>
      </c>
      <c r="G175" s="98" t="s">
        <v>1034</v>
      </c>
      <c r="H175" s="99" t="s">
        <v>1034</v>
      </c>
      <c r="I175" s="468">
        <v>1300</v>
      </c>
      <c r="J175" s="469">
        <f t="shared" si="8"/>
        <v>247</v>
      </c>
      <c r="K175" s="470">
        <f t="shared" si="10"/>
        <v>1547</v>
      </c>
      <c r="L175" s="471">
        <v>1235</v>
      </c>
      <c r="M175" s="469">
        <f t="shared" si="9"/>
        <v>234.65</v>
      </c>
      <c r="N175" s="470">
        <f t="shared" si="11"/>
        <v>1469.65</v>
      </c>
      <c r="O175" s="472">
        <v>0.19</v>
      </c>
    </row>
    <row r="176" spans="1:15" ht="25.5">
      <c r="A176" s="97">
        <v>171</v>
      </c>
      <c r="B176" s="467" t="s">
        <v>3422</v>
      </c>
      <c r="C176" s="98" t="s">
        <v>2357</v>
      </c>
      <c r="D176" s="98" t="s">
        <v>1035</v>
      </c>
      <c r="E176" s="98" t="s">
        <v>3493</v>
      </c>
      <c r="F176" s="98" t="s">
        <v>2434</v>
      </c>
      <c r="G176" s="98" t="s">
        <v>1036</v>
      </c>
      <c r="H176" s="99" t="s">
        <v>982</v>
      </c>
      <c r="I176" s="468">
        <v>550000</v>
      </c>
      <c r="J176" s="469">
        <f t="shared" si="8"/>
        <v>104500</v>
      </c>
      <c r="K176" s="470">
        <f t="shared" si="10"/>
        <v>654500</v>
      </c>
      <c r="L176" s="471">
        <v>522500</v>
      </c>
      <c r="M176" s="469">
        <f t="shared" si="9"/>
        <v>99275</v>
      </c>
      <c r="N176" s="470">
        <f t="shared" si="11"/>
        <v>621775</v>
      </c>
      <c r="O176" s="472">
        <v>0.19</v>
      </c>
    </row>
    <row r="177" spans="1:15" ht="25.5">
      <c r="A177" s="97">
        <v>172</v>
      </c>
      <c r="B177" s="467" t="s">
        <v>3422</v>
      </c>
      <c r="C177" s="98" t="s">
        <v>2357</v>
      </c>
      <c r="D177" s="98" t="s">
        <v>1037</v>
      </c>
      <c r="E177" s="98" t="s">
        <v>2662</v>
      </c>
      <c r="F177" s="98" t="s">
        <v>1037</v>
      </c>
      <c r="G177" s="98" t="s">
        <v>1036</v>
      </c>
      <c r="H177" s="99" t="s">
        <v>982</v>
      </c>
      <c r="I177" s="468">
        <v>1600000</v>
      </c>
      <c r="J177" s="469">
        <f t="shared" si="8"/>
        <v>304000</v>
      </c>
      <c r="K177" s="470">
        <f t="shared" si="10"/>
        <v>1904000</v>
      </c>
      <c r="L177" s="471">
        <v>1520000</v>
      </c>
      <c r="M177" s="469">
        <f t="shared" si="9"/>
        <v>288800</v>
      </c>
      <c r="N177" s="470">
        <f t="shared" si="11"/>
        <v>1808800</v>
      </c>
      <c r="O177" s="472">
        <v>0.19</v>
      </c>
    </row>
    <row r="178" spans="1:15" ht="25.5">
      <c r="A178" s="97">
        <v>173</v>
      </c>
      <c r="B178" s="467" t="s">
        <v>3422</v>
      </c>
      <c r="C178" s="98" t="s">
        <v>2357</v>
      </c>
      <c r="D178" s="98" t="s">
        <v>1038</v>
      </c>
      <c r="E178" s="98" t="s">
        <v>3493</v>
      </c>
      <c r="F178" s="98" t="s">
        <v>1038</v>
      </c>
      <c r="G178" s="98" t="s">
        <v>1036</v>
      </c>
      <c r="H178" s="99" t="s">
        <v>982</v>
      </c>
      <c r="I178" s="468">
        <v>350000</v>
      </c>
      <c r="J178" s="469">
        <f t="shared" si="8"/>
        <v>66500</v>
      </c>
      <c r="K178" s="470">
        <f t="shared" si="10"/>
        <v>416500</v>
      </c>
      <c r="L178" s="471">
        <v>332500</v>
      </c>
      <c r="M178" s="469">
        <f t="shared" si="9"/>
        <v>63175</v>
      </c>
      <c r="N178" s="470">
        <f t="shared" si="11"/>
        <v>395675</v>
      </c>
      <c r="O178" s="472">
        <v>0.19</v>
      </c>
    </row>
    <row r="179" spans="1:15" ht="25.5">
      <c r="A179" s="97">
        <v>174</v>
      </c>
      <c r="B179" s="467" t="s">
        <v>3422</v>
      </c>
      <c r="C179" s="98" t="s">
        <v>2357</v>
      </c>
      <c r="D179" s="98" t="s">
        <v>1039</v>
      </c>
      <c r="E179" s="98" t="s">
        <v>3494</v>
      </c>
      <c r="F179" s="98" t="s">
        <v>1039</v>
      </c>
      <c r="G179" s="98"/>
      <c r="H179" s="99" t="s">
        <v>878</v>
      </c>
      <c r="I179" s="468">
        <v>4725</v>
      </c>
      <c r="J179" s="469">
        <f t="shared" si="8"/>
        <v>897.75</v>
      </c>
      <c r="K179" s="470">
        <f t="shared" si="10"/>
        <v>5622.75</v>
      </c>
      <c r="L179" s="471">
        <v>4489</v>
      </c>
      <c r="M179" s="469">
        <f t="shared" si="9"/>
        <v>852.91</v>
      </c>
      <c r="N179" s="470">
        <f t="shared" si="11"/>
        <v>5341.91</v>
      </c>
      <c r="O179" s="472">
        <v>0.19</v>
      </c>
    </row>
    <row r="180" spans="1:15" ht="25.5">
      <c r="A180" s="97">
        <v>175</v>
      </c>
      <c r="B180" s="467" t="s">
        <v>3422</v>
      </c>
      <c r="C180" s="98" t="s">
        <v>2357</v>
      </c>
      <c r="D180" s="98" t="s">
        <v>1040</v>
      </c>
      <c r="E180" s="98" t="s">
        <v>2661</v>
      </c>
      <c r="F180" s="98" t="s">
        <v>1040</v>
      </c>
      <c r="G180" s="98" t="s">
        <v>1036</v>
      </c>
      <c r="H180" s="99" t="s">
        <v>982</v>
      </c>
      <c r="I180" s="468">
        <v>331000</v>
      </c>
      <c r="J180" s="469">
        <f t="shared" si="8"/>
        <v>62890</v>
      </c>
      <c r="K180" s="470">
        <f t="shared" si="10"/>
        <v>393890</v>
      </c>
      <c r="L180" s="471">
        <v>314450</v>
      </c>
      <c r="M180" s="469">
        <f t="shared" si="9"/>
        <v>59745.5</v>
      </c>
      <c r="N180" s="470">
        <f t="shared" si="11"/>
        <v>374195.5</v>
      </c>
      <c r="O180" s="472">
        <v>0.19</v>
      </c>
    </row>
    <row r="181" spans="1:15" ht="25.5">
      <c r="A181" s="97">
        <v>176</v>
      </c>
      <c r="B181" s="467" t="s">
        <v>3422</v>
      </c>
      <c r="C181" s="98" t="s">
        <v>2357</v>
      </c>
      <c r="D181" s="98" t="s">
        <v>1041</v>
      </c>
      <c r="E181" s="98" t="s">
        <v>2661</v>
      </c>
      <c r="F181" s="98" t="s">
        <v>1041</v>
      </c>
      <c r="G181" s="98" t="s">
        <v>1042</v>
      </c>
      <c r="H181" s="99" t="s">
        <v>982</v>
      </c>
      <c r="I181" s="468">
        <v>60000</v>
      </c>
      <c r="J181" s="469">
        <f t="shared" si="8"/>
        <v>0</v>
      </c>
      <c r="K181" s="470">
        <f t="shared" si="10"/>
        <v>60000</v>
      </c>
      <c r="L181" s="471">
        <v>57000</v>
      </c>
      <c r="M181" s="469">
        <f t="shared" si="9"/>
        <v>0</v>
      </c>
      <c r="N181" s="470">
        <f t="shared" si="11"/>
        <v>57000</v>
      </c>
      <c r="O181" s="472">
        <v>0</v>
      </c>
    </row>
    <row r="182" spans="1:15" ht="25.5">
      <c r="A182" s="97">
        <v>177</v>
      </c>
      <c r="B182" s="467" t="s">
        <v>3422</v>
      </c>
      <c r="C182" s="98" t="s">
        <v>2357</v>
      </c>
      <c r="D182" s="98" t="s">
        <v>1043</v>
      </c>
      <c r="E182" s="98" t="s">
        <v>3493</v>
      </c>
      <c r="F182" s="98" t="s">
        <v>1044</v>
      </c>
      <c r="G182" s="98" t="s">
        <v>1036</v>
      </c>
      <c r="H182" s="99" t="s">
        <v>982</v>
      </c>
      <c r="I182" s="468">
        <v>1150000</v>
      </c>
      <c r="J182" s="469">
        <f t="shared" si="8"/>
        <v>218500</v>
      </c>
      <c r="K182" s="470">
        <f t="shared" si="10"/>
        <v>1368500</v>
      </c>
      <c r="L182" s="471">
        <v>1092500</v>
      </c>
      <c r="M182" s="469">
        <f t="shared" si="9"/>
        <v>207575</v>
      </c>
      <c r="N182" s="470">
        <f t="shared" si="11"/>
        <v>1300075</v>
      </c>
      <c r="O182" s="472">
        <v>0.19</v>
      </c>
    </row>
    <row r="183" spans="1:15" ht="25.5">
      <c r="A183" s="97">
        <v>178</v>
      </c>
      <c r="B183" s="467" t="s">
        <v>3422</v>
      </c>
      <c r="C183" s="98" t="s">
        <v>2357</v>
      </c>
      <c r="D183" s="98" t="s">
        <v>1045</v>
      </c>
      <c r="E183" s="98" t="s">
        <v>3493</v>
      </c>
      <c r="F183" s="98" t="s">
        <v>2435</v>
      </c>
      <c r="G183" s="98" t="s">
        <v>1036</v>
      </c>
      <c r="H183" s="99" t="s">
        <v>982</v>
      </c>
      <c r="I183" s="468">
        <v>430500</v>
      </c>
      <c r="J183" s="469">
        <f t="shared" si="8"/>
        <v>81795</v>
      </c>
      <c r="K183" s="470">
        <f t="shared" si="10"/>
        <v>512295</v>
      </c>
      <c r="L183" s="471">
        <v>408975</v>
      </c>
      <c r="M183" s="469">
        <f t="shared" si="9"/>
        <v>77705.25</v>
      </c>
      <c r="N183" s="470">
        <f t="shared" si="11"/>
        <v>486680.25</v>
      </c>
      <c r="O183" s="472">
        <v>0.19</v>
      </c>
    </row>
    <row r="184" spans="1:15" ht="25.5">
      <c r="A184" s="97">
        <v>179</v>
      </c>
      <c r="B184" s="467" t="s">
        <v>3422</v>
      </c>
      <c r="C184" s="98" t="s">
        <v>2357</v>
      </c>
      <c r="D184" s="98" t="s">
        <v>1046</v>
      </c>
      <c r="E184" s="98" t="s">
        <v>3495</v>
      </c>
      <c r="F184" s="98" t="s">
        <v>2436</v>
      </c>
      <c r="G184" s="98" t="s">
        <v>1036</v>
      </c>
      <c r="H184" s="99" t="s">
        <v>982</v>
      </c>
      <c r="I184" s="468">
        <v>25000</v>
      </c>
      <c r="J184" s="469">
        <f t="shared" si="8"/>
        <v>4750</v>
      </c>
      <c r="K184" s="470">
        <f t="shared" si="10"/>
        <v>29750</v>
      </c>
      <c r="L184" s="471">
        <v>23750</v>
      </c>
      <c r="M184" s="469">
        <f t="shared" si="9"/>
        <v>4512.5</v>
      </c>
      <c r="N184" s="470">
        <f t="shared" si="11"/>
        <v>28262.5</v>
      </c>
      <c r="O184" s="472">
        <v>0.19</v>
      </c>
    </row>
    <row r="185" spans="1:15" ht="25.5">
      <c r="A185" s="97">
        <v>180</v>
      </c>
      <c r="B185" s="467" t="s">
        <v>3422</v>
      </c>
      <c r="C185" s="98" t="s">
        <v>2357</v>
      </c>
      <c r="D185" s="98" t="s">
        <v>1047</v>
      </c>
      <c r="E185" s="98" t="s">
        <v>3495</v>
      </c>
      <c r="F185" s="98" t="s">
        <v>2437</v>
      </c>
      <c r="G185" s="98" t="s">
        <v>1036</v>
      </c>
      <c r="H185" s="99" t="s">
        <v>982</v>
      </c>
      <c r="I185" s="468">
        <v>21000</v>
      </c>
      <c r="J185" s="469">
        <f t="shared" si="8"/>
        <v>3990</v>
      </c>
      <c r="K185" s="470">
        <f t="shared" si="10"/>
        <v>24990</v>
      </c>
      <c r="L185" s="471">
        <v>19950</v>
      </c>
      <c r="M185" s="469">
        <f t="shared" si="9"/>
        <v>3790.5</v>
      </c>
      <c r="N185" s="470">
        <f t="shared" si="11"/>
        <v>23740.5</v>
      </c>
      <c r="O185" s="472">
        <v>0.19</v>
      </c>
    </row>
    <row r="186" spans="1:15" ht="38.25">
      <c r="A186" s="97">
        <v>181</v>
      </c>
      <c r="B186" s="467" t="s">
        <v>3422</v>
      </c>
      <c r="C186" s="98" t="s">
        <v>2357</v>
      </c>
      <c r="D186" s="98" t="s">
        <v>1048</v>
      </c>
      <c r="E186" s="98" t="s">
        <v>3493</v>
      </c>
      <c r="F186" s="98" t="s">
        <v>1048</v>
      </c>
      <c r="G186" s="98" t="s">
        <v>1036</v>
      </c>
      <c r="H186" s="99" t="s">
        <v>982</v>
      </c>
      <c r="I186" s="468">
        <v>215000</v>
      </c>
      <c r="J186" s="469">
        <f t="shared" si="8"/>
        <v>40850</v>
      </c>
      <c r="K186" s="470">
        <f t="shared" si="10"/>
        <v>255850</v>
      </c>
      <c r="L186" s="471">
        <v>204250</v>
      </c>
      <c r="M186" s="469">
        <f t="shared" si="9"/>
        <v>38807.5</v>
      </c>
      <c r="N186" s="470">
        <f t="shared" si="11"/>
        <v>243057.5</v>
      </c>
      <c r="O186" s="472">
        <v>0.19</v>
      </c>
    </row>
    <row r="187" spans="1:15" ht="25.5">
      <c r="A187" s="97">
        <v>182</v>
      </c>
      <c r="B187" s="467" t="s">
        <v>3422</v>
      </c>
      <c r="C187" s="98" t="s">
        <v>2357</v>
      </c>
      <c r="D187" s="98" t="s">
        <v>1049</v>
      </c>
      <c r="E187" s="98" t="s">
        <v>3496</v>
      </c>
      <c r="F187" s="98" t="s">
        <v>1049</v>
      </c>
      <c r="G187" s="98" t="s">
        <v>896</v>
      </c>
      <c r="H187" s="99" t="s">
        <v>896</v>
      </c>
      <c r="I187" s="468">
        <v>9450</v>
      </c>
      <c r="J187" s="469">
        <f t="shared" si="8"/>
        <v>1795.5</v>
      </c>
      <c r="K187" s="470">
        <f t="shared" si="10"/>
        <v>11245.5</v>
      </c>
      <c r="L187" s="471">
        <v>8978</v>
      </c>
      <c r="M187" s="469">
        <f t="shared" si="9"/>
        <v>1705.82</v>
      </c>
      <c r="N187" s="470">
        <f t="shared" si="11"/>
        <v>10683.82</v>
      </c>
      <c r="O187" s="472">
        <v>0.19</v>
      </c>
    </row>
    <row r="188" spans="1:15" ht="25.5">
      <c r="A188" s="97">
        <v>183</v>
      </c>
      <c r="B188" s="467" t="s">
        <v>3422</v>
      </c>
      <c r="C188" s="100" t="s">
        <v>2317</v>
      </c>
      <c r="D188" s="100" t="s">
        <v>1050</v>
      </c>
      <c r="E188" s="98" t="s">
        <v>2655</v>
      </c>
      <c r="F188" s="100" t="s">
        <v>1050</v>
      </c>
      <c r="G188" s="100" t="s">
        <v>1051</v>
      </c>
      <c r="H188" s="101" t="s">
        <v>878</v>
      </c>
      <c r="I188" s="468">
        <v>12700</v>
      </c>
      <c r="J188" s="469">
        <f t="shared" si="8"/>
        <v>2413</v>
      </c>
      <c r="K188" s="470">
        <f t="shared" si="10"/>
        <v>15113</v>
      </c>
      <c r="L188" s="471">
        <v>12065</v>
      </c>
      <c r="M188" s="469">
        <f t="shared" si="9"/>
        <v>2292.35</v>
      </c>
      <c r="N188" s="470">
        <f t="shared" si="11"/>
        <v>14357.35</v>
      </c>
      <c r="O188" s="472">
        <v>0.19</v>
      </c>
    </row>
    <row r="189" spans="1:15" ht="25.5">
      <c r="A189" s="97">
        <v>184</v>
      </c>
      <c r="B189" s="467" t="s">
        <v>3422</v>
      </c>
      <c r="C189" s="98" t="s">
        <v>2317</v>
      </c>
      <c r="D189" s="98" t="s">
        <v>2438</v>
      </c>
      <c r="E189" s="98" t="s">
        <v>3497</v>
      </c>
      <c r="F189" s="98" t="s">
        <v>2439</v>
      </c>
      <c r="G189" s="98" t="s">
        <v>2440</v>
      </c>
      <c r="H189" s="99" t="s">
        <v>878</v>
      </c>
      <c r="I189" s="468">
        <v>12600</v>
      </c>
      <c r="J189" s="469">
        <f t="shared" si="8"/>
        <v>2394</v>
      </c>
      <c r="K189" s="470">
        <f t="shared" si="10"/>
        <v>14994</v>
      </c>
      <c r="L189" s="471">
        <v>11970</v>
      </c>
      <c r="M189" s="469">
        <f t="shared" si="9"/>
        <v>2274.3000000000002</v>
      </c>
      <c r="N189" s="470">
        <f t="shared" si="11"/>
        <v>14244.3</v>
      </c>
      <c r="O189" s="472">
        <v>0.19</v>
      </c>
    </row>
    <row r="190" spans="1:15" ht="25.5">
      <c r="A190" s="97">
        <v>185</v>
      </c>
      <c r="B190" s="467" t="s">
        <v>3422</v>
      </c>
      <c r="C190" s="98" t="s">
        <v>2317</v>
      </c>
      <c r="D190" s="98" t="s">
        <v>2441</v>
      </c>
      <c r="E190" s="98" t="s">
        <v>2653</v>
      </c>
      <c r="F190" s="98" t="s">
        <v>2441</v>
      </c>
      <c r="G190" s="98" t="s">
        <v>2442</v>
      </c>
      <c r="H190" s="99" t="s">
        <v>878</v>
      </c>
      <c r="I190" s="468">
        <v>21200</v>
      </c>
      <c r="J190" s="469">
        <f t="shared" si="8"/>
        <v>4028</v>
      </c>
      <c r="K190" s="470">
        <f t="shared" si="10"/>
        <v>25228</v>
      </c>
      <c r="L190" s="471">
        <v>20140</v>
      </c>
      <c r="M190" s="469">
        <f t="shared" si="9"/>
        <v>3826.6</v>
      </c>
      <c r="N190" s="470">
        <f t="shared" si="11"/>
        <v>23966.6</v>
      </c>
      <c r="O190" s="472">
        <v>0.19</v>
      </c>
    </row>
    <row r="191" spans="1:15" ht="25.5">
      <c r="A191" s="97">
        <v>186</v>
      </c>
      <c r="B191" s="467" t="s">
        <v>3422</v>
      </c>
      <c r="C191" s="98" t="s">
        <v>2443</v>
      </c>
      <c r="D191" s="98" t="s">
        <v>1052</v>
      </c>
      <c r="E191" s="98" t="s">
        <v>2663</v>
      </c>
      <c r="F191" s="98" t="s">
        <v>2444</v>
      </c>
      <c r="G191" s="98"/>
      <c r="H191" s="99" t="s">
        <v>1053</v>
      </c>
      <c r="I191" s="468">
        <v>18700</v>
      </c>
      <c r="J191" s="469">
        <f t="shared" si="8"/>
        <v>3553</v>
      </c>
      <c r="K191" s="470">
        <f t="shared" si="10"/>
        <v>22253</v>
      </c>
      <c r="L191" s="471">
        <v>17765</v>
      </c>
      <c r="M191" s="469">
        <f t="shared" si="9"/>
        <v>3375.35</v>
      </c>
      <c r="N191" s="470">
        <f t="shared" si="11"/>
        <v>21140.35</v>
      </c>
      <c r="O191" s="472">
        <v>0.19</v>
      </c>
    </row>
    <row r="192" spans="1:15" ht="25.5">
      <c r="A192" s="97">
        <v>187</v>
      </c>
      <c r="B192" s="467" t="s">
        <v>3422</v>
      </c>
      <c r="C192" s="98" t="s">
        <v>2443</v>
      </c>
      <c r="D192" s="98" t="s">
        <v>1054</v>
      </c>
      <c r="E192" s="98" t="s">
        <v>2664</v>
      </c>
      <c r="F192" s="98" t="s">
        <v>1054</v>
      </c>
      <c r="G192" s="98" t="s">
        <v>909</v>
      </c>
      <c r="H192" s="99" t="s">
        <v>909</v>
      </c>
      <c r="I192" s="468">
        <v>8350</v>
      </c>
      <c r="J192" s="469">
        <f t="shared" si="8"/>
        <v>1586.5</v>
      </c>
      <c r="K192" s="470">
        <f t="shared" si="10"/>
        <v>9936.5</v>
      </c>
      <c r="L192" s="471">
        <v>7933</v>
      </c>
      <c r="M192" s="469">
        <f t="shared" si="9"/>
        <v>1507.27</v>
      </c>
      <c r="N192" s="470">
        <f t="shared" si="11"/>
        <v>9440.27</v>
      </c>
      <c r="O192" s="472">
        <v>0.19</v>
      </c>
    </row>
    <row r="193" spans="1:15" ht="25.5">
      <c r="A193" s="97">
        <v>188</v>
      </c>
      <c r="B193" s="467" t="s">
        <v>3422</v>
      </c>
      <c r="C193" s="98" t="s">
        <v>2443</v>
      </c>
      <c r="D193" s="98" t="s">
        <v>1055</v>
      </c>
      <c r="E193" s="98" t="s">
        <v>2664</v>
      </c>
      <c r="F193" s="98" t="s">
        <v>1055</v>
      </c>
      <c r="G193" s="98" t="s">
        <v>909</v>
      </c>
      <c r="H193" s="99" t="s">
        <v>909</v>
      </c>
      <c r="I193" s="468">
        <v>8350</v>
      </c>
      <c r="J193" s="469">
        <f t="shared" si="8"/>
        <v>1586.5</v>
      </c>
      <c r="K193" s="470">
        <f t="shared" si="10"/>
        <v>9936.5</v>
      </c>
      <c r="L193" s="471">
        <v>7933</v>
      </c>
      <c r="M193" s="469">
        <f t="shared" si="9"/>
        <v>1507.27</v>
      </c>
      <c r="N193" s="470">
        <f t="shared" si="11"/>
        <v>9440.27</v>
      </c>
      <c r="O193" s="472">
        <v>0.19</v>
      </c>
    </row>
    <row r="194" spans="1:15" ht="25.5">
      <c r="A194" s="97">
        <v>189</v>
      </c>
      <c r="B194" s="467" t="s">
        <v>3422</v>
      </c>
      <c r="C194" s="98" t="s">
        <v>2322</v>
      </c>
      <c r="D194" s="98" t="s">
        <v>1056</v>
      </c>
      <c r="E194" s="98" t="s">
        <v>2665</v>
      </c>
      <c r="F194" s="98" t="s">
        <v>1056</v>
      </c>
      <c r="G194" s="98" t="s">
        <v>879</v>
      </c>
      <c r="H194" s="99" t="s">
        <v>879</v>
      </c>
      <c r="I194" s="468">
        <v>55493</v>
      </c>
      <c r="J194" s="469">
        <f t="shared" si="8"/>
        <v>10543.67</v>
      </c>
      <c r="K194" s="470">
        <f t="shared" si="10"/>
        <v>66036.67</v>
      </c>
      <c r="L194" s="471">
        <v>52718</v>
      </c>
      <c r="M194" s="469">
        <f t="shared" si="9"/>
        <v>10016.42</v>
      </c>
      <c r="N194" s="470">
        <f t="shared" si="11"/>
        <v>62734.42</v>
      </c>
      <c r="O194" s="472">
        <v>0.19</v>
      </c>
    </row>
    <row r="195" spans="1:15" ht="25.5">
      <c r="A195" s="97">
        <v>190</v>
      </c>
      <c r="B195" s="467" t="s">
        <v>3422</v>
      </c>
      <c r="C195" s="98" t="s">
        <v>2380</v>
      </c>
      <c r="D195" s="98" t="s">
        <v>1057</v>
      </c>
      <c r="E195" s="98" t="s">
        <v>2760</v>
      </c>
      <c r="F195" s="98" t="s">
        <v>1057</v>
      </c>
      <c r="G195" s="98"/>
      <c r="H195" s="99" t="s">
        <v>878</v>
      </c>
      <c r="I195" s="468">
        <v>420000</v>
      </c>
      <c r="J195" s="469">
        <f t="shared" si="8"/>
        <v>79800</v>
      </c>
      <c r="K195" s="470">
        <f t="shared" si="10"/>
        <v>499800</v>
      </c>
      <c r="L195" s="471">
        <v>399000</v>
      </c>
      <c r="M195" s="469">
        <f t="shared" si="9"/>
        <v>75810</v>
      </c>
      <c r="N195" s="470">
        <f t="shared" si="11"/>
        <v>474810</v>
      </c>
      <c r="O195" s="472">
        <v>0.19</v>
      </c>
    </row>
    <row r="196" spans="1:15" ht="25.5">
      <c r="A196" s="97">
        <v>191</v>
      </c>
      <c r="B196" s="467" t="s">
        <v>3422</v>
      </c>
      <c r="C196" s="98" t="s">
        <v>2320</v>
      </c>
      <c r="D196" s="98" t="s">
        <v>1058</v>
      </c>
      <c r="E196" s="98" t="s">
        <v>3498</v>
      </c>
      <c r="F196" s="98" t="s">
        <v>1058</v>
      </c>
      <c r="G196" s="98" t="s">
        <v>896</v>
      </c>
      <c r="H196" s="99" t="s">
        <v>896</v>
      </c>
      <c r="I196" s="468">
        <v>165000</v>
      </c>
      <c r="J196" s="469">
        <f t="shared" si="8"/>
        <v>31350</v>
      </c>
      <c r="K196" s="470">
        <f t="shared" si="10"/>
        <v>196350</v>
      </c>
      <c r="L196" s="471">
        <v>156750</v>
      </c>
      <c r="M196" s="469">
        <f t="shared" si="9"/>
        <v>29782.5</v>
      </c>
      <c r="N196" s="470">
        <f t="shared" si="11"/>
        <v>186532.5</v>
      </c>
      <c r="O196" s="472">
        <v>0.19</v>
      </c>
    </row>
    <row r="197" spans="1:15" ht="25.5">
      <c r="A197" s="97">
        <v>192</v>
      </c>
      <c r="B197" s="467" t="s">
        <v>3422</v>
      </c>
      <c r="C197" s="98" t="s">
        <v>2320</v>
      </c>
      <c r="D197" s="98" t="s">
        <v>1059</v>
      </c>
      <c r="E197" s="98" t="s">
        <v>3498</v>
      </c>
      <c r="F197" s="98" t="s">
        <v>1059</v>
      </c>
      <c r="G197" s="98" t="s">
        <v>896</v>
      </c>
      <c r="H197" s="99" t="s">
        <v>896</v>
      </c>
      <c r="I197" s="468">
        <v>83000</v>
      </c>
      <c r="J197" s="469">
        <f t="shared" si="8"/>
        <v>15770</v>
      </c>
      <c r="K197" s="470">
        <f t="shared" si="10"/>
        <v>98770</v>
      </c>
      <c r="L197" s="471">
        <v>78850</v>
      </c>
      <c r="M197" s="469">
        <f t="shared" si="9"/>
        <v>14981.5</v>
      </c>
      <c r="N197" s="470">
        <f t="shared" si="11"/>
        <v>93831.5</v>
      </c>
      <c r="O197" s="472">
        <v>0.19</v>
      </c>
    </row>
    <row r="198" spans="1:15" ht="25.5">
      <c r="A198" s="97">
        <v>193</v>
      </c>
      <c r="B198" s="467" t="s">
        <v>3422</v>
      </c>
      <c r="C198" s="98" t="s">
        <v>2320</v>
      </c>
      <c r="D198" s="98" t="s">
        <v>1060</v>
      </c>
      <c r="E198" s="98" t="s">
        <v>2645</v>
      </c>
      <c r="F198" s="98" t="s">
        <v>1060</v>
      </c>
      <c r="G198" s="98"/>
      <c r="H198" s="99" t="s">
        <v>878</v>
      </c>
      <c r="I198" s="468">
        <v>1155</v>
      </c>
      <c r="J198" s="469">
        <f t="shared" ref="J198:J261" si="12">I198*O198</f>
        <v>219.45</v>
      </c>
      <c r="K198" s="470">
        <f t="shared" si="10"/>
        <v>1374.45</v>
      </c>
      <c r="L198" s="471">
        <v>1097</v>
      </c>
      <c r="M198" s="469">
        <f t="shared" ref="M198:M261" si="13">L198*O198</f>
        <v>208.43</v>
      </c>
      <c r="N198" s="470">
        <f t="shared" si="11"/>
        <v>1305.43</v>
      </c>
      <c r="O198" s="472">
        <v>0.19</v>
      </c>
    </row>
    <row r="199" spans="1:15" ht="25.5">
      <c r="A199" s="97">
        <v>194</v>
      </c>
      <c r="B199" s="467" t="s">
        <v>3422</v>
      </c>
      <c r="C199" s="98" t="s">
        <v>2320</v>
      </c>
      <c r="D199" s="98" t="s">
        <v>1061</v>
      </c>
      <c r="E199" s="98" t="s">
        <v>3499</v>
      </c>
      <c r="F199" s="98" t="s">
        <v>1061</v>
      </c>
      <c r="G199" s="98" t="s">
        <v>2445</v>
      </c>
      <c r="H199" s="99" t="s">
        <v>878</v>
      </c>
      <c r="I199" s="468">
        <v>850</v>
      </c>
      <c r="J199" s="469">
        <f t="shared" si="12"/>
        <v>161.5</v>
      </c>
      <c r="K199" s="470">
        <f t="shared" ref="K199:K262" si="14">I199+J199</f>
        <v>1011.5</v>
      </c>
      <c r="L199" s="471">
        <v>808</v>
      </c>
      <c r="M199" s="469">
        <f t="shared" si="13"/>
        <v>153.52000000000001</v>
      </c>
      <c r="N199" s="470">
        <f t="shared" ref="N199:N262" si="15">L199+M199</f>
        <v>961.52</v>
      </c>
      <c r="O199" s="472">
        <v>0.19</v>
      </c>
    </row>
    <row r="200" spans="1:15" ht="25.5">
      <c r="A200" s="97">
        <v>195</v>
      </c>
      <c r="B200" s="467" t="s">
        <v>3422</v>
      </c>
      <c r="C200" s="98" t="s">
        <v>2320</v>
      </c>
      <c r="D200" s="98" t="s">
        <v>1062</v>
      </c>
      <c r="E200" s="98" t="s">
        <v>3499</v>
      </c>
      <c r="F200" s="98" t="s">
        <v>1062</v>
      </c>
      <c r="G200" s="98" t="s">
        <v>2446</v>
      </c>
      <c r="H200" s="99" t="s">
        <v>878</v>
      </c>
      <c r="I200" s="468">
        <v>7600</v>
      </c>
      <c r="J200" s="469">
        <f t="shared" si="12"/>
        <v>1444</v>
      </c>
      <c r="K200" s="470">
        <f t="shared" si="14"/>
        <v>9044</v>
      </c>
      <c r="L200" s="471">
        <v>7220</v>
      </c>
      <c r="M200" s="469">
        <f t="shared" si="13"/>
        <v>1371.8</v>
      </c>
      <c r="N200" s="470">
        <f t="shared" si="15"/>
        <v>8591.7999999999993</v>
      </c>
      <c r="O200" s="472">
        <v>0.19</v>
      </c>
    </row>
    <row r="201" spans="1:15" ht="25.5">
      <c r="A201" s="97">
        <v>196</v>
      </c>
      <c r="B201" s="467" t="s">
        <v>3422</v>
      </c>
      <c r="C201" s="98" t="s">
        <v>2320</v>
      </c>
      <c r="D201" s="98" t="s">
        <v>1063</v>
      </c>
      <c r="E201" s="98" t="s">
        <v>2647</v>
      </c>
      <c r="F201" s="98" t="s">
        <v>1063</v>
      </c>
      <c r="G201" s="98"/>
      <c r="H201" s="99" t="s">
        <v>878</v>
      </c>
      <c r="I201" s="468">
        <v>1800</v>
      </c>
      <c r="J201" s="469">
        <f t="shared" si="12"/>
        <v>342</v>
      </c>
      <c r="K201" s="470">
        <f t="shared" si="14"/>
        <v>2142</v>
      </c>
      <c r="L201" s="471">
        <v>1710</v>
      </c>
      <c r="M201" s="469">
        <f t="shared" si="13"/>
        <v>324.89999999999998</v>
      </c>
      <c r="N201" s="470">
        <f t="shared" si="15"/>
        <v>2034.9</v>
      </c>
      <c r="O201" s="472">
        <v>0.19</v>
      </c>
    </row>
    <row r="202" spans="1:15" ht="25.5">
      <c r="A202" s="97">
        <v>197</v>
      </c>
      <c r="B202" s="467" t="s">
        <v>3422</v>
      </c>
      <c r="C202" s="98" t="s">
        <v>2320</v>
      </c>
      <c r="D202" s="98" t="s">
        <v>1064</v>
      </c>
      <c r="E202" s="98" t="s">
        <v>2647</v>
      </c>
      <c r="F202" s="98" t="s">
        <v>1064</v>
      </c>
      <c r="G202" s="98"/>
      <c r="H202" s="99" t="s">
        <v>878</v>
      </c>
      <c r="I202" s="468">
        <v>1800</v>
      </c>
      <c r="J202" s="469">
        <f t="shared" si="12"/>
        <v>342</v>
      </c>
      <c r="K202" s="470">
        <f t="shared" si="14"/>
        <v>2142</v>
      </c>
      <c r="L202" s="471">
        <v>1710</v>
      </c>
      <c r="M202" s="469">
        <f t="shared" si="13"/>
        <v>324.89999999999998</v>
      </c>
      <c r="N202" s="470">
        <f t="shared" si="15"/>
        <v>2034.9</v>
      </c>
      <c r="O202" s="472">
        <v>0.19</v>
      </c>
    </row>
    <row r="203" spans="1:15" ht="25.5">
      <c r="A203" s="97">
        <v>198</v>
      </c>
      <c r="B203" s="467" t="s">
        <v>3422</v>
      </c>
      <c r="C203" s="98" t="s">
        <v>2320</v>
      </c>
      <c r="D203" s="98" t="s">
        <v>1065</v>
      </c>
      <c r="E203" s="98" t="s">
        <v>2647</v>
      </c>
      <c r="F203" s="98" t="s">
        <v>1065</v>
      </c>
      <c r="G203" s="98"/>
      <c r="H203" s="99" t="s">
        <v>878</v>
      </c>
      <c r="I203" s="468">
        <v>1800</v>
      </c>
      <c r="J203" s="469">
        <f t="shared" si="12"/>
        <v>342</v>
      </c>
      <c r="K203" s="470">
        <f t="shared" si="14"/>
        <v>2142</v>
      </c>
      <c r="L203" s="471">
        <v>1710</v>
      </c>
      <c r="M203" s="469">
        <f t="shared" si="13"/>
        <v>324.89999999999998</v>
      </c>
      <c r="N203" s="470">
        <f t="shared" si="15"/>
        <v>2034.9</v>
      </c>
      <c r="O203" s="472">
        <v>0.19</v>
      </c>
    </row>
    <row r="204" spans="1:15" ht="25.5">
      <c r="A204" s="97">
        <v>199</v>
      </c>
      <c r="B204" s="467" t="s">
        <v>3422</v>
      </c>
      <c r="C204" s="98" t="s">
        <v>2320</v>
      </c>
      <c r="D204" s="98" t="s">
        <v>1066</v>
      </c>
      <c r="E204" s="98" t="s">
        <v>2647</v>
      </c>
      <c r="F204" s="98" t="s">
        <v>1066</v>
      </c>
      <c r="G204" s="98"/>
      <c r="H204" s="99" t="s">
        <v>878</v>
      </c>
      <c r="I204" s="468">
        <v>1800</v>
      </c>
      <c r="J204" s="469">
        <f t="shared" si="12"/>
        <v>342</v>
      </c>
      <c r="K204" s="470">
        <f t="shared" si="14"/>
        <v>2142</v>
      </c>
      <c r="L204" s="471">
        <v>1710</v>
      </c>
      <c r="M204" s="469">
        <f t="shared" si="13"/>
        <v>324.89999999999998</v>
      </c>
      <c r="N204" s="470">
        <f t="shared" si="15"/>
        <v>2034.9</v>
      </c>
      <c r="O204" s="472">
        <v>0.19</v>
      </c>
    </row>
    <row r="205" spans="1:15" ht="25.5">
      <c r="A205" s="97">
        <v>200</v>
      </c>
      <c r="B205" s="467" t="s">
        <v>3422</v>
      </c>
      <c r="C205" s="98" t="s">
        <v>2357</v>
      </c>
      <c r="D205" s="98" t="s">
        <v>1067</v>
      </c>
      <c r="E205" s="98" t="s">
        <v>3493</v>
      </c>
      <c r="F205" s="98" t="s">
        <v>1067</v>
      </c>
      <c r="G205" s="98" t="s">
        <v>1042</v>
      </c>
      <c r="H205" s="99" t="s">
        <v>982</v>
      </c>
      <c r="I205" s="468">
        <v>350000</v>
      </c>
      <c r="J205" s="469">
        <f t="shared" si="12"/>
        <v>66500</v>
      </c>
      <c r="K205" s="470">
        <f t="shared" si="14"/>
        <v>416500</v>
      </c>
      <c r="L205" s="471">
        <v>332500</v>
      </c>
      <c r="M205" s="469">
        <f t="shared" si="13"/>
        <v>63175</v>
      </c>
      <c r="N205" s="470">
        <f t="shared" si="15"/>
        <v>395675</v>
      </c>
      <c r="O205" s="472">
        <v>0.19</v>
      </c>
    </row>
    <row r="206" spans="1:15" ht="25.5">
      <c r="A206" s="97">
        <v>201</v>
      </c>
      <c r="B206" s="467" t="s">
        <v>3422</v>
      </c>
      <c r="C206" s="98" t="s">
        <v>2322</v>
      </c>
      <c r="D206" s="98" t="s">
        <v>1068</v>
      </c>
      <c r="E206" s="98" t="s">
        <v>2760</v>
      </c>
      <c r="F206" s="98" t="s">
        <v>1068</v>
      </c>
      <c r="G206" s="98"/>
      <c r="H206" s="99" t="s">
        <v>878</v>
      </c>
      <c r="I206" s="468">
        <v>270000</v>
      </c>
      <c r="J206" s="469">
        <f t="shared" si="12"/>
        <v>51300</v>
      </c>
      <c r="K206" s="470">
        <f t="shared" si="14"/>
        <v>321300</v>
      </c>
      <c r="L206" s="471">
        <v>256500</v>
      </c>
      <c r="M206" s="469">
        <f t="shared" si="13"/>
        <v>48735</v>
      </c>
      <c r="N206" s="470">
        <f t="shared" si="15"/>
        <v>305235</v>
      </c>
      <c r="O206" s="472">
        <v>0.19</v>
      </c>
    </row>
    <row r="207" spans="1:15" ht="25.5">
      <c r="A207" s="97">
        <v>202</v>
      </c>
      <c r="B207" s="467" t="s">
        <v>3422</v>
      </c>
      <c r="C207" s="98" t="s">
        <v>2320</v>
      </c>
      <c r="D207" s="98" t="s">
        <v>1069</v>
      </c>
      <c r="E207" s="98" t="s">
        <v>2650</v>
      </c>
      <c r="F207" s="98" t="s">
        <v>1069</v>
      </c>
      <c r="G207" s="98" t="s">
        <v>896</v>
      </c>
      <c r="H207" s="99" t="s">
        <v>878</v>
      </c>
      <c r="I207" s="468">
        <v>550000</v>
      </c>
      <c r="J207" s="469">
        <f t="shared" si="12"/>
        <v>104500</v>
      </c>
      <c r="K207" s="470">
        <f t="shared" si="14"/>
        <v>654500</v>
      </c>
      <c r="L207" s="471">
        <v>522500</v>
      </c>
      <c r="M207" s="469">
        <f t="shared" si="13"/>
        <v>99275</v>
      </c>
      <c r="N207" s="470">
        <f t="shared" si="15"/>
        <v>621775</v>
      </c>
      <c r="O207" s="472">
        <v>0.19</v>
      </c>
    </row>
    <row r="208" spans="1:15" ht="38.25">
      <c r="A208" s="97">
        <v>203</v>
      </c>
      <c r="B208" s="467" t="s">
        <v>3422</v>
      </c>
      <c r="C208" s="98" t="s">
        <v>2320</v>
      </c>
      <c r="D208" s="98" t="s">
        <v>1070</v>
      </c>
      <c r="E208" s="98" t="s">
        <v>2666</v>
      </c>
      <c r="F208" s="98" t="s">
        <v>1070</v>
      </c>
      <c r="G208" s="98" t="s">
        <v>896</v>
      </c>
      <c r="H208" s="99" t="s">
        <v>896</v>
      </c>
      <c r="I208" s="468">
        <v>96600</v>
      </c>
      <c r="J208" s="469">
        <f t="shared" si="12"/>
        <v>18354</v>
      </c>
      <c r="K208" s="470">
        <f t="shared" si="14"/>
        <v>114954</v>
      </c>
      <c r="L208" s="471">
        <v>91770</v>
      </c>
      <c r="M208" s="469">
        <f t="shared" si="13"/>
        <v>17436.3</v>
      </c>
      <c r="N208" s="470">
        <f t="shared" si="15"/>
        <v>109206.3</v>
      </c>
      <c r="O208" s="472">
        <v>0.19</v>
      </c>
    </row>
    <row r="209" spans="1:15" ht="25.5">
      <c r="A209" s="97">
        <v>204</v>
      </c>
      <c r="B209" s="467" t="s">
        <v>3422</v>
      </c>
      <c r="C209" s="98" t="s">
        <v>2357</v>
      </c>
      <c r="D209" s="98" t="s">
        <v>1071</v>
      </c>
      <c r="E209" s="98" t="s">
        <v>3500</v>
      </c>
      <c r="F209" s="98" t="s">
        <v>1071</v>
      </c>
      <c r="G209" s="98" t="s">
        <v>896</v>
      </c>
      <c r="H209" s="99" t="s">
        <v>896</v>
      </c>
      <c r="I209" s="468">
        <v>29400</v>
      </c>
      <c r="J209" s="469">
        <f t="shared" si="12"/>
        <v>5586</v>
      </c>
      <c r="K209" s="470">
        <f t="shared" si="14"/>
        <v>34986</v>
      </c>
      <c r="L209" s="471">
        <v>27930</v>
      </c>
      <c r="M209" s="469">
        <f t="shared" si="13"/>
        <v>5306.7</v>
      </c>
      <c r="N209" s="470">
        <f t="shared" si="15"/>
        <v>33236.699999999997</v>
      </c>
      <c r="O209" s="472">
        <v>0.19</v>
      </c>
    </row>
    <row r="210" spans="1:15" ht="25.5">
      <c r="A210" s="97">
        <v>205</v>
      </c>
      <c r="B210" s="467" t="s">
        <v>3422</v>
      </c>
      <c r="C210" s="98" t="s">
        <v>2320</v>
      </c>
      <c r="D210" s="98" t="s">
        <v>1072</v>
      </c>
      <c r="E210" s="98" t="s">
        <v>3501</v>
      </c>
      <c r="F210" s="98" t="s">
        <v>1072</v>
      </c>
      <c r="G210" s="98"/>
      <c r="H210" s="99" t="s">
        <v>878</v>
      </c>
      <c r="I210" s="468">
        <v>3000</v>
      </c>
      <c r="J210" s="469">
        <f t="shared" si="12"/>
        <v>570</v>
      </c>
      <c r="K210" s="470">
        <f t="shared" si="14"/>
        <v>3570</v>
      </c>
      <c r="L210" s="471">
        <v>2850</v>
      </c>
      <c r="M210" s="469">
        <f t="shared" si="13"/>
        <v>541.5</v>
      </c>
      <c r="N210" s="470">
        <f t="shared" si="15"/>
        <v>3391.5</v>
      </c>
      <c r="O210" s="472">
        <v>0.19</v>
      </c>
    </row>
    <row r="211" spans="1:15" ht="25.5">
      <c r="A211" s="97">
        <v>206</v>
      </c>
      <c r="B211" s="467" t="s">
        <v>3422</v>
      </c>
      <c r="C211" s="98" t="s">
        <v>2320</v>
      </c>
      <c r="D211" s="103" t="s">
        <v>1073</v>
      </c>
      <c r="E211" s="98" t="s">
        <v>3502</v>
      </c>
      <c r="F211" s="98" t="s">
        <v>2447</v>
      </c>
      <c r="G211" s="98"/>
      <c r="H211" s="99" t="s">
        <v>878</v>
      </c>
      <c r="I211" s="468">
        <v>168000</v>
      </c>
      <c r="J211" s="469">
        <f t="shared" si="12"/>
        <v>31920</v>
      </c>
      <c r="K211" s="470">
        <f t="shared" si="14"/>
        <v>199920</v>
      </c>
      <c r="L211" s="471">
        <v>159600</v>
      </c>
      <c r="M211" s="469">
        <f t="shared" si="13"/>
        <v>30324</v>
      </c>
      <c r="N211" s="470">
        <f t="shared" si="15"/>
        <v>189924</v>
      </c>
      <c r="O211" s="472">
        <v>0.19</v>
      </c>
    </row>
    <row r="212" spans="1:15" ht="25.5">
      <c r="A212" s="97">
        <v>207</v>
      </c>
      <c r="B212" s="467" t="s">
        <v>3422</v>
      </c>
      <c r="C212" s="98" t="s">
        <v>2380</v>
      </c>
      <c r="D212" s="98" t="s">
        <v>1074</v>
      </c>
      <c r="E212" s="98" t="s">
        <v>2649</v>
      </c>
      <c r="F212" s="98" t="s">
        <v>2448</v>
      </c>
      <c r="G212" s="98"/>
      <c r="H212" s="99" t="s">
        <v>878</v>
      </c>
      <c r="I212" s="468">
        <v>555</v>
      </c>
      <c r="J212" s="469">
        <f t="shared" si="12"/>
        <v>105.45</v>
      </c>
      <c r="K212" s="470">
        <f t="shared" si="14"/>
        <v>660.45</v>
      </c>
      <c r="L212" s="471">
        <v>527</v>
      </c>
      <c r="M212" s="469">
        <f t="shared" si="13"/>
        <v>100.13</v>
      </c>
      <c r="N212" s="470">
        <f t="shared" si="15"/>
        <v>627.13</v>
      </c>
      <c r="O212" s="472">
        <v>0.19</v>
      </c>
    </row>
    <row r="213" spans="1:15" ht="25.5">
      <c r="A213" s="97">
        <v>208</v>
      </c>
      <c r="B213" s="467" t="s">
        <v>3422</v>
      </c>
      <c r="C213" s="98" t="s">
        <v>2322</v>
      </c>
      <c r="D213" s="98" t="s">
        <v>1075</v>
      </c>
      <c r="E213" s="98" t="s">
        <v>2667</v>
      </c>
      <c r="F213" s="98" t="s">
        <v>1075</v>
      </c>
      <c r="G213" s="98"/>
      <c r="H213" s="99" t="s">
        <v>878</v>
      </c>
      <c r="I213" s="468">
        <v>64000</v>
      </c>
      <c r="J213" s="469">
        <f t="shared" si="12"/>
        <v>12160</v>
      </c>
      <c r="K213" s="470">
        <f t="shared" si="14"/>
        <v>76160</v>
      </c>
      <c r="L213" s="471">
        <v>60800</v>
      </c>
      <c r="M213" s="469">
        <f t="shared" si="13"/>
        <v>11552</v>
      </c>
      <c r="N213" s="470">
        <f t="shared" si="15"/>
        <v>72352</v>
      </c>
      <c r="O213" s="472">
        <v>0.19</v>
      </c>
    </row>
    <row r="214" spans="1:15" ht="25.5">
      <c r="A214" s="97">
        <v>209</v>
      </c>
      <c r="B214" s="467" t="s">
        <v>3422</v>
      </c>
      <c r="C214" s="98" t="s">
        <v>2317</v>
      </c>
      <c r="D214" s="98" t="s">
        <v>1076</v>
      </c>
      <c r="E214" s="98" t="s">
        <v>3503</v>
      </c>
      <c r="F214" s="98" t="s">
        <v>1076</v>
      </c>
      <c r="G214" s="98"/>
      <c r="H214" s="99" t="s">
        <v>878</v>
      </c>
      <c r="I214" s="468">
        <v>16000</v>
      </c>
      <c r="J214" s="469">
        <f t="shared" si="12"/>
        <v>3040</v>
      </c>
      <c r="K214" s="470">
        <f t="shared" si="14"/>
        <v>19040</v>
      </c>
      <c r="L214" s="471">
        <v>15200</v>
      </c>
      <c r="M214" s="469">
        <f t="shared" si="13"/>
        <v>2888</v>
      </c>
      <c r="N214" s="470">
        <f t="shared" si="15"/>
        <v>18088</v>
      </c>
      <c r="O214" s="472">
        <v>0.19</v>
      </c>
    </row>
    <row r="215" spans="1:15" ht="25.5">
      <c r="A215" s="97">
        <v>210</v>
      </c>
      <c r="B215" s="467" t="s">
        <v>3422</v>
      </c>
      <c r="C215" s="98" t="s">
        <v>2317</v>
      </c>
      <c r="D215" s="98" t="s">
        <v>1077</v>
      </c>
      <c r="E215" s="98" t="s">
        <v>3488</v>
      </c>
      <c r="F215" s="98" t="s">
        <v>2450</v>
      </c>
      <c r="G215" s="98" t="s">
        <v>2451</v>
      </c>
      <c r="H215" s="99" t="s">
        <v>878</v>
      </c>
      <c r="I215" s="468">
        <v>39000</v>
      </c>
      <c r="J215" s="469">
        <f t="shared" si="12"/>
        <v>7410</v>
      </c>
      <c r="K215" s="470">
        <f t="shared" si="14"/>
        <v>46410</v>
      </c>
      <c r="L215" s="471">
        <v>37050</v>
      </c>
      <c r="M215" s="469">
        <f t="shared" si="13"/>
        <v>7039.5</v>
      </c>
      <c r="N215" s="470">
        <f t="shared" si="15"/>
        <v>44089.5</v>
      </c>
      <c r="O215" s="472">
        <v>0.19</v>
      </c>
    </row>
    <row r="216" spans="1:15" ht="25.5">
      <c r="A216" s="97">
        <v>211</v>
      </c>
      <c r="B216" s="467" t="s">
        <v>3422</v>
      </c>
      <c r="C216" s="98" t="s">
        <v>2357</v>
      </c>
      <c r="D216" s="98" t="s">
        <v>2452</v>
      </c>
      <c r="E216" s="98" t="s">
        <v>3504</v>
      </c>
      <c r="F216" s="98" t="s">
        <v>2452</v>
      </c>
      <c r="G216" s="98"/>
      <c r="H216" s="99" t="s">
        <v>878</v>
      </c>
      <c r="I216" s="468">
        <v>440</v>
      </c>
      <c r="J216" s="469">
        <f t="shared" si="12"/>
        <v>83.6</v>
      </c>
      <c r="K216" s="470">
        <f t="shared" si="14"/>
        <v>523.6</v>
      </c>
      <c r="L216" s="471">
        <v>418</v>
      </c>
      <c r="M216" s="469">
        <f t="shared" si="13"/>
        <v>79.42</v>
      </c>
      <c r="N216" s="470">
        <f t="shared" si="15"/>
        <v>497.42</v>
      </c>
      <c r="O216" s="472">
        <v>0.19</v>
      </c>
    </row>
    <row r="217" spans="1:15" ht="25.5">
      <c r="A217" s="97">
        <v>212</v>
      </c>
      <c r="B217" s="467" t="s">
        <v>3422</v>
      </c>
      <c r="C217" s="98" t="s">
        <v>2357</v>
      </c>
      <c r="D217" s="98" t="s">
        <v>1078</v>
      </c>
      <c r="E217" s="98" t="s">
        <v>3505</v>
      </c>
      <c r="F217" s="98" t="s">
        <v>1078</v>
      </c>
      <c r="G217" s="98"/>
      <c r="H217" s="99" t="s">
        <v>878</v>
      </c>
      <c r="I217" s="468">
        <v>500</v>
      </c>
      <c r="J217" s="469">
        <f t="shared" si="12"/>
        <v>95</v>
      </c>
      <c r="K217" s="470">
        <f t="shared" si="14"/>
        <v>595</v>
      </c>
      <c r="L217" s="471">
        <v>475</v>
      </c>
      <c r="M217" s="469">
        <f t="shared" si="13"/>
        <v>90.25</v>
      </c>
      <c r="N217" s="470">
        <f t="shared" si="15"/>
        <v>565.25</v>
      </c>
      <c r="O217" s="472">
        <v>0.19</v>
      </c>
    </row>
    <row r="218" spans="1:15" ht="25.5">
      <c r="A218" s="97">
        <v>213</v>
      </c>
      <c r="B218" s="467" t="s">
        <v>3422</v>
      </c>
      <c r="C218" s="98" t="s">
        <v>2357</v>
      </c>
      <c r="D218" s="98" t="s">
        <v>1079</v>
      </c>
      <c r="E218" s="98" t="s">
        <v>3505</v>
      </c>
      <c r="F218" s="98" t="s">
        <v>1079</v>
      </c>
      <c r="G218" s="98"/>
      <c r="H218" s="99" t="s">
        <v>878</v>
      </c>
      <c r="I218" s="468">
        <v>500</v>
      </c>
      <c r="J218" s="469">
        <f t="shared" si="12"/>
        <v>95</v>
      </c>
      <c r="K218" s="470">
        <f t="shared" si="14"/>
        <v>595</v>
      </c>
      <c r="L218" s="471">
        <v>475</v>
      </c>
      <c r="M218" s="469">
        <f t="shared" si="13"/>
        <v>90.25</v>
      </c>
      <c r="N218" s="470">
        <f t="shared" si="15"/>
        <v>565.25</v>
      </c>
      <c r="O218" s="472">
        <v>0.19</v>
      </c>
    </row>
    <row r="219" spans="1:15" ht="25.5">
      <c r="A219" s="97">
        <v>214</v>
      </c>
      <c r="B219" s="467" t="s">
        <v>3422</v>
      </c>
      <c r="C219" s="98" t="s">
        <v>2357</v>
      </c>
      <c r="D219" s="98" t="s">
        <v>1080</v>
      </c>
      <c r="E219" s="98" t="s">
        <v>3505</v>
      </c>
      <c r="F219" s="98" t="s">
        <v>1080</v>
      </c>
      <c r="G219" s="98"/>
      <c r="H219" s="99" t="s">
        <v>878</v>
      </c>
      <c r="I219" s="468">
        <v>500</v>
      </c>
      <c r="J219" s="469">
        <f t="shared" si="12"/>
        <v>95</v>
      </c>
      <c r="K219" s="470">
        <f t="shared" si="14"/>
        <v>595</v>
      </c>
      <c r="L219" s="471">
        <v>475</v>
      </c>
      <c r="M219" s="469">
        <f t="shared" si="13"/>
        <v>90.25</v>
      </c>
      <c r="N219" s="470">
        <f t="shared" si="15"/>
        <v>565.25</v>
      </c>
      <c r="O219" s="472">
        <v>0.19</v>
      </c>
    </row>
    <row r="220" spans="1:15" ht="25.5">
      <c r="A220" s="97">
        <v>215</v>
      </c>
      <c r="B220" s="467" t="s">
        <v>3422</v>
      </c>
      <c r="C220" s="98" t="s">
        <v>2357</v>
      </c>
      <c r="D220" s="98" t="s">
        <v>1081</v>
      </c>
      <c r="E220" s="98" t="s">
        <v>3505</v>
      </c>
      <c r="F220" s="98" t="s">
        <v>1081</v>
      </c>
      <c r="G220" s="98"/>
      <c r="H220" s="99" t="s">
        <v>878</v>
      </c>
      <c r="I220" s="468">
        <v>215</v>
      </c>
      <c r="J220" s="469">
        <f t="shared" si="12"/>
        <v>40.85</v>
      </c>
      <c r="K220" s="470">
        <f t="shared" si="14"/>
        <v>255.85</v>
      </c>
      <c r="L220" s="471">
        <v>204</v>
      </c>
      <c r="M220" s="469">
        <f t="shared" si="13"/>
        <v>38.76</v>
      </c>
      <c r="N220" s="470">
        <f t="shared" si="15"/>
        <v>242.76</v>
      </c>
      <c r="O220" s="472">
        <v>0.19</v>
      </c>
    </row>
    <row r="221" spans="1:15" ht="25.5">
      <c r="A221" s="97">
        <v>216</v>
      </c>
      <c r="B221" s="467" t="s">
        <v>3422</v>
      </c>
      <c r="C221" s="98" t="s">
        <v>2357</v>
      </c>
      <c r="D221" s="98" t="s">
        <v>1082</v>
      </c>
      <c r="E221" s="98" t="s">
        <v>3505</v>
      </c>
      <c r="F221" s="98" t="s">
        <v>1082</v>
      </c>
      <c r="G221" s="98"/>
      <c r="H221" s="99" t="s">
        <v>878</v>
      </c>
      <c r="I221" s="468">
        <v>500</v>
      </c>
      <c r="J221" s="469">
        <f t="shared" si="12"/>
        <v>95</v>
      </c>
      <c r="K221" s="470">
        <f t="shared" si="14"/>
        <v>595</v>
      </c>
      <c r="L221" s="471">
        <v>475</v>
      </c>
      <c r="M221" s="469">
        <f t="shared" si="13"/>
        <v>90.25</v>
      </c>
      <c r="N221" s="470">
        <f t="shared" si="15"/>
        <v>565.25</v>
      </c>
      <c r="O221" s="472">
        <v>0.19</v>
      </c>
    </row>
    <row r="222" spans="1:15" ht="25.5">
      <c r="A222" s="97">
        <v>217</v>
      </c>
      <c r="B222" s="467" t="s">
        <v>3422</v>
      </c>
      <c r="C222" s="98" t="s">
        <v>2320</v>
      </c>
      <c r="D222" s="98" t="s">
        <v>1083</v>
      </c>
      <c r="E222" s="98" t="s">
        <v>2668</v>
      </c>
      <c r="F222" s="98" t="s">
        <v>1083</v>
      </c>
      <c r="G222" s="98" t="s">
        <v>2382</v>
      </c>
      <c r="H222" s="99" t="s">
        <v>890</v>
      </c>
      <c r="I222" s="468">
        <v>9179</v>
      </c>
      <c r="J222" s="469">
        <f t="shared" si="12"/>
        <v>1744.01</v>
      </c>
      <c r="K222" s="470">
        <f t="shared" si="14"/>
        <v>10923.01</v>
      </c>
      <c r="L222" s="471">
        <v>8720</v>
      </c>
      <c r="M222" s="469">
        <f t="shared" si="13"/>
        <v>1656.8</v>
      </c>
      <c r="N222" s="470">
        <f t="shared" si="15"/>
        <v>10376.799999999999</v>
      </c>
      <c r="O222" s="472">
        <v>0.19</v>
      </c>
    </row>
    <row r="223" spans="1:15" ht="25.5">
      <c r="A223" s="97">
        <v>218</v>
      </c>
      <c r="B223" s="467" t="s">
        <v>3422</v>
      </c>
      <c r="C223" s="98" t="s">
        <v>2320</v>
      </c>
      <c r="D223" s="98" t="s">
        <v>1084</v>
      </c>
      <c r="E223" s="98" t="s">
        <v>3485</v>
      </c>
      <c r="F223" s="98" t="s">
        <v>1084</v>
      </c>
      <c r="G223" s="98"/>
      <c r="H223" s="99" t="s">
        <v>878</v>
      </c>
      <c r="I223" s="468">
        <v>7400</v>
      </c>
      <c r="J223" s="469">
        <f t="shared" si="12"/>
        <v>1406</v>
      </c>
      <c r="K223" s="470">
        <f t="shared" si="14"/>
        <v>8806</v>
      </c>
      <c r="L223" s="471">
        <v>7030</v>
      </c>
      <c r="M223" s="469">
        <f t="shared" si="13"/>
        <v>1335.7</v>
      </c>
      <c r="N223" s="470">
        <f t="shared" si="15"/>
        <v>8365.7000000000007</v>
      </c>
      <c r="O223" s="472">
        <v>0.19</v>
      </c>
    </row>
    <row r="224" spans="1:15" ht="25.5">
      <c r="A224" s="97">
        <v>219</v>
      </c>
      <c r="B224" s="467" t="s">
        <v>3422</v>
      </c>
      <c r="C224" s="98" t="s">
        <v>2320</v>
      </c>
      <c r="D224" s="98" t="s">
        <v>1085</v>
      </c>
      <c r="E224" s="98" t="s">
        <v>2669</v>
      </c>
      <c r="F224" s="98" t="s">
        <v>2453</v>
      </c>
      <c r="G224" s="98"/>
      <c r="H224" s="99" t="s">
        <v>878</v>
      </c>
      <c r="I224" s="468">
        <v>319410</v>
      </c>
      <c r="J224" s="469">
        <f t="shared" si="12"/>
        <v>60687.9</v>
      </c>
      <c r="K224" s="470">
        <f t="shared" si="14"/>
        <v>380097.9</v>
      </c>
      <c r="L224" s="471">
        <v>303440</v>
      </c>
      <c r="M224" s="469">
        <f t="shared" si="13"/>
        <v>57653.599999999999</v>
      </c>
      <c r="N224" s="470">
        <f t="shared" si="15"/>
        <v>361093.6</v>
      </c>
      <c r="O224" s="472">
        <v>0.19</v>
      </c>
    </row>
    <row r="225" spans="1:15" ht="25.5">
      <c r="A225" s="97">
        <v>220</v>
      </c>
      <c r="B225" s="467" t="s">
        <v>3422</v>
      </c>
      <c r="C225" s="98" t="s">
        <v>2320</v>
      </c>
      <c r="D225" s="98" t="s">
        <v>1086</v>
      </c>
      <c r="E225" s="98" t="s">
        <v>2669</v>
      </c>
      <c r="F225" s="98" t="s">
        <v>2454</v>
      </c>
      <c r="G225" s="98"/>
      <c r="H225" s="99" t="s">
        <v>878</v>
      </c>
      <c r="I225" s="468">
        <v>380520</v>
      </c>
      <c r="J225" s="469">
        <f t="shared" si="12"/>
        <v>72298.8</v>
      </c>
      <c r="K225" s="470">
        <f t="shared" si="14"/>
        <v>452818.8</v>
      </c>
      <c r="L225" s="471">
        <v>361494</v>
      </c>
      <c r="M225" s="469">
        <f t="shared" si="13"/>
        <v>68683.86</v>
      </c>
      <c r="N225" s="470">
        <f t="shared" si="15"/>
        <v>430177.86</v>
      </c>
      <c r="O225" s="472">
        <v>0.19</v>
      </c>
    </row>
    <row r="226" spans="1:15" ht="25.5">
      <c r="A226" s="97">
        <v>221</v>
      </c>
      <c r="B226" s="467" t="s">
        <v>3422</v>
      </c>
      <c r="C226" s="98" t="s">
        <v>2320</v>
      </c>
      <c r="D226" s="98" t="s">
        <v>1087</v>
      </c>
      <c r="E226" s="98" t="s">
        <v>2669</v>
      </c>
      <c r="F226" s="98" t="s">
        <v>2455</v>
      </c>
      <c r="G226" s="98"/>
      <c r="H226" s="99" t="s">
        <v>878</v>
      </c>
      <c r="I226" s="468">
        <v>252000</v>
      </c>
      <c r="J226" s="469">
        <f t="shared" si="12"/>
        <v>47880</v>
      </c>
      <c r="K226" s="470">
        <f t="shared" si="14"/>
        <v>299880</v>
      </c>
      <c r="L226" s="471">
        <v>239400</v>
      </c>
      <c r="M226" s="469">
        <f t="shared" si="13"/>
        <v>45486</v>
      </c>
      <c r="N226" s="470">
        <f t="shared" si="15"/>
        <v>284886</v>
      </c>
      <c r="O226" s="472">
        <v>0.19</v>
      </c>
    </row>
    <row r="227" spans="1:15" ht="25.5">
      <c r="A227" s="97">
        <v>222</v>
      </c>
      <c r="B227" s="467" t="s">
        <v>3422</v>
      </c>
      <c r="C227" s="98" t="s">
        <v>2320</v>
      </c>
      <c r="D227" s="98" t="s">
        <v>1088</v>
      </c>
      <c r="E227" s="98" t="s">
        <v>2645</v>
      </c>
      <c r="F227" s="98" t="s">
        <v>1088</v>
      </c>
      <c r="G227" s="98" t="s">
        <v>2456</v>
      </c>
      <c r="H227" s="99" t="s">
        <v>916</v>
      </c>
      <c r="I227" s="468">
        <v>275000</v>
      </c>
      <c r="J227" s="469">
        <f t="shared" si="12"/>
        <v>52250</v>
      </c>
      <c r="K227" s="470">
        <f t="shared" si="14"/>
        <v>327250</v>
      </c>
      <c r="L227" s="471">
        <v>261250</v>
      </c>
      <c r="M227" s="469">
        <f t="shared" si="13"/>
        <v>49637.5</v>
      </c>
      <c r="N227" s="470">
        <f t="shared" si="15"/>
        <v>310887.5</v>
      </c>
      <c r="O227" s="472">
        <v>0.19</v>
      </c>
    </row>
    <row r="228" spans="1:15" ht="25.5">
      <c r="A228" s="97">
        <v>223</v>
      </c>
      <c r="B228" s="467" t="s">
        <v>3422</v>
      </c>
      <c r="C228" s="98" t="s">
        <v>2398</v>
      </c>
      <c r="D228" s="98" t="s">
        <v>1089</v>
      </c>
      <c r="E228" s="98" t="s">
        <v>2670</v>
      </c>
      <c r="F228" s="98" t="s">
        <v>1089</v>
      </c>
      <c r="G228" s="98"/>
      <c r="H228" s="99" t="s">
        <v>878</v>
      </c>
      <c r="I228" s="468">
        <v>74200</v>
      </c>
      <c r="J228" s="469">
        <f t="shared" si="12"/>
        <v>14098</v>
      </c>
      <c r="K228" s="470">
        <f t="shared" si="14"/>
        <v>88298</v>
      </c>
      <c r="L228" s="471">
        <v>70490</v>
      </c>
      <c r="M228" s="469">
        <f t="shared" si="13"/>
        <v>13393.1</v>
      </c>
      <c r="N228" s="470">
        <f t="shared" si="15"/>
        <v>83883.100000000006</v>
      </c>
      <c r="O228" s="472">
        <v>0.19</v>
      </c>
    </row>
    <row r="229" spans="1:15" ht="25.5">
      <c r="A229" s="97">
        <v>224</v>
      </c>
      <c r="B229" s="467" t="s">
        <v>3422</v>
      </c>
      <c r="C229" s="98" t="s">
        <v>2320</v>
      </c>
      <c r="D229" s="98" t="s">
        <v>1090</v>
      </c>
      <c r="E229" s="98" t="s">
        <v>3506</v>
      </c>
      <c r="F229" s="98" t="s">
        <v>2457</v>
      </c>
      <c r="G229" s="98"/>
      <c r="H229" s="99" t="s">
        <v>878</v>
      </c>
      <c r="I229" s="468">
        <v>11700</v>
      </c>
      <c r="J229" s="469">
        <f t="shared" si="12"/>
        <v>2223</v>
      </c>
      <c r="K229" s="470">
        <f t="shared" si="14"/>
        <v>13923</v>
      </c>
      <c r="L229" s="471">
        <v>11115</v>
      </c>
      <c r="M229" s="469">
        <f t="shared" si="13"/>
        <v>2111.85</v>
      </c>
      <c r="N229" s="470">
        <f t="shared" si="15"/>
        <v>13226.85</v>
      </c>
      <c r="O229" s="472">
        <v>0.19</v>
      </c>
    </row>
    <row r="230" spans="1:15" ht="25.5">
      <c r="A230" s="97">
        <v>225</v>
      </c>
      <c r="B230" s="467" t="s">
        <v>3422</v>
      </c>
      <c r="C230" s="98" t="s">
        <v>2322</v>
      </c>
      <c r="D230" s="98" t="s">
        <v>1091</v>
      </c>
      <c r="E230" s="98" t="s">
        <v>2760</v>
      </c>
      <c r="F230" s="98" t="s">
        <v>1091</v>
      </c>
      <c r="G230" s="98" t="s">
        <v>2458</v>
      </c>
      <c r="H230" s="99" t="s">
        <v>878</v>
      </c>
      <c r="I230" s="468">
        <v>190000</v>
      </c>
      <c r="J230" s="469">
        <f t="shared" si="12"/>
        <v>36100</v>
      </c>
      <c r="K230" s="470">
        <f t="shared" si="14"/>
        <v>226100</v>
      </c>
      <c r="L230" s="471">
        <v>180500</v>
      </c>
      <c r="M230" s="469">
        <f t="shared" si="13"/>
        <v>34295</v>
      </c>
      <c r="N230" s="470">
        <f t="shared" si="15"/>
        <v>214795</v>
      </c>
      <c r="O230" s="472">
        <v>0.19</v>
      </c>
    </row>
    <row r="231" spans="1:15" ht="25.5">
      <c r="A231" s="97">
        <v>226</v>
      </c>
      <c r="B231" s="467" t="s">
        <v>3422</v>
      </c>
      <c r="C231" s="98" t="s">
        <v>2322</v>
      </c>
      <c r="D231" s="98" t="s">
        <v>1092</v>
      </c>
      <c r="E231" s="98" t="s">
        <v>3468</v>
      </c>
      <c r="F231" s="98" t="s">
        <v>1092</v>
      </c>
      <c r="G231" s="98" t="s">
        <v>2459</v>
      </c>
      <c r="H231" s="99" t="s">
        <v>878</v>
      </c>
      <c r="I231" s="468">
        <v>3600</v>
      </c>
      <c r="J231" s="469">
        <f t="shared" si="12"/>
        <v>684</v>
      </c>
      <c r="K231" s="470">
        <f t="shared" si="14"/>
        <v>4284</v>
      </c>
      <c r="L231" s="471">
        <v>3420</v>
      </c>
      <c r="M231" s="469">
        <f t="shared" si="13"/>
        <v>649.79999999999995</v>
      </c>
      <c r="N231" s="470">
        <f t="shared" si="15"/>
        <v>4069.8</v>
      </c>
      <c r="O231" s="472">
        <v>0.19</v>
      </c>
    </row>
    <row r="232" spans="1:15" ht="25.5">
      <c r="A232" s="97">
        <v>227</v>
      </c>
      <c r="B232" s="467" t="s">
        <v>3422</v>
      </c>
      <c r="C232" s="98" t="s">
        <v>2322</v>
      </c>
      <c r="D232" s="98" t="s">
        <v>1093</v>
      </c>
      <c r="E232" s="98" t="s">
        <v>3468</v>
      </c>
      <c r="F232" s="98" t="s">
        <v>2460</v>
      </c>
      <c r="G232" s="98" t="s">
        <v>2459</v>
      </c>
      <c r="H232" s="99" t="s">
        <v>878</v>
      </c>
      <c r="I232" s="468">
        <v>3600</v>
      </c>
      <c r="J232" s="469">
        <f t="shared" si="12"/>
        <v>684</v>
      </c>
      <c r="K232" s="470">
        <f t="shared" si="14"/>
        <v>4284</v>
      </c>
      <c r="L232" s="471">
        <v>3420</v>
      </c>
      <c r="M232" s="469">
        <f t="shared" si="13"/>
        <v>649.79999999999995</v>
      </c>
      <c r="N232" s="470">
        <f t="shared" si="15"/>
        <v>4069.8</v>
      </c>
      <c r="O232" s="472">
        <v>0.19</v>
      </c>
    </row>
    <row r="233" spans="1:15" ht="25.5">
      <c r="A233" s="97">
        <v>228</v>
      </c>
      <c r="B233" s="467" t="s">
        <v>1097</v>
      </c>
      <c r="C233" s="98" t="s">
        <v>2443</v>
      </c>
      <c r="D233" s="98" t="s">
        <v>1099</v>
      </c>
      <c r="E233" s="98" t="s">
        <v>3507</v>
      </c>
      <c r="F233" s="98" t="s">
        <v>1099</v>
      </c>
      <c r="G233" s="98" t="s">
        <v>896</v>
      </c>
      <c r="H233" s="99" t="s">
        <v>896</v>
      </c>
      <c r="I233" s="468">
        <v>390000</v>
      </c>
      <c r="J233" s="469">
        <f t="shared" si="12"/>
        <v>74100</v>
      </c>
      <c r="K233" s="470">
        <f t="shared" si="14"/>
        <v>464100</v>
      </c>
      <c r="L233" s="471">
        <v>370500</v>
      </c>
      <c r="M233" s="469">
        <f t="shared" si="13"/>
        <v>70395</v>
      </c>
      <c r="N233" s="470">
        <f t="shared" si="15"/>
        <v>440895</v>
      </c>
      <c r="O233" s="472">
        <v>0.19</v>
      </c>
    </row>
    <row r="234" spans="1:15" ht="25.5">
      <c r="A234" s="97">
        <v>229</v>
      </c>
      <c r="B234" s="467" t="s">
        <v>1097</v>
      </c>
      <c r="C234" s="98" t="s">
        <v>2322</v>
      </c>
      <c r="D234" s="98" t="s">
        <v>1101</v>
      </c>
      <c r="E234" s="98" t="s">
        <v>2761</v>
      </c>
      <c r="F234" s="98" t="s">
        <v>1101</v>
      </c>
      <c r="G234" s="98"/>
      <c r="H234" s="99" t="s">
        <v>878</v>
      </c>
      <c r="I234" s="468">
        <v>531930</v>
      </c>
      <c r="J234" s="469">
        <f t="shared" si="12"/>
        <v>101066.7</v>
      </c>
      <c r="K234" s="470">
        <f t="shared" si="14"/>
        <v>632996.69999999995</v>
      </c>
      <c r="L234" s="471">
        <v>505334</v>
      </c>
      <c r="M234" s="469">
        <f t="shared" si="13"/>
        <v>96013.46</v>
      </c>
      <c r="N234" s="470">
        <f t="shared" si="15"/>
        <v>601347.46</v>
      </c>
      <c r="O234" s="472">
        <v>0.19</v>
      </c>
    </row>
    <row r="235" spans="1:15" ht="25.5">
      <c r="A235" s="97">
        <v>230</v>
      </c>
      <c r="B235" s="467" t="s">
        <v>1097</v>
      </c>
      <c r="C235" s="98" t="s">
        <v>2322</v>
      </c>
      <c r="D235" s="98" t="s">
        <v>2112</v>
      </c>
      <c r="E235" s="98" t="s">
        <v>2761</v>
      </c>
      <c r="F235" s="98" t="s">
        <v>2112</v>
      </c>
      <c r="G235" s="98"/>
      <c r="H235" s="99" t="s">
        <v>878</v>
      </c>
      <c r="I235" s="468">
        <v>1700000</v>
      </c>
      <c r="J235" s="469">
        <f t="shared" si="12"/>
        <v>323000</v>
      </c>
      <c r="K235" s="470">
        <f t="shared" si="14"/>
        <v>2023000</v>
      </c>
      <c r="L235" s="471">
        <v>1615000</v>
      </c>
      <c r="M235" s="469">
        <f t="shared" si="13"/>
        <v>306850</v>
      </c>
      <c r="N235" s="470">
        <f t="shared" si="15"/>
        <v>1921850</v>
      </c>
      <c r="O235" s="472">
        <v>0.19</v>
      </c>
    </row>
    <row r="236" spans="1:15">
      <c r="A236" s="97">
        <v>231</v>
      </c>
      <c r="B236" s="467" t="s">
        <v>1097</v>
      </c>
      <c r="C236" s="98" t="s">
        <v>2320</v>
      </c>
      <c r="D236" s="98" t="s">
        <v>2873</v>
      </c>
      <c r="E236" s="98" t="s">
        <v>2762</v>
      </c>
      <c r="F236" s="98" t="s">
        <v>1102</v>
      </c>
      <c r="G236" s="98"/>
      <c r="H236" s="99" t="s">
        <v>878</v>
      </c>
      <c r="I236" s="468">
        <v>270000</v>
      </c>
      <c r="J236" s="469">
        <f t="shared" si="12"/>
        <v>51300</v>
      </c>
      <c r="K236" s="470">
        <f t="shared" si="14"/>
        <v>321300</v>
      </c>
      <c r="L236" s="471">
        <v>256500</v>
      </c>
      <c r="M236" s="469">
        <f t="shared" si="13"/>
        <v>48735</v>
      </c>
      <c r="N236" s="470">
        <f t="shared" si="15"/>
        <v>305235</v>
      </c>
      <c r="O236" s="472">
        <v>0.19</v>
      </c>
    </row>
    <row r="237" spans="1:15">
      <c r="A237" s="97">
        <v>232</v>
      </c>
      <c r="B237" s="467" t="s">
        <v>1097</v>
      </c>
      <c r="C237" s="98" t="s">
        <v>2320</v>
      </c>
      <c r="D237" s="98" t="s">
        <v>2873</v>
      </c>
      <c r="E237" s="98" t="s">
        <v>2762</v>
      </c>
      <c r="F237" s="98" t="s">
        <v>1104</v>
      </c>
      <c r="G237" s="98" t="s">
        <v>1105</v>
      </c>
      <c r="H237" s="99" t="s">
        <v>878</v>
      </c>
      <c r="I237" s="468">
        <v>140000</v>
      </c>
      <c r="J237" s="469">
        <f t="shared" si="12"/>
        <v>26600</v>
      </c>
      <c r="K237" s="470">
        <f t="shared" si="14"/>
        <v>166600</v>
      </c>
      <c r="L237" s="471">
        <v>133000</v>
      </c>
      <c r="M237" s="469">
        <f t="shared" si="13"/>
        <v>25270</v>
      </c>
      <c r="N237" s="470">
        <f t="shared" si="15"/>
        <v>158270</v>
      </c>
      <c r="O237" s="472">
        <v>0.19</v>
      </c>
    </row>
    <row r="238" spans="1:15">
      <c r="A238" s="97">
        <v>233</v>
      </c>
      <c r="B238" s="467" t="s">
        <v>1097</v>
      </c>
      <c r="C238" s="98" t="s">
        <v>2320</v>
      </c>
      <c r="D238" s="98" t="s">
        <v>2873</v>
      </c>
      <c r="E238" s="98" t="s">
        <v>2762</v>
      </c>
      <c r="F238" s="98" t="s">
        <v>1106</v>
      </c>
      <c r="G238" s="98"/>
      <c r="H238" s="99" t="s">
        <v>878</v>
      </c>
      <c r="I238" s="468">
        <v>140000</v>
      </c>
      <c r="J238" s="469">
        <f t="shared" si="12"/>
        <v>26600</v>
      </c>
      <c r="K238" s="470">
        <f t="shared" si="14"/>
        <v>166600</v>
      </c>
      <c r="L238" s="471">
        <v>133000</v>
      </c>
      <c r="M238" s="469">
        <f t="shared" si="13"/>
        <v>25270</v>
      </c>
      <c r="N238" s="470">
        <f t="shared" si="15"/>
        <v>158270</v>
      </c>
      <c r="O238" s="472">
        <v>0.19</v>
      </c>
    </row>
    <row r="239" spans="1:15">
      <c r="A239" s="97">
        <v>234</v>
      </c>
      <c r="B239" s="467" t="s">
        <v>1097</v>
      </c>
      <c r="C239" s="98" t="s">
        <v>2320</v>
      </c>
      <c r="D239" s="98" t="s">
        <v>2874</v>
      </c>
      <c r="E239" s="98" t="s">
        <v>2672</v>
      </c>
      <c r="F239" s="98" t="s">
        <v>1107</v>
      </c>
      <c r="G239" s="98"/>
      <c r="H239" s="99" t="s">
        <v>878</v>
      </c>
      <c r="I239" s="468">
        <v>430000</v>
      </c>
      <c r="J239" s="469">
        <f t="shared" si="12"/>
        <v>81700</v>
      </c>
      <c r="K239" s="470">
        <f t="shared" si="14"/>
        <v>511700</v>
      </c>
      <c r="L239" s="471">
        <v>408500</v>
      </c>
      <c r="M239" s="469">
        <f t="shared" si="13"/>
        <v>77615</v>
      </c>
      <c r="N239" s="470">
        <f t="shared" si="15"/>
        <v>486115</v>
      </c>
      <c r="O239" s="472">
        <v>0.19</v>
      </c>
    </row>
    <row r="240" spans="1:15">
      <c r="A240" s="97">
        <v>235</v>
      </c>
      <c r="B240" s="467" t="s">
        <v>1097</v>
      </c>
      <c r="C240" s="473" t="s">
        <v>2320</v>
      </c>
      <c r="D240" s="473" t="s">
        <v>2875</v>
      </c>
      <c r="E240" s="98" t="s">
        <v>2762</v>
      </c>
      <c r="F240" s="98" t="s">
        <v>1108</v>
      </c>
      <c r="G240" s="98"/>
      <c r="H240" s="99" t="s">
        <v>878</v>
      </c>
      <c r="I240" s="468">
        <v>314000</v>
      </c>
      <c r="J240" s="469">
        <f t="shared" si="12"/>
        <v>59660</v>
      </c>
      <c r="K240" s="470">
        <f t="shared" si="14"/>
        <v>373660</v>
      </c>
      <c r="L240" s="471">
        <v>298300</v>
      </c>
      <c r="M240" s="469">
        <f t="shared" si="13"/>
        <v>56677</v>
      </c>
      <c r="N240" s="470">
        <f t="shared" si="15"/>
        <v>354977</v>
      </c>
      <c r="O240" s="472">
        <v>0.19</v>
      </c>
    </row>
    <row r="241" spans="1:15" ht="25.5">
      <c r="A241" s="97">
        <v>236</v>
      </c>
      <c r="B241" s="467" t="s">
        <v>1097</v>
      </c>
      <c r="C241" s="98" t="s">
        <v>2412</v>
      </c>
      <c r="D241" s="98" t="s">
        <v>1109</v>
      </c>
      <c r="E241" s="98" t="s">
        <v>3483</v>
      </c>
      <c r="F241" s="98" t="s">
        <v>1109</v>
      </c>
      <c r="G241" s="98"/>
      <c r="H241" s="99" t="s">
        <v>878</v>
      </c>
      <c r="I241" s="468">
        <v>7140</v>
      </c>
      <c r="J241" s="469">
        <f t="shared" si="12"/>
        <v>1356.6</v>
      </c>
      <c r="K241" s="470">
        <f t="shared" si="14"/>
        <v>8496.6</v>
      </c>
      <c r="L241" s="471">
        <v>6783</v>
      </c>
      <c r="M241" s="469">
        <f t="shared" si="13"/>
        <v>1288.77</v>
      </c>
      <c r="N241" s="470">
        <f t="shared" si="15"/>
        <v>8071.77</v>
      </c>
      <c r="O241" s="472">
        <v>0.19</v>
      </c>
    </row>
    <row r="242" spans="1:15">
      <c r="A242" s="97">
        <v>237</v>
      </c>
      <c r="B242" s="467" t="s">
        <v>1097</v>
      </c>
      <c r="C242" s="98" t="s">
        <v>2412</v>
      </c>
      <c r="D242" s="98" t="s">
        <v>2876</v>
      </c>
      <c r="E242" s="98" t="s">
        <v>2677</v>
      </c>
      <c r="F242" s="98" t="s">
        <v>1110</v>
      </c>
      <c r="G242" s="98"/>
      <c r="H242" s="99" t="s">
        <v>878</v>
      </c>
      <c r="I242" s="468">
        <v>650000</v>
      </c>
      <c r="J242" s="469">
        <f t="shared" si="12"/>
        <v>123500</v>
      </c>
      <c r="K242" s="470">
        <f t="shared" si="14"/>
        <v>773500</v>
      </c>
      <c r="L242" s="471">
        <v>617500</v>
      </c>
      <c r="M242" s="469">
        <f t="shared" si="13"/>
        <v>117325</v>
      </c>
      <c r="N242" s="470">
        <f t="shared" si="15"/>
        <v>734825</v>
      </c>
      <c r="O242" s="472">
        <v>0.19</v>
      </c>
    </row>
    <row r="243" spans="1:15">
      <c r="A243" s="97">
        <v>238</v>
      </c>
      <c r="B243" s="467" t="s">
        <v>1097</v>
      </c>
      <c r="C243" s="98" t="s">
        <v>2412</v>
      </c>
      <c r="D243" s="98" t="s">
        <v>2877</v>
      </c>
      <c r="E243" s="98" t="s">
        <v>2677</v>
      </c>
      <c r="F243" s="98" t="s">
        <v>1111</v>
      </c>
      <c r="G243" s="98"/>
      <c r="H243" s="99" t="s">
        <v>878</v>
      </c>
      <c r="I243" s="468">
        <v>700000</v>
      </c>
      <c r="J243" s="469">
        <f t="shared" si="12"/>
        <v>133000</v>
      </c>
      <c r="K243" s="470">
        <f t="shared" si="14"/>
        <v>833000</v>
      </c>
      <c r="L243" s="471">
        <v>665000</v>
      </c>
      <c r="M243" s="469">
        <f t="shared" si="13"/>
        <v>126350</v>
      </c>
      <c r="N243" s="470">
        <f t="shared" si="15"/>
        <v>791350</v>
      </c>
      <c r="O243" s="472">
        <v>0.19</v>
      </c>
    </row>
    <row r="244" spans="1:15">
      <c r="A244" s="97">
        <v>239</v>
      </c>
      <c r="B244" s="467" t="s">
        <v>1097</v>
      </c>
      <c r="C244" s="98" t="s">
        <v>2322</v>
      </c>
      <c r="D244" s="98" t="s">
        <v>2878</v>
      </c>
      <c r="E244" s="98" t="s">
        <v>2672</v>
      </c>
      <c r="F244" s="98" t="s">
        <v>1112</v>
      </c>
      <c r="G244" s="98"/>
      <c r="H244" s="99" t="s">
        <v>878</v>
      </c>
      <c r="I244" s="468">
        <v>2183160</v>
      </c>
      <c r="J244" s="469">
        <f t="shared" si="12"/>
        <v>414800.4</v>
      </c>
      <c r="K244" s="470">
        <f t="shared" si="14"/>
        <v>2597960.4</v>
      </c>
      <c r="L244" s="471">
        <v>2074002</v>
      </c>
      <c r="M244" s="469">
        <f t="shared" si="13"/>
        <v>394060.38</v>
      </c>
      <c r="N244" s="470">
        <f t="shared" si="15"/>
        <v>2468062.38</v>
      </c>
      <c r="O244" s="472">
        <v>0.19</v>
      </c>
    </row>
    <row r="245" spans="1:15" ht="38.25">
      <c r="A245" s="97">
        <v>240</v>
      </c>
      <c r="B245" s="467" t="s">
        <v>1097</v>
      </c>
      <c r="C245" s="98" t="s">
        <v>2322</v>
      </c>
      <c r="D245" s="98" t="s">
        <v>2878</v>
      </c>
      <c r="E245" s="98" t="s">
        <v>2672</v>
      </c>
      <c r="F245" s="98" t="s">
        <v>1114</v>
      </c>
      <c r="G245" s="98"/>
      <c r="H245" s="99" t="s">
        <v>878</v>
      </c>
      <c r="I245" s="468">
        <v>1365000</v>
      </c>
      <c r="J245" s="469">
        <f t="shared" si="12"/>
        <v>259350</v>
      </c>
      <c r="K245" s="470">
        <f t="shared" si="14"/>
        <v>1624350</v>
      </c>
      <c r="L245" s="471">
        <v>1296750</v>
      </c>
      <c r="M245" s="469">
        <f t="shared" si="13"/>
        <v>246382.5</v>
      </c>
      <c r="N245" s="470">
        <f t="shared" si="15"/>
        <v>1543132.5</v>
      </c>
      <c r="O245" s="472">
        <v>0.19</v>
      </c>
    </row>
    <row r="246" spans="1:15" ht="25.5">
      <c r="A246" s="97">
        <v>241</v>
      </c>
      <c r="B246" s="467" t="s">
        <v>1097</v>
      </c>
      <c r="C246" s="98" t="s">
        <v>2322</v>
      </c>
      <c r="D246" s="98" t="s">
        <v>2879</v>
      </c>
      <c r="E246" s="98" t="s">
        <v>2763</v>
      </c>
      <c r="F246" s="98" t="s">
        <v>2462</v>
      </c>
      <c r="G246" s="98"/>
      <c r="H246" s="99" t="s">
        <v>878</v>
      </c>
      <c r="I246" s="468">
        <v>420000</v>
      </c>
      <c r="J246" s="469">
        <f t="shared" si="12"/>
        <v>79800</v>
      </c>
      <c r="K246" s="470">
        <f t="shared" si="14"/>
        <v>499800</v>
      </c>
      <c r="L246" s="471">
        <v>399000</v>
      </c>
      <c r="M246" s="469">
        <f t="shared" si="13"/>
        <v>75810</v>
      </c>
      <c r="N246" s="470">
        <f t="shared" si="15"/>
        <v>474810</v>
      </c>
      <c r="O246" s="472">
        <v>0.19</v>
      </c>
    </row>
    <row r="247" spans="1:15">
      <c r="A247" s="97">
        <v>242</v>
      </c>
      <c r="B247" s="467" t="s">
        <v>1097</v>
      </c>
      <c r="C247" s="98" t="s">
        <v>2322</v>
      </c>
      <c r="D247" s="98" t="s">
        <v>2879</v>
      </c>
      <c r="E247" s="98" t="s">
        <v>2674</v>
      </c>
      <c r="F247" s="98" t="s">
        <v>1115</v>
      </c>
      <c r="G247" s="98"/>
      <c r="H247" s="99" t="s">
        <v>878</v>
      </c>
      <c r="I247" s="468">
        <v>1291500</v>
      </c>
      <c r="J247" s="469">
        <f t="shared" si="12"/>
        <v>245385</v>
      </c>
      <c r="K247" s="470">
        <f t="shared" si="14"/>
        <v>1536885</v>
      </c>
      <c r="L247" s="471">
        <v>1226925</v>
      </c>
      <c r="M247" s="469">
        <f t="shared" si="13"/>
        <v>233115.75</v>
      </c>
      <c r="N247" s="470">
        <f t="shared" si="15"/>
        <v>1460040.75</v>
      </c>
      <c r="O247" s="472">
        <v>0.19</v>
      </c>
    </row>
    <row r="248" spans="1:15" ht="25.5">
      <c r="A248" s="97">
        <v>243</v>
      </c>
      <c r="B248" s="467" t="s">
        <v>1097</v>
      </c>
      <c r="C248" s="98" t="s">
        <v>2322</v>
      </c>
      <c r="D248" s="98" t="s">
        <v>2879</v>
      </c>
      <c r="E248" s="26" t="s">
        <v>2672</v>
      </c>
      <c r="F248" s="98" t="s">
        <v>1116</v>
      </c>
      <c r="G248" s="98"/>
      <c r="H248" s="99" t="s">
        <v>878</v>
      </c>
      <c r="I248" s="468">
        <v>1449000</v>
      </c>
      <c r="J248" s="469">
        <f t="shared" si="12"/>
        <v>275310</v>
      </c>
      <c r="K248" s="470">
        <f t="shared" si="14"/>
        <v>1724310</v>
      </c>
      <c r="L248" s="471">
        <v>1376550</v>
      </c>
      <c r="M248" s="469">
        <f t="shared" si="13"/>
        <v>261544.5</v>
      </c>
      <c r="N248" s="470">
        <f t="shared" si="15"/>
        <v>1638094.5</v>
      </c>
      <c r="O248" s="472">
        <v>0.19</v>
      </c>
    </row>
    <row r="249" spans="1:15" ht="25.5">
      <c r="A249" s="97">
        <v>244</v>
      </c>
      <c r="B249" s="467" t="s">
        <v>1097</v>
      </c>
      <c r="C249" s="98" t="s">
        <v>2322</v>
      </c>
      <c r="D249" s="98" t="s">
        <v>1452</v>
      </c>
      <c r="E249" s="98" t="s">
        <v>2761</v>
      </c>
      <c r="F249" s="98" t="s">
        <v>1452</v>
      </c>
      <c r="G249" s="98"/>
      <c r="H249" s="99" t="s">
        <v>878</v>
      </c>
      <c r="I249" s="468">
        <v>1817550</v>
      </c>
      <c r="J249" s="469">
        <f t="shared" si="12"/>
        <v>345334.5</v>
      </c>
      <c r="K249" s="470">
        <f t="shared" si="14"/>
        <v>2162884.5</v>
      </c>
      <c r="L249" s="471">
        <v>1726673</v>
      </c>
      <c r="M249" s="469">
        <f t="shared" si="13"/>
        <v>328067.87</v>
      </c>
      <c r="N249" s="470">
        <f t="shared" si="15"/>
        <v>2054740.87</v>
      </c>
      <c r="O249" s="472">
        <v>0.19</v>
      </c>
    </row>
    <row r="250" spans="1:15" ht="38.25">
      <c r="A250" s="97">
        <v>245</v>
      </c>
      <c r="B250" s="467" t="s">
        <v>1097</v>
      </c>
      <c r="C250" s="98" t="s">
        <v>2322</v>
      </c>
      <c r="D250" s="98" t="s">
        <v>1451</v>
      </c>
      <c r="E250" s="98" t="s">
        <v>2761</v>
      </c>
      <c r="F250" s="98" t="s">
        <v>1451</v>
      </c>
      <c r="G250" s="98"/>
      <c r="H250" s="99" t="s">
        <v>878</v>
      </c>
      <c r="I250" s="468">
        <v>97650</v>
      </c>
      <c r="J250" s="469">
        <f t="shared" si="12"/>
        <v>18553.5</v>
      </c>
      <c r="K250" s="470">
        <f t="shared" si="14"/>
        <v>116203.5</v>
      </c>
      <c r="L250" s="471">
        <v>92768</v>
      </c>
      <c r="M250" s="469">
        <f t="shared" si="13"/>
        <v>17625.920000000002</v>
      </c>
      <c r="N250" s="470">
        <f t="shared" si="15"/>
        <v>110393.92</v>
      </c>
      <c r="O250" s="472">
        <v>0.19</v>
      </c>
    </row>
    <row r="251" spans="1:15" ht="25.5">
      <c r="A251" s="97">
        <v>246</v>
      </c>
      <c r="B251" s="467" t="s">
        <v>1097</v>
      </c>
      <c r="C251" s="98" t="s">
        <v>2320</v>
      </c>
      <c r="D251" s="98" t="s">
        <v>1119</v>
      </c>
      <c r="E251" s="98" t="s">
        <v>3508</v>
      </c>
      <c r="F251" s="98" t="s">
        <v>1119</v>
      </c>
      <c r="G251" s="98"/>
      <c r="H251" s="99" t="s">
        <v>878</v>
      </c>
      <c r="I251" s="468">
        <v>130000</v>
      </c>
      <c r="J251" s="469">
        <f t="shared" si="12"/>
        <v>24700</v>
      </c>
      <c r="K251" s="470">
        <f t="shared" si="14"/>
        <v>154700</v>
      </c>
      <c r="L251" s="471">
        <v>123500</v>
      </c>
      <c r="M251" s="469">
        <f t="shared" si="13"/>
        <v>23465</v>
      </c>
      <c r="N251" s="470">
        <f t="shared" si="15"/>
        <v>146965</v>
      </c>
      <c r="O251" s="472">
        <v>0.19</v>
      </c>
    </row>
    <row r="252" spans="1:15">
      <c r="A252" s="97">
        <v>247</v>
      </c>
      <c r="B252" s="467" t="s">
        <v>1097</v>
      </c>
      <c r="C252" s="98" t="s">
        <v>2320</v>
      </c>
      <c r="D252" s="98" t="s">
        <v>2880</v>
      </c>
      <c r="E252" s="98" t="s">
        <v>2761</v>
      </c>
      <c r="F252" s="98" t="s">
        <v>2463</v>
      </c>
      <c r="G252" s="98"/>
      <c r="H252" s="99" t="s">
        <v>878</v>
      </c>
      <c r="I252" s="468">
        <v>622650</v>
      </c>
      <c r="J252" s="469">
        <f t="shared" si="12"/>
        <v>118303.5</v>
      </c>
      <c r="K252" s="470">
        <f t="shared" si="14"/>
        <v>740953.5</v>
      </c>
      <c r="L252" s="471">
        <v>591518</v>
      </c>
      <c r="M252" s="469">
        <f t="shared" si="13"/>
        <v>112388.42</v>
      </c>
      <c r="N252" s="470">
        <f t="shared" si="15"/>
        <v>703906.42</v>
      </c>
      <c r="O252" s="472">
        <v>0.19</v>
      </c>
    </row>
    <row r="253" spans="1:15">
      <c r="A253" s="97">
        <v>248</v>
      </c>
      <c r="B253" s="467" t="s">
        <v>1097</v>
      </c>
      <c r="C253" s="98" t="s">
        <v>2322</v>
      </c>
      <c r="D253" s="98" t="s">
        <v>2881</v>
      </c>
      <c r="E253" s="98" t="s">
        <v>2762</v>
      </c>
      <c r="F253" s="98" t="s">
        <v>1121</v>
      </c>
      <c r="G253" s="98"/>
      <c r="H253" s="99" t="s">
        <v>878</v>
      </c>
      <c r="I253" s="468">
        <v>61000</v>
      </c>
      <c r="J253" s="469">
        <f t="shared" si="12"/>
        <v>11590</v>
      </c>
      <c r="K253" s="470">
        <f t="shared" si="14"/>
        <v>72590</v>
      </c>
      <c r="L253" s="471">
        <v>57950</v>
      </c>
      <c r="M253" s="469">
        <f t="shared" si="13"/>
        <v>11010.5</v>
      </c>
      <c r="N253" s="470">
        <f t="shared" si="15"/>
        <v>68960.5</v>
      </c>
      <c r="O253" s="472">
        <v>0.19</v>
      </c>
    </row>
    <row r="254" spans="1:15">
      <c r="A254" s="97">
        <v>249</v>
      </c>
      <c r="B254" s="467" t="s">
        <v>1097</v>
      </c>
      <c r="C254" s="98" t="s">
        <v>2322</v>
      </c>
      <c r="D254" s="98" t="s">
        <v>2881</v>
      </c>
      <c r="E254" s="98" t="s">
        <v>2762</v>
      </c>
      <c r="F254" s="98" t="s">
        <v>1122</v>
      </c>
      <c r="G254" s="98"/>
      <c r="H254" s="99" t="s">
        <v>878</v>
      </c>
      <c r="I254" s="468">
        <v>61000</v>
      </c>
      <c r="J254" s="469">
        <f t="shared" si="12"/>
        <v>11590</v>
      </c>
      <c r="K254" s="470">
        <f t="shared" si="14"/>
        <v>72590</v>
      </c>
      <c r="L254" s="471">
        <v>57950</v>
      </c>
      <c r="M254" s="469">
        <f t="shared" si="13"/>
        <v>11010.5</v>
      </c>
      <c r="N254" s="470">
        <f t="shared" si="15"/>
        <v>68960.5</v>
      </c>
      <c r="O254" s="472">
        <v>0.19</v>
      </c>
    </row>
    <row r="255" spans="1:15">
      <c r="A255" s="97">
        <v>250</v>
      </c>
      <c r="B255" s="467" t="s">
        <v>1097</v>
      </c>
      <c r="C255" s="98" t="s">
        <v>2322</v>
      </c>
      <c r="D255" s="98" t="s">
        <v>2881</v>
      </c>
      <c r="E255" s="98" t="s">
        <v>2762</v>
      </c>
      <c r="F255" s="98" t="s">
        <v>1123</v>
      </c>
      <c r="G255" s="98"/>
      <c r="H255" s="99" t="s">
        <v>878</v>
      </c>
      <c r="I255" s="468">
        <v>61000</v>
      </c>
      <c r="J255" s="469">
        <f t="shared" si="12"/>
        <v>11590</v>
      </c>
      <c r="K255" s="470">
        <f t="shared" si="14"/>
        <v>72590</v>
      </c>
      <c r="L255" s="471">
        <v>57950</v>
      </c>
      <c r="M255" s="469">
        <f t="shared" si="13"/>
        <v>11010.5</v>
      </c>
      <c r="N255" s="470">
        <f t="shared" si="15"/>
        <v>68960.5</v>
      </c>
      <c r="O255" s="472">
        <v>0.19</v>
      </c>
    </row>
    <row r="256" spans="1:15">
      <c r="A256" s="97">
        <v>251</v>
      </c>
      <c r="B256" s="467" t="s">
        <v>1097</v>
      </c>
      <c r="C256" s="98" t="s">
        <v>2322</v>
      </c>
      <c r="D256" s="98" t="s">
        <v>2881</v>
      </c>
      <c r="E256" s="98" t="s">
        <v>2762</v>
      </c>
      <c r="F256" s="98" t="s">
        <v>1124</v>
      </c>
      <c r="G256" s="98"/>
      <c r="H256" s="99" t="s">
        <v>878</v>
      </c>
      <c r="I256" s="468">
        <v>61000</v>
      </c>
      <c r="J256" s="469">
        <f t="shared" si="12"/>
        <v>11590</v>
      </c>
      <c r="K256" s="470">
        <f t="shared" si="14"/>
        <v>72590</v>
      </c>
      <c r="L256" s="471">
        <v>57950</v>
      </c>
      <c r="M256" s="469">
        <f t="shared" si="13"/>
        <v>11010.5</v>
      </c>
      <c r="N256" s="470">
        <f t="shared" si="15"/>
        <v>68960.5</v>
      </c>
      <c r="O256" s="472">
        <v>0.19</v>
      </c>
    </row>
    <row r="257" spans="1:15">
      <c r="A257" s="97">
        <v>252</v>
      </c>
      <c r="B257" s="467" t="s">
        <v>1097</v>
      </c>
      <c r="C257" s="98" t="s">
        <v>2322</v>
      </c>
      <c r="D257" s="98" t="s">
        <v>2882</v>
      </c>
      <c r="E257" s="98" t="s">
        <v>2673</v>
      </c>
      <c r="F257" s="98" t="s">
        <v>1126</v>
      </c>
      <c r="G257" s="98"/>
      <c r="H257" s="99" t="s">
        <v>878</v>
      </c>
      <c r="I257" s="468">
        <v>1407000</v>
      </c>
      <c r="J257" s="469">
        <f t="shared" si="12"/>
        <v>267330</v>
      </c>
      <c r="K257" s="470">
        <f t="shared" si="14"/>
        <v>1674330</v>
      </c>
      <c r="L257" s="471">
        <v>1336650</v>
      </c>
      <c r="M257" s="469">
        <f t="shared" si="13"/>
        <v>253963.5</v>
      </c>
      <c r="N257" s="470">
        <f t="shared" si="15"/>
        <v>1590613.5</v>
      </c>
      <c r="O257" s="472">
        <v>0.19</v>
      </c>
    </row>
    <row r="258" spans="1:15">
      <c r="A258" s="97">
        <v>253</v>
      </c>
      <c r="B258" s="467" t="s">
        <v>1097</v>
      </c>
      <c r="C258" s="98" t="s">
        <v>2322</v>
      </c>
      <c r="D258" s="98" t="s">
        <v>2882</v>
      </c>
      <c r="E258" s="98" t="s">
        <v>2674</v>
      </c>
      <c r="F258" s="98" t="s">
        <v>1127</v>
      </c>
      <c r="G258" s="98"/>
      <c r="H258" s="99" t="s">
        <v>878</v>
      </c>
      <c r="I258" s="468">
        <v>535500</v>
      </c>
      <c r="J258" s="469">
        <f t="shared" si="12"/>
        <v>101745</v>
      </c>
      <c r="K258" s="470">
        <f t="shared" si="14"/>
        <v>637245</v>
      </c>
      <c r="L258" s="471">
        <v>508725</v>
      </c>
      <c r="M258" s="469">
        <f t="shared" si="13"/>
        <v>96657.75</v>
      </c>
      <c r="N258" s="470">
        <f t="shared" si="15"/>
        <v>605382.75</v>
      </c>
      <c r="O258" s="472">
        <v>0.19</v>
      </c>
    </row>
    <row r="259" spans="1:15">
      <c r="A259" s="97">
        <v>254</v>
      </c>
      <c r="B259" s="467" t="s">
        <v>1097</v>
      </c>
      <c r="C259" s="98" t="s">
        <v>2322</v>
      </c>
      <c r="D259" s="98" t="s">
        <v>2882</v>
      </c>
      <c r="E259" s="98" t="s">
        <v>2674</v>
      </c>
      <c r="F259" s="98" t="s">
        <v>1128</v>
      </c>
      <c r="G259" s="98"/>
      <c r="H259" s="99" t="s">
        <v>878</v>
      </c>
      <c r="I259" s="468">
        <v>945000</v>
      </c>
      <c r="J259" s="469">
        <f t="shared" si="12"/>
        <v>179550</v>
      </c>
      <c r="K259" s="470">
        <f t="shared" si="14"/>
        <v>1124550</v>
      </c>
      <c r="L259" s="471">
        <v>897750</v>
      </c>
      <c r="M259" s="469">
        <f t="shared" si="13"/>
        <v>170572.5</v>
      </c>
      <c r="N259" s="470">
        <f t="shared" si="15"/>
        <v>1068322.5</v>
      </c>
      <c r="O259" s="472">
        <v>0.19</v>
      </c>
    </row>
    <row r="260" spans="1:15">
      <c r="A260" s="97">
        <v>255</v>
      </c>
      <c r="B260" s="467" t="s">
        <v>1097</v>
      </c>
      <c r="C260" s="98" t="s">
        <v>2322</v>
      </c>
      <c r="D260" s="98" t="s">
        <v>2882</v>
      </c>
      <c r="E260" s="98" t="s">
        <v>2761</v>
      </c>
      <c r="F260" s="98" t="s">
        <v>1129</v>
      </c>
      <c r="G260" s="98"/>
      <c r="H260" s="99" t="s">
        <v>878</v>
      </c>
      <c r="I260" s="468">
        <v>602385</v>
      </c>
      <c r="J260" s="469">
        <f t="shared" si="12"/>
        <v>114453.15</v>
      </c>
      <c r="K260" s="470">
        <f t="shared" si="14"/>
        <v>716838.15</v>
      </c>
      <c r="L260" s="471">
        <v>572266</v>
      </c>
      <c r="M260" s="469">
        <f t="shared" si="13"/>
        <v>108730.54000000001</v>
      </c>
      <c r="N260" s="470">
        <f t="shared" si="15"/>
        <v>680996.54</v>
      </c>
      <c r="O260" s="472">
        <v>0.19</v>
      </c>
    </row>
    <row r="261" spans="1:15">
      <c r="A261" s="97">
        <v>256</v>
      </c>
      <c r="B261" s="467" t="s">
        <v>1097</v>
      </c>
      <c r="C261" s="98" t="s">
        <v>2322</v>
      </c>
      <c r="D261" s="98" t="s">
        <v>2882</v>
      </c>
      <c r="E261" s="98" t="s">
        <v>2761</v>
      </c>
      <c r="F261" s="98" t="s">
        <v>1130</v>
      </c>
      <c r="G261" s="98"/>
      <c r="H261" s="99" t="s">
        <v>878</v>
      </c>
      <c r="I261" s="468">
        <v>819000</v>
      </c>
      <c r="J261" s="469">
        <f t="shared" si="12"/>
        <v>155610</v>
      </c>
      <c r="K261" s="470">
        <f t="shared" si="14"/>
        <v>974610</v>
      </c>
      <c r="L261" s="471">
        <v>778050</v>
      </c>
      <c r="M261" s="469">
        <f t="shared" si="13"/>
        <v>147829.5</v>
      </c>
      <c r="N261" s="470">
        <f t="shared" si="15"/>
        <v>925879.5</v>
      </c>
      <c r="O261" s="472">
        <v>0.19</v>
      </c>
    </row>
    <row r="262" spans="1:15" ht="25.5">
      <c r="A262" s="97">
        <v>257</v>
      </c>
      <c r="B262" s="467" t="s">
        <v>1097</v>
      </c>
      <c r="C262" s="98" t="s">
        <v>2322</v>
      </c>
      <c r="D262" s="98" t="s">
        <v>2882</v>
      </c>
      <c r="E262" s="98" t="s">
        <v>2761</v>
      </c>
      <c r="F262" s="98" t="s">
        <v>1131</v>
      </c>
      <c r="G262" s="98"/>
      <c r="H262" s="99" t="s">
        <v>878</v>
      </c>
      <c r="I262" s="468">
        <v>1531005</v>
      </c>
      <c r="J262" s="469">
        <f t="shared" ref="J262:J325" si="16">I262*O262</f>
        <v>290890.95</v>
      </c>
      <c r="K262" s="470">
        <f t="shared" si="14"/>
        <v>1821895.95</v>
      </c>
      <c r="L262" s="471">
        <v>1454455</v>
      </c>
      <c r="M262" s="469">
        <f t="shared" ref="M262:M325" si="17">L262*O262</f>
        <v>276346.45</v>
      </c>
      <c r="N262" s="470">
        <f t="shared" si="15"/>
        <v>1730801.45</v>
      </c>
      <c r="O262" s="472">
        <v>0.19</v>
      </c>
    </row>
    <row r="263" spans="1:15">
      <c r="A263" s="97">
        <v>258</v>
      </c>
      <c r="B263" s="467" t="s">
        <v>1097</v>
      </c>
      <c r="C263" s="98" t="s">
        <v>2322</v>
      </c>
      <c r="D263" s="98" t="s">
        <v>2882</v>
      </c>
      <c r="E263" s="98" t="s">
        <v>2761</v>
      </c>
      <c r="F263" s="98" t="s">
        <v>1132</v>
      </c>
      <c r="G263" s="98"/>
      <c r="H263" s="99" t="s">
        <v>878</v>
      </c>
      <c r="I263" s="468">
        <v>1298745</v>
      </c>
      <c r="J263" s="469">
        <f t="shared" si="16"/>
        <v>246761.55</v>
      </c>
      <c r="K263" s="470">
        <f t="shared" ref="K263:K326" si="18">I263+J263</f>
        <v>1545506.55</v>
      </c>
      <c r="L263" s="471">
        <v>1233808</v>
      </c>
      <c r="M263" s="469">
        <f t="shared" si="17"/>
        <v>234423.52</v>
      </c>
      <c r="N263" s="470">
        <f t="shared" ref="N263:N326" si="19">L263+M263</f>
        <v>1468231.52</v>
      </c>
      <c r="O263" s="472">
        <v>0.19</v>
      </c>
    </row>
    <row r="264" spans="1:15">
      <c r="A264" s="97">
        <v>259</v>
      </c>
      <c r="B264" s="467" t="s">
        <v>1097</v>
      </c>
      <c r="C264" s="98" t="s">
        <v>2322</v>
      </c>
      <c r="D264" s="98" t="s">
        <v>2882</v>
      </c>
      <c r="E264" s="98" t="s">
        <v>2761</v>
      </c>
      <c r="F264" s="98" t="s">
        <v>1133</v>
      </c>
      <c r="G264" s="98"/>
      <c r="H264" s="99" t="s">
        <v>878</v>
      </c>
      <c r="I264" s="468">
        <v>690000</v>
      </c>
      <c r="J264" s="469">
        <f t="shared" si="16"/>
        <v>131100</v>
      </c>
      <c r="K264" s="470">
        <f t="shared" si="18"/>
        <v>821100</v>
      </c>
      <c r="L264" s="471">
        <v>655500</v>
      </c>
      <c r="M264" s="469">
        <f t="shared" si="17"/>
        <v>124545</v>
      </c>
      <c r="N264" s="470">
        <f t="shared" si="19"/>
        <v>780045</v>
      </c>
      <c r="O264" s="472">
        <v>0.19</v>
      </c>
    </row>
    <row r="265" spans="1:15">
      <c r="A265" s="97">
        <v>260</v>
      </c>
      <c r="B265" s="467" t="s">
        <v>1097</v>
      </c>
      <c r="C265" s="98" t="s">
        <v>2322</v>
      </c>
      <c r="D265" s="98" t="s">
        <v>2882</v>
      </c>
      <c r="E265" s="98" t="s">
        <v>2761</v>
      </c>
      <c r="F265" s="98" t="s">
        <v>1134</v>
      </c>
      <c r="G265" s="98"/>
      <c r="H265" s="99" t="s">
        <v>878</v>
      </c>
      <c r="I265" s="468">
        <v>787500</v>
      </c>
      <c r="J265" s="469">
        <f t="shared" si="16"/>
        <v>149625</v>
      </c>
      <c r="K265" s="470">
        <f t="shared" si="18"/>
        <v>937125</v>
      </c>
      <c r="L265" s="471">
        <v>748125</v>
      </c>
      <c r="M265" s="469">
        <f t="shared" si="17"/>
        <v>142143.75</v>
      </c>
      <c r="N265" s="470">
        <f t="shared" si="19"/>
        <v>890268.75</v>
      </c>
      <c r="O265" s="472">
        <v>0.19</v>
      </c>
    </row>
    <row r="266" spans="1:15" ht="25.5">
      <c r="A266" s="97">
        <v>261</v>
      </c>
      <c r="B266" s="467" t="s">
        <v>1097</v>
      </c>
      <c r="C266" s="98" t="s">
        <v>2322</v>
      </c>
      <c r="D266" s="98" t="s">
        <v>2882</v>
      </c>
      <c r="E266" s="98" t="s">
        <v>2761</v>
      </c>
      <c r="F266" s="98" t="s">
        <v>1135</v>
      </c>
      <c r="G266" s="98"/>
      <c r="H266" s="99" t="s">
        <v>878</v>
      </c>
      <c r="I266" s="468">
        <v>1596000</v>
      </c>
      <c r="J266" s="469">
        <f t="shared" si="16"/>
        <v>303240</v>
      </c>
      <c r="K266" s="470">
        <f t="shared" si="18"/>
        <v>1899240</v>
      </c>
      <c r="L266" s="471">
        <v>1516200</v>
      </c>
      <c r="M266" s="469">
        <f t="shared" si="17"/>
        <v>288078</v>
      </c>
      <c r="N266" s="470">
        <f t="shared" si="19"/>
        <v>1804278</v>
      </c>
      <c r="O266" s="472">
        <v>0.19</v>
      </c>
    </row>
    <row r="267" spans="1:15">
      <c r="A267" s="97">
        <v>262</v>
      </c>
      <c r="B267" s="467" t="s">
        <v>1097</v>
      </c>
      <c r="C267" s="98" t="s">
        <v>2322</v>
      </c>
      <c r="D267" s="98" t="s">
        <v>2882</v>
      </c>
      <c r="E267" s="98" t="s">
        <v>2761</v>
      </c>
      <c r="F267" s="98" t="s">
        <v>1136</v>
      </c>
      <c r="G267" s="98"/>
      <c r="H267" s="99" t="s">
        <v>878</v>
      </c>
      <c r="I267" s="468">
        <v>800000</v>
      </c>
      <c r="J267" s="469">
        <f t="shared" si="16"/>
        <v>152000</v>
      </c>
      <c r="K267" s="470">
        <f t="shared" si="18"/>
        <v>952000</v>
      </c>
      <c r="L267" s="471">
        <v>760000</v>
      </c>
      <c r="M267" s="469">
        <f t="shared" si="17"/>
        <v>144400</v>
      </c>
      <c r="N267" s="470">
        <f t="shared" si="19"/>
        <v>904400</v>
      </c>
      <c r="O267" s="472">
        <v>0.19</v>
      </c>
    </row>
    <row r="268" spans="1:15">
      <c r="A268" s="97">
        <v>263</v>
      </c>
      <c r="B268" s="467" t="s">
        <v>1097</v>
      </c>
      <c r="C268" s="98" t="s">
        <v>2322</v>
      </c>
      <c r="D268" s="98" t="s">
        <v>2882</v>
      </c>
      <c r="E268" s="98" t="s">
        <v>2761</v>
      </c>
      <c r="F268" s="98" t="s">
        <v>1137</v>
      </c>
      <c r="G268" s="98"/>
      <c r="H268" s="99" t="s">
        <v>878</v>
      </c>
      <c r="I268" s="468">
        <v>605220</v>
      </c>
      <c r="J268" s="469">
        <f t="shared" si="16"/>
        <v>114991.8</v>
      </c>
      <c r="K268" s="470">
        <f t="shared" si="18"/>
        <v>720211.8</v>
      </c>
      <c r="L268" s="471">
        <v>574959</v>
      </c>
      <c r="M268" s="469">
        <f t="shared" si="17"/>
        <v>109242.21</v>
      </c>
      <c r="N268" s="470">
        <f t="shared" si="19"/>
        <v>684201.21</v>
      </c>
      <c r="O268" s="472">
        <v>0.19</v>
      </c>
    </row>
    <row r="269" spans="1:15">
      <c r="A269" s="97">
        <v>264</v>
      </c>
      <c r="B269" s="467" t="s">
        <v>1097</v>
      </c>
      <c r="C269" s="98" t="s">
        <v>2322</v>
      </c>
      <c r="D269" s="98" t="s">
        <v>2882</v>
      </c>
      <c r="E269" s="98" t="s">
        <v>2761</v>
      </c>
      <c r="F269" s="98" t="s">
        <v>1141</v>
      </c>
      <c r="G269" s="98"/>
      <c r="H269" s="99" t="s">
        <v>878</v>
      </c>
      <c r="I269" s="468">
        <v>2535960</v>
      </c>
      <c r="J269" s="469">
        <f t="shared" si="16"/>
        <v>481832.4</v>
      </c>
      <c r="K269" s="470">
        <f t="shared" si="18"/>
        <v>3017792.4</v>
      </c>
      <c r="L269" s="471">
        <v>2409162</v>
      </c>
      <c r="M269" s="469">
        <f t="shared" si="17"/>
        <v>457740.78</v>
      </c>
      <c r="N269" s="470">
        <f t="shared" si="19"/>
        <v>2866902.7800000003</v>
      </c>
      <c r="O269" s="472">
        <v>0.19</v>
      </c>
    </row>
    <row r="270" spans="1:15">
      <c r="A270" s="97">
        <v>265</v>
      </c>
      <c r="B270" s="467" t="s">
        <v>1097</v>
      </c>
      <c r="C270" s="98" t="s">
        <v>2322</v>
      </c>
      <c r="D270" s="98" t="s">
        <v>2882</v>
      </c>
      <c r="E270" s="98" t="s">
        <v>2761</v>
      </c>
      <c r="F270" s="98" t="s">
        <v>1140</v>
      </c>
      <c r="G270" s="98"/>
      <c r="H270" s="99" t="s">
        <v>878</v>
      </c>
      <c r="I270" s="468">
        <v>1800000</v>
      </c>
      <c r="J270" s="469">
        <f t="shared" si="16"/>
        <v>342000</v>
      </c>
      <c r="K270" s="470">
        <f t="shared" si="18"/>
        <v>2142000</v>
      </c>
      <c r="L270" s="471">
        <v>1710000</v>
      </c>
      <c r="M270" s="469">
        <f t="shared" si="17"/>
        <v>324900</v>
      </c>
      <c r="N270" s="470">
        <f t="shared" si="19"/>
        <v>2034900</v>
      </c>
      <c r="O270" s="472">
        <v>0.19</v>
      </c>
    </row>
    <row r="271" spans="1:15" ht="25.5">
      <c r="A271" s="97">
        <v>266</v>
      </c>
      <c r="B271" s="467" t="s">
        <v>1097</v>
      </c>
      <c r="C271" s="98" t="s">
        <v>2322</v>
      </c>
      <c r="D271" s="98" t="s">
        <v>2882</v>
      </c>
      <c r="E271" s="98" t="s">
        <v>2761</v>
      </c>
      <c r="F271" s="98" t="s">
        <v>1468</v>
      </c>
      <c r="G271" s="98"/>
      <c r="H271" s="99" t="s">
        <v>878</v>
      </c>
      <c r="I271" s="468">
        <v>1850000</v>
      </c>
      <c r="J271" s="469">
        <f t="shared" si="16"/>
        <v>351500</v>
      </c>
      <c r="K271" s="470">
        <f t="shared" si="18"/>
        <v>2201500</v>
      </c>
      <c r="L271" s="471">
        <v>1757500</v>
      </c>
      <c r="M271" s="469">
        <f t="shared" si="17"/>
        <v>333925</v>
      </c>
      <c r="N271" s="470">
        <f t="shared" si="19"/>
        <v>2091425</v>
      </c>
      <c r="O271" s="472">
        <v>0.19</v>
      </c>
    </row>
    <row r="272" spans="1:15" ht="25.5">
      <c r="A272" s="97">
        <v>267</v>
      </c>
      <c r="B272" s="467" t="s">
        <v>1097</v>
      </c>
      <c r="C272" s="98" t="s">
        <v>2322</v>
      </c>
      <c r="D272" s="98" t="s">
        <v>2882</v>
      </c>
      <c r="E272" s="98" t="s">
        <v>2761</v>
      </c>
      <c r="F272" s="98" t="s">
        <v>1139</v>
      </c>
      <c r="G272" s="98"/>
      <c r="H272" s="99" t="s">
        <v>878</v>
      </c>
      <c r="I272" s="468">
        <v>1050000</v>
      </c>
      <c r="J272" s="469">
        <f t="shared" si="16"/>
        <v>199500</v>
      </c>
      <c r="K272" s="470">
        <f t="shared" si="18"/>
        <v>1249500</v>
      </c>
      <c r="L272" s="471">
        <v>997500</v>
      </c>
      <c r="M272" s="469">
        <f t="shared" si="17"/>
        <v>189525</v>
      </c>
      <c r="N272" s="470">
        <f t="shared" si="19"/>
        <v>1187025</v>
      </c>
      <c r="O272" s="472">
        <v>0.19</v>
      </c>
    </row>
    <row r="273" spans="1:15">
      <c r="A273" s="97">
        <v>268</v>
      </c>
      <c r="B273" s="467" t="s">
        <v>1097</v>
      </c>
      <c r="C273" s="98" t="s">
        <v>2322</v>
      </c>
      <c r="D273" s="98" t="s">
        <v>2882</v>
      </c>
      <c r="E273" s="98" t="s">
        <v>2761</v>
      </c>
      <c r="F273" s="98" t="s">
        <v>2464</v>
      </c>
      <c r="G273" s="98"/>
      <c r="H273" s="99" t="s">
        <v>878</v>
      </c>
      <c r="I273" s="468">
        <v>1039500</v>
      </c>
      <c r="J273" s="469">
        <f t="shared" si="16"/>
        <v>197505</v>
      </c>
      <c r="K273" s="470">
        <f t="shared" si="18"/>
        <v>1237005</v>
      </c>
      <c r="L273" s="471">
        <v>987525</v>
      </c>
      <c r="M273" s="469">
        <f t="shared" si="17"/>
        <v>187629.75</v>
      </c>
      <c r="N273" s="470">
        <f t="shared" si="19"/>
        <v>1175154.75</v>
      </c>
      <c r="O273" s="472">
        <v>0.19</v>
      </c>
    </row>
    <row r="274" spans="1:15" ht="25.5">
      <c r="A274" s="97">
        <v>269</v>
      </c>
      <c r="B274" s="467" t="s">
        <v>1097</v>
      </c>
      <c r="C274" s="98" t="s">
        <v>2322</v>
      </c>
      <c r="D274" s="98" t="s">
        <v>2882</v>
      </c>
      <c r="E274" s="98" t="s">
        <v>2761</v>
      </c>
      <c r="F274" s="98" t="s">
        <v>2465</v>
      </c>
      <c r="G274" s="98"/>
      <c r="H274" s="99" t="s">
        <v>878</v>
      </c>
      <c r="I274" s="468">
        <v>1713516</v>
      </c>
      <c r="J274" s="469">
        <f t="shared" si="16"/>
        <v>325568.03999999998</v>
      </c>
      <c r="K274" s="470">
        <f t="shared" si="18"/>
        <v>2039084.04</v>
      </c>
      <c r="L274" s="471">
        <v>1627840</v>
      </c>
      <c r="M274" s="469">
        <f t="shared" si="17"/>
        <v>309289.59999999998</v>
      </c>
      <c r="N274" s="470">
        <f t="shared" si="19"/>
        <v>1937129.6</v>
      </c>
      <c r="O274" s="472">
        <v>0.19</v>
      </c>
    </row>
    <row r="275" spans="1:15">
      <c r="A275" s="97">
        <v>270</v>
      </c>
      <c r="B275" s="467" t="s">
        <v>1097</v>
      </c>
      <c r="C275" s="98" t="s">
        <v>2322</v>
      </c>
      <c r="D275" s="98" t="s">
        <v>2882</v>
      </c>
      <c r="E275" s="98" t="s">
        <v>2761</v>
      </c>
      <c r="F275" s="98" t="s">
        <v>1142</v>
      </c>
      <c r="G275" s="98"/>
      <c r="H275" s="99" t="s">
        <v>878</v>
      </c>
      <c r="I275" s="468">
        <v>700000</v>
      </c>
      <c r="J275" s="469">
        <f t="shared" si="16"/>
        <v>133000</v>
      </c>
      <c r="K275" s="470">
        <f t="shared" si="18"/>
        <v>833000</v>
      </c>
      <c r="L275" s="471">
        <v>665000</v>
      </c>
      <c r="M275" s="469">
        <f t="shared" si="17"/>
        <v>126350</v>
      </c>
      <c r="N275" s="470">
        <f t="shared" si="19"/>
        <v>791350</v>
      </c>
      <c r="O275" s="472">
        <v>0.19</v>
      </c>
    </row>
    <row r="276" spans="1:15">
      <c r="A276" s="97">
        <v>271</v>
      </c>
      <c r="B276" s="467" t="s">
        <v>1097</v>
      </c>
      <c r="C276" s="98" t="s">
        <v>2322</v>
      </c>
      <c r="D276" s="98" t="s">
        <v>2882</v>
      </c>
      <c r="E276" s="98" t="s">
        <v>2761</v>
      </c>
      <c r="F276" s="98" t="s">
        <v>1143</v>
      </c>
      <c r="G276" s="98"/>
      <c r="H276" s="99" t="s">
        <v>878</v>
      </c>
      <c r="I276" s="468">
        <v>875175</v>
      </c>
      <c r="J276" s="469">
        <f t="shared" si="16"/>
        <v>166283.25</v>
      </c>
      <c r="K276" s="470">
        <f t="shared" si="18"/>
        <v>1041458.25</v>
      </c>
      <c r="L276" s="471">
        <v>831416</v>
      </c>
      <c r="M276" s="469">
        <f t="shared" si="17"/>
        <v>157969.04</v>
      </c>
      <c r="N276" s="470">
        <f t="shared" si="19"/>
        <v>989385.04</v>
      </c>
      <c r="O276" s="472">
        <v>0.19</v>
      </c>
    </row>
    <row r="277" spans="1:15">
      <c r="A277" s="97">
        <v>272</v>
      </c>
      <c r="B277" s="467" t="s">
        <v>1097</v>
      </c>
      <c r="C277" s="98" t="s">
        <v>2322</v>
      </c>
      <c r="D277" s="98" t="s">
        <v>2882</v>
      </c>
      <c r="E277" s="98" t="s">
        <v>2764</v>
      </c>
      <c r="F277" s="98" t="s">
        <v>1144</v>
      </c>
      <c r="G277" s="98"/>
      <c r="H277" s="99" t="s">
        <v>878</v>
      </c>
      <c r="I277" s="468">
        <v>390000</v>
      </c>
      <c r="J277" s="469">
        <f t="shared" si="16"/>
        <v>74100</v>
      </c>
      <c r="K277" s="470">
        <f t="shared" si="18"/>
        <v>464100</v>
      </c>
      <c r="L277" s="471">
        <v>370500</v>
      </c>
      <c r="M277" s="469">
        <f t="shared" si="17"/>
        <v>70395</v>
      </c>
      <c r="N277" s="470">
        <f t="shared" si="19"/>
        <v>440895</v>
      </c>
      <c r="O277" s="472">
        <v>0.19</v>
      </c>
    </row>
    <row r="278" spans="1:15">
      <c r="A278" s="97">
        <v>273</v>
      </c>
      <c r="B278" s="467" t="s">
        <v>1097</v>
      </c>
      <c r="C278" s="98" t="s">
        <v>2322</v>
      </c>
      <c r="D278" s="98" t="s">
        <v>2882</v>
      </c>
      <c r="E278" s="98" t="s">
        <v>2764</v>
      </c>
      <c r="F278" s="98" t="s">
        <v>1145</v>
      </c>
      <c r="G278" s="98"/>
      <c r="H278" s="99" t="s">
        <v>878</v>
      </c>
      <c r="I278" s="468">
        <v>620000</v>
      </c>
      <c r="J278" s="469">
        <f t="shared" si="16"/>
        <v>117800</v>
      </c>
      <c r="K278" s="470">
        <f t="shared" si="18"/>
        <v>737800</v>
      </c>
      <c r="L278" s="471">
        <v>589000</v>
      </c>
      <c r="M278" s="469">
        <f t="shared" si="17"/>
        <v>111910</v>
      </c>
      <c r="N278" s="470">
        <f t="shared" si="19"/>
        <v>700910</v>
      </c>
      <c r="O278" s="472">
        <v>0.19</v>
      </c>
    </row>
    <row r="279" spans="1:15">
      <c r="A279" s="97">
        <v>274</v>
      </c>
      <c r="B279" s="467" t="s">
        <v>1097</v>
      </c>
      <c r="C279" s="98" t="s">
        <v>2322</v>
      </c>
      <c r="D279" s="98" t="s">
        <v>2882</v>
      </c>
      <c r="E279" s="98" t="s">
        <v>2761</v>
      </c>
      <c r="F279" s="98" t="s">
        <v>1461</v>
      </c>
      <c r="G279" s="98"/>
      <c r="H279" s="99" t="s">
        <v>878</v>
      </c>
      <c r="I279" s="468">
        <v>430000</v>
      </c>
      <c r="J279" s="469">
        <f t="shared" si="16"/>
        <v>81700</v>
      </c>
      <c r="K279" s="470">
        <f t="shared" si="18"/>
        <v>511700</v>
      </c>
      <c r="L279" s="471">
        <v>408500</v>
      </c>
      <c r="M279" s="469">
        <f t="shared" si="17"/>
        <v>77615</v>
      </c>
      <c r="N279" s="470">
        <f t="shared" si="19"/>
        <v>486115</v>
      </c>
      <c r="O279" s="472">
        <v>0.19</v>
      </c>
    </row>
    <row r="280" spans="1:15">
      <c r="A280" s="97">
        <v>275</v>
      </c>
      <c r="B280" s="467" t="s">
        <v>1097</v>
      </c>
      <c r="C280" s="98" t="s">
        <v>2322</v>
      </c>
      <c r="D280" s="98" t="s">
        <v>2882</v>
      </c>
      <c r="E280" s="98" t="s">
        <v>2765</v>
      </c>
      <c r="F280" s="98" t="s">
        <v>1147</v>
      </c>
      <c r="G280" s="98"/>
      <c r="H280" s="99" t="s">
        <v>878</v>
      </c>
      <c r="I280" s="468">
        <v>850000</v>
      </c>
      <c r="J280" s="469">
        <f t="shared" si="16"/>
        <v>161500</v>
      </c>
      <c r="K280" s="470">
        <f t="shared" si="18"/>
        <v>1011500</v>
      </c>
      <c r="L280" s="471">
        <v>807500</v>
      </c>
      <c r="M280" s="469">
        <f t="shared" si="17"/>
        <v>153425</v>
      </c>
      <c r="N280" s="470">
        <f t="shared" si="19"/>
        <v>960925</v>
      </c>
      <c r="O280" s="472">
        <v>0.19</v>
      </c>
    </row>
    <row r="281" spans="1:15">
      <c r="A281" s="97">
        <v>276</v>
      </c>
      <c r="B281" s="467" t="s">
        <v>1097</v>
      </c>
      <c r="C281" s="98" t="s">
        <v>2322</v>
      </c>
      <c r="D281" s="98" t="s">
        <v>2882</v>
      </c>
      <c r="E281" s="98" t="s">
        <v>2765</v>
      </c>
      <c r="F281" s="98" t="s">
        <v>1148</v>
      </c>
      <c r="G281" s="98"/>
      <c r="H281" s="99" t="s">
        <v>878</v>
      </c>
      <c r="I281" s="468">
        <v>2468700</v>
      </c>
      <c r="J281" s="469">
        <f t="shared" si="16"/>
        <v>469053</v>
      </c>
      <c r="K281" s="470">
        <f t="shared" si="18"/>
        <v>2937753</v>
      </c>
      <c r="L281" s="471">
        <v>2345265</v>
      </c>
      <c r="M281" s="469">
        <f t="shared" si="17"/>
        <v>445600.35</v>
      </c>
      <c r="N281" s="470">
        <f t="shared" si="19"/>
        <v>2790865.35</v>
      </c>
      <c r="O281" s="472">
        <v>0.19</v>
      </c>
    </row>
    <row r="282" spans="1:15">
      <c r="A282" s="97">
        <v>277</v>
      </c>
      <c r="B282" s="467" t="s">
        <v>1097</v>
      </c>
      <c r="C282" s="98" t="s">
        <v>2322</v>
      </c>
      <c r="D282" s="98" t="s">
        <v>2882</v>
      </c>
      <c r="E282" s="98" t="s">
        <v>2765</v>
      </c>
      <c r="F282" s="98" t="s">
        <v>1151</v>
      </c>
      <c r="G282" s="98"/>
      <c r="H282" s="99" t="s">
        <v>878</v>
      </c>
      <c r="I282" s="468">
        <v>1256220</v>
      </c>
      <c r="J282" s="469">
        <f t="shared" si="16"/>
        <v>238681.8</v>
      </c>
      <c r="K282" s="470">
        <f t="shared" si="18"/>
        <v>1494901.8</v>
      </c>
      <c r="L282" s="471">
        <v>1193409</v>
      </c>
      <c r="M282" s="469">
        <f t="shared" si="17"/>
        <v>226747.71</v>
      </c>
      <c r="N282" s="470">
        <f t="shared" si="19"/>
        <v>1420156.71</v>
      </c>
      <c r="O282" s="472">
        <v>0.19</v>
      </c>
    </row>
    <row r="283" spans="1:15">
      <c r="A283" s="97">
        <v>278</v>
      </c>
      <c r="B283" s="467" t="s">
        <v>1097</v>
      </c>
      <c r="C283" s="98" t="s">
        <v>2322</v>
      </c>
      <c r="D283" s="98" t="s">
        <v>2882</v>
      </c>
      <c r="E283" s="98" t="s">
        <v>2765</v>
      </c>
      <c r="F283" s="98" t="s">
        <v>1152</v>
      </c>
      <c r="G283" s="98"/>
      <c r="H283" s="99" t="s">
        <v>878</v>
      </c>
      <c r="I283" s="468">
        <v>1071336</v>
      </c>
      <c r="J283" s="469">
        <f t="shared" si="16"/>
        <v>203553.84</v>
      </c>
      <c r="K283" s="470">
        <f t="shared" si="18"/>
        <v>1274889.8400000001</v>
      </c>
      <c r="L283" s="471">
        <v>1017769</v>
      </c>
      <c r="M283" s="469">
        <f t="shared" si="17"/>
        <v>193376.11000000002</v>
      </c>
      <c r="N283" s="470">
        <f t="shared" si="19"/>
        <v>1211145.1100000001</v>
      </c>
      <c r="O283" s="472">
        <v>0.19</v>
      </c>
    </row>
    <row r="284" spans="1:15">
      <c r="A284" s="97">
        <v>279</v>
      </c>
      <c r="B284" s="467" t="s">
        <v>1097</v>
      </c>
      <c r="C284" s="98" t="s">
        <v>2322</v>
      </c>
      <c r="D284" s="98" t="s">
        <v>2882</v>
      </c>
      <c r="E284" s="98" t="s">
        <v>2765</v>
      </c>
      <c r="F284" s="98" t="s">
        <v>1153</v>
      </c>
      <c r="G284" s="98"/>
      <c r="H284" s="99" t="s">
        <v>878</v>
      </c>
      <c r="I284" s="468">
        <v>1051260</v>
      </c>
      <c r="J284" s="469">
        <f t="shared" si="16"/>
        <v>199739.4</v>
      </c>
      <c r="K284" s="470">
        <f t="shared" si="18"/>
        <v>1250999.3999999999</v>
      </c>
      <c r="L284" s="471">
        <v>998697</v>
      </c>
      <c r="M284" s="469">
        <f t="shared" si="17"/>
        <v>189752.43</v>
      </c>
      <c r="N284" s="470">
        <f t="shared" si="19"/>
        <v>1188449.43</v>
      </c>
      <c r="O284" s="472">
        <v>0.19</v>
      </c>
    </row>
    <row r="285" spans="1:15">
      <c r="A285" s="97">
        <v>280</v>
      </c>
      <c r="B285" s="467" t="s">
        <v>1097</v>
      </c>
      <c r="C285" s="98" t="s">
        <v>2322</v>
      </c>
      <c r="D285" s="98" t="s">
        <v>2882</v>
      </c>
      <c r="E285" s="98" t="s">
        <v>2765</v>
      </c>
      <c r="F285" s="98" t="s">
        <v>1154</v>
      </c>
      <c r="G285" s="98"/>
      <c r="H285" s="99" t="s">
        <v>878</v>
      </c>
      <c r="I285" s="468">
        <v>1071336</v>
      </c>
      <c r="J285" s="469">
        <f t="shared" si="16"/>
        <v>203553.84</v>
      </c>
      <c r="K285" s="470">
        <f t="shared" si="18"/>
        <v>1274889.8400000001</v>
      </c>
      <c r="L285" s="471">
        <v>1017769</v>
      </c>
      <c r="M285" s="469">
        <f t="shared" si="17"/>
        <v>193376.11000000002</v>
      </c>
      <c r="N285" s="470">
        <f t="shared" si="19"/>
        <v>1211145.1100000001</v>
      </c>
      <c r="O285" s="472">
        <v>0.19</v>
      </c>
    </row>
    <row r="286" spans="1:15">
      <c r="A286" s="97">
        <v>281</v>
      </c>
      <c r="B286" s="467" t="s">
        <v>1097</v>
      </c>
      <c r="C286" s="98" t="s">
        <v>2322</v>
      </c>
      <c r="D286" s="98" t="s">
        <v>2882</v>
      </c>
      <c r="E286" s="98" t="s">
        <v>2765</v>
      </c>
      <c r="F286" s="98" t="s">
        <v>1155</v>
      </c>
      <c r="G286" s="98"/>
      <c r="H286" s="99" t="s">
        <v>878</v>
      </c>
      <c r="I286" s="468">
        <v>1071336</v>
      </c>
      <c r="J286" s="469">
        <f t="shared" si="16"/>
        <v>203553.84</v>
      </c>
      <c r="K286" s="470">
        <f t="shared" si="18"/>
        <v>1274889.8400000001</v>
      </c>
      <c r="L286" s="471">
        <v>1017769</v>
      </c>
      <c r="M286" s="469">
        <f t="shared" si="17"/>
        <v>193376.11000000002</v>
      </c>
      <c r="N286" s="470">
        <f t="shared" si="19"/>
        <v>1211145.1100000001</v>
      </c>
      <c r="O286" s="472">
        <v>0.19</v>
      </c>
    </row>
    <row r="287" spans="1:15" ht="25.5">
      <c r="A287" s="97">
        <v>282</v>
      </c>
      <c r="B287" s="467" t="s">
        <v>1097</v>
      </c>
      <c r="C287" s="98" t="s">
        <v>2322</v>
      </c>
      <c r="D287" s="98" t="s">
        <v>2882</v>
      </c>
      <c r="E287" s="98" t="s">
        <v>2765</v>
      </c>
      <c r="F287" s="98" t="s">
        <v>1157</v>
      </c>
      <c r="G287" s="98"/>
      <c r="H287" s="99" t="s">
        <v>878</v>
      </c>
      <c r="I287" s="468">
        <v>900000</v>
      </c>
      <c r="J287" s="469">
        <f t="shared" si="16"/>
        <v>171000</v>
      </c>
      <c r="K287" s="470">
        <f t="shared" si="18"/>
        <v>1071000</v>
      </c>
      <c r="L287" s="471">
        <v>855000</v>
      </c>
      <c r="M287" s="469">
        <f t="shared" si="17"/>
        <v>162450</v>
      </c>
      <c r="N287" s="470">
        <f t="shared" si="19"/>
        <v>1017450</v>
      </c>
      <c r="O287" s="472">
        <v>0.19</v>
      </c>
    </row>
    <row r="288" spans="1:15">
      <c r="A288" s="97">
        <v>283</v>
      </c>
      <c r="B288" s="467" t="s">
        <v>1097</v>
      </c>
      <c r="C288" s="98" t="s">
        <v>2322</v>
      </c>
      <c r="D288" s="98" t="s">
        <v>2882</v>
      </c>
      <c r="E288" s="98" t="s">
        <v>2765</v>
      </c>
      <c r="F288" s="98" t="s">
        <v>1158</v>
      </c>
      <c r="G288" s="98"/>
      <c r="H288" s="99" t="s">
        <v>878</v>
      </c>
      <c r="I288" s="468">
        <v>3245800</v>
      </c>
      <c r="J288" s="469">
        <f t="shared" si="16"/>
        <v>616702</v>
      </c>
      <c r="K288" s="470">
        <f t="shared" si="18"/>
        <v>3862502</v>
      </c>
      <c r="L288" s="471">
        <v>3083510</v>
      </c>
      <c r="M288" s="469">
        <f t="shared" si="17"/>
        <v>585866.9</v>
      </c>
      <c r="N288" s="470">
        <f t="shared" si="19"/>
        <v>3669376.9</v>
      </c>
      <c r="O288" s="472">
        <v>0.19</v>
      </c>
    </row>
    <row r="289" spans="1:15">
      <c r="A289" s="97">
        <v>284</v>
      </c>
      <c r="B289" s="467" t="s">
        <v>1097</v>
      </c>
      <c r="C289" s="98" t="s">
        <v>2322</v>
      </c>
      <c r="D289" s="98" t="s">
        <v>2882</v>
      </c>
      <c r="E289" s="98" t="s">
        <v>2766</v>
      </c>
      <c r="F289" s="98" t="s">
        <v>1159</v>
      </c>
      <c r="G289" s="98"/>
      <c r="H289" s="99" t="s">
        <v>878</v>
      </c>
      <c r="I289" s="468">
        <v>450000</v>
      </c>
      <c r="J289" s="469">
        <f t="shared" si="16"/>
        <v>85500</v>
      </c>
      <c r="K289" s="470">
        <f t="shared" si="18"/>
        <v>535500</v>
      </c>
      <c r="L289" s="471">
        <v>427500</v>
      </c>
      <c r="M289" s="469">
        <f t="shared" si="17"/>
        <v>81225</v>
      </c>
      <c r="N289" s="470">
        <f t="shared" si="19"/>
        <v>508725</v>
      </c>
      <c r="O289" s="472">
        <v>0.19</v>
      </c>
    </row>
    <row r="290" spans="1:15" ht="25.5">
      <c r="A290" s="97">
        <v>285</v>
      </c>
      <c r="B290" s="467" t="s">
        <v>1097</v>
      </c>
      <c r="C290" s="473" t="s">
        <v>2322</v>
      </c>
      <c r="D290" s="473" t="s">
        <v>2882</v>
      </c>
      <c r="E290" s="98" t="s">
        <v>2672</v>
      </c>
      <c r="F290" s="98" t="s">
        <v>1160</v>
      </c>
      <c r="G290" s="98"/>
      <c r="H290" s="99" t="s">
        <v>878</v>
      </c>
      <c r="I290" s="468">
        <v>1399692</v>
      </c>
      <c r="J290" s="469">
        <f t="shared" si="16"/>
        <v>265941.48</v>
      </c>
      <c r="K290" s="470">
        <f>I290+J290</f>
        <v>1665633.48</v>
      </c>
      <c r="L290" s="471">
        <v>1329707</v>
      </c>
      <c r="M290" s="469">
        <f t="shared" si="17"/>
        <v>252644.33000000002</v>
      </c>
      <c r="N290" s="470">
        <f t="shared" si="19"/>
        <v>1582351.33</v>
      </c>
      <c r="O290" s="472">
        <v>0.19</v>
      </c>
    </row>
    <row r="291" spans="1:15">
      <c r="A291" s="97">
        <v>286</v>
      </c>
      <c r="B291" s="467" t="s">
        <v>1097</v>
      </c>
      <c r="C291" s="98" t="s">
        <v>2322</v>
      </c>
      <c r="D291" s="98" t="s">
        <v>2882</v>
      </c>
      <c r="E291" s="98" t="s">
        <v>2675</v>
      </c>
      <c r="F291" s="98" t="s">
        <v>1162</v>
      </c>
      <c r="G291" s="98"/>
      <c r="H291" s="99" t="s">
        <v>878</v>
      </c>
      <c r="I291" s="468">
        <v>256700</v>
      </c>
      <c r="J291" s="469">
        <f t="shared" si="16"/>
        <v>48773</v>
      </c>
      <c r="K291" s="470">
        <f t="shared" si="18"/>
        <v>305473</v>
      </c>
      <c r="L291" s="471">
        <v>243865</v>
      </c>
      <c r="M291" s="469">
        <f t="shared" si="17"/>
        <v>46334.35</v>
      </c>
      <c r="N291" s="470">
        <f t="shared" si="19"/>
        <v>290199.34999999998</v>
      </c>
      <c r="O291" s="472">
        <v>0.19</v>
      </c>
    </row>
    <row r="292" spans="1:15">
      <c r="A292" s="97">
        <v>287</v>
      </c>
      <c r="B292" s="467" t="s">
        <v>1097</v>
      </c>
      <c r="C292" s="98" t="s">
        <v>2322</v>
      </c>
      <c r="D292" s="98" t="s">
        <v>2882</v>
      </c>
      <c r="E292" s="98" t="s">
        <v>2763</v>
      </c>
      <c r="F292" s="98" t="s">
        <v>1164</v>
      </c>
      <c r="G292" s="98"/>
      <c r="H292" s="99" t="s">
        <v>878</v>
      </c>
      <c r="I292" s="468">
        <v>508700</v>
      </c>
      <c r="J292" s="469">
        <f t="shared" si="16"/>
        <v>96653</v>
      </c>
      <c r="K292" s="470">
        <f t="shared" si="18"/>
        <v>605353</v>
      </c>
      <c r="L292" s="471">
        <v>483265</v>
      </c>
      <c r="M292" s="469">
        <f t="shared" si="17"/>
        <v>91820.35</v>
      </c>
      <c r="N292" s="470">
        <f t="shared" si="19"/>
        <v>575085.35</v>
      </c>
      <c r="O292" s="472">
        <v>0.19</v>
      </c>
    </row>
    <row r="293" spans="1:15">
      <c r="A293" s="97">
        <v>288</v>
      </c>
      <c r="B293" s="467" t="s">
        <v>1097</v>
      </c>
      <c r="C293" s="98" t="s">
        <v>2322</v>
      </c>
      <c r="D293" s="98" t="s">
        <v>2882</v>
      </c>
      <c r="E293" s="98" t="s">
        <v>2763</v>
      </c>
      <c r="F293" s="98" t="s">
        <v>1165</v>
      </c>
      <c r="G293" s="98"/>
      <c r="H293" s="99" t="s">
        <v>878</v>
      </c>
      <c r="I293" s="468">
        <v>488200</v>
      </c>
      <c r="J293" s="469">
        <f t="shared" si="16"/>
        <v>92758</v>
      </c>
      <c r="K293" s="470">
        <f t="shared" si="18"/>
        <v>580958</v>
      </c>
      <c r="L293" s="471">
        <v>463790</v>
      </c>
      <c r="M293" s="469">
        <f t="shared" si="17"/>
        <v>88120.1</v>
      </c>
      <c r="N293" s="470">
        <f t="shared" si="19"/>
        <v>551910.1</v>
      </c>
      <c r="O293" s="472">
        <v>0.19</v>
      </c>
    </row>
    <row r="294" spans="1:15">
      <c r="A294" s="97">
        <v>289</v>
      </c>
      <c r="B294" s="467" t="s">
        <v>1097</v>
      </c>
      <c r="C294" s="98" t="s">
        <v>2322</v>
      </c>
      <c r="D294" s="98" t="s">
        <v>2882</v>
      </c>
      <c r="E294" s="98" t="s">
        <v>2763</v>
      </c>
      <c r="F294" s="98" t="s">
        <v>1167</v>
      </c>
      <c r="G294" s="98"/>
      <c r="H294" s="99" t="s">
        <v>878</v>
      </c>
      <c r="I294" s="468">
        <v>306800</v>
      </c>
      <c r="J294" s="469">
        <f t="shared" si="16"/>
        <v>58292</v>
      </c>
      <c r="K294" s="470">
        <f t="shared" si="18"/>
        <v>365092</v>
      </c>
      <c r="L294" s="471">
        <v>291460</v>
      </c>
      <c r="M294" s="469">
        <f t="shared" si="17"/>
        <v>55377.4</v>
      </c>
      <c r="N294" s="470">
        <f t="shared" si="19"/>
        <v>346837.4</v>
      </c>
      <c r="O294" s="472">
        <v>0.19</v>
      </c>
    </row>
    <row r="295" spans="1:15">
      <c r="A295" s="97">
        <v>290</v>
      </c>
      <c r="B295" s="467" t="s">
        <v>1097</v>
      </c>
      <c r="C295" s="98" t="s">
        <v>2322</v>
      </c>
      <c r="D295" s="98" t="s">
        <v>2882</v>
      </c>
      <c r="E295" s="98" t="s">
        <v>2763</v>
      </c>
      <c r="F295" s="98" t="s">
        <v>1168</v>
      </c>
      <c r="G295" s="98"/>
      <c r="H295" s="99" t="s">
        <v>878</v>
      </c>
      <c r="I295" s="468">
        <v>1363100</v>
      </c>
      <c r="J295" s="469">
        <f t="shared" si="16"/>
        <v>258989</v>
      </c>
      <c r="K295" s="470">
        <f t="shared" si="18"/>
        <v>1622089</v>
      </c>
      <c r="L295" s="471">
        <v>1294945</v>
      </c>
      <c r="M295" s="469">
        <f t="shared" si="17"/>
        <v>246039.55</v>
      </c>
      <c r="N295" s="470">
        <f t="shared" si="19"/>
        <v>1540984.55</v>
      </c>
      <c r="O295" s="472">
        <v>0.19</v>
      </c>
    </row>
    <row r="296" spans="1:15">
      <c r="A296" s="97">
        <v>291</v>
      </c>
      <c r="B296" s="467" t="s">
        <v>1097</v>
      </c>
      <c r="C296" s="98" t="s">
        <v>2322</v>
      </c>
      <c r="D296" s="98" t="s">
        <v>2882</v>
      </c>
      <c r="E296" s="98" t="s">
        <v>2764</v>
      </c>
      <c r="F296" s="98" t="s">
        <v>2466</v>
      </c>
      <c r="G296" s="98"/>
      <c r="H296" s="99" t="s">
        <v>878</v>
      </c>
      <c r="I296" s="468">
        <v>695513</v>
      </c>
      <c r="J296" s="469">
        <f t="shared" si="16"/>
        <v>132147.47</v>
      </c>
      <c r="K296" s="470">
        <f t="shared" si="18"/>
        <v>827660.47</v>
      </c>
      <c r="L296" s="471">
        <v>660737</v>
      </c>
      <c r="M296" s="469">
        <f t="shared" si="17"/>
        <v>125540.03</v>
      </c>
      <c r="N296" s="470">
        <f t="shared" si="19"/>
        <v>786277.03</v>
      </c>
      <c r="O296" s="472">
        <v>0.19</v>
      </c>
    </row>
    <row r="297" spans="1:15" ht="25.5">
      <c r="A297" s="97">
        <v>292</v>
      </c>
      <c r="B297" s="467" t="s">
        <v>1097</v>
      </c>
      <c r="C297" s="98" t="s">
        <v>2322</v>
      </c>
      <c r="D297" s="98" t="s">
        <v>2882</v>
      </c>
      <c r="E297" s="98" t="s">
        <v>2672</v>
      </c>
      <c r="F297" s="98" t="s">
        <v>1174</v>
      </c>
      <c r="G297" s="98"/>
      <c r="H297" s="99" t="s">
        <v>878</v>
      </c>
      <c r="I297" s="468">
        <v>1306000</v>
      </c>
      <c r="J297" s="469">
        <f t="shared" si="16"/>
        <v>248140</v>
      </c>
      <c r="K297" s="470">
        <f t="shared" si="18"/>
        <v>1554140</v>
      </c>
      <c r="L297" s="471">
        <v>1240700</v>
      </c>
      <c r="M297" s="469">
        <f t="shared" si="17"/>
        <v>235733</v>
      </c>
      <c r="N297" s="470">
        <f t="shared" si="19"/>
        <v>1476433</v>
      </c>
      <c r="O297" s="472">
        <v>0.19</v>
      </c>
    </row>
    <row r="298" spans="1:15">
      <c r="A298" s="97">
        <v>293</v>
      </c>
      <c r="B298" s="467" t="s">
        <v>1097</v>
      </c>
      <c r="C298" s="98" t="s">
        <v>2322</v>
      </c>
      <c r="D298" s="98" t="s">
        <v>2882</v>
      </c>
      <c r="E298" s="98" t="s">
        <v>2672</v>
      </c>
      <c r="F298" s="98" t="s">
        <v>1175</v>
      </c>
      <c r="G298" s="98"/>
      <c r="H298" s="99" t="s">
        <v>878</v>
      </c>
      <c r="I298" s="468">
        <v>1231188</v>
      </c>
      <c r="J298" s="469">
        <f t="shared" si="16"/>
        <v>233925.72</v>
      </c>
      <c r="K298" s="470">
        <f t="shared" si="18"/>
        <v>1465113.72</v>
      </c>
      <c r="L298" s="471">
        <v>1169629</v>
      </c>
      <c r="M298" s="469">
        <f t="shared" si="17"/>
        <v>222229.51</v>
      </c>
      <c r="N298" s="470">
        <f t="shared" si="19"/>
        <v>1391858.51</v>
      </c>
      <c r="O298" s="472">
        <v>0.19</v>
      </c>
    </row>
    <row r="299" spans="1:15">
      <c r="A299" s="97">
        <v>294</v>
      </c>
      <c r="B299" s="467" t="s">
        <v>1097</v>
      </c>
      <c r="C299" s="98" t="s">
        <v>2322</v>
      </c>
      <c r="D299" s="98" t="s">
        <v>2883</v>
      </c>
      <c r="E299" s="98" t="s">
        <v>2765</v>
      </c>
      <c r="F299" s="98" t="s">
        <v>2467</v>
      </c>
      <c r="G299" s="98"/>
      <c r="H299" s="99" t="s">
        <v>878</v>
      </c>
      <c r="I299" s="468">
        <v>1635128</v>
      </c>
      <c r="J299" s="469">
        <f t="shared" si="16"/>
        <v>310674.32</v>
      </c>
      <c r="K299" s="470">
        <f t="shared" si="18"/>
        <v>1945802.32</v>
      </c>
      <c r="L299" s="471">
        <v>1553372</v>
      </c>
      <c r="M299" s="469">
        <f t="shared" si="17"/>
        <v>295140.68</v>
      </c>
      <c r="N299" s="470">
        <f t="shared" si="19"/>
        <v>1848512.68</v>
      </c>
      <c r="O299" s="472">
        <v>0.19</v>
      </c>
    </row>
    <row r="300" spans="1:15">
      <c r="A300" s="97">
        <v>295</v>
      </c>
      <c r="B300" s="467" t="s">
        <v>1097</v>
      </c>
      <c r="C300" s="98" t="s">
        <v>2322</v>
      </c>
      <c r="D300" s="98" t="s">
        <v>1183</v>
      </c>
      <c r="E300" s="98" t="s">
        <v>2761</v>
      </c>
      <c r="F300" s="98" t="s">
        <v>1183</v>
      </c>
      <c r="G300" s="98"/>
      <c r="H300" s="99" t="s">
        <v>878</v>
      </c>
      <c r="I300" s="468">
        <v>1636700</v>
      </c>
      <c r="J300" s="469">
        <f t="shared" si="16"/>
        <v>310973</v>
      </c>
      <c r="K300" s="470">
        <f t="shared" si="18"/>
        <v>1947673</v>
      </c>
      <c r="L300" s="471">
        <v>1554865</v>
      </c>
      <c r="M300" s="469">
        <f t="shared" si="17"/>
        <v>295424.34999999998</v>
      </c>
      <c r="N300" s="470">
        <f t="shared" si="19"/>
        <v>1850289.35</v>
      </c>
      <c r="O300" s="472">
        <v>0.19</v>
      </c>
    </row>
    <row r="301" spans="1:15" ht="25.5">
      <c r="A301" s="97">
        <v>296</v>
      </c>
      <c r="B301" s="467" t="s">
        <v>1097</v>
      </c>
      <c r="C301" s="98" t="s">
        <v>2322</v>
      </c>
      <c r="D301" s="98" t="s">
        <v>2884</v>
      </c>
      <c r="E301" s="98" t="s">
        <v>2767</v>
      </c>
      <c r="F301" s="98" t="s">
        <v>1177</v>
      </c>
      <c r="G301" s="98"/>
      <c r="H301" s="99" t="s">
        <v>878</v>
      </c>
      <c r="I301" s="468">
        <v>520000</v>
      </c>
      <c r="J301" s="469">
        <f t="shared" si="16"/>
        <v>98800</v>
      </c>
      <c r="K301" s="470">
        <f t="shared" si="18"/>
        <v>618800</v>
      </c>
      <c r="L301" s="471">
        <v>494000</v>
      </c>
      <c r="M301" s="469">
        <f t="shared" si="17"/>
        <v>93860</v>
      </c>
      <c r="N301" s="470">
        <f t="shared" si="19"/>
        <v>587860</v>
      </c>
      <c r="O301" s="472">
        <v>0.19</v>
      </c>
    </row>
    <row r="302" spans="1:15" ht="25.5">
      <c r="A302" s="97">
        <v>297</v>
      </c>
      <c r="B302" s="467" t="s">
        <v>1097</v>
      </c>
      <c r="C302" s="98" t="s">
        <v>2322</v>
      </c>
      <c r="D302" s="98" t="s">
        <v>1178</v>
      </c>
      <c r="E302" s="98" t="s">
        <v>2765</v>
      </c>
      <c r="F302" s="98" t="s">
        <v>1178</v>
      </c>
      <c r="G302" s="98"/>
      <c r="H302" s="99" t="s">
        <v>878</v>
      </c>
      <c r="I302" s="468">
        <v>2100000</v>
      </c>
      <c r="J302" s="469">
        <f t="shared" si="16"/>
        <v>399000</v>
      </c>
      <c r="K302" s="470">
        <f t="shared" si="18"/>
        <v>2499000</v>
      </c>
      <c r="L302" s="471">
        <v>1995000</v>
      </c>
      <c r="M302" s="469">
        <f t="shared" si="17"/>
        <v>379050</v>
      </c>
      <c r="N302" s="470">
        <f t="shared" si="19"/>
        <v>2374050</v>
      </c>
      <c r="O302" s="472">
        <v>0.19</v>
      </c>
    </row>
    <row r="303" spans="1:15" ht="25.5">
      <c r="A303" s="97">
        <v>298</v>
      </c>
      <c r="B303" s="467" t="s">
        <v>1097</v>
      </c>
      <c r="C303" s="98" t="s">
        <v>2322</v>
      </c>
      <c r="D303" s="98" t="s">
        <v>2885</v>
      </c>
      <c r="E303" s="98" t="s">
        <v>2671</v>
      </c>
      <c r="F303" s="98" t="s">
        <v>1179</v>
      </c>
      <c r="G303" s="98"/>
      <c r="H303" s="99" t="s">
        <v>878</v>
      </c>
      <c r="I303" s="468">
        <v>1200000</v>
      </c>
      <c r="J303" s="469">
        <f t="shared" si="16"/>
        <v>228000</v>
      </c>
      <c r="K303" s="470">
        <f t="shared" si="18"/>
        <v>1428000</v>
      </c>
      <c r="L303" s="471">
        <v>1140000</v>
      </c>
      <c r="M303" s="469">
        <f t="shared" si="17"/>
        <v>216600</v>
      </c>
      <c r="N303" s="470">
        <f t="shared" si="19"/>
        <v>1356600</v>
      </c>
      <c r="O303" s="472">
        <v>0.19</v>
      </c>
    </row>
    <row r="304" spans="1:15">
      <c r="A304" s="97">
        <v>299</v>
      </c>
      <c r="B304" s="467" t="s">
        <v>1097</v>
      </c>
      <c r="C304" s="98" t="s">
        <v>2322</v>
      </c>
      <c r="D304" s="98" t="s">
        <v>2886</v>
      </c>
      <c r="E304" s="98" t="s">
        <v>2761</v>
      </c>
      <c r="F304" s="98" t="s">
        <v>1180</v>
      </c>
      <c r="G304" s="98"/>
      <c r="H304" s="99" t="s">
        <v>878</v>
      </c>
      <c r="I304" s="468">
        <v>2782500</v>
      </c>
      <c r="J304" s="469">
        <f t="shared" si="16"/>
        <v>528675</v>
      </c>
      <c r="K304" s="470">
        <f t="shared" si="18"/>
        <v>3311175</v>
      </c>
      <c r="L304" s="471">
        <v>2643375</v>
      </c>
      <c r="M304" s="469">
        <f t="shared" si="17"/>
        <v>502241.25</v>
      </c>
      <c r="N304" s="470">
        <f t="shared" si="19"/>
        <v>3145616.25</v>
      </c>
      <c r="O304" s="472">
        <v>0.19</v>
      </c>
    </row>
    <row r="305" spans="1:15" ht="25.5">
      <c r="A305" s="97">
        <v>300</v>
      </c>
      <c r="B305" s="467" t="s">
        <v>1097</v>
      </c>
      <c r="C305" s="98" t="s">
        <v>2322</v>
      </c>
      <c r="D305" s="98" t="s">
        <v>2887</v>
      </c>
      <c r="E305" s="98" t="s">
        <v>2671</v>
      </c>
      <c r="F305" s="98" t="s">
        <v>1181</v>
      </c>
      <c r="G305" s="98"/>
      <c r="H305" s="99" t="s">
        <v>878</v>
      </c>
      <c r="I305" s="468">
        <v>1200000</v>
      </c>
      <c r="J305" s="469">
        <f t="shared" si="16"/>
        <v>228000</v>
      </c>
      <c r="K305" s="470">
        <f t="shared" si="18"/>
        <v>1428000</v>
      </c>
      <c r="L305" s="471">
        <v>1140000</v>
      </c>
      <c r="M305" s="469">
        <f t="shared" si="17"/>
        <v>216600</v>
      </c>
      <c r="N305" s="470">
        <f t="shared" si="19"/>
        <v>1356600</v>
      </c>
      <c r="O305" s="472">
        <v>0.19</v>
      </c>
    </row>
    <row r="306" spans="1:15" ht="25.5">
      <c r="A306" s="97">
        <v>301</v>
      </c>
      <c r="B306" s="467" t="s">
        <v>1097</v>
      </c>
      <c r="C306" s="104" t="s">
        <v>2322</v>
      </c>
      <c r="D306" s="104" t="s">
        <v>1100</v>
      </c>
      <c r="E306" s="104" t="s">
        <v>2761</v>
      </c>
      <c r="F306" s="104" t="s">
        <v>1100</v>
      </c>
      <c r="G306" s="104"/>
      <c r="H306" s="105" t="s">
        <v>878</v>
      </c>
      <c r="I306" s="468">
        <v>180000</v>
      </c>
      <c r="J306" s="469">
        <f t="shared" si="16"/>
        <v>34200</v>
      </c>
      <c r="K306" s="470">
        <f t="shared" si="18"/>
        <v>214200</v>
      </c>
      <c r="L306" s="471">
        <v>171000</v>
      </c>
      <c r="M306" s="469">
        <f t="shared" si="17"/>
        <v>32490</v>
      </c>
      <c r="N306" s="470">
        <f t="shared" si="19"/>
        <v>203490</v>
      </c>
      <c r="O306" s="472">
        <v>0.19</v>
      </c>
    </row>
    <row r="307" spans="1:15">
      <c r="A307" s="97">
        <v>302</v>
      </c>
      <c r="B307" s="467" t="s">
        <v>1097</v>
      </c>
      <c r="C307" s="98" t="s">
        <v>2322</v>
      </c>
      <c r="D307" s="98" t="s">
        <v>2882</v>
      </c>
      <c r="E307" s="26" t="s">
        <v>2761</v>
      </c>
      <c r="F307" s="98" t="s">
        <v>1138</v>
      </c>
      <c r="G307" s="98"/>
      <c r="H307" s="99" t="s">
        <v>878</v>
      </c>
      <c r="I307" s="468">
        <v>1692300</v>
      </c>
      <c r="J307" s="469">
        <f t="shared" si="16"/>
        <v>321537</v>
      </c>
      <c r="K307" s="470">
        <f t="shared" si="18"/>
        <v>2013837</v>
      </c>
      <c r="L307" s="471">
        <v>1607685</v>
      </c>
      <c r="M307" s="469">
        <f t="shared" si="17"/>
        <v>305460.15000000002</v>
      </c>
      <c r="N307" s="470">
        <f t="shared" si="19"/>
        <v>1913145.15</v>
      </c>
      <c r="O307" s="472">
        <v>0.19</v>
      </c>
    </row>
    <row r="308" spans="1:15">
      <c r="A308" s="97">
        <v>303</v>
      </c>
      <c r="B308" s="467" t="s">
        <v>1097</v>
      </c>
      <c r="C308" s="98" t="s">
        <v>2322</v>
      </c>
      <c r="D308" s="98" t="s">
        <v>2882</v>
      </c>
      <c r="E308" s="98" t="s">
        <v>2761</v>
      </c>
      <c r="F308" s="98" t="s">
        <v>1146</v>
      </c>
      <c r="G308" s="98"/>
      <c r="H308" s="99" t="s">
        <v>878</v>
      </c>
      <c r="I308" s="468">
        <v>1332350</v>
      </c>
      <c r="J308" s="469">
        <f t="shared" si="16"/>
        <v>253146.5</v>
      </c>
      <c r="K308" s="470">
        <f t="shared" si="18"/>
        <v>1585496.5</v>
      </c>
      <c r="L308" s="471">
        <v>1265733</v>
      </c>
      <c r="M308" s="469">
        <f t="shared" si="17"/>
        <v>240489.27</v>
      </c>
      <c r="N308" s="470">
        <f t="shared" si="19"/>
        <v>1506222.27</v>
      </c>
      <c r="O308" s="472">
        <v>0.19</v>
      </c>
    </row>
    <row r="309" spans="1:15" ht="25.5">
      <c r="A309" s="97">
        <v>304</v>
      </c>
      <c r="B309" s="467" t="s">
        <v>1097</v>
      </c>
      <c r="C309" s="104" t="s">
        <v>2322</v>
      </c>
      <c r="D309" s="104" t="s">
        <v>2888</v>
      </c>
      <c r="E309" s="104" t="s">
        <v>2764</v>
      </c>
      <c r="F309" s="104" t="s">
        <v>2469</v>
      </c>
      <c r="G309" s="104"/>
      <c r="H309" s="105" t="s">
        <v>1453</v>
      </c>
      <c r="I309" s="468">
        <v>635250</v>
      </c>
      <c r="J309" s="469">
        <f t="shared" si="16"/>
        <v>120697.5</v>
      </c>
      <c r="K309" s="470">
        <f t="shared" si="18"/>
        <v>755947.5</v>
      </c>
      <c r="L309" s="471">
        <v>603488</v>
      </c>
      <c r="M309" s="469">
        <f t="shared" si="17"/>
        <v>114662.72</v>
      </c>
      <c r="N309" s="470">
        <f t="shared" si="19"/>
        <v>718150.72</v>
      </c>
      <c r="O309" s="472">
        <v>0.19</v>
      </c>
    </row>
    <row r="310" spans="1:15" ht="25.5">
      <c r="A310" s="97">
        <v>305</v>
      </c>
      <c r="B310" s="467" t="s">
        <v>1097</v>
      </c>
      <c r="C310" s="98" t="s">
        <v>2322</v>
      </c>
      <c r="D310" s="98" t="s">
        <v>2889</v>
      </c>
      <c r="E310" s="104" t="s">
        <v>2764</v>
      </c>
      <c r="F310" s="98" t="s">
        <v>1454</v>
      </c>
      <c r="G310" s="98"/>
      <c r="H310" s="99" t="s">
        <v>878</v>
      </c>
      <c r="I310" s="468">
        <v>490000</v>
      </c>
      <c r="J310" s="469">
        <f t="shared" si="16"/>
        <v>93100</v>
      </c>
      <c r="K310" s="470">
        <f t="shared" si="18"/>
        <v>583100</v>
      </c>
      <c r="L310" s="471">
        <v>465500</v>
      </c>
      <c r="M310" s="469">
        <f t="shared" si="17"/>
        <v>88445</v>
      </c>
      <c r="N310" s="470">
        <f t="shared" si="19"/>
        <v>553945</v>
      </c>
      <c r="O310" s="472">
        <v>0.19</v>
      </c>
    </row>
    <row r="311" spans="1:15" ht="25.5">
      <c r="A311" s="97">
        <v>306</v>
      </c>
      <c r="B311" s="467" t="s">
        <v>1097</v>
      </c>
      <c r="C311" s="98" t="s">
        <v>2322</v>
      </c>
      <c r="D311" s="98" t="s">
        <v>2890</v>
      </c>
      <c r="E311" s="26" t="s">
        <v>2764</v>
      </c>
      <c r="F311" s="98" t="s">
        <v>1455</v>
      </c>
      <c r="G311" s="98"/>
      <c r="H311" s="99" t="s">
        <v>878</v>
      </c>
      <c r="I311" s="468">
        <v>660000</v>
      </c>
      <c r="J311" s="469">
        <f t="shared" si="16"/>
        <v>125400</v>
      </c>
      <c r="K311" s="470">
        <f t="shared" si="18"/>
        <v>785400</v>
      </c>
      <c r="L311" s="471">
        <v>627000</v>
      </c>
      <c r="M311" s="469">
        <f t="shared" si="17"/>
        <v>119130</v>
      </c>
      <c r="N311" s="470">
        <f t="shared" si="19"/>
        <v>746130</v>
      </c>
      <c r="O311" s="472">
        <v>0.19</v>
      </c>
    </row>
    <row r="312" spans="1:15">
      <c r="A312" s="97">
        <v>307</v>
      </c>
      <c r="B312" s="467" t="s">
        <v>1097</v>
      </c>
      <c r="C312" s="98" t="s">
        <v>2322</v>
      </c>
      <c r="D312" s="98" t="s">
        <v>2891</v>
      </c>
      <c r="E312" s="26" t="s">
        <v>2764</v>
      </c>
      <c r="F312" s="98" t="s">
        <v>2470</v>
      </c>
      <c r="G312" s="98"/>
      <c r="H312" s="99" t="s">
        <v>878</v>
      </c>
      <c r="I312" s="468">
        <v>620000</v>
      </c>
      <c r="J312" s="469">
        <f t="shared" si="16"/>
        <v>117800</v>
      </c>
      <c r="K312" s="470">
        <f t="shared" si="18"/>
        <v>737800</v>
      </c>
      <c r="L312" s="471">
        <v>589000</v>
      </c>
      <c r="M312" s="469">
        <f t="shared" si="17"/>
        <v>111910</v>
      </c>
      <c r="N312" s="470">
        <f t="shared" si="19"/>
        <v>700910</v>
      </c>
      <c r="O312" s="472">
        <v>0.19</v>
      </c>
    </row>
    <row r="313" spans="1:15" ht="25.5">
      <c r="A313" s="97">
        <v>308</v>
      </c>
      <c r="B313" s="467" t="s">
        <v>1097</v>
      </c>
      <c r="C313" s="98" t="s">
        <v>2322</v>
      </c>
      <c r="D313" s="98" t="s">
        <v>1456</v>
      </c>
      <c r="E313" s="98" t="s">
        <v>2765</v>
      </c>
      <c r="F313" s="98" t="s">
        <v>1456</v>
      </c>
      <c r="G313" s="98"/>
      <c r="H313" s="99" t="s">
        <v>878</v>
      </c>
      <c r="I313" s="468">
        <v>359900</v>
      </c>
      <c r="J313" s="469">
        <f t="shared" si="16"/>
        <v>68381</v>
      </c>
      <c r="K313" s="470">
        <f t="shared" si="18"/>
        <v>428281</v>
      </c>
      <c r="L313" s="471">
        <v>341905</v>
      </c>
      <c r="M313" s="469">
        <f t="shared" si="17"/>
        <v>64961.950000000004</v>
      </c>
      <c r="N313" s="470">
        <f t="shared" si="19"/>
        <v>406866.95</v>
      </c>
      <c r="O313" s="472">
        <v>0.19</v>
      </c>
    </row>
    <row r="314" spans="1:15">
      <c r="A314" s="97">
        <v>309</v>
      </c>
      <c r="B314" s="467" t="s">
        <v>1097</v>
      </c>
      <c r="C314" s="98" t="s">
        <v>2322</v>
      </c>
      <c r="D314" s="98" t="s">
        <v>1457</v>
      </c>
      <c r="E314" s="98" t="s">
        <v>2765</v>
      </c>
      <c r="F314" s="98" t="s">
        <v>1457</v>
      </c>
      <c r="G314" s="98"/>
      <c r="H314" s="99" t="s">
        <v>878</v>
      </c>
      <c r="I314" s="468">
        <v>870000</v>
      </c>
      <c r="J314" s="469">
        <f t="shared" si="16"/>
        <v>165300</v>
      </c>
      <c r="K314" s="470">
        <f t="shared" si="18"/>
        <v>1035300</v>
      </c>
      <c r="L314" s="471">
        <v>826500</v>
      </c>
      <c r="M314" s="469">
        <f t="shared" si="17"/>
        <v>157035</v>
      </c>
      <c r="N314" s="470">
        <f t="shared" si="19"/>
        <v>983535</v>
      </c>
      <c r="O314" s="472">
        <v>0.19</v>
      </c>
    </row>
    <row r="315" spans="1:15" ht="25.5">
      <c r="A315" s="97">
        <v>310</v>
      </c>
      <c r="B315" s="467" t="s">
        <v>1097</v>
      </c>
      <c r="C315" s="98" t="s">
        <v>2322</v>
      </c>
      <c r="D315" s="98" t="s">
        <v>2892</v>
      </c>
      <c r="E315" s="26" t="s">
        <v>2671</v>
      </c>
      <c r="F315" s="98" t="s">
        <v>1184</v>
      </c>
      <c r="G315" s="98"/>
      <c r="H315" s="99" t="s">
        <v>878</v>
      </c>
      <c r="I315" s="468">
        <v>1200000</v>
      </c>
      <c r="J315" s="469">
        <f t="shared" si="16"/>
        <v>228000</v>
      </c>
      <c r="K315" s="470">
        <f t="shared" si="18"/>
        <v>1428000</v>
      </c>
      <c r="L315" s="471">
        <v>1140000</v>
      </c>
      <c r="M315" s="469">
        <f t="shared" si="17"/>
        <v>216600</v>
      </c>
      <c r="N315" s="470">
        <f t="shared" si="19"/>
        <v>1356600</v>
      </c>
      <c r="O315" s="472">
        <v>0.19</v>
      </c>
    </row>
    <row r="316" spans="1:15" ht="25.5">
      <c r="A316" s="97">
        <v>311</v>
      </c>
      <c r="B316" s="467" t="s">
        <v>1097</v>
      </c>
      <c r="C316" s="98" t="s">
        <v>2322</v>
      </c>
      <c r="D316" s="98" t="s">
        <v>1185</v>
      </c>
      <c r="E316" s="26" t="s">
        <v>2672</v>
      </c>
      <c r="F316" s="98" t="s">
        <v>1185</v>
      </c>
      <c r="G316" s="98"/>
      <c r="H316" s="99" t="s">
        <v>878</v>
      </c>
      <c r="I316" s="468">
        <v>741000</v>
      </c>
      <c r="J316" s="469">
        <f t="shared" si="16"/>
        <v>140790</v>
      </c>
      <c r="K316" s="470">
        <f t="shared" si="18"/>
        <v>881790</v>
      </c>
      <c r="L316" s="471">
        <v>703950</v>
      </c>
      <c r="M316" s="469">
        <f t="shared" si="17"/>
        <v>133750.5</v>
      </c>
      <c r="N316" s="470">
        <f t="shared" si="19"/>
        <v>837700.5</v>
      </c>
      <c r="O316" s="472">
        <v>0.19</v>
      </c>
    </row>
    <row r="317" spans="1:15" ht="25.5">
      <c r="A317" s="97">
        <v>312</v>
      </c>
      <c r="B317" s="467" t="s">
        <v>1097</v>
      </c>
      <c r="C317" s="98" t="s">
        <v>2322</v>
      </c>
      <c r="D317" s="98" t="s">
        <v>1458</v>
      </c>
      <c r="E317" s="26" t="s">
        <v>2675</v>
      </c>
      <c r="F317" s="98" t="s">
        <v>1458</v>
      </c>
      <c r="G317" s="98"/>
      <c r="H317" s="99" t="s">
        <v>878</v>
      </c>
      <c r="I317" s="468">
        <v>1058400</v>
      </c>
      <c r="J317" s="469">
        <f t="shared" si="16"/>
        <v>201096</v>
      </c>
      <c r="K317" s="470">
        <f t="shared" si="18"/>
        <v>1259496</v>
      </c>
      <c r="L317" s="471">
        <v>1005480</v>
      </c>
      <c r="M317" s="469">
        <f t="shared" si="17"/>
        <v>191041.2</v>
      </c>
      <c r="N317" s="470">
        <f t="shared" si="19"/>
        <v>1196521.2</v>
      </c>
      <c r="O317" s="472">
        <v>0.19</v>
      </c>
    </row>
    <row r="318" spans="1:15" ht="25.5">
      <c r="A318" s="97">
        <v>313</v>
      </c>
      <c r="B318" s="467" t="s">
        <v>1097</v>
      </c>
      <c r="C318" s="98" t="s">
        <v>2322</v>
      </c>
      <c r="D318" s="98" t="s">
        <v>1459</v>
      </c>
      <c r="E318" s="98" t="s">
        <v>2675</v>
      </c>
      <c r="F318" s="98" t="s">
        <v>1459</v>
      </c>
      <c r="G318" s="98"/>
      <c r="H318" s="99" t="s">
        <v>878</v>
      </c>
      <c r="I318" s="468">
        <v>290000</v>
      </c>
      <c r="J318" s="469">
        <f t="shared" si="16"/>
        <v>55100</v>
      </c>
      <c r="K318" s="470">
        <f t="shared" si="18"/>
        <v>345100</v>
      </c>
      <c r="L318" s="471">
        <v>275500</v>
      </c>
      <c r="M318" s="469">
        <f t="shared" si="17"/>
        <v>52345</v>
      </c>
      <c r="N318" s="470">
        <f t="shared" si="19"/>
        <v>327845</v>
      </c>
      <c r="O318" s="472">
        <v>0.19</v>
      </c>
    </row>
    <row r="319" spans="1:15" ht="25.5">
      <c r="A319" s="97">
        <v>314</v>
      </c>
      <c r="B319" s="467" t="s">
        <v>1097</v>
      </c>
      <c r="C319" s="98" t="s">
        <v>2322</v>
      </c>
      <c r="D319" s="98" t="s">
        <v>2893</v>
      </c>
      <c r="E319" s="98" t="s">
        <v>2675</v>
      </c>
      <c r="F319" s="98" t="s">
        <v>2471</v>
      </c>
      <c r="G319" s="98"/>
      <c r="H319" s="99" t="s">
        <v>878</v>
      </c>
      <c r="I319" s="468">
        <v>400000</v>
      </c>
      <c r="J319" s="469">
        <f t="shared" si="16"/>
        <v>76000</v>
      </c>
      <c r="K319" s="470">
        <f t="shared" si="18"/>
        <v>476000</v>
      </c>
      <c r="L319" s="471">
        <v>380000</v>
      </c>
      <c r="M319" s="469">
        <f t="shared" si="17"/>
        <v>72200</v>
      </c>
      <c r="N319" s="470">
        <f t="shared" si="19"/>
        <v>452200</v>
      </c>
      <c r="O319" s="472">
        <v>0.19</v>
      </c>
    </row>
    <row r="320" spans="1:15" ht="25.5">
      <c r="A320" s="97">
        <v>315</v>
      </c>
      <c r="B320" s="467" t="s">
        <v>1097</v>
      </c>
      <c r="C320" s="26" t="s">
        <v>2322</v>
      </c>
      <c r="D320" s="98" t="s">
        <v>1469</v>
      </c>
      <c r="E320" s="26" t="s">
        <v>2675</v>
      </c>
      <c r="F320" s="98" t="s">
        <v>1469</v>
      </c>
      <c r="G320" s="98"/>
      <c r="H320" s="106" t="s">
        <v>878</v>
      </c>
      <c r="I320" s="468">
        <v>210000</v>
      </c>
      <c r="J320" s="469">
        <f t="shared" si="16"/>
        <v>39900</v>
      </c>
      <c r="K320" s="470">
        <f t="shared" si="18"/>
        <v>249900</v>
      </c>
      <c r="L320" s="471">
        <v>199500</v>
      </c>
      <c r="M320" s="469">
        <f t="shared" si="17"/>
        <v>37905</v>
      </c>
      <c r="N320" s="470">
        <f t="shared" si="19"/>
        <v>237405</v>
      </c>
      <c r="O320" s="472">
        <v>0.19</v>
      </c>
    </row>
    <row r="321" spans="1:15" ht="25.5">
      <c r="A321" s="97">
        <v>316</v>
      </c>
      <c r="B321" s="467" t="s">
        <v>1097</v>
      </c>
      <c r="C321" s="98" t="s">
        <v>2322</v>
      </c>
      <c r="D321" s="98" t="s">
        <v>1186</v>
      </c>
      <c r="E321" s="98" t="s">
        <v>2675</v>
      </c>
      <c r="F321" s="98" t="s">
        <v>1186</v>
      </c>
      <c r="G321" s="98"/>
      <c r="H321" s="99" t="s">
        <v>878</v>
      </c>
      <c r="I321" s="468">
        <v>230000</v>
      </c>
      <c r="J321" s="469">
        <f t="shared" si="16"/>
        <v>43700</v>
      </c>
      <c r="K321" s="470">
        <f t="shared" si="18"/>
        <v>273700</v>
      </c>
      <c r="L321" s="471">
        <v>218500</v>
      </c>
      <c r="M321" s="469">
        <f t="shared" si="17"/>
        <v>41515</v>
      </c>
      <c r="N321" s="470">
        <f t="shared" si="19"/>
        <v>260015</v>
      </c>
      <c r="O321" s="472">
        <v>0.19</v>
      </c>
    </row>
    <row r="322" spans="1:15" ht="25.5">
      <c r="A322" s="97">
        <v>317</v>
      </c>
      <c r="B322" s="467" t="s">
        <v>1097</v>
      </c>
      <c r="C322" s="98" t="s">
        <v>2322</v>
      </c>
      <c r="D322" s="98" t="s">
        <v>1460</v>
      </c>
      <c r="E322" s="98" t="s">
        <v>2675</v>
      </c>
      <c r="F322" s="98" t="s">
        <v>1460</v>
      </c>
      <c r="G322" s="98"/>
      <c r="H322" s="99" t="s">
        <v>878</v>
      </c>
      <c r="I322" s="468">
        <v>250000</v>
      </c>
      <c r="J322" s="469">
        <f t="shared" si="16"/>
        <v>47500</v>
      </c>
      <c r="K322" s="470">
        <f t="shared" si="18"/>
        <v>297500</v>
      </c>
      <c r="L322" s="471">
        <v>237500</v>
      </c>
      <c r="M322" s="469">
        <f t="shared" si="17"/>
        <v>45125</v>
      </c>
      <c r="N322" s="470">
        <f t="shared" si="19"/>
        <v>282625</v>
      </c>
      <c r="O322" s="472">
        <v>0.19</v>
      </c>
    </row>
    <row r="323" spans="1:15">
      <c r="A323" s="97">
        <v>318</v>
      </c>
      <c r="B323" s="467" t="s">
        <v>1097</v>
      </c>
      <c r="C323" s="104" t="s">
        <v>2322</v>
      </c>
      <c r="D323" s="104" t="s">
        <v>2894</v>
      </c>
      <c r="E323" s="104" t="s">
        <v>2763</v>
      </c>
      <c r="F323" s="104" t="s">
        <v>1260</v>
      </c>
      <c r="G323" s="104"/>
      <c r="H323" s="105" t="s">
        <v>878</v>
      </c>
      <c r="I323" s="468">
        <v>1700000</v>
      </c>
      <c r="J323" s="469">
        <f t="shared" si="16"/>
        <v>323000</v>
      </c>
      <c r="K323" s="470">
        <f t="shared" si="18"/>
        <v>2023000</v>
      </c>
      <c r="L323" s="471">
        <v>1615000</v>
      </c>
      <c r="M323" s="469">
        <f t="shared" si="17"/>
        <v>306850</v>
      </c>
      <c r="N323" s="470">
        <f t="shared" si="19"/>
        <v>1921850</v>
      </c>
      <c r="O323" s="472">
        <v>0.19</v>
      </c>
    </row>
    <row r="324" spans="1:15" ht="25.5">
      <c r="A324" s="97">
        <v>319</v>
      </c>
      <c r="B324" s="467" t="s">
        <v>1097</v>
      </c>
      <c r="C324" s="104" t="s">
        <v>2322</v>
      </c>
      <c r="D324" s="104" t="s">
        <v>2895</v>
      </c>
      <c r="E324" s="104" t="s">
        <v>2761</v>
      </c>
      <c r="F324" s="104" t="s">
        <v>2472</v>
      </c>
      <c r="G324" s="104"/>
      <c r="H324" s="105" t="s">
        <v>878</v>
      </c>
      <c r="I324" s="468">
        <v>370000</v>
      </c>
      <c r="J324" s="469">
        <f t="shared" si="16"/>
        <v>70300</v>
      </c>
      <c r="K324" s="470">
        <f t="shared" si="18"/>
        <v>440300</v>
      </c>
      <c r="L324" s="471">
        <v>351500</v>
      </c>
      <c r="M324" s="469">
        <f t="shared" si="17"/>
        <v>66785</v>
      </c>
      <c r="N324" s="470">
        <f t="shared" si="19"/>
        <v>418285</v>
      </c>
      <c r="O324" s="472">
        <v>0.19</v>
      </c>
    </row>
    <row r="325" spans="1:15" ht="25.5">
      <c r="A325" s="97">
        <v>320</v>
      </c>
      <c r="B325" s="467" t="s">
        <v>1097</v>
      </c>
      <c r="C325" s="98" t="s">
        <v>2322</v>
      </c>
      <c r="D325" s="98" t="s">
        <v>2896</v>
      </c>
      <c r="E325" s="98" t="s">
        <v>2671</v>
      </c>
      <c r="F325" s="98" t="s">
        <v>1187</v>
      </c>
      <c r="G325" s="98"/>
      <c r="H325" s="99" t="s">
        <v>878</v>
      </c>
      <c r="I325" s="468">
        <v>1200000</v>
      </c>
      <c r="J325" s="469">
        <f t="shared" si="16"/>
        <v>228000</v>
      </c>
      <c r="K325" s="470">
        <f t="shared" si="18"/>
        <v>1428000</v>
      </c>
      <c r="L325" s="471">
        <v>1140000</v>
      </c>
      <c r="M325" s="469">
        <f t="shared" si="17"/>
        <v>216600</v>
      </c>
      <c r="N325" s="470">
        <f t="shared" si="19"/>
        <v>1356600</v>
      </c>
      <c r="O325" s="472">
        <v>0.19</v>
      </c>
    </row>
    <row r="326" spans="1:15" ht="25.5">
      <c r="A326" s="97">
        <v>321</v>
      </c>
      <c r="B326" s="467" t="s">
        <v>1097</v>
      </c>
      <c r="C326" s="98" t="s">
        <v>2322</v>
      </c>
      <c r="D326" s="98" t="s">
        <v>2897</v>
      </c>
      <c r="E326" s="98" t="s">
        <v>2761</v>
      </c>
      <c r="F326" s="98" t="s">
        <v>1182</v>
      </c>
      <c r="G326" s="98"/>
      <c r="H326" s="99" t="s">
        <v>878</v>
      </c>
      <c r="I326" s="468">
        <v>760350</v>
      </c>
      <c r="J326" s="469">
        <f t="shared" ref="J326:J389" si="20">I326*O326</f>
        <v>144466.5</v>
      </c>
      <c r="K326" s="470">
        <f t="shared" si="18"/>
        <v>904816.5</v>
      </c>
      <c r="L326" s="471">
        <v>722333</v>
      </c>
      <c r="M326" s="469">
        <f t="shared" ref="M326:M389" si="21">L326*O326</f>
        <v>137243.26999999999</v>
      </c>
      <c r="N326" s="470">
        <f t="shared" si="19"/>
        <v>859576.27</v>
      </c>
      <c r="O326" s="472">
        <v>0.19</v>
      </c>
    </row>
    <row r="327" spans="1:15" ht="25.5">
      <c r="A327" s="97">
        <v>322</v>
      </c>
      <c r="B327" s="467" t="s">
        <v>3422</v>
      </c>
      <c r="C327" s="98" t="s">
        <v>2320</v>
      </c>
      <c r="D327" s="98" t="s">
        <v>1095</v>
      </c>
      <c r="E327" s="98" t="s">
        <v>2645</v>
      </c>
      <c r="F327" s="98" t="s">
        <v>1095</v>
      </c>
      <c r="G327" s="98"/>
      <c r="H327" s="99" t="s">
        <v>878</v>
      </c>
      <c r="I327" s="468">
        <v>4500</v>
      </c>
      <c r="J327" s="469">
        <f t="shared" si="20"/>
        <v>855</v>
      </c>
      <c r="K327" s="470">
        <f t="shared" ref="K327:K390" si="22">I327+J327</f>
        <v>5355</v>
      </c>
      <c r="L327" s="471">
        <v>4275</v>
      </c>
      <c r="M327" s="469">
        <f t="shared" si="21"/>
        <v>812.25</v>
      </c>
      <c r="N327" s="470">
        <f t="shared" ref="N327:N390" si="23">L327+M327</f>
        <v>5087.25</v>
      </c>
      <c r="O327" s="472">
        <v>0.19</v>
      </c>
    </row>
    <row r="328" spans="1:15" ht="25.5">
      <c r="A328" s="97">
        <v>323</v>
      </c>
      <c r="B328" s="467" t="s">
        <v>944</v>
      </c>
      <c r="C328" s="98" t="s">
        <v>2383</v>
      </c>
      <c r="D328" s="98" t="s">
        <v>2898</v>
      </c>
      <c r="E328" s="98" t="s">
        <v>2676</v>
      </c>
      <c r="F328" s="98" t="s">
        <v>2474</v>
      </c>
      <c r="G328" s="98" t="s">
        <v>2475</v>
      </c>
      <c r="H328" s="99" t="s">
        <v>878</v>
      </c>
      <c r="I328" s="468">
        <v>6800</v>
      </c>
      <c r="J328" s="469">
        <f t="shared" si="20"/>
        <v>1292</v>
      </c>
      <c r="K328" s="470">
        <f t="shared" si="22"/>
        <v>8092</v>
      </c>
      <c r="L328" s="471">
        <v>6460</v>
      </c>
      <c r="M328" s="469">
        <f t="shared" si="21"/>
        <v>1227.4000000000001</v>
      </c>
      <c r="N328" s="470">
        <f t="shared" si="23"/>
        <v>7687.4</v>
      </c>
      <c r="O328" s="472">
        <v>0.19</v>
      </c>
    </row>
    <row r="329" spans="1:15" ht="25.5">
      <c r="A329" s="97">
        <v>324</v>
      </c>
      <c r="B329" s="467" t="s">
        <v>3422</v>
      </c>
      <c r="C329" s="104" t="s">
        <v>2320</v>
      </c>
      <c r="D329" s="104" t="s">
        <v>1096</v>
      </c>
      <c r="E329" s="104" t="s">
        <v>2665</v>
      </c>
      <c r="F329" s="104" t="s">
        <v>1096</v>
      </c>
      <c r="G329" s="104" t="s">
        <v>896</v>
      </c>
      <c r="H329" s="105" t="s">
        <v>896</v>
      </c>
      <c r="I329" s="468">
        <v>52000</v>
      </c>
      <c r="J329" s="469">
        <f t="shared" si="20"/>
        <v>9880</v>
      </c>
      <c r="K329" s="470">
        <f t="shared" si="22"/>
        <v>61880</v>
      </c>
      <c r="L329" s="471">
        <v>49400</v>
      </c>
      <c r="M329" s="469">
        <f t="shared" si="21"/>
        <v>9386</v>
      </c>
      <c r="N329" s="470">
        <f t="shared" si="23"/>
        <v>58786</v>
      </c>
      <c r="O329" s="472">
        <v>0.19</v>
      </c>
    </row>
    <row r="330" spans="1:15">
      <c r="A330" s="97">
        <v>325</v>
      </c>
      <c r="B330" s="467" t="s">
        <v>944</v>
      </c>
      <c r="C330" s="104" t="s">
        <v>2371</v>
      </c>
      <c r="D330" s="104" t="s">
        <v>2476</v>
      </c>
      <c r="E330" s="104" t="s">
        <v>3509</v>
      </c>
      <c r="F330" s="104" t="s">
        <v>2476</v>
      </c>
      <c r="G330" s="104" t="s">
        <v>961</v>
      </c>
      <c r="H330" s="105" t="s">
        <v>878</v>
      </c>
      <c r="I330" s="468">
        <v>21300</v>
      </c>
      <c r="J330" s="469">
        <f t="shared" si="20"/>
        <v>4047</v>
      </c>
      <c r="K330" s="470">
        <f t="shared" si="22"/>
        <v>25347</v>
      </c>
      <c r="L330" s="471">
        <v>20235</v>
      </c>
      <c r="M330" s="469">
        <f t="shared" si="21"/>
        <v>3844.65</v>
      </c>
      <c r="N330" s="470">
        <f t="shared" si="23"/>
        <v>24079.65</v>
      </c>
      <c r="O330" s="472">
        <v>0.19</v>
      </c>
    </row>
    <row r="331" spans="1:15">
      <c r="A331" s="97">
        <v>326</v>
      </c>
      <c r="B331" s="467" t="s">
        <v>1097</v>
      </c>
      <c r="C331" s="98" t="s">
        <v>2320</v>
      </c>
      <c r="D331" s="98" t="s">
        <v>2899</v>
      </c>
      <c r="E331" s="26" t="s">
        <v>2765</v>
      </c>
      <c r="F331" s="98" t="s">
        <v>1188</v>
      </c>
      <c r="G331" s="98"/>
      <c r="H331" s="99" t="s">
        <v>878</v>
      </c>
      <c r="I331" s="468">
        <v>827000</v>
      </c>
      <c r="J331" s="469">
        <f t="shared" si="20"/>
        <v>157130</v>
      </c>
      <c r="K331" s="470">
        <f t="shared" si="22"/>
        <v>984130</v>
      </c>
      <c r="L331" s="471">
        <v>785650</v>
      </c>
      <c r="M331" s="469">
        <f t="shared" si="21"/>
        <v>149273.5</v>
      </c>
      <c r="N331" s="470">
        <f t="shared" si="23"/>
        <v>934923.5</v>
      </c>
      <c r="O331" s="472">
        <v>0.19</v>
      </c>
    </row>
    <row r="332" spans="1:15">
      <c r="A332" s="97">
        <v>327</v>
      </c>
      <c r="B332" s="467" t="s">
        <v>1097</v>
      </c>
      <c r="C332" s="104" t="s">
        <v>2320</v>
      </c>
      <c r="D332" s="104" t="s">
        <v>2899</v>
      </c>
      <c r="E332" s="104" t="s">
        <v>2765</v>
      </c>
      <c r="F332" s="104" t="s">
        <v>1189</v>
      </c>
      <c r="G332" s="104"/>
      <c r="H332" s="105" t="s">
        <v>878</v>
      </c>
      <c r="I332" s="468">
        <v>410000</v>
      </c>
      <c r="J332" s="469">
        <f t="shared" si="20"/>
        <v>77900</v>
      </c>
      <c r="K332" s="470">
        <f t="shared" si="22"/>
        <v>487900</v>
      </c>
      <c r="L332" s="471">
        <v>389500</v>
      </c>
      <c r="M332" s="469">
        <f t="shared" si="21"/>
        <v>74005</v>
      </c>
      <c r="N332" s="470">
        <f t="shared" si="23"/>
        <v>463505</v>
      </c>
      <c r="O332" s="472">
        <v>0.19</v>
      </c>
    </row>
    <row r="333" spans="1:15" ht="25.5">
      <c r="A333" s="97">
        <v>328</v>
      </c>
      <c r="B333" s="467" t="s">
        <v>1097</v>
      </c>
      <c r="C333" s="104" t="s">
        <v>2320</v>
      </c>
      <c r="D333" s="104" t="s">
        <v>1462</v>
      </c>
      <c r="E333" s="104" t="s">
        <v>2765</v>
      </c>
      <c r="F333" s="104" t="s">
        <v>1462</v>
      </c>
      <c r="G333" s="104"/>
      <c r="H333" s="105" t="s">
        <v>878</v>
      </c>
      <c r="I333" s="468">
        <v>690000</v>
      </c>
      <c r="J333" s="469">
        <f t="shared" si="20"/>
        <v>131100</v>
      </c>
      <c r="K333" s="470">
        <f t="shared" si="22"/>
        <v>821100</v>
      </c>
      <c r="L333" s="471">
        <v>655500</v>
      </c>
      <c r="M333" s="469">
        <f t="shared" si="21"/>
        <v>124545</v>
      </c>
      <c r="N333" s="470">
        <f t="shared" si="23"/>
        <v>780045</v>
      </c>
      <c r="O333" s="472">
        <v>0.19</v>
      </c>
    </row>
    <row r="334" spans="1:15" ht="25.5">
      <c r="A334" s="97">
        <v>329</v>
      </c>
      <c r="B334" s="467" t="s">
        <v>1097</v>
      </c>
      <c r="C334" s="104" t="s">
        <v>2320</v>
      </c>
      <c r="D334" s="104" t="s">
        <v>2900</v>
      </c>
      <c r="E334" s="104" t="s">
        <v>2765</v>
      </c>
      <c r="F334" s="104" t="s">
        <v>1190</v>
      </c>
      <c r="G334" s="104"/>
      <c r="H334" s="105" t="s">
        <v>878</v>
      </c>
      <c r="I334" s="468">
        <v>538000</v>
      </c>
      <c r="J334" s="469">
        <f t="shared" si="20"/>
        <v>102220</v>
      </c>
      <c r="K334" s="470">
        <f t="shared" si="22"/>
        <v>640220</v>
      </c>
      <c r="L334" s="471">
        <v>511100</v>
      </c>
      <c r="M334" s="469">
        <f t="shared" si="21"/>
        <v>97109</v>
      </c>
      <c r="N334" s="470">
        <f t="shared" si="23"/>
        <v>608209</v>
      </c>
      <c r="O334" s="472">
        <v>0.19</v>
      </c>
    </row>
    <row r="335" spans="1:15" ht="25.5">
      <c r="A335" s="97">
        <v>330</v>
      </c>
      <c r="B335" s="467" t="s">
        <v>1097</v>
      </c>
      <c r="C335" s="104" t="s">
        <v>2320</v>
      </c>
      <c r="D335" s="104" t="s">
        <v>2901</v>
      </c>
      <c r="E335" s="104" t="s">
        <v>2765</v>
      </c>
      <c r="F335" s="104" t="s">
        <v>1191</v>
      </c>
      <c r="G335" s="104"/>
      <c r="H335" s="105" t="s">
        <v>878</v>
      </c>
      <c r="I335" s="468">
        <v>695513</v>
      </c>
      <c r="J335" s="469">
        <f t="shared" si="20"/>
        <v>132147.47</v>
      </c>
      <c r="K335" s="470">
        <f t="shared" si="22"/>
        <v>827660.47</v>
      </c>
      <c r="L335" s="471">
        <v>660737</v>
      </c>
      <c r="M335" s="469">
        <f t="shared" si="21"/>
        <v>125540.03</v>
      </c>
      <c r="N335" s="470">
        <f t="shared" si="23"/>
        <v>786277.03</v>
      </c>
      <c r="O335" s="472">
        <v>0.19</v>
      </c>
    </row>
    <row r="336" spans="1:15" ht="25.5">
      <c r="A336" s="97">
        <v>331</v>
      </c>
      <c r="B336" s="467" t="s">
        <v>3422</v>
      </c>
      <c r="C336" s="104" t="s">
        <v>2357</v>
      </c>
      <c r="D336" s="104" t="s">
        <v>2902</v>
      </c>
      <c r="E336" s="104" t="s">
        <v>3475</v>
      </c>
      <c r="F336" s="104" t="s">
        <v>2477</v>
      </c>
      <c r="G336" s="104"/>
      <c r="H336" s="105" t="s">
        <v>878</v>
      </c>
      <c r="I336" s="468">
        <v>14385</v>
      </c>
      <c r="J336" s="469">
        <f t="shared" si="20"/>
        <v>2733.15</v>
      </c>
      <c r="K336" s="470">
        <f t="shared" si="22"/>
        <v>17118.150000000001</v>
      </c>
      <c r="L336" s="471">
        <v>13666</v>
      </c>
      <c r="M336" s="469">
        <f t="shared" si="21"/>
        <v>2596.54</v>
      </c>
      <c r="N336" s="470">
        <f t="shared" si="23"/>
        <v>16262.54</v>
      </c>
      <c r="O336" s="472">
        <v>0.19</v>
      </c>
    </row>
    <row r="337" spans="1:15" ht="25.5">
      <c r="A337" s="97">
        <v>332</v>
      </c>
      <c r="B337" s="467" t="s">
        <v>3422</v>
      </c>
      <c r="C337" s="104" t="s">
        <v>2320</v>
      </c>
      <c r="D337" s="104" t="s">
        <v>2478</v>
      </c>
      <c r="E337" s="104" t="s">
        <v>2656</v>
      </c>
      <c r="F337" s="104" t="s">
        <v>2478</v>
      </c>
      <c r="G337" s="104"/>
      <c r="H337" s="105" t="s">
        <v>878</v>
      </c>
      <c r="I337" s="468">
        <v>450</v>
      </c>
      <c r="J337" s="469">
        <f t="shared" si="20"/>
        <v>85.5</v>
      </c>
      <c r="K337" s="470">
        <f t="shared" si="22"/>
        <v>535.5</v>
      </c>
      <c r="L337" s="471">
        <v>428</v>
      </c>
      <c r="M337" s="469">
        <f t="shared" si="21"/>
        <v>81.320000000000007</v>
      </c>
      <c r="N337" s="470">
        <f t="shared" si="23"/>
        <v>509.32</v>
      </c>
      <c r="O337" s="472">
        <v>0.19</v>
      </c>
    </row>
    <row r="338" spans="1:15" ht="25.5">
      <c r="A338" s="97">
        <v>333</v>
      </c>
      <c r="B338" s="467" t="s">
        <v>1097</v>
      </c>
      <c r="C338" s="104" t="s">
        <v>2322</v>
      </c>
      <c r="D338" s="104" t="s">
        <v>2480</v>
      </c>
      <c r="E338" s="104" t="s">
        <v>2675</v>
      </c>
      <c r="F338" s="104" t="s">
        <v>2480</v>
      </c>
      <c r="G338" s="104"/>
      <c r="H338" s="105" t="s">
        <v>878</v>
      </c>
      <c r="I338" s="468">
        <v>450000</v>
      </c>
      <c r="J338" s="469">
        <f t="shared" si="20"/>
        <v>85500</v>
      </c>
      <c r="K338" s="470">
        <f t="shared" si="22"/>
        <v>535500</v>
      </c>
      <c r="L338" s="471">
        <v>427500</v>
      </c>
      <c r="M338" s="469">
        <f t="shared" si="21"/>
        <v>81225</v>
      </c>
      <c r="N338" s="470">
        <f t="shared" si="23"/>
        <v>508725</v>
      </c>
      <c r="O338" s="472">
        <v>0.19</v>
      </c>
    </row>
    <row r="339" spans="1:15" ht="25.5">
      <c r="A339" s="97">
        <v>334</v>
      </c>
      <c r="B339" s="467" t="s">
        <v>1097</v>
      </c>
      <c r="C339" s="104" t="s">
        <v>2322</v>
      </c>
      <c r="D339" s="104" t="s">
        <v>2481</v>
      </c>
      <c r="E339" s="104" t="s">
        <v>2761</v>
      </c>
      <c r="F339" s="104" t="s">
        <v>2481</v>
      </c>
      <c r="G339" s="104"/>
      <c r="H339" s="105" t="s">
        <v>878</v>
      </c>
      <c r="I339" s="468">
        <v>750000</v>
      </c>
      <c r="J339" s="469">
        <f t="shared" si="20"/>
        <v>142500</v>
      </c>
      <c r="K339" s="470">
        <f t="shared" si="22"/>
        <v>892500</v>
      </c>
      <c r="L339" s="471">
        <v>712500</v>
      </c>
      <c r="M339" s="469">
        <f t="shared" si="21"/>
        <v>135375</v>
      </c>
      <c r="N339" s="470">
        <f t="shared" si="23"/>
        <v>847875</v>
      </c>
      <c r="O339" s="472">
        <v>0.19</v>
      </c>
    </row>
    <row r="340" spans="1:15" ht="25.5">
      <c r="A340" s="97">
        <v>335</v>
      </c>
      <c r="B340" s="467" t="s">
        <v>1097</v>
      </c>
      <c r="C340" s="104" t="s">
        <v>2322</v>
      </c>
      <c r="D340" s="104" t="s">
        <v>1470</v>
      </c>
      <c r="E340" s="104" t="s">
        <v>2763</v>
      </c>
      <c r="F340" s="104" t="s">
        <v>1470</v>
      </c>
      <c r="G340" s="104"/>
      <c r="H340" s="105" t="s">
        <v>878</v>
      </c>
      <c r="I340" s="468">
        <v>528600</v>
      </c>
      <c r="J340" s="469">
        <f t="shared" si="20"/>
        <v>100434</v>
      </c>
      <c r="K340" s="470">
        <f t="shared" si="22"/>
        <v>629034</v>
      </c>
      <c r="L340" s="471">
        <v>502170</v>
      </c>
      <c r="M340" s="469">
        <f t="shared" si="21"/>
        <v>95412.3</v>
      </c>
      <c r="N340" s="470">
        <f t="shared" si="23"/>
        <v>597582.30000000005</v>
      </c>
      <c r="O340" s="472">
        <v>0.19</v>
      </c>
    </row>
    <row r="341" spans="1:15" ht="25.5">
      <c r="A341" s="97">
        <v>336</v>
      </c>
      <c r="B341" s="467" t="s">
        <v>1097</v>
      </c>
      <c r="C341" s="104" t="s">
        <v>2322</v>
      </c>
      <c r="D341" s="104" t="s">
        <v>2482</v>
      </c>
      <c r="E341" s="104" t="s">
        <v>2765</v>
      </c>
      <c r="F341" s="104" t="s">
        <v>2482</v>
      </c>
      <c r="G341" s="104"/>
      <c r="H341" s="105" t="s">
        <v>878</v>
      </c>
      <c r="I341" s="468">
        <v>1205550</v>
      </c>
      <c r="J341" s="469">
        <f t="shared" si="20"/>
        <v>229054.5</v>
      </c>
      <c r="K341" s="470">
        <f t="shared" si="22"/>
        <v>1434604.5</v>
      </c>
      <c r="L341" s="471">
        <v>1145273</v>
      </c>
      <c r="M341" s="469">
        <f t="shared" si="21"/>
        <v>217601.87</v>
      </c>
      <c r="N341" s="470">
        <f t="shared" si="23"/>
        <v>1362874.87</v>
      </c>
      <c r="O341" s="472">
        <v>0.19</v>
      </c>
    </row>
    <row r="342" spans="1:15" ht="25.5">
      <c r="A342" s="97">
        <v>337</v>
      </c>
      <c r="B342" s="467" t="s">
        <v>1097</v>
      </c>
      <c r="C342" s="104" t="s">
        <v>2322</v>
      </c>
      <c r="D342" s="104" t="s">
        <v>2483</v>
      </c>
      <c r="E342" s="104" t="s">
        <v>2677</v>
      </c>
      <c r="F342" s="104" t="s">
        <v>2483</v>
      </c>
      <c r="G342" s="104"/>
      <c r="H342" s="105" t="s">
        <v>878</v>
      </c>
      <c r="I342" s="468">
        <v>1900000</v>
      </c>
      <c r="J342" s="469">
        <f t="shared" si="20"/>
        <v>361000</v>
      </c>
      <c r="K342" s="470">
        <f t="shared" si="22"/>
        <v>2261000</v>
      </c>
      <c r="L342" s="471">
        <v>1805000</v>
      </c>
      <c r="M342" s="469">
        <f t="shared" si="21"/>
        <v>342950</v>
      </c>
      <c r="N342" s="470">
        <f t="shared" si="23"/>
        <v>2147950</v>
      </c>
      <c r="O342" s="472">
        <v>0.19</v>
      </c>
    </row>
    <row r="343" spans="1:15" ht="25.5">
      <c r="A343" s="97">
        <v>338</v>
      </c>
      <c r="B343" s="467" t="s">
        <v>1097</v>
      </c>
      <c r="C343" s="104" t="s">
        <v>2322</v>
      </c>
      <c r="D343" s="104" t="s">
        <v>2484</v>
      </c>
      <c r="E343" s="104" t="s">
        <v>2671</v>
      </c>
      <c r="F343" s="104" t="s">
        <v>2484</v>
      </c>
      <c r="G343" s="104"/>
      <c r="H343" s="105" t="s">
        <v>878</v>
      </c>
      <c r="I343" s="468">
        <v>1428000</v>
      </c>
      <c r="J343" s="469">
        <f t="shared" si="20"/>
        <v>271320</v>
      </c>
      <c r="K343" s="470">
        <f t="shared" si="22"/>
        <v>1699320</v>
      </c>
      <c r="L343" s="471">
        <v>1356600</v>
      </c>
      <c r="M343" s="469">
        <f t="shared" si="21"/>
        <v>257754</v>
      </c>
      <c r="N343" s="470">
        <f t="shared" si="23"/>
        <v>1614354</v>
      </c>
      <c r="O343" s="472">
        <v>0.19</v>
      </c>
    </row>
    <row r="344" spans="1:15" ht="25.5">
      <c r="A344" s="97">
        <v>339</v>
      </c>
      <c r="B344" s="467" t="s">
        <v>1097</v>
      </c>
      <c r="C344" s="104" t="s">
        <v>2322</v>
      </c>
      <c r="D344" s="104" t="s">
        <v>2485</v>
      </c>
      <c r="E344" s="104" t="s">
        <v>2671</v>
      </c>
      <c r="F344" s="104" t="s">
        <v>2485</v>
      </c>
      <c r="G344" s="104"/>
      <c r="H344" s="105" t="s">
        <v>878</v>
      </c>
      <c r="I344" s="468">
        <v>2300000</v>
      </c>
      <c r="J344" s="469">
        <f t="shared" si="20"/>
        <v>437000</v>
      </c>
      <c r="K344" s="470">
        <f t="shared" si="22"/>
        <v>2737000</v>
      </c>
      <c r="L344" s="471">
        <v>2185000</v>
      </c>
      <c r="M344" s="469">
        <f t="shared" si="21"/>
        <v>415150</v>
      </c>
      <c r="N344" s="470">
        <f t="shared" si="23"/>
        <v>2600150</v>
      </c>
      <c r="O344" s="472">
        <v>0.19</v>
      </c>
    </row>
    <row r="345" spans="1:15" ht="25.5">
      <c r="A345" s="97">
        <v>340</v>
      </c>
      <c r="B345" s="467" t="s">
        <v>1097</v>
      </c>
      <c r="C345" s="104" t="s">
        <v>2322</v>
      </c>
      <c r="D345" s="104" t="s">
        <v>2486</v>
      </c>
      <c r="E345" s="104" t="s">
        <v>2675</v>
      </c>
      <c r="F345" s="104" t="s">
        <v>2486</v>
      </c>
      <c r="G345" s="104"/>
      <c r="H345" s="105" t="s">
        <v>878</v>
      </c>
      <c r="I345" s="468">
        <v>593500</v>
      </c>
      <c r="J345" s="469">
        <f t="shared" si="20"/>
        <v>112765</v>
      </c>
      <c r="K345" s="470">
        <f t="shared" si="22"/>
        <v>706265</v>
      </c>
      <c r="L345" s="471">
        <v>563825</v>
      </c>
      <c r="M345" s="469">
        <f t="shared" si="21"/>
        <v>107126.75</v>
      </c>
      <c r="N345" s="470">
        <f t="shared" si="23"/>
        <v>670951.75</v>
      </c>
      <c r="O345" s="472">
        <v>0.19</v>
      </c>
    </row>
    <row r="346" spans="1:15" ht="25.5">
      <c r="A346" s="97">
        <v>341</v>
      </c>
      <c r="B346" s="467" t="s">
        <v>1097</v>
      </c>
      <c r="C346" s="104" t="s">
        <v>2322</v>
      </c>
      <c r="D346" s="104" t="s">
        <v>2487</v>
      </c>
      <c r="E346" s="104" t="s">
        <v>2761</v>
      </c>
      <c r="F346" s="104" t="s">
        <v>2487</v>
      </c>
      <c r="G346" s="104"/>
      <c r="H346" s="105" t="s">
        <v>878</v>
      </c>
      <c r="I346" s="468">
        <v>490000</v>
      </c>
      <c r="J346" s="469">
        <f t="shared" si="20"/>
        <v>93100</v>
      </c>
      <c r="K346" s="470">
        <f t="shared" si="22"/>
        <v>583100</v>
      </c>
      <c r="L346" s="471">
        <v>465500</v>
      </c>
      <c r="M346" s="469">
        <f t="shared" si="21"/>
        <v>88445</v>
      </c>
      <c r="N346" s="470">
        <f t="shared" si="23"/>
        <v>553945</v>
      </c>
      <c r="O346" s="472">
        <v>0.19</v>
      </c>
    </row>
    <row r="347" spans="1:15" ht="25.5">
      <c r="A347" s="97">
        <v>342</v>
      </c>
      <c r="B347" s="467" t="s">
        <v>3422</v>
      </c>
      <c r="C347" s="104" t="s">
        <v>2357</v>
      </c>
      <c r="D347" s="104" t="s">
        <v>2488</v>
      </c>
      <c r="E347" s="104" t="s">
        <v>3493</v>
      </c>
      <c r="F347" s="104" t="s">
        <v>2488</v>
      </c>
      <c r="G347" s="104"/>
      <c r="H347" s="105" t="s">
        <v>878</v>
      </c>
      <c r="I347" s="468">
        <v>3800</v>
      </c>
      <c r="J347" s="469">
        <f t="shared" si="20"/>
        <v>722</v>
      </c>
      <c r="K347" s="470">
        <f t="shared" si="22"/>
        <v>4522</v>
      </c>
      <c r="L347" s="471">
        <v>3610</v>
      </c>
      <c r="M347" s="469">
        <f t="shared" si="21"/>
        <v>685.9</v>
      </c>
      <c r="N347" s="470">
        <f t="shared" si="23"/>
        <v>4295.8999999999996</v>
      </c>
      <c r="O347" s="472">
        <v>0.19</v>
      </c>
    </row>
    <row r="348" spans="1:15" ht="25.5">
      <c r="A348" s="97">
        <v>343</v>
      </c>
      <c r="B348" s="467" t="s">
        <v>3422</v>
      </c>
      <c r="C348" s="104" t="s">
        <v>2357</v>
      </c>
      <c r="D348" s="104" t="s">
        <v>2489</v>
      </c>
      <c r="E348" s="104" t="s">
        <v>3486</v>
      </c>
      <c r="F348" s="104" t="s">
        <v>2489</v>
      </c>
      <c r="G348" s="104"/>
      <c r="H348" s="105" t="s">
        <v>878</v>
      </c>
      <c r="I348" s="468">
        <v>2966</v>
      </c>
      <c r="J348" s="469">
        <f t="shared" si="20"/>
        <v>563.54</v>
      </c>
      <c r="K348" s="470">
        <f t="shared" si="22"/>
        <v>3529.54</v>
      </c>
      <c r="L348" s="471">
        <v>2818</v>
      </c>
      <c r="M348" s="469">
        <f t="shared" si="21"/>
        <v>535.41999999999996</v>
      </c>
      <c r="N348" s="470">
        <f t="shared" si="23"/>
        <v>3353.42</v>
      </c>
      <c r="O348" s="472">
        <v>0.19</v>
      </c>
    </row>
    <row r="349" spans="1:15" ht="25.5">
      <c r="A349" s="97">
        <v>344</v>
      </c>
      <c r="B349" s="467" t="s">
        <v>1097</v>
      </c>
      <c r="C349" s="104" t="s">
        <v>2396</v>
      </c>
      <c r="D349" s="104" t="s">
        <v>2704</v>
      </c>
      <c r="E349" s="104" t="s">
        <v>2678</v>
      </c>
      <c r="F349" s="104" t="s">
        <v>2704</v>
      </c>
      <c r="G349" s="104"/>
      <c r="H349" s="105" t="s">
        <v>878</v>
      </c>
      <c r="I349" s="468">
        <v>8000</v>
      </c>
      <c r="J349" s="469">
        <f t="shared" si="20"/>
        <v>1520</v>
      </c>
      <c r="K349" s="470">
        <f t="shared" si="22"/>
        <v>9520</v>
      </c>
      <c r="L349" s="471">
        <v>7600</v>
      </c>
      <c r="M349" s="469">
        <f t="shared" si="21"/>
        <v>1444</v>
      </c>
      <c r="N349" s="470">
        <f t="shared" si="23"/>
        <v>9044</v>
      </c>
      <c r="O349" s="472">
        <v>0.19</v>
      </c>
    </row>
    <row r="350" spans="1:15" ht="25.5">
      <c r="A350" s="97">
        <v>345</v>
      </c>
      <c r="B350" s="467" t="s">
        <v>1097</v>
      </c>
      <c r="C350" s="104" t="s">
        <v>2322</v>
      </c>
      <c r="D350" s="104" t="s">
        <v>2491</v>
      </c>
      <c r="E350" s="104" t="s">
        <v>2674</v>
      </c>
      <c r="F350" s="104" t="s">
        <v>2491</v>
      </c>
      <c r="G350" s="104"/>
      <c r="H350" s="105" t="s">
        <v>878</v>
      </c>
      <c r="I350" s="468">
        <v>1500000</v>
      </c>
      <c r="J350" s="469">
        <f t="shared" si="20"/>
        <v>285000</v>
      </c>
      <c r="K350" s="470">
        <f t="shared" si="22"/>
        <v>1785000</v>
      </c>
      <c r="L350" s="471">
        <v>1425000</v>
      </c>
      <c r="M350" s="469">
        <f t="shared" si="21"/>
        <v>270750</v>
      </c>
      <c r="N350" s="470">
        <f t="shared" si="23"/>
        <v>1695750</v>
      </c>
      <c r="O350" s="472">
        <v>0.19</v>
      </c>
    </row>
    <row r="351" spans="1:15" ht="25.5">
      <c r="A351" s="97">
        <v>346</v>
      </c>
      <c r="B351" s="467" t="s">
        <v>876</v>
      </c>
      <c r="C351" s="104" t="s">
        <v>2322</v>
      </c>
      <c r="D351" s="104" t="s">
        <v>2705</v>
      </c>
      <c r="E351" s="104" t="s">
        <v>3510</v>
      </c>
      <c r="F351" s="104" t="s">
        <v>2705</v>
      </c>
      <c r="G351" s="104"/>
      <c r="H351" s="105" t="s">
        <v>878</v>
      </c>
      <c r="I351" s="468">
        <v>25800</v>
      </c>
      <c r="J351" s="469">
        <f t="shared" si="20"/>
        <v>4902</v>
      </c>
      <c r="K351" s="470">
        <f t="shared" si="22"/>
        <v>30702</v>
      </c>
      <c r="L351" s="471">
        <v>24510</v>
      </c>
      <c r="M351" s="469">
        <f t="shared" si="21"/>
        <v>4656.8999999999996</v>
      </c>
      <c r="N351" s="470">
        <f t="shared" si="23"/>
        <v>29166.9</v>
      </c>
      <c r="O351" s="472">
        <v>0.19</v>
      </c>
    </row>
    <row r="352" spans="1:15" ht="25.5">
      <c r="A352" s="97">
        <v>347</v>
      </c>
      <c r="B352" s="467" t="s">
        <v>876</v>
      </c>
      <c r="C352" s="104" t="s">
        <v>2380</v>
      </c>
      <c r="D352" s="104" t="s">
        <v>2706</v>
      </c>
      <c r="E352" s="104" t="s">
        <v>2636</v>
      </c>
      <c r="F352" s="104" t="s">
        <v>2706</v>
      </c>
      <c r="G352" s="104"/>
      <c r="H352" s="105" t="s">
        <v>878</v>
      </c>
      <c r="I352" s="468">
        <v>18000</v>
      </c>
      <c r="J352" s="469">
        <f t="shared" si="20"/>
        <v>3420</v>
      </c>
      <c r="K352" s="470">
        <f t="shared" si="22"/>
        <v>21420</v>
      </c>
      <c r="L352" s="471">
        <v>17100</v>
      </c>
      <c r="M352" s="469">
        <f t="shared" si="21"/>
        <v>3249</v>
      </c>
      <c r="N352" s="470">
        <f t="shared" si="23"/>
        <v>20349</v>
      </c>
      <c r="O352" s="472">
        <v>0.19</v>
      </c>
    </row>
    <row r="353" spans="1:15" ht="25.5">
      <c r="A353" s="97">
        <v>348</v>
      </c>
      <c r="B353" s="467" t="s">
        <v>876</v>
      </c>
      <c r="C353" s="104" t="s">
        <v>2322</v>
      </c>
      <c r="D353" s="104" t="s">
        <v>2495</v>
      </c>
      <c r="E353" s="104" t="s">
        <v>3511</v>
      </c>
      <c r="F353" s="104" t="s">
        <v>2495</v>
      </c>
      <c r="G353" s="104"/>
      <c r="H353" s="105" t="s">
        <v>878</v>
      </c>
      <c r="I353" s="468">
        <v>8900</v>
      </c>
      <c r="J353" s="469">
        <f t="shared" si="20"/>
        <v>1691</v>
      </c>
      <c r="K353" s="470">
        <f t="shared" si="22"/>
        <v>10591</v>
      </c>
      <c r="L353" s="471">
        <v>8455</v>
      </c>
      <c r="M353" s="469">
        <f t="shared" si="21"/>
        <v>1606.45</v>
      </c>
      <c r="N353" s="470">
        <f t="shared" si="23"/>
        <v>10061.450000000001</v>
      </c>
      <c r="O353" s="472">
        <v>0.19</v>
      </c>
    </row>
    <row r="354" spans="1:15" ht="25.5">
      <c r="A354" s="97">
        <v>349</v>
      </c>
      <c r="B354" s="467" t="s">
        <v>3422</v>
      </c>
      <c r="C354" s="104" t="s">
        <v>2369</v>
      </c>
      <c r="D354" s="104" t="s">
        <v>2707</v>
      </c>
      <c r="E354" s="104" t="s">
        <v>2655</v>
      </c>
      <c r="F354" s="104" t="s">
        <v>2707</v>
      </c>
      <c r="G354" s="104"/>
      <c r="H354" s="105" t="s">
        <v>878</v>
      </c>
      <c r="I354" s="468">
        <v>1800</v>
      </c>
      <c r="J354" s="469">
        <f t="shared" si="20"/>
        <v>0</v>
      </c>
      <c r="K354" s="470">
        <f t="shared" si="22"/>
        <v>1800</v>
      </c>
      <c r="L354" s="471">
        <v>1710</v>
      </c>
      <c r="M354" s="469">
        <f t="shared" si="21"/>
        <v>0</v>
      </c>
      <c r="N354" s="470">
        <f t="shared" si="23"/>
        <v>1710</v>
      </c>
      <c r="O354" s="472">
        <v>0</v>
      </c>
    </row>
    <row r="355" spans="1:15" ht="25.5">
      <c r="A355" s="97">
        <v>350</v>
      </c>
      <c r="B355" s="467" t="s">
        <v>3422</v>
      </c>
      <c r="C355" s="104" t="s">
        <v>2322</v>
      </c>
      <c r="D355" s="104" t="s">
        <v>2496</v>
      </c>
      <c r="E355" s="104" t="s">
        <v>3493</v>
      </c>
      <c r="F355" s="104" t="s">
        <v>2496</v>
      </c>
      <c r="G355" s="104"/>
      <c r="H355" s="105" t="s">
        <v>878</v>
      </c>
      <c r="I355" s="468">
        <v>3300</v>
      </c>
      <c r="J355" s="469">
        <f t="shared" si="20"/>
        <v>627</v>
      </c>
      <c r="K355" s="470">
        <f t="shared" si="22"/>
        <v>3927</v>
      </c>
      <c r="L355" s="471">
        <v>3135</v>
      </c>
      <c r="M355" s="469">
        <f t="shared" si="21"/>
        <v>595.65</v>
      </c>
      <c r="N355" s="470">
        <f t="shared" si="23"/>
        <v>3730.65</v>
      </c>
      <c r="O355" s="472">
        <v>0.19</v>
      </c>
    </row>
    <row r="356" spans="1:15" ht="25.5">
      <c r="A356" s="97">
        <v>351</v>
      </c>
      <c r="B356" s="467" t="s">
        <v>1097</v>
      </c>
      <c r="C356" s="104" t="s">
        <v>2322</v>
      </c>
      <c r="D356" s="104" t="s">
        <v>2497</v>
      </c>
      <c r="E356" s="104" t="s">
        <v>2761</v>
      </c>
      <c r="F356" s="104" t="s">
        <v>2497</v>
      </c>
      <c r="G356" s="104"/>
      <c r="H356" s="105" t="s">
        <v>878</v>
      </c>
      <c r="I356" s="468">
        <v>2082507</v>
      </c>
      <c r="J356" s="469">
        <f t="shared" si="20"/>
        <v>395676.33</v>
      </c>
      <c r="K356" s="470">
        <f t="shared" si="22"/>
        <v>2478183.33</v>
      </c>
      <c r="L356" s="471">
        <v>1978382</v>
      </c>
      <c r="M356" s="469">
        <f t="shared" si="21"/>
        <v>375892.58</v>
      </c>
      <c r="N356" s="470">
        <f t="shared" si="23"/>
        <v>2354274.58</v>
      </c>
      <c r="O356" s="472">
        <v>0.19</v>
      </c>
    </row>
    <row r="357" spans="1:15" ht="25.5">
      <c r="A357" s="97">
        <v>352</v>
      </c>
      <c r="B357" s="467" t="s">
        <v>876</v>
      </c>
      <c r="C357" s="104" t="s">
        <v>2320</v>
      </c>
      <c r="D357" s="104" t="s">
        <v>2708</v>
      </c>
      <c r="E357" s="104" t="s">
        <v>2636</v>
      </c>
      <c r="F357" s="104" t="s">
        <v>2708</v>
      </c>
      <c r="G357" s="104"/>
      <c r="H357" s="105" t="s">
        <v>878</v>
      </c>
      <c r="I357" s="468">
        <v>505000</v>
      </c>
      <c r="J357" s="469">
        <f t="shared" si="20"/>
        <v>95950</v>
      </c>
      <c r="K357" s="470">
        <f t="shared" si="22"/>
        <v>600950</v>
      </c>
      <c r="L357" s="471">
        <v>479750</v>
      </c>
      <c r="M357" s="469">
        <f t="shared" si="21"/>
        <v>91152.5</v>
      </c>
      <c r="N357" s="470">
        <f t="shared" si="23"/>
        <v>570902.5</v>
      </c>
      <c r="O357" s="472">
        <v>0.19</v>
      </c>
    </row>
    <row r="358" spans="1:15">
      <c r="A358" s="97">
        <v>353</v>
      </c>
      <c r="B358" s="467" t="s">
        <v>876</v>
      </c>
      <c r="C358" s="104" t="s">
        <v>2322</v>
      </c>
      <c r="D358" s="104" t="s">
        <v>2709</v>
      </c>
      <c r="E358" s="104" t="s">
        <v>2620</v>
      </c>
      <c r="F358" s="104" t="s">
        <v>2709</v>
      </c>
      <c r="G358" s="104"/>
      <c r="H358" s="105" t="s">
        <v>878</v>
      </c>
      <c r="I358" s="468">
        <v>16000</v>
      </c>
      <c r="J358" s="469">
        <f t="shared" si="20"/>
        <v>3040</v>
      </c>
      <c r="K358" s="470">
        <f t="shared" si="22"/>
        <v>19040</v>
      </c>
      <c r="L358" s="471">
        <v>15200</v>
      </c>
      <c r="M358" s="469">
        <f t="shared" si="21"/>
        <v>2888</v>
      </c>
      <c r="N358" s="470">
        <f t="shared" si="23"/>
        <v>18088</v>
      </c>
      <c r="O358" s="472">
        <v>0.19</v>
      </c>
    </row>
    <row r="359" spans="1:15">
      <c r="A359" s="97">
        <v>354</v>
      </c>
      <c r="B359" s="467" t="s">
        <v>876</v>
      </c>
      <c r="C359" s="104" t="s">
        <v>2322</v>
      </c>
      <c r="D359" s="104" t="s">
        <v>2710</v>
      </c>
      <c r="E359" s="104" t="s">
        <v>2620</v>
      </c>
      <c r="F359" s="104" t="s">
        <v>2710</v>
      </c>
      <c r="G359" s="104"/>
      <c r="H359" s="105" t="s">
        <v>878</v>
      </c>
      <c r="I359" s="468">
        <v>25900</v>
      </c>
      <c r="J359" s="469">
        <f t="shared" si="20"/>
        <v>4921</v>
      </c>
      <c r="K359" s="470">
        <f t="shared" si="22"/>
        <v>30821</v>
      </c>
      <c r="L359" s="471">
        <v>24605</v>
      </c>
      <c r="M359" s="469">
        <f t="shared" si="21"/>
        <v>4674.95</v>
      </c>
      <c r="N359" s="470">
        <f t="shared" si="23"/>
        <v>29279.95</v>
      </c>
      <c r="O359" s="472">
        <v>0.19</v>
      </c>
    </row>
    <row r="360" spans="1:15">
      <c r="A360" s="97">
        <v>355</v>
      </c>
      <c r="B360" s="467" t="s">
        <v>876</v>
      </c>
      <c r="C360" s="104" t="s">
        <v>2371</v>
      </c>
      <c r="D360" s="104" t="s">
        <v>2711</v>
      </c>
      <c r="E360" s="104" t="s">
        <v>2620</v>
      </c>
      <c r="F360" s="104" t="s">
        <v>2711</v>
      </c>
      <c r="G360" s="104"/>
      <c r="H360" s="105" t="s">
        <v>878</v>
      </c>
      <c r="I360" s="468">
        <v>11000</v>
      </c>
      <c r="J360" s="469">
        <f t="shared" si="20"/>
        <v>2090</v>
      </c>
      <c r="K360" s="470">
        <f t="shared" si="22"/>
        <v>13090</v>
      </c>
      <c r="L360" s="471">
        <v>10450</v>
      </c>
      <c r="M360" s="469">
        <f t="shared" si="21"/>
        <v>1985.5</v>
      </c>
      <c r="N360" s="470">
        <f t="shared" si="23"/>
        <v>12435.5</v>
      </c>
      <c r="O360" s="472">
        <v>0.19</v>
      </c>
    </row>
    <row r="361" spans="1:15" ht="25.5">
      <c r="A361" s="97">
        <v>356</v>
      </c>
      <c r="B361" s="467" t="s">
        <v>876</v>
      </c>
      <c r="C361" s="104" t="s">
        <v>2320</v>
      </c>
      <c r="D361" s="104" t="s">
        <v>2502</v>
      </c>
      <c r="E361" s="104" t="s">
        <v>2623</v>
      </c>
      <c r="F361" s="104" t="s">
        <v>2502</v>
      </c>
      <c r="G361" s="104"/>
      <c r="H361" s="105" t="s">
        <v>890</v>
      </c>
      <c r="I361" s="468">
        <v>35900</v>
      </c>
      <c r="J361" s="469">
        <f t="shared" si="20"/>
        <v>6821</v>
      </c>
      <c r="K361" s="470">
        <f t="shared" si="22"/>
        <v>42721</v>
      </c>
      <c r="L361" s="471">
        <v>34105</v>
      </c>
      <c r="M361" s="469">
        <f t="shared" si="21"/>
        <v>6479.95</v>
      </c>
      <c r="N361" s="470">
        <f t="shared" si="23"/>
        <v>40584.949999999997</v>
      </c>
      <c r="O361" s="472">
        <v>0.19</v>
      </c>
    </row>
    <row r="362" spans="1:15" ht="25.5">
      <c r="A362" s="97">
        <v>357</v>
      </c>
      <c r="B362" s="467" t="s">
        <v>876</v>
      </c>
      <c r="C362" s="104" t="s">
        <v>2320</v>
      </c>
      <c r="D362" s="104" t="s">
        <v>2503</v>
      </c>
      <c r="E362" s="104" t="s">
        <v>2623</v>
      </c>
      <c r="F362" s="104" t="s">
        <v>2503</v>
      </c>
      <c r="G362" s="104"/>
      <c r="H362" s="105" t="s">
        <v>890</v>
      </c>
      <c r="I362" s="468">
        <v>35900</v>
      </c>
      <c r="J362" s="469">
        <f t="shared" si="20"/>
        <v>6821</v>
      </c>
      <c r="K362" s="470">
        <f t="shared" si="22"/>
        <v>42721</v>
      </c>
      <c r="L362" s="471">
        <v>34105</v>
      </c>
      <c r="M362" s="469">
        <f t="shared" si="21"/>
        <v>6479.95</v>
      </c>
      <c r="N362" s="470">
        <f t="shared" si="23"/>
        <v>40584.949999999997</v>
      </c>
      <c r="O362" s="472">
        <v>0.19</v>
      </c>
    </row>
    <row r="363" spans="1:15" ht="25.5">
      <c r="A363" s="97">
        <v>358</v>
      </c>
      <c r="B363" s="467" t="s">
        <v>876</v>
      </c>
      <c r="C363" s="104" t="s">
        <v>2320</v>
      </c>
      <c r="D363" s="104" t="s">
        <v>2504</v>
      </c>
      <c r="E363" s="104" t="s">
        <v>2623</v>
      </c>
      <c r="F363" s="104" t="s">
        <v>2504</v>
      </c>
      <c r="G363" s="104"/>
      <c r="H363" s="105" t="s">
        <v>890</v>
      </c>
      <c r="I363" s="468">
        <v>35900</v>
      </c>
      <c r="J363" s="469">
        <f t="shared" si="20"/>
        <v>6821</v>
      </c>
      <c r="K363" s="470">
        <f t="shared" si="22"/>
        <v>42721</v>
      </c>
      <c r="L363" s="471">
        <v>34105</v>
      </c>
      <c r="M363" s="469">
        <f t="shared" si="21"/>
        <v>6479.95</v>
      </c>
      <c r="N363" s="470">
        <f t="shared" si="23"/>
        <v>40584.949999999997</v>
      </c>
      <c r="O363" s="472">
        <v>0.19</v>
      </c>
    </row>
    <row r="364" spans="1:15" ht="25.5">
      <c r="A364" s="97">
        <v>359</v>
      </c>
      <c r="B364" s="467" t="s">
        <v>876</v>
      </c>
      <c r="C364" s="104" t="s">
        <v>2320</v>
      </c>
      <c r="D364" s="104" t="s">
        <v>2505</v>
      </c>
      <c r="E364" s="104" t="s">
        <v>2623</v>
      </c>
      <c r="F364" s="104" t="s">
        <v>2505</v>
      </c>
      <c r="G364" s="104"/>
      <c r="H364" s="105" t="s">
        <v>890</v>
      </c>
      <c r="I364" s="468">
        <v>35900</v>
      </c>
      <c r="J364" s="469">
        <f t="shared" si="20"/>
        <v>6821</v>
      </c>
      <c r="K364" s="470">
        <f t="shared" si="22"/>
        <v>42721</v>
      </c>
      <c r="L364" s="471">
        <v>34105</v>
      </c>
      <c r="M364" s="469">
        <f t="shared" si="21"/>
        <v>6479.95</v>
      </c>
      <c r="N364" s="470">
        <f t="shared" si="23"/>
        <v>40584.949999999997</v>
      </c>
      <c r="O364" s="472">
        <v>0.19</v>
      </c>
    </row>
    <row r="365" spans="1:15" ht="25.5">
      <c r="A365" s="97">
        <v>360</v>
      </c>
      <c r="B365" s="467" t="s">
        <v>1097</v>
      </c>
      <c r="C365" s="104" t="s">
        <v>2322</v>
      </c>
      <c r="D365" s="104" t="s">
        <v>2113</v>
      </c>
      <c r="E365" s="104" t="s">
        <v>2675</v>
      </c>
      <c r="F365" s="104" t="s">
        <v>2113</v>
      </c>
      <c r="G365" s="104"/>
      <c r="H365" s="105" t="s">
        <v>878</v>
      </c>
      <c r="I365" s="468">
        <v>522450</v>
      </c>
      <c r="J365" s="469">
        <f t="shared" si="20"/>
        <v>99265.5</v>
      </c>
      <c r="K365" s="470">
        <f t="shared" si="22"/>
        <v>621715.5</v>
      </c>
      <c r="L365" s="471">
        <v>496328</v>
      </c>
      <c r="M365" s="469">
        <f t="shared" si="21"/>
        <v>94302.32</v>
      </c>
      <c r="N365" s="470">
        <f t="shared" si="23"/>
        <v>590630.32000000007</v>
      </c>
      <c r="O365" s="472">
        <v>0.19</v>
      </c>
    </row>
    <row r="366" spans="1:15" ht="25.5">
      <c r="A366" s="97">
        <v>361</v>
      </c>
      <c r="B366" s="467" t="s">
        <v>1097</v>
      </c>
      <c r="C366" s="104" t="s">
        <v>2322</v>
      </c>
      <c r="D366" s="104" t="s">
        <v>2506</v>
      </c>
      <c r="E366" s="104" t="s">
        <v>2761</v>
      </c>
      <c r="F366" s="104" t="s">
        <v>2506</v>
      </c>
      <c r="G366" s="104"/>
      <c r="H366" s="105" t="s">
        <v>878</v>
      </c>
      <c r="I366" s="468">
        <v>1574250</v>
      </c>
      <c r="J366" s="469">
        <f t="shared" si="20"/>
        <v>299107.5</v>
      </c>
      <c r="K366" s="470">
        <f t="shared" si="22"/>
        <v>1873357.5</v>
      </c>
      <c r="L366" s="471">
        <v>1495538</v>
      </c>
      <c r="M366" s="469">
        <f t="shared" si="21"/>
        <v>284152.22000000003</v>
      </c>
      <c r="N366" s="470">
        <f t="shared" si="23"/>
        <v>1779690.22</v>
      </c>
      <c r="O366" s="472">
        <v>0.19</v>
      </c>
    </row>
    <row r="367" spans="1:15">
      <c r="A367" s="97">
        <v>362</v>
      </c>
      <c r="B367" s="467" t="s">
        <v>1097</v>
      </c>
      <c r="C367" s="104" t="s">
        <v>2396</v>
      </c>
      <c r="D367" s="104" t="s">
        <v>2507</v>
      </c>
      <c r="E367" s="104" t="s">
        <v>3512</v>
      </c>
      <c r="F367" s="104" t="s">
        <v>2507</v>
      </c>
      <c r="G367" s="104"/>
      <c r="H367" s="105" t="s">
        <v>878</v>
      </c>
      <c r="I367" s="468">
        <v>28000</v>
      </c>
      <c r="J367" s="469">
        <f t="shared" si="20"/>
        <v>5320</v>
      </c>
      <c r="K367" s="470">
        <f t="shared" si="22"/>
        <v>33320</v>
      </c>
      <c r="L367" s="471">
        <v>26600</v>
      </c>
      <c r="M367" s="469">
        <f t="shared" si="21"/>
        <v>5054</v>
      </c>
      <c r="N367" s="470">
        <f t="shared" si="23"/>
        <v>31654</v>
      </c>
      <c r="O367" s="472">
        <v>0.19</v>
      </c>
    </row>
    <row r="368" spans="1:15" ht="25.5">
      <c r="A368" s="97">
        <v>363</v>
      </c>
      <c r="B368" s="467" t="s">
        <v>876</v>
      </c>
      <c r="C368" s="104" t="s">
        <v>2320</v>
      </c>
      <c r="D368" s="104" t="s">
        <v>2508</v>
      </c>
      <c r="E368" s="104" t="s">
        <v>3513</v>
      </c>
      <c r="F368" s="104" t="s">
        <v>2508</v>
      </c>
      <c r="G368" s="104"/>
      <c r="H368" s="105" t="s">
        <v>878</v>
      </c>
      <c r="I368" s="468">
        <v>3885</v>
      </c>
      <c r="J368" s="469">
        <f t="shared" si="20"/>
        <v>738.15</v>
      </c>
      <c r="K368" s="470">
        <f t="shared" si="22"/>
        <v>4623.1499999999996</v>
      </c>
      <c r="L368" s="471">
        <v>3691</v>
      </c>
      <c r="M368" s="469">
        <f t="shared" si="21"/>
        <v>701.29</v>
      </c>
      <c r="N368" s="470">
        <f t="shared" si="23"/>
        <v>4392.29</v>
      </c>
      <c r="O368" s="472">
        <v>0.19</v>
      </c>
    </row>
    <row r="369" spans="1:15" ht="25.5">
      <c r="A369" s="97">
        <v>364</v>
      </c>
      <c r="B369" s="467" t="s">
        <v>876</v>
      </c>
      <c r="C369" s="104" t="s">
        <v>2320</v>
      </c>
      <c r="D369" s="104" t="s">
        <v>2509</v>
      </c>
      <c r="E369" s="104" t="s">
        <v>2623</v>
      </c>
      <c r="F369" s="104" t="s">
        <v>2509</v>
      </c>
      <c r="G369" s="104"/>
      <c r="H369" s="105" t="s">
        <v>890</v>
      </c>
      <c r="I369" s="468">
        <v>18900</v>
      </c>
      <c r="J369" s="469">
        <f t="shared" si="20"/>
        <v>3591</v>
      </c>
      <c r="K369" s="470">
        <f t="shared" si="22"/>
        <v>22491</v>
      </c>
      <c r="L369" s="471">
        <v>17955</v>
      </c>
      <c r="M369" s="469">
        <f t="shared" si="21"/>
        <v>3411.45</v>
      </c>
      <c r="N369" s="470">
        <f t="shared" si="23"/>
        <v>21366.45</v>
      </c>
      <c r="O369" s="472">
        <v>0.19</v>
      </c>
    </row>
    <row r="370" spans="1:15" ht="38.25">
      <c r="A370" s="97">
        <v>365</v>
      </c>
      <c r="B370" s="467" t="s">
        <v>3422</v>
      </c>
      <c r="C370" s="104" t="s">
        <v>2320</v>
      </c>
      <c r="D370" s="104" t="s">
        <v>2712</v>
      </c>
      <c r="E370" s="104" t="s">
        <v>2680</v>
      </c>
      <c r="F370" s="104" t="s">
        <v>2712</v>
      </c>
      <c r="G370" s="104"/>
      <c r="H370" s="105" t="s">
        <v>878</v>
      </c>
      <c r="I370" s="468">
        <v>56000</v>
      </c>
      <c r="J370" s="469">
        <f t="shared" si="20"/>
        <v>10640</v>
      </c>
      <c r="K370" s="470">
        <f t="shared" si="22"/>
        <v>66640</v>
      </c>
      <c r="L370" s="471">
        <v>53200</v>
      </c>
      <c r="M370" s="469">
        <f t="shared" si="21"/>
        <v>10108</v>
      </c>
      <c r="N370" s="470">
        <f t="shared" si="23"/>
        <v>63308</v>
      </c>
      <c r="O370" s="472">
        <v>0.19</v>
      </c>
    </row>
    <row r="371" spans="1:15" ht="25.5">
      <c r="A371" s="97">
        <v>366</v>
      </c>
      <c r="B371" s="467" t="s">
        <v>3422</v>
      </c>
      <c r="C371" s="104" t="s">
        <v>2320</v>
      </c>
      <c r="D371" s="104" t="s">
        <v>2713</v>
      </c>
      <c r="E371" s="104" t="s">
        <v>3514</v>
      </c>
      <c r="F371" s="104" t="s">
        <v>2713</v>
      </c>
      <c r="G371" s="104"/>
      <c r="H371" s="105" t="s">
        <v>878</v>
      </c>
      <c r="I371" s="468">
        <v>20000</v>
      </c>
      <c r="J371" s="469">
        <f t="shared" si="20"/>
        <v>3800</v>
      </c>
      <c r="K371" s="470">
        <f t="shared" si="22"/>
        <v>23800</v>
      </c>
      <c r="L371" s="471">
        <v>19000</v>
      </c>
      <c r="M371" s="469">
        <f t="shared" si="21"/>
        <v>3610</v>
      </c>
      <c r="N371" s="470">
        <f t="shared" si="23"/>
        <v>22610</v>
      </c>
      <c r="O371" s="472">
        <v>0.19</v>
      </c>
    </row>
    <row r="372" spans="1:15" ht="25.5">
      <c r="A372" s="97">
        <v>367</v>
      </c>
      <c r="B372" s="467" t="s">
        <v>3422</v>
      </c>
      <c r="C372" s="104" t="s">
        <v>2320</v>
      </c>
      <c r="D372" s="104" t="s">
        <v>2714</v>
      </c>
      <c r="E372" s="104" t="s">
        <v>2681</v>
      </c>
      <c r="F372" s="104" t="s">
        <v>2714</v>
      </c>
      <c r="G372" s="104"/>
      <c r="H372" s="105" t="s">
        <v>878</v>
      </c>
      <c r="I372" s="468">
        <v>25000</v>
      </c>
      <c r="J372" s="469">
        <f t="shared" si="20"/>
        <v>4750</v>
      </c>
      <c r="K372" s="470">
        <f t="shared" si="22"/>
        <v>29750</v>
      </c>
      <c r="L372" s="471">
        <v>23750</v>
      </c>
      <c r="M372" s="469">
        <f t="shared" si="21"/>
        <v>4512.5</v>
      </c>
      <c r="N372" s="470">
        <f t="shared" si="23"/>
        <v>28262.5</v>
      </c>
      <c r="O372" s="472">
        <v>0.19</v>
      </c>
    </row>
    <row r="373" spans="1:15" ht="25.5">
      <c r="A373" s="97">
        <v>368</v>
      </c>
      <c r="B373" s="467" t="s">
        <v>1097</v>
      </c>
      <c r="C373" s="104" t="s">
        <v>2322</v>
      </c>
      <c r="D373" s="104" t="s">
        <v>2903</v>
      </c>
      <c r="E373" s="104" t="s">
        <v>2761</v>
      </c>
      <c r="F373" s="104" t="s">
        <v>2513</v>
      </c>
      <c r="G373" s="104"/>
      <c r="H373" s="105" t="s">
        <v>878</v>
      </c>
      <c r="I373" s="468">
        <v>470000</v>
      </c>
      <c r="J373" s="469">
        <f t="shared" si="20"/>
        <v>89300</v>
      </c>
      <c r="K373" s="470">
        <f t="shared" si="22"/>
        <v>559300</v>
      </c>
      <c r="L373" s="471">
        <v>446500</v>
      </c>
      <c r="M373" s="469">
        <f t="shared" si="21"/>
        <v>84835</v>
      </c>
      <c r="N373" s="470">
        <f t="shared" si="23"/>
        <v>531335</v>
      </c>
      <c r="O373" s="472">
        <v>0.19</v>
      </c>
    </row>
    <row r="374" spans="1:15" ht="25.5">
      <c r="A374" s="97">
        <v>369</v>
      </c>
      <c r="B374" s="467" t="s">
        <v>3422</v>
      </c>
      <c r="C374" s="104" t="s">
        <v>2322</v>
      </c>
      <c r="D374" s="104" t="s">
        <v>1467</v>
      </c>
      <c r="E374" s="104" t="s">
        <v>2667</v>
      </c>
      <c r="F374" s="104" t="s">
        <v>1467</v>
      </c>
      <c r="G374" s="104"/>
      <c r="H374" s="105" t="s">
        <v>878</v>
      </c>
      <c r="I374" s="468">
        <v>83000</v>
      </c>
      <c r="J374" s="469">
        <f t="shared" si="20"/>
        <v>15770</v>
      </c>
      <c r="K374" s="470">
        <f t="shared" si="22"/>
        <v>98770</v>
      </c>
      <c r="L374" s="471">
        <v>78850</v>
      </c>
      <c r="M374" s="469">
        <f t="shared" si="21"/>
        <v>14981.5</v>
      </c>
      <c r="N374" s="470">
        <f t="shared" si="23"/>
        <v>93831.5</v>
      </c>
      <c r="O374" s="472">
        <v>0.19</v>
      </c>
    </row>
    <row r="375" spans="1:15">
      <c r="A375" s="97">
        <v>370</v>
      </c>
      <c r="B375" s="467" t="s">
        <v>1097</v>
      </c>
      <c r="C375" s="104" t="s">
        <v>2320</v>
      </c>
      <c r="D375" s="104" t="s">
        <v>2904</v>
      </c>
      <c r="E375" s="104" t="s">
        <v>2761</v>
      </c>
      <c r="F375" s="104" t="s">
        <v>1117</v>
      </c>
      <c r="G375" s="104"/>
      <c r="H375" s="105" t="s">
        <v>878</v>
      </c>
      <c r="I375" s="468">
        <v>1600000</v>
      </c>
      <c r="J375" s="469">
        <f t="shared" si="20"/>
        <v>304000</v>
      </c>
      <c r="K375" s="470">
        <f t="shared" si="22"/>
        <v>1904000</v>
      </c>
      <c r="L375" s="471">
        <v>1520000</v>
      </c>
      <c r="M375" s="469">
        <f t="shared" si="21"/>
        <v>288800</v>
      </c>
      <c r="N375" s="470">
        <f t="shared" si="23"/>
        <v>1808800</v>
      </c>
      <c r="O375" s="472">
        <v>0.19</v>
      </c>
    </row>
    <row r="376" spans="1:15" ht="25.5">
      <c r="A376" s="97">
        <v>371</v>
      </c>
      <c r="B376" s="467" t="s">
        <v>1097</v>
      </c>
      <c r="C376" s="104" t="s">
        <v>2322</v>
      </c>
      <c r="D376" s="104" t="s">
        <v>2514</v>
      </c>
      <c r="E376" s="104" t="s">
        <v>2672</v>
      </c>
      <c r="F376" s="104" t="s">
        <v>2514</v>
      </c>
      <c r="G376" s="104"/>
      <c r="H376" s="105" t="s">
        <v>878</v>
      </c>
      <c r="I376" s="468">
        <v>1310000</v>
      </c>
      <c r="J376" s="469">
        <f t="shared" si="20"/>
        <v>248900</v>
      </c>
      <c r="K376" s="470">
        <f t="shared" si="22"/>
        <v>1558900</v>
      </c>
      <c r="L376" s="471">
        <v>1244500</v>
      </c>
      <c r="M376" s="469">
        <f t="shared" si="21"/>
        <v>236455</v>
      </c>
      <c r="N376" s="470">
        <f t="shared" si="23"/>
        <v>1480955</v>
      </c>
      <c r="O376" s="472">
        <v>0.19</v>
      </c>
    </row>
    <row r="377" spans="1:15">
      <c r="A377" s="97">
        <v>372</v>
      </c>
      <c r="B377" s="467" t="s">
        <v>1097</v>
      </c>
      <c r="C377" s="104" t="s">
        <v>2322</v>
      </c>
      <c r="D377" s="104" t="s">
        <v>2515</v>
      </c>
      <c r="E377" s="104" t="s">
        <v>2761</v>
      </c>
      <c r="F377" s="104" t="s">
        <v>2515</v>
      </c>
      <c r="G377" s="104"/>
      <c r="H377" s="105" t="s">
        <v>878</v>
      </c>
      <c r="I377" s="468">
        <v>2850000</v>
      </c>
      <c r="J377" s="469">
        <f t="shared" si="20"/>
        <v>541500</v>
      </c>
      <c r="K377" s="470">
        <f t="shared" si="22"/>
        <v>3391500</v>
      </c>
      <c r="L377" s="471">
        <v>2707500</v>
      </c>
      <c r="M377" s="469">
        <f t="shared" si="21"/>
        <v>514425</v>
      </c>
      <c r="N377" s="470">
        <f t="shared" si="23"/>
        <v>3221925</v>
      </c>
      <c r="O377" s="472">
        <v>0.19</v>
      </c>
    </row>
    <row r="378" spans="1:15" ht="25.5">
      <c r="A378" s="97">
        <v>373</v>
      </c>
      <c r="B378" s="467" t="s">
        <v>1097</v>
      </c>
      <c r="C378" s="104" t="s">
        <v>2322</v>
      </c>
      <c r="D378" s="104" t="s">
        <v>2516</v>
      </c>
      <c r="E378" s="104" t="s">
        <v>2767</v>
      </c>
      <c r="F378" s="104" t="s">
        <v>2516</v>
      </c>
      <c r="G378" s="104"/>
      <c r="H378" s="105" t="s">
        <v>878</v>
      </c>
      <c r="I378" s="468">
        <v>390000</v>
      </c>
      <c r="J378" s="469">
        <f t="shared" si="20"/>
        <v>74100</v>
      </c>
      <c r="K378" s="470">
        <f t="shared" si="22"/>
        <v>464100</v>
      </c>
      <c r="L378" s="471">
        <v>370500</v>
      </c>
      <c r="M378" s="469">
        <f t="shared" si="21"/>
        <v>70395</v>
      </c>
      <c r="N378" s="470">
        <f t="shared" si="23"/>
        <v>440895</v>
      </c>
      <c r="O378" s="472">
        <v>0.19</v>
      </c>
    </row>
    <row r="379" spans="1:15" ht="25.5">
      <c r="A379" s="97">
        <v>374</v>
      </c>
      <c r="B379" s="467" t="s">
        <v>876</v>
      </c>
      <c r="C379" s="104" t="s">
        <v>2380</v>
      </c>
      <c r="D379" s="104" t="s">
        <v>2715</v>
      </c>
      <c r="E379" s="104" t="s">
        <v>3454</v>
      </c>
      <c r="F379" s="104" t="s">
        <v>2715</v>
      </c>
      <c r="G379" s="104"/>
      <c r="H379" s="105" t="s">
        <v>878</v>
      </c>
      <c r="I379" s="468">
        <v>29000</v>
      </c>
      <c r="J379" s="469">
        <f t="shared" si="20"/>
        <v>5510</v>
      </c>
      <c r="K379" s="470">
        <f t="shared" si="22"/>
        <v>34510</v>
      </c>
      <c r="L379" s="471">
        <v>27550</v>
      </c>
      <c r="M379" s="469">
        <f t="shared" si="21"/>
        <v>5234.5</v>
      </c>
      <c r="N379" s="470">
        <f t="shared" si="23"/>
        <v>32784.5</v>
      </c>
      <c r="O379" s="472">
        <v>0.19</v>
      </c>
    </row>
    <row r="380" spans="1:15">
      <c r="A380" s="97">
        <v>375</v>
      </c>
      <c r="B380" s="467" t="s">
        <v>876</v>
      </c>
      <c r="C380" s="104" t="s">
        <v>2320</v>
      </c>
      <c r="D380" s="104" t="s">
        <v>2716</v>
      </c>
      <c r="E380" s="104" t="s">
        <v>3452</v>
      </c>
      <c r="F380" s="104" t="s">
        <v>2716</v>
      </c>
      <c r="G380" s="104"/>
      <c r="H380" s="105" t="s">
        <v>878</v>
      </c>
      <c r="I380" s="468">
        <v>5400</v>
      </c>
      <c r="J380" s="469">
        <f t="shared" si="20"/>
        <v>1026</v>
      </c>
      <c r="K380" s="470">
        <f t="shared" si="22"/>
        <v>6426</v>
      </c>
      <c r="L380" s="471">
        <v>5130</v>
      </c>
      <c r="M380" s="469">
        <f t="shared" si="21"/>
        <v>974.7</v>
      </c>
      <c r="N380" s="470">
        <f t="shared" si="23"/>
        <v>6104.7</v>
      </c>
      <c r="O380" s="472">
        <v>0.19</v>
      </c>
    </row>
    <row r="381" spans="1:15" ht="25.5">
      <c r="A381" s="97">
        <v>376</v>
      </c>
      <c r="B381" s="467" t="s">
        <v>3422</v>
      </c>
      <c r="C381" s="104" t="s">
        <v>2320</v>
      </c>
      <c r="D381" s="104" t="s">
        <v>2703</v>
      </c>
      <c r="E381" s="104" t="s">
        <v>2659</v>
      </c>
      <c r="F381" s="104" t="s">
        <v>2703</v>
      </c>
      <c r="G381" s="104"/>
      <c r="H381" s="105" t="s">
        <v>878</v>
      </c>
      <c r="I381" s="468">
        <v>5300</v>
      </c>
      <c r="J381" s="469">
        <f t="shared" si="20"/>
        <v>1007</v>
      </c>
      <c r="K381" s="470">
        <f t="shared" si="22"/>
        <v>6307</v>
      </c>
      <c r="L381" s="471">
        <v>5035</v>
      </c>
      <c r="M381" s="469">
        <f t="shared" si="21"/>
        <v>956.65</v>
      </c>
      <c r="N381" s="470">
        <f t="shared" si="23"/>
        <v>5991.65</v>
      </c>
      <c r="O381" s="472">
        <v>0.19</v>
      </c>
    </row>
    <row r="382" spans="1:15" ht="25.5">
      <c r="A382" s="97">
        <v>377</v>
      </c>
      <c r="B382" s="467" t="s">
        <v>1097</v>
      </c>
      <c r="C382" s="104" t="s">
        <v>2322</v>
      </c>
      <c r="D382" s="104" t="s">
        <v>2520</v>
      </c>
      <c r="E382" s="104" t="s">
        <v>2761</v>
      </c>
      <c r="F382" s="104" t="s">
        <v>2520</v>
      </c>
      <c r="G382" s="104"/>
      <c r="H382" s="105" t="s">
        <v>878</v>
      </c>
      <c r="I382" s="468">
        <v>2224750</v>
      </c>
      <c r="J382" s="469">
        <f t="shared" si="20"/>
        <v>422702.5</v>
      </c>
      <c r="K382" s="470">
        <f t="shared" si="22"/>
        <v>2647452.5</v>
      </c>
      <c r="L382" s="471">
        <v>2113513</v>
      </c>
      <c r="M382" s="469">
        <f t="shared" si="21"/>
        <v>401567.47000000003</v>
      </c>
      <c r="N382" s="470">
        <f t="shared" si="23"/>
        <v>2515080.4700000002</v>
      </c>
      <c r="O382" s="472">
        <v>0.19</v>
      </c>
    </row>
    <row r="383" spans="1:15" ht="25.5">
      <c r="A383" s="97">
        <v>378</v>
      </c>
      <c r="B383" s="467" t="s">
        <v>3422</v>
      </c>
      <c r="C383" s="104" t="s">
        <v>2320</v>
      </c>
      <c r="D383" s="104" t="s">
        <v>2521</v>
      </c>
      <c r="E383" s="104" t="s">
        <v>3500</v>
      </c>
      <c r="F383" s="104" t="s">
        <v>2521</v>
      </c>
      <c r="G383" s="104"/>
      <c r="H383" s="105" t="s">
        <v>896</v>
      </c>
      <c r="I383" s="468">
        <v>45000</v>
      </c>
      <c r="J383" s="469">
        <f t="shared" si="20"/>
        <v>8550</v>
      </c>
      <c r="K383" s="470">
        <f t="shared" si="22"/>
        <v>53550</v>
      </c>
      <c r="L383" s="471">
        <v>42750</v>
      </c>
      <c r="M383" s="469">
        <f t="shared" si="21"/>
        <v>8122.5</v>
      </c>
      <c r="N383" s="470">
        <f t="shared" si="23"/>
        <v>50872.5</v>
      </c>
      <c r="O383" s="472">
        <v>0.19</v>
      </c>
    </row>
    <row r="384" spans="1:15" ht="25.5">
      <c r="A384" s="97">
        <v>379</v>
      </c>
      <c r="B384" s="467" t="s">
        <v>1097</v>
      </c>
      <c r="C384" s="104" t="s">
        <v>2396</v>
      </c>
      <c r="D384" s="104" t="s">
        <v>2717</v>
      </c>
      <c r="E384" s="104" t="s">
        <v>2678</v>
      </c>
      <c r="F384" s="104" t="s">
        <v>2717</v>
      </c>
      <c r="G384" s="104"/>
      <c r="H384" s="105" t="s">
        <v>878</v>
      </c>
      <c r="I384" s="468">
        <v>30660</v>
      </c>
      <c r="J384" s="469">
        <f t="shared" si="20"/>
        <v>5825.4</v>
      </c>
      <c r="K384" s="470">
        <f t="shared" si="22"/>
        <v>36485.4</v>
      </c>
      <c r="L384" s="471">
        <v>29127</v>
      </c>
      <c r="M384" s="469">
        <f t="shared" si="21"/>
        <v>5534.13</v>
      </c>
      <c r="N384" s="470">
        <f t="shared" si="23"/>
        <v>34661.129999999997</v>
      </c>
      <c r="O384" s="472">
        <v>0.19</v>
      </c>
    </row>
    <row r="385" spans="1:15" ht="38.25">
      <c r="A385" s="97">
        <v>380</v>
      </c>
      <c r="B385" s="467" t="s">
        <v>3422</v>
      </c>
      <c r="C385" s="104" t="s">
        <v>2320</v>
      </c>
      <c r="D385" s="104" t="s">
        <v>2523</v>
      </c>
      <c r="E385" s="104" t="s">
        <v>3515</v>
      </c>
      <c r="F385" s="104" t="s">
        <v>2523</v>
      </c>
      <c r="G385" s="104"/>
      <c r="H385" s="105" t="s">
        <v>878</v>
      </c>
      <c r="I385" s="468">
        <v>90000</v>
      </c>
      <c r="J385" s="469">
        <f t="shared" si="20"/>
        <v>17100</v>
      </c>
      <c r="K385" s="470">
        <f t="shared" si="22"/>
        <v>107100</v>
      </c>
      <c r="L385" s="471">
        <v>85500</v>
      </c>
      <c r="M385" s="469">
        <f t="shared" si="21"/>
        <v>16245</v>
      </c>
      <c r="N385" s="470">
        <f t="shared" si="23"/>
        <v>101745</v>
      </c>
      <c r="O385" s="472">
        <v>0.19</v>
      </c>
    </row>
    <row r="386" spans="1:15">
      <c r="A386" s="97">
        <v>381</v>
      </c>
      <c r="B386" s="467" t="s">
        <v>1097</v>
      </c>
      <c r="C386" s="104" t="s">
        <v>2322</v>
      </c>
      <c r="D386" s="104" t="s">
        <v>2524</v>
      </c>
      <c r="E386" s="104" t="s">
        <v>2761</v>
      </c>
      <c r="F386" s="104" t="s">
        <v>2524</v>
      </c>
      <c r="G386" s="104"/>
      <c r="H386" s="105" t="s">
        <v>878</v>
      </c>
      <c r="I386" s="468">
        <v>783550</v>
      </c>
      <c r="J386" s="469">
        <f t="shared" si="20"/>
        <v>148874.5</v>
      </c>
      <c r="K386" s="470">
        <f t="shared" si="22"/>
        <v>932424.5</v>
      </c>
      <c r="L386" s="471">
        <v>744373</v>
      </c>
      <c r="M386" s="469">
        <f t="shared" si="21"/>
        <v>141430.87</v>
      </c>
      <c r="N386" s="470">
        <f t="shared" si="23"/>
        <v>885803.87</v>
      </c>
      <c r="O386" s="472">
        <v>0.19</v>
      </c>
    </row>
    <row r="387" spans="1:15">
      <c r="A387" s="97">
        <v>382</v>
      </c>
      <c r="B387" s="467" t="s">
        <v>1097</v>
      </c>
      <c r="C387" s="104" t="s">
        <v>2322</v>
      </c>
      <c r="D387" s="104" t="s">
        <v>2525</v>
      </c>
      <c r="E387" s="104" t="s">
        <v>2761</v>
      </c>
      <c r="F387" s="104" t="s">
        <v>2525</v>
      </c>
      <c r="G387" s="104"/>
      <c r="H387" s="105" t="s">
        <v>878</v>
      </c>
      <c r="I387" s="468">
        <v>971050</v>
      </c>
      <c r="J387" s="469">
        <f t="shared" si="20"/>
        <v>184499.5</v>
      </c>
      <c r="K387" s="470">
        <f t="shared" si="22"/>
        <v>1155549.5</v>
      </c>
      <c r="L387" s="471">
        <v>922498</v>
      </c>
      <c r="M387" s="469">
        <f t="shared" si="21"/>
        <v>175274.62</v>
      </c>
      <c r="N387" s="470">
        <f t="shared" si="23"/>
        <v>1097772.6200000001</v>
      </c>
      <c r="O387" s="472">
        <v>0.19</v>
      </c>
    </row>
    <row r="388" spans="1:15" ht="25.5">
      <c r="A388" s="97">
        <v>383</v>
      </c>
      <c r="B388" s="467" t="s">
        <v>1097</v>
      </c>
      <c r="C388" s="104" t="s">
        <v>2322</v>
      </c>
      <c r="D388" s="104" t="s">
        <v>2526</v>
      </c>
      <c r="E388" s="104" t="s">
        <v>2761</v>
      </c>
      <c r="F388" s="104" t="s">
        <v>2526</v>
      </c>
      <c r="G388" s="104"/>
      <c r="H388" s="105" t="s">
        <v>878</v>
      </c>
      <c r="I388" s="468">
        <v>971050</v>
      </c>
      <c r="J388" s="469">
        <f t="shared" si="20"/>
        <v>184499.5</v>
      </c>
      <c r="K388" s="470">
        <f t="shared" si="22"/>
        <v>1155549.5</v>
      </c>
      <c r="L388" s="471">
        <v>922498</v>
      </c>
      <c r="M388" s="469">
        <f t="shared" si="21"/>
        <v>175274.62</v>
      </c>
      <c r="N388" s="470">
        <f t="shared" si="23"/>
        <v>1097772.6200000001</v>
      </c>
      <c r="O388" s="472">
        <v>0.19</v>
      </c>
    </row>
    <row r="389" spans="1:15" ht="25.5">
      <c r="A389" s="97">
        <v>384</v>
      </c>
      <c r="B389" s="467" t="s">
        <v>1097</v>
      </c>
      <c r="C389" s="104" t="s">
        <v>2322</v>
      </c>
      <c r="D389" s="104" t="s">
        <v>2527</v>
      </c>
      <c r="E389" s="104" t="s">
        <v>2761</v>
      </c>
      <c r="F389" s="104" t="s">
        <v>2527</v>
      </c>
      <c r="G389" s="104"/>
      <c r="H389" s="105" t="s">
        <v>878</v>
      </c>
      <c r="I389" s="468">
        <v>971050</v>
      </c>
      <c r="J389" s="469">
        <f t="shared" si="20"/>
        <v>184499.5</v>
      </c>
      <c r="K389" s="470">
        <f t="shared" si="22"/>
        <v>1155549.5</v>
      </c>
      <c r="L389" s="471">
        <v>922498</v>
      </c>
      <c r="M389" s="469">
        <f t="shared" si="21"/>
        <v>175274.62</v>
      </c>
      <c r="N389" s="470">
        <f t="shared" si="23"/>
        <v>1097772.6200000001</v>
      </c>
      <c r="O389" s="472">
        <v>0.19</v>
      </c>
    </row>
    <row r="390" spans="1:15" ht="25.5">
      <c r="A390" s="97">
        <v>385</v>
      </c>
      <c r="B390" s="467" t="s">
        <v>1097</v>
      </c>
      <c r="C390" s="104" t="s">
        <v>2322</v>
      </c>
      <c r="D390" s="104" t="s">
        <v>2528</v>
      </c>
      <c r="E390" s="104" t="s">
        <v>2761</v>
      </c>
      <c r="F390" s="104" t="s">
        <v>2528</v>
      </c>
      <c r="G390" s="104"/>
      <c r="H390" s="105" t="s">
        <v>878</v>
      </c>
      <c r="I390" s="468">
        <v>994900</v>
      </c>
      <c r="J390" s="469">
        <f t="shared" ref="J390:J453" si="24">I390*O390</f>
        <v>189031</v>
      </c>
      <c r="K390" s="470">
        <f t="shared" si="22"/>
        <v>1183931</v>
      </c>
      <c r="L390" s="471">
        <v>945155</v>
      </c>
      <c r="M390" s="469">
        <f t="shared" ref="M390:M453" si="25">L390*O390</f>
        <v>179579.45</v>
      </c>
      <c r="N390" s="470">
        <f t="shared" si="23"/>
        <v>1124734.45</v>
      </c>
      <c r="O390" s="472">
        <v>0.19</v>
      </c>
    </row>
    <row r="391" spans="1:15" ht="25.5">
      <c r="A391" s="97">
        <v>386</v>
      </c>
      <c r="B391" s="467" t="s">
        <v>1097</v>
      </c>
      <c r="C391" s="104" t="s">
        <v>2322</v>
      </c>
      <c r="D391" s="104" t="s">
        <v>2529</v>
      </c>
      <c r="E391" s="104" t="s">
        <v>2763</v>
      </c>
      <c r="F391" s="104" t="s">
        <v>2529</v>
      </c>
      <c r="G391" s="104"/>
      <c r="H391" s="105" t="s">
        <v>878</v>
      </c>
      <c r="I391" s="468">
        <v>410000</v>
      </c>
      <c r="J391" s="469">
        <f t="shared" si="24"/>
        <v>77900</v>
      </c>
      <c r="K391" s="470">
        <f t="shared" ref="K391:K454" si="26">I391+J391</f>
        <v>487900</v>
      </c>
      <c r="L391" s="471">
        <v>389500</v>
      </c>
      <c r="M391" s="469">
        <f t="shared" si="25"/>
        <v>74005</v>
      </c>
      <c r="N391" s="470">
        <f t="shared" ref="N391:N454" si="27">L391+M391</f>
        <v>463505</v>
      </c>
      <c r="O391" s="472">
        <v>0.19</v>
      </c>
    </row>
    <row r="392" spans="1:15" ht="25.5">
      <c r="A392" s="97">
        <v>387</v>
      </c>
      <c r="B392" s="467" t="s">
        <v>3422</v>
      </c>
      <c r="C392" s="104" t="s">
        <v>2357</v>
      </c>
      <c r="D392" s="104" t="s">
        <v>2530</v>
      </c>
      <c r="E392" s="104" t="s">
        <v>3475</v>
      </c>
      <c r="F392" s="104" t="s">
        <v>2530</v>
      </c>
      <c r="G392" s="104"/>
      <c r="H392" s="105" t="s">
        <v>878</v>
      </c>
      <c r="I392" s="468">
        <v>19845</v>
      </c>
      <c r="J392" s="469">
        <f t="shared" si="24"/>
        <v>3770.55</v>
      </c>
      <c r="K392" s="470">
        <f t="shared" si="26"/>
        <v>23615.55</v>
      </c>
      <c r="L392" s="471">
        <v>18853</v>
      </c>
      <c r="M392" s="469">
        <f t="shared" si="25"/>
        <v>3582.07</v>
      </c>
      <c r="N392" s="470">
        <f t="shared" si="27"/>
        <v>22435.07</v>
      </c>
      <c r="O392" s="472">
        <v>0.19</v>
      </c>
    </row>
    <row r="393" spans="1:15">
      <c r="A393" s="97">
        <v>388</v>
      </c>
      <c r="B393" s="467" t="s">
        <v>1097</v>
      </c>
      <c r="C393" s="104" t="s">
        <v>2396</v>
      </c>
      <c r="D393" s="104" t="s">
        <v>2718</v>
      </c>
      <c r="E393" s="104" t="s">
        <v>2682</v>
      </c>
      <c r="F393" s="104" t="s">
        <v>2718</v>
      </c>
      <c r="G393" s="104"/>
      <c r="H393" s="105" t="s">
        <v>878</v>
      </c>
      <c r="I393" s="468">
        <v>8000</v>
      </c>
      <c r="J393" s="469">
        <f t="shared" si="24"/>
        <v>1520</v>
      </c>
      <c r="K393" s="470">
        <f t="shared" si="26"/>
        <v>9520</v>
      </c>
      <c r="L393" s="471">
        <v>7600</v>
      </c>
      <c r="M393" s="469">
        <f t="shared" si="25"/>
        <v>1444</v>
      </c>
      <c r="N393" s="470">
        <f t="shared" si="27"/>
        <v>9044</v>
      </c>
      <c r="O393" s="472">
        <v>0.19</v>
      </c>
    </row>
    <row r="394" spans="1:15" ht="25.5">
      <c r="A394" s="97">
        <v>389</v>
      </c>
      <c r="B394" s="467" t="s">
        <v>3422</v>
      </c>
      <c r="C394" s="104" t="s">
        <v>2443</v>
      </c>
      <c r="D394" s="104" t="s">
        <v>2532</v>
      </c>
      <c r="E394" s="104" t="s">
        <v>3516</v>
      </c>
      <c r="F394" s="104" t="s">
        <v>2532</v>
      </c>
      <c r="G394" s="104" t="s">
        <v>909</v>
      </c>
      <c r="H394" s="105" t="s">
        <v>909</v>
      </c>
      <c r="I394" s="468">
        <v>50400</v>
      </c>
      <c r="J394" s="469">
        <f t="shared" si="24"/>
        <v>9576</v>
      </c>
      <c r="K394" s="470">
        <f t="shared" si="26"/>
        <v>59976</v>
      </c>
      <c r="L394" s="471">
        <v>47880</v>
      </c>
      <c r="M394" s="469">
        <f t="shared" si="25"/>
        <v>9097.2000000000007</v>
      </c>
      <c r="N394" s="470">
        <f t="shared" si="27"/>
        <v>56977.2</v>
      </c>
      <c r="O394" s="472">
        <v>0.19</v>
      </c>
    </row>
    <row r="395" spans="1:15" ht="25.5">
      <c r="A395" s="97">
        <v>390</v>
      </c>
      <c r="B395" s="467" t="s">
        <v>1097</v>
      </c>
      <c r="C395" s="104" t="s">
        <v>2396</v>
      </c>
      <c r="D395" s="104" t="s">
        <v>2719</v>
      </c>
      <c r="E395" s="104" t="s">
        <v>2683</v>
      </c>
      <c r="F395" s="104" t="s">
        <v>2719</v>
      </c>
      <c r="G395" s="104"/>
      <c r="H395" s="105" t="s">
        <v>878</v>
      </c>
      <c r="I395" s="468">
        <v>180000</v>
      </c>
      <c r="J395" s="469">
        <f t="shared" si="24"/>
        <v>34200</v>
      </c>
      <c r="K395" s="470">
        <f t="shared" si="26"/>
        <v>214200</v>
      </c>
      <c r="L395" s="471">
        <v>171000</v>
      </c>
      <c r="M395" s="469">
        <f t="shared" si="25"/>
        <v>32490</v>
      </c>
      <c r="N395" s="470">
        <f t="shared" si="27"/>
        <v>203490</v>
      </c>
      <c r="O395" s="472">
        <v>0.19</v>
      </c>
    </row>
    <row r="396" spans="1:15" ht="25.5">
      <c r="A396" s="97">
        <v>391</v>
      </c>
      <c r="B396" s="467" t="s">
        <v>1097</v>
      </c>
      <c r="C396" s="104" t="s">
        <v>2396</v>
      </c>
      <c r="D396" s="104" t="s">
        <v>2720</v>
      </c>
      <c r="E396" s="104" t="s">
        <v>2683</v>
      </c>
      <c r="F396" s="104" t="s">
        <v>2720</v>
      </c>
      <c r="G396" s="104"/>
      <c r="H396" s="105" t="s">
        <v>878</v>
      </c>
      <c r="I396" s="468">
        <v>150000</v>
      </c>
      <c r="J396" s="469">
        <f t="shared" si="24"/>
        <v>28500</v>
      </c>
      <c r="K396" s="470">
        <f t="shared" si="26"/>
        <v>178500</v>
      </c>
      <c r="L396" s="471">
        <v>142500</v>
      </c>
      <c r="M396" s="469">
        <f t="shared" si="25"/>
        <v>27075</v>
      </c>
      <c r="N396" s="470">
        <f t="shared" si="27"/>
        <v>169575</v>
      </c>
      <c r="O396" s="472">
        <v>0.19</v>
      </c>
    </row>
    <row r="397" spans="1:15" ht="25.5">
      <c r="A397" s="97">
        <v>392</v>
      </c>
      <c r="B397" s="467" t="s">
        <v>1097</v>
      </c>
      <c r="C397" s="104" t="s">
        <v>2322</v>
      </c>
      <c r="D397" s="104" t="s">
        <v>2535</v>
      </c>
      <c r="E397" s="104" t="s">
        <v>2675</v>
      </c>
      <c r="F397" s="104" t="s">
        <v>2535</v>
      </c>
      <c r="G397" s="104"/>
      <c r="H397" s="105" t="s">
        <v>878</v>
      </c>
      <c r="I397" s="468">
        <v>490000</v>
      </c>
      <c r="J397" s="469">
        <f t="shared" si="24"/>
        <v>93100</v>
      </c>
      <c r="K397" s="470">
        <f t="shared" si="26"/>
        <v>583100</v>
      </c>
      <c r="L397" s="471">
        <v>465500</v>
      </c>
      <c r="M397" s="469">
        <f t="shared" si="25"/>
        <v>88445</v>
      </c>
      <c r="N397" s="470">
        <f t="shared" si="27"/>
        <v>553945</v>
      </c>
      <c r="O397" s="472">
        <v>0.19</v>
      </c>
    </row>
    <row r="398" spans="1:15" ht="25.5">
      <c r="A398" s="97">
        <v>393</v>
      </c>
      <c r="B398" s="467" t="s">
        <v>1097</v>
      </c>
      <c r="C398" s="104" t="s">
        <v>2322</v>
      </c>
      <c r="D398" s="104" t="s">
        <v>2536</v>
      </c>
      <c r="E398" s="104" t="s">
        <v>2761</v>
      </c>
      <c r="F398" s="104" t="s">
        <v>2536</v>
      </c>
      <c r="G398" s="104"/>
      <c r="H398" s="105" t="s">
        <v>878</v>
      </c>
      <c r="I398" s="468">
        <v>816100</v>
      </c>
      <c r="J398" s="469">
        <f t="shared" si="24"/>
        <v>155059</v>
      </c>
      <c r="K398" s="470">
        <f t="shared" si="26"/>
        <v>971159</v>
      </c>
      <c r="L398" s="471">
        <v>775295</v>
      </c>
      <c r="M398" s="469">
        <f t="shared" si="25"/>
        <v>147306.04999999999</v>
      </c>
      <c r="N398" s="470">
        <f t="shared" si="27"/>
        <v>922601.05</v>
      </c>
      <c r="O398" s="472">
        <v>0.19</v>
      </c>
    </row>
    <row r="399" spans="1:15" ht="25.5">
      <c r="A399" s="97">
        <v>394</v>
      </c>
      <c r="B399" s="467" t="s">
        <v>1097</v>
      </c>
      <c r="C399" s="104" t="s">
        <v>2322</v>
      </c>
      <c r="D399" s="104" t="s">
        <v>2537</v>
      </c>
      <c r="E399" s="104" t="s">
        <v>2677</v>
      </c>
      <c r="F399" s="104" t="s">
        <v>2537</v>
      </c>
      <c r="G399" s="104"/>
      <c r="H399" s="105" t="s">
        <v>878</v>
      </c>
      <c r="I399" s="468">
        <v>890400</v>
      </c>
      <c r="J399" s="469">
        <f t="shared" si="24"/>
        <v>169176</v>
      </c>
      <c r="K399" s="470">
        <f t="shared" si="26"/>
        <v>1059576</v>
      </c>
      <c r="L399" s="471">
        <v>845880</v>
      </c>
      <c r="M399" s="469">
        <f t="shared" si="25"/>
        <v>160717.20000000001</v>
      </c>
      <c r="N399" s="470">
        <f t="shared" si="27"/>
        <v>1006597.2</v>
      </c>
      <c r="O399" s="472">
        <v>0.19</v>
      </c>
    </row>
    <row r="400" spans="1:15" ht="25.5">
      <c r="A400" s="97">
        <v>395</v>
      </c>
      <c r="B400" s="467" t="s">
        <v>876</v>
      </c>
      <c r="C400" s="104" t="s">
        <v>2322</v>
      </c>
      <c r="D400" s="104" t="s">
        <v>2721</v>
      </c>
      <c r="E400" s="104" t="s">
        <v>2620</v>
      </c>
      <c r="F400" s="104" t="s">
        <v>2721</v>
      </c>
      <c r="G400" s="104"/>
      <c r="H400" s="105" t="s">
        <v>878</v>
      </c>
      <c r="I400" s="468">
        <v>21000</v>
      </c>
      <c r="J400" s="469">
        <f t="shared" si="24"/>
        <v>3990</v>
      </c>
      <c r="K400" s="470">
        <f t="shared" si="26"/>
        <v>24990</v>
      </c>
      <c r="L400" s="471">
        <v>19950</v>
      </c>
      <c r="M400" s="469">
        <f t="shared" si="25"/>
        <v>3790.5</v>
      </c>
      <c r="N400" s="470">
        <f t="shared" si="27"/>
        <v>23740.5</v>
      </c>
      <c r="O400" s="472">
        <v>0.19</v>
      </c>
    </row>
    <row r="401" spans="1:15" ht="25.5">
      <c r="A401" s="97">
        <v>396</v>
      </c>
      <c r="B401" s="467" t="s">
        <v>3422</v>
      </c>
      <c r="C401" s="104" t="s">
        <v>2320</v>
      </c>
      <c r="D401" s="104" t="s">
        <v>2722</v>
      </c>
      <c r="E401" s="104" t="s">
        <v>2684</v>
      </c>
      <c r="F401" s="104" t="s">
        <v>2722</v>
      </c>
      <c r="G401" s="104"/>
      <c r="H401" s="105" t="s">
        <v>878</v>
      </c>
      <c r="I401" s="468">
        <v>26000</v>
      </c>
      <c r="J401" s="469">
        <f t="shared" si="24"/>
        <v>4940</v>
      </c>
      <c r="K401" s="470">
        <f t="shared" si="26"/>
        <v>30940</v>
      </c>
      <c r="L401" s="471">
        <v>24700</v>
      </c>
      <c r="M401" s="469">
        <f t="shared" si="25"/>
        <v>4693</v>
      </c>
      <c r="N401" s="470">
        <f t="shared" si="27"/>
        <v>29393</v>
      </c>
      <c r="O401" s="472">
        <v>0.19</v>
      </c>
    </row>
    <row r="402" spans="1:15" ht="25.5">
      <c r="A402" s="97">
        <v>397</v>
      </c>
      <c r="B402" s="467" t="s">
        <v>876</v>
      </c>
      <c r="C402" s="104" t="s">
        <v>2320</v>
      </c>
      <c r="D402" s="104" t="s">
        <v>2540</v>
      </c>
      <c r="E402" s="104" t="s">
        <v>2637</v>
      </c>
      <c r="F402" s="104" t="s">
        <v>2540</v>
      </c>
      <c r="G402" s="104"/>
      <c r="H402" s="105" t="s">
        <v>878</v>
      </c>
      <c r="I402" s="468">
        <v>280455</v>
      </c>
      <c r="J402" s="469">
        <f t="shared" si="24"/>
        <v>53286.45</v>
      </c>
      <c r="K402" s="470">
        <f t="shared" si="26"/>
        <v>333741.45</v>
      </c>
      <c r="L402" s="471">
        <v>266432</v>
      </c>
      <c r="M402" s="469">
        <f t="shared" si="25"/>
        <v>50622.080000000002</v>
      </c>
      <c r="N402" s="470">
        <f t="shared" si="27"/>
        <v>317054.08000000002</v>
      </c>
      <c r="O402" s="472">
        <v>0.19</v>
      </c>
    </row>
    <row r="403" spans="1:15" ht="25.5">
      <c r="A403" s="97">
        <v>398</v>
      </c>
      <c r="B403" s="467" t="s">
        <v>1097</v>
      </c>
      <c r="C403" s="104" t="s">
        <v>2322</v>
      </c>
      <c r="D403" s="104" t="s">
        <v>2541</v>
      </c>
      <c r="E403" s="104" t="s">
        <v>2761</v>
      </c>
      <c r="F403" s="104" t="s">
        <v>2541</v>
      </c>
      <c r="G403" s="104"/>
      <c r="H403" s="105" t="s">
        <v>878</v>
      </c>
      <c r="I403" s="468">
        <v>1021000</v>
      </c>
      <c r="J403" s="469">
        <f t="shared" si="24"/>
        <v>193990</v>
      </c>
      <c r="K403" s="470">
        <f t="shared" si="26"/>
        <v>1214990</v>
      </c>
      <c r="L403" s="471">
        <v>969950</v>
      </c>
      <c r="M403" s="469">
        <f t="shared" si="25"/>
        <v>184290.5</v>
      </c>
      <c r="N403" s="470">
        <f t="shared" si="27"/>
        <v>1154240.5</v>
      </c>
      <c r="O403" s="472">
        <v>0.19</v>
      </c>
    </row>
    <row r="404" spans="1:15" ht="25.5">
      <c r="A404" s="97">
        <v>399</v>
      </c>
      <c r="B404" s="467" t="s">
        <v>1097</v>
      </c>
      <c r="C404" s="104" t="s">
        <v>2322</v>
      </c>
      <c r="D404" s="104" t="s">
        <v>2905</v>
      </c>
      <c r="E404" s="104" t="s">
        <v>2761</v>
      </c>
      <c r="F404" s="104" t="s">
        <v>2542</v>
      </c>
      <c r="G404" s="104"/>
      <c r="H404" s="105" t="s">
        <v>878</v>
      </c>
      <c r="I404" s="468">
        <v>410000</v>
      </c>
      <c r="J404" s="469">
        <f t="shared" si="24"/>
        <v>77900</v>
      </c>
      <c r="K404" s="470">
        <f t="shared" si="26"/>
        <v>487900</v>
      </c>
      <c r="L404" s="471">
        <v>389500</v>
      </c>
      <c r="M404" s="469">
        <f t="shared" si="25"/>
        <v>74005</v>
      </c>
      <c r="N404" s="470">
        <f t="shared" si="27"/>
        <v>463505</v>
      </c>
      <c r="O404" s="472">
        <v>0.19</v>
      </c>
    </row>
    <row r="405" spans="1:15" ht="25.5">
      <c r="A405" s="97">
        <v>400</v>
      </c>
      <c r="B405" s="467" t="s">
        <v>876</v>
      </c>
      <c r="C405" s="104" t="s">
        <v>2320</v>
      </c>
      <c r="D405" s="104" t="s">
        <v>2906</v>
      </c>
      <c r="E405" s="104" t="s">
        <v>2623</v>
      </c>
      <c r="F405" s="104" t="s">
        <v>2543</v>
      </c>
      <c r="G405" s="104"/>
      <c r="H405" s="105" t="s">
        <v>890</v>
      </c>
      <c r="I405" s="468">
        <v>10900</v>
      </c>
      <c r="J405" s="469">
        <f t="shared" si="24"/>
        <v>2071</v>
      </c>
      <c r="K405" s="470">
        <f t="shared" si="26"/>
        <v>12971</v>
      </c>
      <c r="L405" s="471">
        <v>10355</v>
      </c>
      <c r="M405" s="469">
        <f t="shared" si="25"/>
        <v>1967.45</v>
      </c>
      <c r="N405" s="470">
        <f t="shared" si="27"/>
        <v>12322.45</v>
      </c>
      <c r="O405" s="472">
        <v>0.19</v>
      </c>
    </row>
    <row r="406" spans="1:15" ht="25.5">
      <c r="A406" s="97">
        <v>401</v>
      </c>
      <c r="B406" s="467" t="s">
        <v>876</v>
      </c>
      <c r="C406" s="104" t="s">
        <v>2320</v>
      </c>
      <c r="D406" s="104" t="s">
        <v>2907</v>
      </c>
      <c r="E406" s="104" t="s">
        <v>2623</v>
      </c>
      <c r="F406" s="104" t="s">
        <v>2544</v>
      </c>
      <c r="G406" s="104"/>
      <c r="H406" s="105" t="s">
        <v>890</v>
      </c>
      <c r="I406" s="468">
        <v>12900</v>
      </c>
      <c r="J406" s="469">
        <f t="shared" si="24"/>
        <v>2451</v>
      </c>
      <c r="K406" s="470">
        <f t="shared" si="26"/>
        <v>15351</v>
      </c>
      <c r="L406" s="471">
        <v>12255</v>
      </c>
      <c r="M406" s="469">
        <f t="shared" si="25"/>
        <v>2328.4499999999998</v>
      </c>
      <c r="N406" s="470">
        <f t="shared" si="27"/>
        <v>14583.45</v>
      </c>
      <c r="O406" s="472">
        <v>0.19</v>
      </c>
    </row>
    <row r="407" spans="1:15" ht="25.5">
      <c r="A407" s="97">
        <v>402</v>
      </c>
      <c r="B407" s="467" t="s">
        <v>876</v>
      </c>
      <c r="C407" s="104" t="s">
        <v>2320</v>
      </c>
      <c r="D407" s="104" t="s">
        <v>2908</v>
      </c>
      <c r="E407" s="104" t="s">
        <v>2623</v>
      </c>
      <c r="F407" s="104" t="s">
        <v>2545</v>
      </c>
      <c r="G407" s="104"/>
      <c r="H407" s="105" t="s">
        <v>890</v>
      </c>
      <c r="I407" s="468">
        <v>12800</v>
      </c>
      <c r="J407" s="469">
        <f t="shared" si="24"/>
        <v>2432</v>
      </c>
      <c r="K407" s="470">
        <f t="shared" si="26"/>
        <v>15232</v>
      </c>
      <c r="L407" s="471">
        <v>12160</v>
      </c>
      <c r="M407" s="469">
        <f t="shared" si="25"/>
        <v>2310.4</v>
      </c>
      <c r="N407" s="470">
        <f t="shared" si="27"/>
        <v>14470.4</v>
      </c>
      <c r="O407" s="472">
        <v>0.19</v>
      </c>
    </row>
    <row r="408" spans="1:15">
      <c r="A408" s="97">
        <v>403</v>
      </c>
      <c r="B408" s="467" t="s">
        <v>944</v>
      </c>
      <c r="C408" s="104" t="s">
        <v>2320</v>
      </c>
      <c r="D408" s="104" t="s">
        <v>3416</v>
      </c>
      <c r="E408" s="104" t="s">
        <v>3517</v>
      </c>
      <c r="F408" s="104" t="s">
        <v>3416</v>
      </c>
      <c r="G408" s="104"/>
      <c r="H408" s="105" t="s">
        <v>878</v>
      </c>
      <c r="I408" s="468">
        <v>325500</v>
      </c>
      <c r="J408" s="469">
        <f t="shared" si="24"/>
        <v>61845</v>
      </c>
      <c r="K408" s="470">
        <f t="shared" si="26"/>
        <v>387345</v>
      </c>
      <c r="L408" s="471">
        <v>309225</v>
      </c>
      <c r="M408" s="469">
        <f t="shared" si="25"/>
        <v>58752.75</v>
      </c>
      <c r="N408" s="470">
        <f t="shared" si="27"/>
        <v>367977.75</v>
      </c>
      <c r="O408" s="472">
        <v>0.19</v>
      </c>
    </row>
    <row r="409" spans="1:15" ht="25.5">
      <c r="A409" s="97">
        <v>404</v>
      </c>
      <c r="B409" s="467" t="s">
        <v>1097</v>
      </c>
      <c r="C409" s="104" t="s">
        <v>2322</v>
      </c>
      <c r="D409" s="104" t="s">
        <v>2547</v>
      </c>
      <c r="E409" s="104" t="s">
        <v>2765</v>
      </c>
      <c r="F409" s="104" t="s">
        <v>2547</v>
      </c>
      <c r="G409" s="104"/>
      <c r="H409" s="105" t="s">
        <v>878</v>
      </c>
      <c r="I409" s="468">
        <v>1300000</v>
      </c>
      <c r="J409" s="469">
        <f t="shared" si="24"/>
        <v>247000</v>
      </c>
      <c r="K409" s="470">
        <f t="shared" si="26"/>
        <v>1547000</v>
      </c>
      <c r="L409" s="471">
        <v>1235000</v>
      </c>
      <c r="M409" s="469">
        <f t="shared" si="25"/>
        <v>234650</v>
      </c>
      <c r="N409" s="470">
        <f t="shared" si="27"/>
        <v>1469650</v>
      </c>
      <c r="O409" s="472">
        <v>0.19</v>
      </c>
    </row>
    <row r="410" spans="1:15" ht="25.5">
      <c r="A410" s="97">
        <v>405</v>
      </c>
      <c r="B410" s="467" t="s">
        <v>944</v>
      </c>
      <c r="C410" s="104" t="s">
        <v>2371</v>
      </c>
      <c r="D410" s="104" t="s">
        <v>2723</v>
      </c>
      <c r="E410" s="104" t="s">
        <v>2685</v>
      </c>
      <c r="F410" s="104" t="s">
        <v>2723</v>
      </c>
      <c r="G410" s="104" t="s">
        <v>2353</v>
      </c>
      <c r="H410" s="105" t="s">
        <v>878</v>
      </c>
      <c r="I410" s="468">
        <v>85000</v>
      </c>
      <c r="J410" s="469">
        <f t="shared" si="24"/>
        <v>4250</v>
      </c>
      <c r="K410" s="470">
        <f t="shared" si="26"/>
        <v>89250</v>
      </c>
      <c r="L410" s="471">
        <v>80750</v>
      </c>
      <c r="M410" s="469">
        <f t="shared" si="25"/>
        <v>4037.5</v>
      </c>
      <c r="N410" s="470">
        <f t="shared" si="27"/>
        <v>84787.5</v>
      </c>
      <c r="O410" s="472">
        <v>0.05</v>
      </c>
    </row>
    <row r="411" spans="1:15" ht="25.5">
      <c r="A411" s="97">
        <v>406</v>
      </c>
      <c r="B411" s="467" t="s">
        <v>876</v>
      </c>
      <c r="C411" s="104" t="s">
        <v>2322</v>
      </c>
      <c r="D411" s="104" t="s">
        <v>2549</v>
      </c>
      <c r="E411" s="104" t="s">
        <v>2633</v>
      </c>
      <c r="F411" s="104" t="s">
        <v>2549</v>
      </c>
      <c r="G411" s="104" t="s">
        <v>2582</v>
      </c>
      <c r="H411" s="105" t="s">
        <v>878</v>
      </c>
      <c r="I411" s="468">
        <v>30450</v>
      </c>
      <c r="J411" s="469">
        <f t="shared" si="24"/>
        <v>0</v>
      </c>
      <c r="K411" s="470">
        <f t="shared" si="26"/>
        <v>30450</v>
      </c>
      <c r="L411" s="471">
        <v>28928</v>
      </c>
      <c r="M411" s="469">
        <f t="shared" si="25"/>
        <v>0</v>
      </c>
      <c r="N411" s="470">
        <f t="shared" si="27"/>
        <v>28928</v>
      </c>
      <c r="O411" s="472">
        <v>0</v>
      </c>
    </row>
    <row r="412" spans="1:15" ht="25.5">
      <c r="A412" s="97">
        <v>407</v>
      </c>
      <c r="B412" s="467" t="s">
        <v>1097</v>
      </c>
      <c r="C412" s="104" t="s">
        <v>2322</v>
      </c>
      <c r="D412" s="104" t="s">
        <v>2551</v>
      </c>
      <c r="E412" s="104" t="s">
        <v>2761</v>
      </c>
      <c r="F412" s="104" t="s">
        <v>2551</v>
      </c>
      <c r="G412" s="104"/>
      <c r="H412" s="105" t="s">
        <v>878</v>
      </c>
      <c r="I412" s="468">
        <v>2535960</v>
      </c>
      <c r="J412" s="469">
        <f t="shared" si="24"/>
        <v>481832.4</v>
      </c>
      <c r="K412" s="470">
        <f t="shared" si="26"/>
        <v>3017792.4</v>
      </c>
      <c r="L412" s="471">
        <v>2409162</v>
      </c>
      <c r="M412" s="469">
        <f t="shared" si="25"/>
        <v>457740.78</v>
      </c>
      <c r="N412" s="470">
        <f t="shared" si="27"/>
        <v>2866902.7800000003</v>
      </c>
      <c r="O412" s="472">
        <v>0.19</v>
      </c>
    </row>
    <row r="413" spans="1:15">
      <c r="A413" s="97">
        <v>408</v>
      </c>
      <c r="B413" s="467" t="s">
        <v>1097</v>
      </c>
      <c r="C413" s="104" t="s">
        <v>2322</v>
      </c>
      <c r="D413" s="104" t="s">
        <v>2552</v>
      </c>
      <c r="E413" s="104" t="s">
        <v>2671</v>
      </c>
      <c r="F413" s="104" t="s">
        <v>2552</v>
      </c>
      <c r="G413" s="104"/>
      <c r="H413" s="105" t="s">
        <v>878</v>
      </c>
      <c r="I413" s="468">
        <v>546000</v>
      </c>
      <c r="J413" s="469">
        <f t="shared" si="24"/>
        <v>103740</v>
      </c>
      <c r="K413" s="470">
        <f t="shared" si="26"/>
        <v>649740</v>
      </c>
      <c r="L413" s="471">
        <v>518700</v>
      </c>
      <c r="M413" s="469">
        <f t="shared" si="25"/>
        <v>98553</v>
      </c>
      <c r="N413" s="470">
        <f t="shared" si="27"/>
        <v>617253</v>
      </c>
      <c r="O413" s="472">
        <v>0.19</v>
      </c>
    </row>
    <row r="414" spans="1:15" ht="25.5">
      <c r="A414" s="97">
        <v>409</v>
      </c>
      <c r="B414" s="467" t="s">
        <v>1097</v>
      </c>
      <c r="C414" s="104" t="s">
        <v>2322</v>
      </c>
      <c r="D414" s="104" t="s">
        <v>2553</v>
      </c>
      <c r="E414" s="104" t="s">
        <v>2764</v>
      </c>
      <c r="F414" s="104" t="s">
        <v>2553</v>
      </c>
      <c r="G414" s="104"/>
      <c r="H414" s="105" t="s">
        <v>878</v>
      </c>
      <c r="I414" s="468">
        <v>1200000</v>
      </c>
      <c r="J414" s="469">
        <f t="shared" si="24"/>
        <v>228000</v>
      </c>
      <c r="K414" s="470">
        <f t="shared" si="26"/>
        <v>1428000</v>
      </c>
      <c r="L414" s="471">
        <v>1140000</v>
      </c>
      <c r="M414" s="469">
        <f t="shared" si="25"/>
        <v>216600</v>
      </c>
      <c r="N414" s="470">
        <f t="shared" si="27"/>
        <v>1356600</v>
      </c>
      <c r="O414" s="472">
        <v>0.19</v>
      </c>
    </row>
    <row r="415" spans="1:15">
      <c r="A415" s="97">
        <v>410</v>
      </c>
      <c r="B415" s="467" t="s">
        <v>876</v>
      </c>
      <c r="C415" s="104" t="s">
        <v>2322</v>
      </c>
      <c r="D415" s="104" t="s">
        <v>2554</v>
      </c>
      <c r="E415" s="104" t="s">
        <v>2636</v>
      </c>
      <c r="F415" s="104" t="s">
        <v>2554</v>
      </c>
      <c r="G415" s="104"/>
      <c r="H415" s="105" t="s">
        <v>878</v>
      </c>
      <c r="I415" s="468">
        <v>514500</v>
      </c>
      <c r="J415" s="469">
        <f t="shared" si="24"/>
        <v>97755</v>
      </c>
      <c r="K415" s="470">
        <f t="shared" si="26"/>
        <v>612255</v>
      </c>
      <c r="L415" s="471">
        <v>488775</v>
      </c>
      <c r="M415" s="469">
        <f t="shared" si="25"/>
        <v>92867.25</v>
      </c>
      <c r="N415" s="470">
        <f t="shared" si="27"/>
        <v>581642.25</v>
      </c>
      <c r="O415" s="472">
        <v>0.19</v>
      </c>
    </row>
    <row r="416" spans="1:15">
      <c r="A416" s="97">
        <v>411</v>
      </c>
      <c r="B416" s="467" t="s">
        <v>944</v>
      </c>
      <c r="C416" s="104" t="s">
        <v>2357</v>
      </c>
      <c r="D416" s="104" t="s">
        <v>2768</v>
      </c>
      <c r="E416" s="104" t="s">
        <v>2679</v>
      </c>
      <c r="F416" s="104" t="s">
        <v>2768</v>
      </c>
      <c r="G416" s="104"/>
      <c r="H416" s="105" t="s">
        <v>890</v>
      </c>
      <c r="I416" s="468">
        <v>6500</v>
      </c>
      <c r="J416" s="469">
        <f t="shared" si="24"/>
        <v>1235</v>
      </c>
      <c r="K416" s="470">
        <f t="shared" si="26"/>
        <v>7735</v>
      </c>
      <c r="L416" s="471">
        <v>6175</v>
      </c>
      <c r="M416" s="469">
        <f t="shared" si="25"/>
        <v>1173.25</v>
      </c>
      <c r="N416" s="470">
        <f t="shared" si="27"/>
        <v>7348.25</v>
      </c>
      <c r="O416" s="472">
        <v>0.19</v>
      </c>
    </row>
    <row r="417" spans="1:15" ht="25.5">
      <c r="A417" s="97">
        <v>412</v>
      </c>
      <c r="B417" s="467" t="s">
        <v>1097</v>
      </c>
      <c r="C417" s="104" t="s">
        <v>2322</v>
      </c>
      <c r="D417" s="104" t="s">
        <v>2556</v>
      </c>
      <c r="E417" s="104" t="s">
        <v>2761</v>
      </c>
      <c r="F417" s="104" t="s">
        <v>2556</v>
      </c>
      <c r="G417" s="104"/>
      <c r="H417" s="105" t="s">
        <v>878</v>
      </c>
      <c r="I417" s="468">
        <v>848800</v>
      </c>
      <c r="J417" s="469">
        <f t="shared" si="24"/>
        <v>161272</v>
      </c>
      <c r="K417" s="470">
        <f t="shared" si="26"/>
        <v>1010072</v>
      </c>
      <c r="L417" s="471">
        <v>806360</v>
      </c>
      <c r="M417" s="469">
        <f t="shared" si="25"/>
        <v>153208.4</v>
      </c>
      <c r="N417" s="470">
        <f t="shared" si="27"/>
        <v>959568.4</v>
      </c>
      <c r="O417" s="472">
        <v>0.19</v>
      </c>
    </row>
    <row r="418" spans="1:15">
      <c r="A418" s="97">
        <v>413</v>
      </c>
      <c r="B418" s="467" t="s">
        <v>876</v>
      </c>
      <c r="C418" s="104" t="s">
        <v>2320</v>
      </c>
      <c r="D418" s="104" t="s">
        <v>2557</v>
      </c>
      <c r="E418" s="104" t="s">
        <v>2630</v>
      </c>
      <c r="F418" s="104" t="s">
        <v>2557</v>
      </c>
      <c r="G418" s="104"/>
      <c r="H418" s="105" t="s">
        <v>878</v>
      </c>
      <c r="I418" s="468">
        <v>40000</v>
      </c>
      <c r="J418" s="469">
        <f t="shared" si="24"/>
        <v>7600</v>
      </c>
      <c r="K418" s="470">
        <f t="shared" si="26"/>
        <v>47600</v>
      </c>
      <c r="L418" s="471">
        <v>38000</v>
      </c>
      <c r="M418" s="469">
        <f t="shared" si="25"/>
        <v>7220</v>
      </c>
      <c r="N418" s="470">
        <f t="shared" si="27"/>
        <v>45220</v>
      </c>
      <c r="O418" s="472">
        <v>0.19</v>
      </c>
    </row>
    <row r="419" spans="1:15" ht="25.5">
      <c r="A419" s="97">
        <v>414</v>
      </c>
      <c r="B419" s="467" t="s">
        <v>1097</v>
      </c>
      <c r="C419" s="104" t="s">
        <v>2322</v>
      </c>
      <c r="D419" s="104" t="s">
        <v>2558</v>
      </c>
      <c r="E419" s="104" t="s">
        <v>2761</v>
      </c>
      <c r="F419" s="104" t="s">
        <v>2558</v>
      </c>
      <c r="G419" s="104"/>
      <c r="H419" s="105" t="s">
        <v>878</v>
      </c>
      <c r="I419" s="468">
        <v>144900</v>
      </c>
      <c r="J419" s="469">
        <f t="shared" si="24"/>
        <v>27531</v>
      </c>
      <c r="K419" s="470">
        <f t="shared" si="26"/>
        <v>172431</v>
      </c>
      <c r="L419" s="471">
        <v>137655</v>
      </c>
      <c r="M419" s="469">
        <f t="shared" si="25"/>
        <v>26154.45</v>
      </c>
      <c r="N419" s="470">
        <f t="shared" si="27"/>
        <v>163809.45000000001</v>
      </c>
      <c r="O419" s="472">
        <v>0.19</v>
      </c>
    </row>
    <row r="420" spans="1:15">
      <c r="A420" s="97">
        <v>415</v>
      </c>
      <c r="B420" s="467" t="s">
        <v>1097</v>
      </c>
      <c r="C420" s="104" t="s">
        <v>2322</v>
      </c>
      <c r="D420" s="104" t="s">
        <v>2559</v>
      </c>
      <c r="E420" s="104" t="s">
        <v>2765</v>
      </c>
      <c r="F420" s="104" t="s">
        <v>2559</v>
      </c>
      <c r="G420" s="104"/>
      <c r="H420" s="105" t="s">
        <v>878</v>
      </c>
      <c r="I420" s="468">
        <v>780000</v>
      </c>
      <c r="J420" s="469">
        <f t="shared" si="24"/>
        <v>148200</v>
      </c>
      <c r="K420" s="470">
        <f t="shared" si="26"/>
        <v>928200</v>
      </c>
      <c r="L420" s="471">
        <v>741000</v>
      </c>
      <c r="M420" s="469">
        <f t="shared" si="25"/>
        <v>140790</v>
      </c>
      <c r="N420" s="470">
        <f t="shared" si="27"/>
        <v>881790</v>
      </c>
      <c r="O420" s="472">
        <v>0.19</v>
      </c>
    </row>
    <row r="421" spans="1:15" ht="25.5">
      <c r="A421" s="97">
        <v>416</v>
      </c>
      <c r="B421" s="467" t="s">
        <v>876</v>
      </c>
      <c r="C421" s="104" t="s">
        <v>2320</v>
      </c>
      <c r="D421" s="104" t="s">
        <v>2560</v>
      </c>
      <c r="E421" s="104" t="s">
        <v>2623</v>
      </c>
      <c r="F421" s="104" t="s">
        <v>2560</v>
      </c>
      <c r="G421" s="104"/>
      <c r="H421" s="105" t="s">
        <v>890</v>
      </c>
      <c r="I421" s="468">
        <v>4950</v>
      </c>
      <c r="J421" s="469">
        <f t="shared" si="24"/>
        <v>940.5</v>
      </c>
      <c r="K421" s="470">
        <f t="shared" si="26"/>
        <v>5890.5</v>
      </c>
      <c r="L421" s="471">
        <v>4703</v>
      </c>
      <c r="M421" s="469">
        <f t="shared" si="25"/>
        <v>893.57</v>
      </c>
      <c r="N421" s="470">
        <f t="shared" si="27"/>
        <v>5596.57</v>
      </c>
      <c r="O421" s="472">
        <v>0.19</v>
      </c>
    </row>
    <row r="422" spans="1:15" ht="25.5">
      <c r="A422" s="97">
        <v>417</v>
      </c>
      <c r="B422" s="467" t="s">
        <v>876</v>
      </c>
      <c r="C422" s="104" t="s">
        <v>2320</v>
      </c>
      <c r="D422" s="104" t="s">
        <v>2561</v>
      </c>
      <c r="E422" s="104" t="s">
        <v>2623</v>
      </c>
      <c r="F422" s="104" t="s">
        <v>2561</v>
      </c>
      <c r="G422" s="104"/>
      <c r="H422" s="105" t="s">
        <v>890</v>
      </c>
      <c r="I422" s="468">
        <v>4950</v>
      </c>
      <c r="J422" s="469">
        <f t="shared" si="24"/>
        <v>940.5</v>
      </c>
      <c r="K422" s="470">
        <f t="shared" si="26"/>
        <v>5890.5</v>
      </c>
      <c r="L422" s="471">
        <v>4703</v>
      </c>
      <c r="M422" s="469">
        <f t="shared" si="25"/>
        <v>893.57</v>
      </c>
      <c r="N422" s="470">
        <f t="shared" si="27"/>
        <v>5596.57</v>
      </c>
      <c r="O422" s="472">
        <v>0.19</v>
      </c>
    </row>
    <row r="423" spans="1:15">
      <c r="A423" s="97">
        <v>418</v>
      </c>
      <c r="B423" s="467" t="s">
        <v>876</v>
      </c>
      <c r="C423" s="104" t="s">
        <v>2320</v>
      </c>
      <c r="D423" s="104" t="s">
        <v>2562</v>
      </c>
      <c r="E423" s="104" t="s">
        <v>2623</v>
      </c>
      <c r="F423" s="104" t="s">
        <v>2562</v>
      </c>
      <c r="G423" s="104"/>
      <c r="H423" s="105" t="s">
        <v>890</v>
      </c>
      <c r="I423" s="468">
        <v>4950</v>
      </c>
      <c r="J423" s="469">
        <f t="shared" si="24"/>
        <v>940.5</v>
      </c>
      <c r="K423" s="470">
        <f t="shared" si="26"/>
        <v>5890.5</v>
      </c>
      <c r="L423" s="471">
        <v>4703</v>
      </c>
      <c r="M423" s="469">
        <f t="shared" si="25"/>
        <v>893.57</v>
      </c>
      <c r="N423" s="470">
        <f t="shared" si="27"/>
        <v>5596.57</v>
      </c>
      <c r="O423" s="472">
        <v>0.19</v>
      </c>
    </row>
    <row r="424" spans="1:15" ht="25.5">
      <c r="A424" s="97">
        <v>419</v>
      </c>
      <c r="B424" s="467" t="s">
        <v>876</v>
      </c>
      <c r="C424" s="104" t="s">
        <v>2320</v>
      </c>
      <c r="D424" s="104" t="s">
        <v>2563</v>
      </c>
      <c r="E424" s="104" t="s">
        <v>2623</v>
      </c>
      <c r="F424" s="104" t="s">
        <v>2563</v>
      </c>
      <c r="G424" s="104"/>
      <c r="H424" s="105" t="s">
        <v>890</v>
      </c>
      <c r="I424" s="468">
        <v>4950</v>
      </c>
      <c r="J424" s="469">
        <f t="shared" si="24"/>
        <v>940.5</v>
      </c>
      <c r="K424" s="470">
        <f t="shared" si="26"/>
        <v>5890.5</v>
      </c>
      <c r="L424" s="471">
        <v>4703</v>
      </c>
      <c r="M424" s="469">
        <f t="shared" si="25"/>
        <v>893.57</v>
      </c>
      <c r="N424" s="470">
        <f t="shared" si="27"/>
        <v>5596.57</v>
      </c>
      <c r="O424" s="472">
        <v>0.19</v>
      </c>
    </row>
    <row r="425" spans="1:15" ht="25.5">
      <c r="A425" s="97">
        <v>420</v>
      </c>
      <c r="B425" s="467" t="s">
        <v>876</v>
      </c>
      <c r="C425" s="104" t="s">
        <v>2320</v>
      </c>
      <c r="D425" s="104" t="s">
        <v>2564</v>
      </c>
      <c r="E425" s="104" t="s">
        <v>2623</v>
      </c>
      <c r="F425" s="104" t="s">
        <v>2564</v>
      </c>
      <c r="G425" s="104"/>
      <c r="H425" s="105" t="s">
        <v>890</v>
      </c>
      <c r="I425" s="468">
        <v>3950</v>
      </c>
      <c r="J425" s="469">
        <f t="shared" si="24"/>
        <v>750.5</v>
      </c>
      <c r="K425" s="470">
        <f t="shared" si="26"/>
        <v>4700.5</v>
      </c>
      <c r="L425" s="471">
        <v>3753</v>
      </c>
      <c r="M425" s="469">
        <f t="shared" si="25"/>
        <v>713.07</v>
      </c>
      <c r="N425" s="470">
        <f t="shared" si="27"/>
        <v>4466.07</v>
      </c>
      <c r="O425" s="472">
        <v>0.19</v>
      </c>
    </row>
    <row r="426" spans="1:15" ht="25.5">
      <c r="A426" s="97">
        <v>421</v>
      </c>
      <c r="B426" s="467" t="s">
        <v>876</v>
      </c>
      <c r="C426" s="104" t="s">
        <v>2320</v>
      </c>
      <c r="D426" s="104" t="s">
        <v>2565</v>
      </c>
      <c r="E426" s="104" t="s">
        <v>2623</v>
      </c>
      <c r="F426" s="104" t="s">
        <v>2565</v>
      </c>
      <c r="G426" s="104"/>
      <c r="H426" s="105" t="s">
        <v>890</v>
      </c>
      <c r="I426" s="468">
        <v>3950</v>
      </c>
      <c r="J426" s="469">
        <f t="shared" si="24"/>
        <v>750.5</v>
      </c>
      <c r="K426" s="470">
        <f t="shared" si="26"/>
        <v>4700.5</v>
      </c>
      <c r="L426" s="471">
        <v>3753</v>
      </c>
      <c r="M426" s="469">
        <f t="shared" si="25"/>
        <v>713.07</v>
      </c>
      <c r="N426" s="470">
        <f t="shared" si="27"/>
        <v>4466.07</v>
      </c>
      <c r="O426" s="472">
        <v>0.19</v>
      </c>
    </row>
    <row r="427" spans="1:15">
      <c r="A427" s="97">
        <v>422</v>
      </c>
      <c r="B427" s="467" t="s">
        <v>876</v>
      </c>
      <c r="C427" s="104" t="s">
        <v>2320</v>
      </c>
      <c r="D427" s="104" t="s">
        <v>2566</v>
      </c>
      <c r="E427" s="104" t="s">
        <v>2623</v>
      </c>
      <c r="F427" s="104" t="s">
        <v>2566</v>
      </c>
      <c r="G427" s="104"/>
      <c r="H427" s="105" t="s">
        <v>890</v>
      </c>
      <c r="I427" s="468">
        <v>3950</v>
      </c>
      <c r="J427" s="469">
        <f t="shared" si="24"/>
        <v>750.5</v>
      </c>
      <c r="K427" s="470">
        <f t="shared" si="26"/>
        <v>4700.5</v>
      </c>
      <c r="L427" s="471">
        <v>3753</v>
      </c>
      <c r="M427" s="469">
        <f t="shared" si="25"/>
        <v>713.07</v>
      </c>
      <c r="N427" s="470">
        <f t="shared" si="27"/>
        <v>4466.07</v>
      </c>
      <c r="O427" s="472">
        <v>0.19</v>
      </c>
    </row>
    <row r="428" spans="1:15" ht="25.5">
      <c r="A428" s="97">
        <v>423</v>
      </c>
      <c r="B428" s="467" t="s">
        <v>876</v>
      </c>
      <c r="C428" s="104" t="s">
        <v>2320</v>
      </c>
      <c r="D428" s="104" t="s">
        <v>2567</v>
      </c>
      <c r="E428" s="104" t="s">
        <v>2623</v>
      </c>
      <c r="F428" s="104" t="s">
        <v>2567</v>
      </c>
      <c r="G428" s="104"/>
      <c r="H428" s="105" t="s">
        <v>890</v>
      </c>
      <c r="I428" s="468">
        <v>3950</v>
      </c>
      <c r="J428" s="469">
        <f t="shared" si="24"/>
        <v>750.5</v>
      </c>
      <c r="K428" s="470">
        <f t="shared" si="26"/>
        <v>4700.5</v>
      </c>
      <c r="L428" s="471">
        <v>3753</v>
      </c>
      <c r="M428" s="469">
        <f t="shared" si="25"/>
        <v>713.07</v>
      </c>
      <c r="N428" s="470">
        <f t="shared" si="27"/>
        <v>4466.07</v>
      </c>
      <c r="O428" s="472">
        <v>0.19</v>
      </c>
    </row>
    <row r="429" spans="1:15" ht="25.5">
      <c r="A429" s="97">
        <v>424</v>
      </c>
      <c r="B429" s="467" t="s">
        <v>876</v>
      </c>
      <c r="C429" s="104" t="s">
        <v>2320</v>
      </c>
      <c r="D429" s="104" t="s">
        <v>2568</v>
      </c>
      <c r="E429" s="104" t="s">
        <v>2623</v>
      </c>
      <c r="F429" s="104" t="s">
        <v>2568</v>
      </c>
      <c r="G429" s="104"/>
      <c r="H429" s="105" t="s">
        <v>890</v>
      </c>
      <c r="I429" s="468">
        <v>2200</v>
      </c>
      <c r="J429" s="469">
        <f t="shared" si="24"/>
        <v>418</v>
      </c>
      <c r="K429" s="470">
        <f t="shared" si="26"/>
        <v>2618</v>
      </c>
      <c r="L429" s="471">
        <v>2090</v>
      </c>
      <c r="M429" s="469">
        <f t="shared" si="25"/>
        <v>397.1</v>
      </c>
      <c r="N429" s="470">
        <f t="shared" si="27"/>
        <v>2487.1</v>
      </c>
      <c r="O429" s="472">
        <v>0.19</v>
      </c>
    </row>
    <row r="430" spans="1:15" ht="25.5">
      <c r="A430" s="97">
        <v>425</v>
      </c>
      <c r="B430" s="467" t="s">
        <v>876</v>
      </c>
      <c r="C430" s="104" t="s">
        <v>2320</v>
      </c>
      <c r="D430" s="104" t="s">
        <v>2569</v>
      </c>
      <c r="E430" s="104" t="s">
        <v>2623</v>
      </c>
      <c r="F430" s="104" t="s">
        <v>2569</v>
      </c>
      <c r="G430" s="104"/>
      <c r="H430" s="105" t="s">
        <v>890</v>
      </c>
      <c r="I430" s="468">
        <v>2200</v>
      </c>
      <c r="J430" s="469">
        <f t="shared" si="24"/>
        <v>418</v>
      </c>
      <c r="K430" s="470">
        <f t="shared" si="26"/>
        <v>2618</v>
      </c>
      <c r="L430" s="471">
        <v>2090</v>
      </c>
      <c r="M430" s="469">
        <f t="shared" si="25"/>
        <v>397.1</v>
      </c>
      <c r="N430" s="470">
        <f t="shared" si="27"/>
        <v>2487.1</v>
      </c>
      <c r="O430" s="472">
        <v>0.19</v>
      </c>
    </row>
    <row r="431" spans="1:15">
      <c r="A431" s="97">
        <v>426</v>
      </c>
      <c r="B431" s="467" t="s">
        <v>876</v>
      </c>
      <c r="C431" s="104" t="s">
        <v>2320</v>
      </c>
      <c r="D431" s="104" t="s">
        <v>2570</v>
      </c>
      <c r="E431" s="104" t="s">
        <v>2623</v>
      </c>
      <c r="F431" s="104" t="s">
        <v>2570</v>
      </c>
      <c r="G431" s="104"/>
      <c r="H431" s="105" t="s">
        <v>890</v>
      </c>
      <c r="I431" s="468">
        <v>2200</v>
      </c>
      <c r="J431" s="469">
        <f t="shared" si="24"/>
        <v>418</v>
      </c>
      <c r="K431" s="470">
        <f t="shared" si="26"/>
        <v>2618</v>
      </c>
      <c r="L431" s="471">
        <v>2090</v>
      </c>
      <c r="M431" s="469">
        <f t="shared" si="25"/>
        <v>397.1</v>
      </c>
      <c r="N431" s="470">
        <f t="shared" si="27"/>
        <v>2487.1</v>
      </c>
      <c r="O431" s="472">
        <v>0.19</v>
      </c>
    </row>
    <row r="432" spans="1:15" ht="25.5">
      <c r="A432" s="97">
        <v>427</v>
      </c>
      <c r="B432" s="467" t="s">
        <v>876</v>
      </c>
      <c r="C432" s="104" t="s">
        <v>2320</v>
      </c>
      <c r="D432" s="104" t="s">
        <v>2571</v>
      </c>
      <c r="E432" s="104" t="s">
        <v>2623</v>
      </c>
      <c r="F432" s="104" t="s">
        <v>2571</v>
      </c>
      <c r="G432" s="104"/>
      <c r="H432" s="105" t="s">
        <v>890</v>
      </c>
      <c r="I432" s="468">
        <v>2200</v>
      </c>
      <c r="J432" s="469">
        <f t="shared" si="24"/>
        <v>418</v>
      </c>
      <c r="K432" s="470">
        <f t="shared" si="26"/>
        <v>2618</v>
      </c>
      <c r="L432" s="471">
        <v>2090</v>
      </c>
      <c r="M432" s="469">
        <f t="shared" si="25"/>
        <v>397.1</v>
      </c>
      <c r="N432" s="470">
        <f t="shared" si="27"/>
        <v>2487.1</v>
      </c>
      <c r="O432" s="472">
        <v>0.19</v>
      </c>
    </row>
    <row r="433" spans="1:15" ht="25.5">
      <c r="A433" s="97">
        <v>428</v>
      </c>
      <c r="B433" s="467" t="s">
        <v>876</v>
      </c>
      <c r="C433" s="104" t="s">
        <v>2320</v>
      </c>
      <c r="D433" s="104" t="s">
        <v>2573</v>
      </c>
      <c r="E433" s="104" t="s">
        <v>2623</v>
      </c>
      <c r="F433" s="104" t="s">
        <v>2573</v>
      </c>
      <c r="G433" s="104"/>
      <c r="H433" s="105" t="s">
        <v>890</v>
      </c>
      <c r="I433" s="468">
        <v>2200</v>
      </c>
      <c r="J433" s="469">
        <f t="shared" si="24"/>
        <v>418</v>
      </c>
      <c r="K433" s="470">
        <f t="shared" si="26"/>
        <v>2618</v>
      </c>
      <c r="L433" s="471">
        <v>2090</v>
      </c>
      <c r="M433" s="469">
        <f t="shared" si="25"/>
        <v>397.1</v>
      </c>
      <c r="N433" s="470">
        <f t="shared" si="27"/>
        <v>2487.1</v>
      </c>
      <c r="O433" s="472">
        <v>0.19</v>
      </c>
    </row>
    <row r="434" spans="1:15">
      <c r="A434" s="97">
        <v>429</v>
      </c>
      <c r="B434" s="467" t="s">
        <v>876</v>
      </c>
      <c r="C434" s="104" t="s">
        <v>2320</v>
      </c>
      <c r="D434" s="104" t="s">
        <v>2574</v>
      </c>
      <c r="E434" s="104" t="s">
        <v>2623</v>
      </c>
      <c r="F434" s="104" t="s">
        <v>2574</v>
      </c>
      <c r="G434" s="104"/>
      <c r="H434" s="105" t="s">
        <v>890</v>
      </c>
      <c r="I434" s="468">
        <v>2200</v>
      </c>
      <c r="J434" s="469">
        <f t="shared" si="24"/>
        <v>418</v>
      </c>
      <c r="K434" s="470">
        <f t="shared" si="26"/>
        <v>2618</v>
      </c>
      <c r="L434" s="471">
        <v>2090</v>
      </c>
      <c r="M434" s="469">
        <f t="shared" si="25"/>
        <v>397.1</v>
      </c>
      <c r="N434" s="470">
        <f t="shared" si="27"/>
        <v>2487.1</v>
      </c>
      <c r="O434" s="472">
        <v>0.19</v>
      </c>
    </row>
    <row r="435" spans="1:15">
      <c r="A435" s="97">
        <v>430</v>
      </c>
      <c r="B435" s="467" t="s">
        <v>876</v>
      </c>
      <c r="C435" s="104" t="s">
        <v>2320</v>
      </c>
      <c r="D435" s="104" t="s">
        <v>2575</v>
      </c>
      <c r="E435" s="104" t="s">
        <v>2623</v>
      </c>
      <c r="F435" s="104" t="s">
        <v>2575</v>
      </c>
      <c r="G435" s="104"/>
      <c r="H435" s="105" t="s">
        <v>890</v>
      </c>
      <c r="I435" s="468">
        <v>7161</v>
      </c>
      <c r="J435" s="469">
        <f t="shared" si="24"/>
        <v>1360.59</v>
      </c>
      <c r="K435" s="470">
        <f t="shared" si="26"/>
        <v>8521.59</v>
      </c>
      <c r="L435" s="471">
        <v>6803</v>
      </c>
      <c r="M435" s="469">
        <f t="shared" si="25"/>
        <v>1292.57</v>
      </c>
      <c r="N435" s="470">
        <f t="shared" si="27"/>
        <v>8095.57</v>
      </c>
      <c r="O435" s="472">
        <v>0.19</v>
      </c>
    </row>
    <row r="436" spans="1:15">
      <c r="A436" s="97">
        <v>431</v>
      </c>
      <c r="B436" s="467" t="s">
        <v>876</v>
      </c>
      <c r="C436" s="104" t="s">
        <v>2320</v>
      </c>
      <c r="D436" s="104" t="s">
        <v>2579</v>
      </c>
      <c r="E436" s="104" t="s">
        <v>2623</v>
      </c>
      <c r="F436" s="104" t="s">
        <v>2579</v>
      </c>
      <c r="G436" s="104"/>
      <c r="H436" s="105" t="s">
        <v>890</v>
      </c>
      <c r="I436" s="468">
        <v>6825</v>
      </c>
      <c r="J436" s="469">
        <f t="shared" si="24"/>
        <v>1296.75</v>
      </c>
      <c r="K436" s="470">
        <f t="shared" si="26"/>
        <v>8121.75</v>
      </c>
      <c r="L436" s="471">
        <v>6484</v>
      </c>
      <c r="M436" s="469">
        <f t="shared" si="25"/>
        <v>1231.96</v>
      </c>
      <c r="N436" s="470">
        <f t="shared" si="27"/>
        <v>7715.96</v>
      </c>
      <c r="O436" s="472">
        <v>0.19</v>
      </c>
    </row>
    <row r="437" spans="1:15" ht="25.5">
      <c r="A437" s="97">
        <v>432</v>
      </c>
      <c r="B437" s="467" t="s">
        <v>876</v>
      </c>
      <c r="C437" s="104" t="s">
        <v>2320</v>
      </c>
      <c r="D437" s="104" t="s">
        <v>2576</v>
      </c>
      <c r="E437" s="104" t="s">
        <v>2623</v>
      </c>
      <c r="F437" s="104" t="s">
        <v>2576</v>
      </c>
      <c r="G437" s="104"/>
      <c r="H437" s="105" t="s">
        <v>890</v>
      </c>
      <c r="I437" s="468">
        <v>9100</v>
      </c>
      <c r="J437" s="469">
        <f t="shared" si="24"/>
        <v>1729</v>
      </c>
      <c r="K437" s="470">
        <f t="shared" si="26"/>
        <v>10829</v>
      </c>
      <c r="L437" s="471">
        <v>8645</v>
      </c>
      <c r="M437" s="469">
        <f t="shared" si="25"/>
        <v>1642.55</v>
      </c>
      <c r="N437" s="470">
        <f t="shared" si="27"/>
        <v>10287.549999999999</v>
      </c>
      <c r="O437" s="472">
        <v>0.19</v>
      </c>
    </row>
    <row r="438" spans="1:15" ht="25.5">
      <c r="A438" s="97">
        <v>433</v>
      </c>
      <c r="B438" s="467" t="s">
        <v>876</v>
      </c>
      <c r="C438" s="104" t="s">
        <v>2320</v>
      </c>
      <c r="D438" s="104" t="s">
        <v>2577</v>
      </c>
      <c r="E438" s="104" t="s">
        <v>2623</v>
      </c>
      <c r="F438" s="104" t="s">
        <v>2577</v>
      </c>
      <c r="G438" s="104"/>
      <c r="H438" s="105" t="s">
        <v>890</v>
      </c>
      <c r="I438" s="468">
        <v>9100</v>
      </c>
      <c r="J438" s="469">
        <f t="shared" si="24"/>
        <v>1729</v>
      </c>
      <c r="K438" s="470">
        <f t="shared" si="26"/>
        <v>10829</v>
      </c>
      <c r="L438" s="471">
        <v>8645</v>
      </c>
      <c r="M438" s="469">
        <f t="shared" si="25"/>
        <v>1642.55</v>
      </c>
      <c r="N438" s="470">
        <f t="shared" si="27"/>
        <v>10287.549999999999</v>
      </c>
      <c r="O438" s="472">
        <v>0.19</v>
      </c>
    </row>
    <row r="439" spans="1:15" ht="25.5">
      <c r="A439" s="97">
        <v>434</v>
      </c>
      <c r="B439" s="467" t="s">
        <v>876</v>
      </c>
      <c r="C439" s="104" t="s">
        <v>2320</v>
      </c>
      <c r="D439" s="104" t="s">
        <v>2578</v>
      </c>
      <c r="E439" s="104" t="s">
        <v>2623</v>
      </c>
      <c r="F439" s="104" t="s">
        <v>2578</v>
      </c>
      <c r="G439" s="104"/>
      <c r="H439" s="105" t="s">
        <v>890</v>
      </c>
      <c r="I439" s="468">
        <v>9100</v>
      </c>
      <c r="J439" s="469">
        <f t="shared" si="24"/>
        <v>1729</v>
      </c>
      <c r="K439" s="470">
        <f t="shared" si="26"/>
        <v>10829</v>
      </c>
      <c r="L439" s="471">
        <v>8645</v>
      </c>
      <c r="M439" s="469">
        <f t="shared" si="25"/>
        <v>1642.55</v>
      </c>
      <c r="N439" s="470">
        <f t="shared" si="27"/>
        <v>10287.549999999999</v>
      </c>
      <c r="O439" s="472">
        <v>0.19</v>
      </c>
    </row>
    <row r="440" spans="1:15" ht="25.5">
      <c r="A440" s="97">
        <v>435</v>
      </c>
      <c r="B440" s="467" t="s">
        <v>3422</v>
      </c>
      <c r="C440" s="104" t="s">
        <v>2322</v>
      </c>
      <c r="D440" s="104" t="s">
        <v>2855</v>
      </c>
      <c r="E440" s="104" t="s">
        <v>3518</v>
      </c>
      <c r="F440" s="104" t="s">
        <v>2855</v>
      </c>
      <c r="G440" s="104"/>
      <c r="H440" s="105" t="s">
        <v>878</v>
      </c>
      <c r="I440" s="468">
        <v>18000</v>
      </c>
      <c r="J440" s="469">
        <f t="shared" si="24"/>
        <v>3420</v>
      </c>
      <c r="K440" s="470">
        <f t="shared" si="26"/>
        <v>21420</v>
      </c>
      <c r="L440" s="471">
        <v>17100</v>
      </c>
      <c r="M440" s="469">
        <f t="shared" si="25"/>
        <v>3249</v>
      </c>
      <c r="N440" s="470">
        <f t="shared" si="27"/>
        <v>20349</v>
      </c>
      <c r="O440" s="472">
        <v>0.19</v>
      </c>
    </row>
    <row r="441" spans="1:15" ht="25.5">
      <c r="A441" s="97">
        <v>436</v>
      </c>
      <c r="B441" s="467" t="s">
        <v>1097</v>
      </c>
      <c r="C441" s="104" t="s">
        <v>2396</v>
      </c>
      <c r="D441" s="104" t="s">
        <v>2856</v>
      </c>
      <c r="E441" s="104" t="s">
        <v>3519</v>
      </c>
      <c r="F441" s="104" t="s">
        <v>2856</v>
      </c>
      <c r="G441" s="104"/>
      <c r="H441" s="105" t="s">
        <v>878</v>
      </c>
      <c r="I441" s="468">
        <v>30000</v>
      </c>
      <c r="J441" s="469">
        <f t="shared" si="24"/>
        <v>5700</v>
      </c>
      <c r="K441" s="470">
        <f t="shared" si="26"/>
        <v>35700</v>
      </c>
      <c r="L441" s="471">
        <v>28500</v>
      </c>
      <c r="M441" s="469">
        <f t="shared" si="25"/>
        <v>5415</v>
      </c>
      <c r="N441" s="470">
        <f t="shared" si="27"/>
        <v>33915</v>
      </c>
      <c r="O441" s="472">
        <v>0.19</v>
      </c>
    </row>
    <row r="442" spans="1:15" ht="25.5">
      <c r="A442" s="97">
        <v>437</v>
      </c>
      <c r="B442" s="467" t="s">
        <v>1097</v>
      </c>
      <c r="C442" s="104" t="s">
        <v>2322</v>
      </c>
      <c r="D442" s="104" t="s">
        <v>2857</v>
      </c>
      <c r="E442" s="104" t="s">
        <v>2762</v>
      </c>
      <c r="F442" s="104" t="s">
        <v>2857</v>
      </c>
      <c r="G442" s="104"/>
      <c r="H442" s="105" t="s">
        <v>878</v>
      </c>
      <c r="I442" s="468">
        <v>400000</v>
      </c>
      <c r="J442" s="469">
        <f t="shared" si="24"/>
        <v>76000</v>
      </c>
      <c r="K442" s="470">
        <f t="shared" si="26"/>
        <v>476000</v>
      </c>
      <c r="L442" s="471">
        <v>380000</v>
      </c>
      <c r="M442" s="469">
        <f t="shared" si="25"/>
        <v>72200</v>
      </c>
      <c r="N442" s="470">
        <f t="shared" si="27"/>
        <v>452200</v>
      </c>
      <c r="O442" s="472">
        <v>0.19</v>
      </c>
    </row>
    <row r="443" spans="1:15" ht="25.5">
      <c r="A443" s="97">
        <v>438</v>
      </c>
      <c r="B443" s="467" t="s">
        <v>1097</v>
      </c>
      <c r="C443" s="104" t="s">
        <v>2322</v>
      </c>
      <c r="D443" s="104" t="s">
        <v>2858</v>
      </c>
      <c r="E443" s="104" t="s">
        <v>3318</v>
      </c>
      <c r="F443" s="104" t="s">
        <v>2858</v>
      </c>
      <c r="G443" s="104"/>
      <c r="H443" s="105" t="s">
        <v>878</v>
      </c>
      <c r="I443" s="468">
        <v>13000</v>
      </c>
      <c r="J443" s="469">
        <f t="shared" si="24"/>
        <v>2470</v>
      </c>
      <c r="K443" s="470">
        <f t="shared" si="26"/>
        <v>15470</v>
      </c>
      <c r="L443" s="471">
        <v>12350</v>
      </c>
      <c r="M443" s="469">
        <f t="shared" si="25"/>
        <v>2346.5</v>
      </c>
      <c r="N443" s="470">
        <f t="shared" si="27"/>
        <v>14696.5</v>
      </c>
      <c r="O443" s="472">
        <v>0.19</v>
      </c>
    </row>
    <row r="444" spans="1:15" ht="25.5">
      <c r="A444" s="97">
        <v>439</v>
      </c>
      <c r="B444" s="467" t="s">
        <v>1097</v>
      </c>
      <c r="C444" s="104" t="s">
        <v>2396</v>
      </c>
      <c r="D444" s="104" t="s">
        <v>2859</v>
      </c>
      <c r="E444" s="104" t="s">
        <v>3520</v>
      </c>
      <c r="F444" s="104" t="s">
        <v>2859</v>
      </c>
      <c r="G444" s="104"/>
      <c r="H444" s="105" t="s">
        <v>878</v>
      </c>
      <c r="I444" s="468">
        <v>45000</v>
      </c>
      <c r="J444" s="469">
        <f t="shared" si="24"/>
        <v>8550</v>
      </c>
      <c r="K444" s="470">
        <f t="shared" si="26"/>
        <v>53550</v>
      </c>
      <c r="L444" s="471">
        <v>42750</v>
      </c>
      <c r="M444" s="469">
        <f t="shared" si="25"/>
        <v>8122.5</v>
      </c>
      <c r="N444" s="470">
        <f t="shared" si="27"/>
        <v>50872.5</v>
      </c>
      <c r="O444" s="472">
        <v>0.19</v>
      </c>
    </row>
    <row r="445" spans="1:15" ht="25.5">
      <c r="A445" s="97">
        <v>440</v>
      </c>
      <c r="B445" s="467" t="s">
        <v>3422</v>
      </c>
      <c r="C445" s="104" t="s">
        <v>2357</v>
      </c>
      <c r="D445" s="104" t="s">
        <v>2860</v>
      </c>
      <c r="E445" s="104" t="s">
        <v>2656</v>
      </c>
      <c r="F445" s="104" t="s">
        <v>2860</v>
      </c>
      <c r="G445" s="104"/>
      <c r="H445" s="105" t="s">
        <v>890</v>
      </c>
      <c r="I445" s="468">
        <v>35000</v>
      </c>
      <c r="J445" s="469">
        <f t="shared" si="24"/>
        <v>6650</v>
      </c>
      <c r="K445" s="470">
        <f t="shared" si="26"/>
        <v>41650</v>
      </c>
      <c r="L445" s="471">
        <v>33250</v>
      </c>
      <c r="M445" s="469">
        <f t="shared" si="25"/>
        <v>6317.5</v>
      </c>
      <c r="N445" s="470">
        <f t="shared" si="27"/>
        <v>39567.5</v>
      </c>
      <c r="O445" s="472">
        <v>0.19</v>
      </c>
    </row>
    <row r="446" spans="1:15" ht="25.5">
      <c r="A446" s="97">
        <v>441</v>
      </c>
      <c r="B446" s="467" t="s">
        <v>1097</v>
      </c>
      <c r="C446" s="104" t="s">
        <v>2322</v>
      </c>
      <c r="D446" s="104" t="s">
        <v>2861</v>
      </c>
      <c r="E446" s="104" t="s">
        <v>2677</v>
      </c>
      <c r="F446" s="104" t="s">
        <v>2861</v>
      </c>
      <c r="G446" s="104"/>
      <c r="H446" s="105" t="s">
        <v>878</v>
      </c>
      <c r="I446" s="468">
        <v>1100000</v>
      </c>
      <c r="J446" s="469">
        <f t="shared" si="24"/>
        <v>209000</v>
      </c>
      <c r="K446" s="470">
        <f t="shared" si="26"/>
        <v>1309000</v>
      </c>
      <c r="L446" s="471">
        <v>1045000</v>
      </c>
      <c r="M446" s="469">
        <f t="shared" si="25"/>
        <v>198550</v>
      </c>
      <c r="N446" s="470">
        <f t="shared" si="27"/>
        <v>1243550</v>
      </c>
      <c r="O446" s="472">
        <v>0.19</v>
      </c>
    </row>
    <row r="447" spans="1:15" ht="25.5">
      <c r="A447" s="97">
        <v>442</v>
      </c>
      <c r="B447" s="467" t="s">
        <v>1097</v>
      </c>
      <c r="C447" s="104" t="s">
        <v>2320</v>
      </c>
      <c r="D447" s="104" t="s">
        <v>2862</v>
      </c>
      <c r="E447" s="104" t="s">
        <v>2677</v>
      </c>
      <c r="F447" s="104" t="s">
        <v>2862</v>
      </c>
      <c r="G447" s="104"/>
      <c r="H447" s="105" t="s">
        <v>878</v>
      </c>
      <c r="I447" s="468">
        <v>710000</v>
      </c>
      <c r="J447" s="469">
        <f t="shared" si="24"/>
        <v>134900</v>
      </c>
      <c r="K447" s="470">
        <f t="shared" si="26"/>
        <v>844900</v>
      </c>
      <c r="L447" s="471">
        <v>674500</v>
      </c>
      <c r="M447" s="469">
        <f t="shared" si="25"/>
        <v>128155</v>
      </c>
      <c r="N447" s="470">
        <f t="shared" si="27"/>
        <v>802655</v>
      </c>
      <c r="O447" s="472">
        <v>0.19</v>
      </c>
    </row>
    <row r="448" spans="1:15">
      <c r="A448" s="97">
        <v>443</v>
      </c>
      <c r="B448" s="467" t="s">
        <v>1097</v>
      </c>
      <c r="C448" s="104" t="s">
        <v>2322</v>
      </c>
      <c r="D448" s="104" t="s">
        <v>2863</v>
      </c>
      <c r="E448" s="104" t="s">
        <v>2671</v>
      </c>
      <c r="F448" s="104" t="s">
        <v>2863</v>
      </c>
      <c r="G448" s="104"/>
      <c r="H448" s="105" t="s">
        <v>878</v>
      </c>
      <c r="I448" s="468">
        <v>700000</v>
      </c>
      <c r="J448" s="469">
        <f t="shared" si="24"/>
        <v>133000</v>
      </c>
      <c r="K448" s="470">
        <f t="shared" si="26"/>
        <v>833000</v>
      </c>
      <c r="L448" s="471">
        <v>665000</v>
      </c>
      <c r="M448" s="469">
        <f t="shared" si="25"/>
        <v>126350</v>
      </c>
      <c r="N448" s="470">
        <f t="shared" si="27"/>
        <v>791350</v>
      </c>
      <c r="O448" s="472">
        <v>0.19</v>
      </c>
    </row>
    <row r="449" spans="1:15" ht="25.5">
      <c r="A449" s="97">
        <v>444</v>
      </c>
      <c r="B449" s="467" t="s">
        <v>3422</v>
      </c>
      <c r="C449" s="104" t="s">
        <v>2320</v>
      </c>
      <c r="D449" s="104" t="s">
        <v>2864</v>
      </c>
      <c r="E449" s="104" t="s">
        <v>3521</v>
      </c>
      <c r="F449" s="104" t="s">
        <v>2864</v>
      </c>
      <c r="G449" s="104"/>
      <c r="H449" s="105" t="s">
        <v>878</v>
      </c>
      <c r="I449" s="468">
        <v>190000</v>
      </c>
      <c r="J449" s="469">
        <f t="shared" si="24"/>
        <v>36100</v>
      </c>
      <c r="K449" s="470">
        <f t="shared" si="26"/>
        <v>226100</v>
      </c>
      <c r="L449" s="471">
        <v>180500</v>
      </c>
      <c r="M449" s="469">
        <f t="shared" si="25"/>
        <v>34295</v>
      </c>
      <c r="N449" s="470">
        <f t="shared" si="27"/>
        <v>214795</v>
      </c>
      <c r="O449" s="472">
        <v>0.19</v>
      </c>
    </row>
    <row r="450" spans="1:15" ht="25.5">
      <c r="A450" s="97">
        <v>445</v>
      </c>
      <c r="B450" s="467" t="s">
        <v>3422</v>
      </c>
      <c r="C450" s="104" t="s">
        <v>2398</v>
      </c>
      <c r="D450" s="104" t="s">
        <v>2865</v>
      </c>
      <c r="E450" s="104" t="s">
        <v>2684</v>
      </c>
      <c r="F450" s="104" t="s">
        <v>2865</v>
      </c>
      <c r="G450" s="104"/>
      <c r="H450" s="105" t="s">
        <v>878</v>
      </c>
      <c r="I450" s="468">
        <v>132000</v>
      </c>
      <c r="J450" s="469">
        <f t="shared" si="24"/>
        <v>25080</v>
      </c>
      <c r="K450" s="470">
        <f t="shared" si="26"/>
        <v>157080</v>
      </c>
      <c r="L450" s="471">
        <v>125400</v>
      </c>
      <c r="M450" s="469">
        <f t="shared" si="25"/>
        <v>23826</v>
      </c>
      <c r="N450" s="470">
        <f t="shared" si="27"/>
        <v>149226</v>
      </c>
      <c r="O450" s="472">
        <v>0.19</v>
      </c>
    </row>
    <row r="451" spans="1:15" ht="25.5">
      <c r="A451" s="97">
        <v>446</v>
      </c>
      <c r="B451" s="467" t="s">
        <v>3422</v>
      </c>
      <c r="C451" s="104" t="s">
        <v>2357</v>
      </c>
      <c r="D451" s="104" t="s">
        <v>2866</v>
      </c>
      <c r="E451" s="104" t="s">
        <v>3475</v>
      </c>
      <c r="F451" s="104" t="s">
        <v>3417</v>
      </c>
      <c r="G451" s="104"/>
      <c r="H451" s="105"/>
      <c r="I451" s="468">
        <v>230000</v>
      </c>
      <c r="J451" s="469">
        <f t="shared" si="24"/>
        <v>43700</v>
      </c>
      <c r="K451" s="470">
        <f t="shared" si="26"/>
        <v>273700</v>
      </c>
      <c r="L451" s="471">
        <v>218500</v>
      </c>
      <c r="M451" s="469">
        <f t="shared" si="25"/>
        <v>41515</v>
      </c>
      <c r="N451" s="470">
        <f t="shared" si="27"/>
        <v>260015</v>
      </c>
      <c r="O451" s="472">
        <v>0.19</v>
      </c>
    </row>
    <row r="452" spans="1:15" ht="25.5">
      <c r="A452" s="97">
        <v>447</v>
      </c>
      <c r="B452" s="467" t="s">
        <v>1097</v>
      </c>
      <c r="C452" s="104" t="s">
        <v>2320</v>
      </c>
      <c r="D452" s="104" t="s">
        <v>2867</v>
      </c>
      <c r="E452" s="104" t="s">
        <v>2675</v>
      </c>
      <c r="F452" s="104" t="s">
        <v>2867</v>
      </c>
      <c r="G452" s="104"/>
      <c r="H452" s="105" t="s">
        <v>878</v>
      </c>
      <c r="I452" s="468">
        <v>2140350</v>
      </c>
      <c r="J452" s="469">
        <f t="shared" si="24"/>
        <v>406666.5</v>
      </c>
      <c r="K452" s="470">
        <f t="shared" si="26"/>
        <v>2547016.5</v>
      </c>
      <c r="L452" s="471">
        <v>2033333</v>
      </c>
      <c r="M452" s="469">
        <f t="shared" si="25"/>
        <v>386333.27</v>
      </c>
      <c r="N452" s="470">
        <f t="shared" si="27"/>
        <v>2419666.27</v>
      </c>
      <c r="O452" s="472">
        <v>0.19</v>
      </c>
    </row>
    <row r="453" spans="1:15" ht="25.5">
      <c r="A453" s="97">
        <v>448</v>
      </c>
      <c r="B453" s="467" t="s">
        <v>1097</v>
      </c>
      <c r="C453" s="104" t="s">
        <v>2322</v>
      </c>
      <c r="D453" s="104" t="s">
        <v>2868</v>
      </c>
      <c r="E453" s="104" t="s">
        <v>2762</v>
      </c>
      <c r="F453" s="104" t="s">
        <v>2868</v>
      </c>
      <c r="G453" s="104"/>
      <c r="H453" s="105" t="s">
        <v>878</v>
      </c>
      <c r="I453" s="468">
        <v>1112800</v>
      </c>
      <c r="J453" s="469">
        <f t="shared" si="24"/>
        <v>211432</v>
      </c>
      <c r="K453" s="470">
        <f t="shared" si="26"/>
        <v>1324232</v>
      </c>
      <c r="L453" s="471">
        <v>1057160</v>
      </c>
      <c r="M453" s="469">
        <f t="shared" si="25"/>
        <v>200860.4</v>
      </c>
      <c r="N453" s="470">
        <f t="shared" si="27"/>
        <v>1258020.3999999999</v>
      </c>
      <c r="O453" s="472">
        <v>0.19</v>
      </c>
    </row>
    <row r="454" spans="1:15" ht="25.5">
      <c r="A454" s="97">
        <v>449</v>
      </c>
      <c r="B454" s="467" t="s">
        <v>1097</v>
      </c>
      <c r="C454" s="104" t="s">
        <v>2320</v>
      </c>
      <c r="D454" s="104" t="s">
        <v>2869</v>
      </c>
      <c r="E454" s="104" t="s">
        <v>2762</v>
      </c>
      <c r="F454" s="104" t="s">
        <v>2869</v>
      </c>
      <c r="G454" s="104"/>
      <c r="H454" s="105" t="s">
        <v>878</v>
      </c>
      <c r="I454" s="468">
        <v>184500</v>
      </c>
      <c r="J454" s="469">
        <f t="shared" ref="J454:J458" si="28">I454*O454</f>
        <v>35055</v>
      </c>
      <c r="K454" s="470">
        <f t="shared" si="26"/>
        <v>219555</v>
      </c>
      <c r="L454" s="471">
        <v>175275</v>
      </c>
      <c r="M454" s="469">
        <f t="shared" ref="M454:M458" si="29">L454*O454</f>
        <v>33302.25</v>
      </c>
      <c r="N454" s="470">
        <f t="shared" si="27"/>
        <v>208577.25</v>
      </c>
      <c r="O454" s="472">
        <v>0.19</v>
      </c>
    </row>
    <row r="455" spans="1:15" ht="25.5">
      <c r="A455" s="97">
        <v>450</v>
      </c>
      <c r="B455" s="467" t="s">
        <v>1097</v>
      </c>
      <c r="C455" s="104" t="s">
        <v>2322</v>
      </c>
      <c r="D455" s="104" t="s">
        <v>3330</v>
      </c>
      <c r="E455" s="104" t="s">
        <v>2761</v>
      </c>
      <c r="F455" s="104" t="s">
        <v>3330</v>
      </c>
      <c r="G455" s="104"/>
      <c r="H455" s="105" t="s">
        <v>878</v>
      </c>
      <c r="I455" s="468">
        <v>1368500</v>
      </c>
      <c r="J455" s="469">
        <f t="shared" si="28"/>
        <v>260015</v>
      </c>
      <c r="K455" s="470">
        <f t="shared" ref="K455:K458" si="30">I455+J455</f>
        <v>1628515</v>
      </c>
      <c r="L455" s="471">
        <v>1300075</v>
      </c>
      <c r="M455" s="469">
        <f t="shared" si="29"/>
        <v>247014.25</v>
      </c>
      <c r="N455" s="470">
        <f t="shared" ref="N455:N458" si="31">L455+M455</f>
        <v>1547089.25</v>
      </c>
      <c r="O455" s="472">
        <v>0.19</v>
      </c>
    </row>
    <row r="456" spans="1:15" ht="25.5">
      <c r="A456" s="97">
        <v>451</v>
      </c>
      <c r="B456" s="467" t="s">
        <v>1097</v>
      </c>
      <c r="C456" s="104" t="s">
        <v>2322</v>
      </c>
      <c r="D456" s="104" t="s">
        <v>3418</v>
      </c>
      <c r="E456" s="104" t="s">
        <v>2761</v>
      </c>
      <c r="F456" s="104" t="s">
        <v>3418</v>
      </c>
      <c r="G456" s="104"/>
      <c r="H456" s="105" t="s">
        <v>878</v>
      </c>
      <c r="I456" s="468">
        <v>310000</v>
      </c>
      <c r="J456" s="469">
        <f t="shared" si="28"/>
        <v>58900</v>
      </c>
      <c r="K456" s="470">
        <f t="shared" si="30"/>
        <v>368900</v>
      </c>
      <c r="L456" s="471">
        <v>294500</v>
      </c>
      <c r="M456" s="469">
        <f t="shared" si="29"/>
        <v>55955</v>
      </c>
      <c r="N456" s="470">
        <f t="shared" si="31"/>
        <v>350455</v>
      </c>
      <c r="O456" s="472">
        <v>0.19</v>
      </c>
    </row>
    <row r="457" spans="1:15">
      <c r="A457" s="97">
        <v>452</v>
      </c>
      <c r="B457" s="467" t="s">
        <v>1097</v>
      </c>
      <c r="C457" s="104" t="s">
        <v>2322</v>
      </c>
      <c r="D457" s="104" t="s">
        <v>3419</v>
      </c>
      <c r="E457" s="104" t="s">
        <v>2761</v>
      </c>
      <c r="F457" s="104" t="s">
        <v>3419</v>
      </c>
      <c r="G457" s="104"/>
      <c r="H457" s="105" t="s">
        <v>878</v>
      </c>
      <c r="I457" s="468">
        <v>320000</v>
      </c>
      <c r="J457" s="469">
        <f t="shared" si="28"/>
        <v>60800</v>
      </c>
      <c r="K457" s="470">
        <f t="shared" si="30"/>
        <v>380800</v>
      </c>
      <c r="L457" s="471">
        <v>304000</v>
      </c>
      <c r="M457" s="469">
        <f t="shared" si="29"/>
        <v>57760</v>
      </c>
      <c r="N457" s="470">
        <f t="shared" si="31"/>
        <v>361760</v>
      </c>
      <c r="O457" s="472">
        <v>0.19</v>
      </c>
    </row>
    <row r="458" spans="1:15" ht="25.5">
      <c r="A458" s="97">
        <v>453</v>
      </c>
      <c r="B458" s="467" t="s">
        <v>1097</v>
      </c>
      <c r="C458" s="104" t="s">
        <v>2396</v>
      </c>
      <c r="D458" s="104" t="s">
        <v>3420</v>
      </c>
      <c r="E458" s="104" t="s">
        <v>3520</v>
      </c>
      <c r="F458" s="104" t="s">
        <v>3420</v>
      </c>
      <c r="G458" s="104"/>
      <c r="H458" s="105" t="s">
        <v>878</v>
      </c>
      <c r="I458" s="468">
        <v>108150</v>
      </c>
      <c r="J458" s="469">
        <f t="shared" si="28"/>
        <v>20548.5</v>
      </c>
      <c r="K458" s="470">
        <f t="shared" si="30"/>
        <v>128698.5</v>
      </c>
      <c r="L458" s="471">
        <v>102743</v>
      </c>
      <c r="M458" s="469">
        <f t="shared" si="29"/>
        <v>19521.170000000002</v>
      </c>
      <c r="N458" s="470">
        <f t="shared" si="31"/>
        <v>122264.17</v>
      </c>
      <c r="O458" s="472">
        <v>0.19</v>
      </c>
    </row>
    <row r="459" spans="1:15">
      <c r="K459" s="474">
        <f>SUM(K6:K458)</f>
        <v>197542299.65000004</v>
      </c>
      <c r="N459" s="474">
        <f>SUM(N6:N458)</f>
        <v>187665214.61999986</v>
      </c>
    </row>
    <row r="460" spans="1:15">
      <c r="F460" s="153" t="s">
        <v>3522</v>
      </c>
    </row>
    <row r="464" spans="1:15">
      <c r="G464" s="166" t="s">
        <v>3523</v>
      </c>
    </row>
    <row r="465" spans="7:7">
      <c r="G465" s="166" t="s">
        <v>3524</v>
      </c>
    </row>
    <row r="466" spans="7:7">
      <c r="G466" s="166">
        <v>3134188623</v>
      </c>
    </row>
    <row r="467" spans="7:7">
      <c r="G467" s="166"/>
    </row>
    <row r="468" spans="7:7">
      <c r="G468" s="166"/>
    </row>
  </sheetData>
  <autoFilter ref="A5:N5" xr:uid="{00000000-0001-0000-0600-000000000000}"/>
  <mergeCells count="6">
    <mergeCell ref="A1:N1"/>
    <mergeCell ref="A2:N2"/>
    <mergeCell ref="A3:N3"/>
    <mergeCell ref="A4:H4"/>
    <mergeCell ref="I4:K4"/>
    <mergeCell ref="L4:N4"/>
  </mergeCells>
  <hyperlinks>
    <hyperlink ref="D211" r:id="rId1" display="https://www.hiltrento.com/sellos-manuales/871-sello-numerador-12-mm-6-digitos.html" xr:uid="{041A7D91-532A-4613-9A77-783BA9330985}"/>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39997558519241921"/>
  </sheetPr>
  <dimension ref="A1:R480"/>
  <sheetViews>
    <sheetView zoomScale="86" zoomScaleNormal="86" workbookViewId="0">
      <pane ySplit="6" topLeftCell="A458" activePane="bottomLeft" state="frozen"/>
      <selection pane="bottomLeft" activeCell="A475" sqref="A475"/>
    </sheetView>
  </sheetViews>
  <sheetFormatPr baseColWidth="10" defaultColWidth="11.42578125" defaultRowHeight="12.75"/>
  <cols>
    <col min="1" max="3" width="11.42578125" style="154"/>
    <col min="4" max="4" width="33.28515625" style="154" customWidth="1"/>
    <col min="5" max="5" width="11.42578125" style="154"/>
    <col min="6" max="6" width="32.42578125" style="154" hidden="1" customWidth="1"/>
    <col min="7" max="7" width="11.42578125" style="154"/>
    <col min="8" max="8" width="9" style="154" customWidth="1"/>
    <col min="9" max="9" width="14.42578125" style="154" bestFit="1" customWidth="1"/>
    <col min="10" max="10" width="13" style="154" bestFit="1" customWidth="1"/>
    <col min="11" max="11" width="16.5703125" style="154" bestFit="1" customWidth="1"/>
    <col min="12" max="12" width="14.42578125" style="154" bestFit="1" customWidth="1"/>
    <col min="13" max="13" width="13" style="154" bestFit="1" customWidth="1"/>
    <col min="14" max="14" width="18.42578125" style="154" bestFit="1" customWidth="1"/>
    <col min="15" max="15" width="30.7109375" style="154" bestFit="1" customWidth="1"/>
    <col min="16" max="16384" width="11.42578125" style="154"/>
  </cols>
  <sheetData>
    <row r="1" spans="1:18" ht="14.25" thickTop="1" thickBot="1">
      <c r="A1" s="651" t="s">
        <v>3629</v>
      </c>
      <c r="B1" s="652"/>
      <c r="C1" s="652"/>
      <c r="D1" s="652"/>
      <c r="E1" s="652"/>
      <c r="F1" s="652"/>
      <c r="G1" s="652"/>
      <c r="H1" s="652"/>
      <c r="I1" s="652"/>
      <c r="J1" s="652"/>
      <c r="K1" s="652"/>
      <c r="L1" s="652"/>
      <c r="M1" s="653"/>
      <c r="N1" s="654"/>
    </row>
    <row r="2" spans="1:18" ht="14.25" thickTop="1" thickBot="1">
      <c r="A2" s="651" t="s">
        <v>2871</v>
      </c>
      <c r="B2" s="652"/>
      <c r="C2" s="652"/>
      <c r="D2" s="652"/>
      <c r="E2" s="652"/>
      <c r="F2" s="652"/>
      <c r="G2" s="652"/>
      <c r="H2" s="652"/>
      <c r="I2" s="652"/>
      <c r="J2" s="652"/>
      <c r="K2" s="652"/>
      <c r="L2" s="652"/>
      <c r="M2" s="653"/>
      <c r="N2" s="654"/>
      <c r="R2" s="260"/>
    </row>
    <row r="3" spans="1:18" ht="14.25" thickTop="1" thickBot="1">
      <c r="A3" s="651" t="s">
        <v>3673</v>
      </c>
      <c r="B3" s="652"/>
      <c r="C3" s="652"/>
      <c r="D3" s="652"/>
      <c r="E3" s="652"/>
      <c r="F3" s="652"/>
      <c r="G3" s="652"/>
      <c r="H3" s="652"/>
      <c r="I3" s="652"/>
      <c r="J3" s="652"/>
      <c r="K3" s="652"/>
      <c r="L3" s="652"/>
      <c r="M3" s="653"/>
      <c r="N3" s="654"/>
    </row>
    <row r="4" spans="1:18" ht="13.5" thickBot="1">
      <c r="A4" s="642" t="s">
        <v>868</v>
      </c>
      <c r="B4" s="642"/>
      <c r="C4" s="642"/>
      <c r="D4" s="642"/>
      <c r="E4" s="642"/>
      <c r="F4" s="642"/>
      <c r="G4" s="642"/>
      <c r="H4" s="642"/>
      <c r="I4" s="655" t="s">
        <v>1192</v>
      </c>
      <c r="J4" s="655"/>
      <c r="K4" s="656"/>
      <c r="L4" s="659" t="s">
        <v>1193</v>
      </c>
      <c r="M4" s="655"/>
      <c r="N4" s="660"/>
    </row>
    <row r="5" spans="1:18" ht="13.5" thickBot="1">
      <c r="A5" s="642"/>
      <c r="B5" s="642"/>
      <c r="C5" s="642"/>
      <c r="D5" s="642"/>
      <c r="E5" s="642"/>
      <c r="F5" s="642"/>
      <c r="G5" s="642"/>
      <c r="H5" s="642"/>
      <c r="I5" s="657"/>
      <c r="J5" s="657"/>
      <c r="K5" s="658"/>
      <c r="L5" s="661"/>
      <c r="M5" s="657"/>
      <c r="N5" s="662"/>
      <c r="O5" s="154" t="s">
        <v>3709</v>
      </c>
    </row>
    <row r="6" spans="1:18" ht="26.25" thickBot="1">
      <c r="A6" s="127" t="s">
        <v>869</v>
      </c>
      <c r="B6" s="128" t="s">
        <v>3297</v>
      </c>
      <c r="C6" s="128" t="s">
        <v>2580</v>
      </c>
      <c r="D6" s="128" t="s">
        <v>871</v>
      </c>
      <c r="E6" s="128" t="s">
        <v>872</v>
      </c>
      <c r="F6" s="128" t="s">
        <v>873</v>
      </c>
      <c r="G6" s="128" t="s">
        <v>874</v>
      </c>
      <c r="H6" s="129" t="s">
        <v>875</v>
      </c>
      <c r="I6" s="127" t="s">
        <v>1194</v>
      </c>
      <c r="J6" s="128" t="s">
        <v>1195</v>
      </c>
      <c r="K6" s="129" t="s">
        <v>1196</v>
      </c>
      <c r="L6" s="130" t="s">
        <v>1197</v>
      </c>
      <c r="M6" s="128" t="s">
        <v>1195</v>
      </c>
      <c r="N6" s="129" t="s">
        <v>1196</v>
      </c>
      <c r="O6" s="129" t="s">
        <v>2197</v>
      </c>
    </row>
    <row r="7" spans="1:18" ht="25.5">
      <c r="A7" s="131">
        <v>1</v>
      </c>
      <c r="B7" s="132" t="s">
        <v>876</v>
      </c>
      <c r="C7" s="132" t="s">
        <v>2317</v>
      </c>
      <c r="D7" s="132" t="s">
        <v>1433</v>
      </c>
      <c r="E7" s="132"/>
      <c r="F7" s="132" t="s">
        <v>2318</v>
      </c>
      <c r="G7" s="132" t="s">
        <v>877</v>
      </c>
      <c r="H7" s="133" t="s">
        <v>878</v>
      </c>
      <c r="I7" s="228">
        <f>K7/1.19</f>
        <v>16058.823529411766</v>
      </c>
      <c r="J7" s="228">
        <f>I7*19%</f>
        <v>3051.1764705882356</v>
      </c>
      <c r="K7" s="228">
        <v>19110</v>
      </c>
      <c r="L7" s="228">
        <f>N7/1.19</f>
        <v>15294.117647058823</v>
      </c>
      <c r="M7" s="228">
        <f>L7*19%</f>
        <v>2905.8823529411766</v>
      </c>
      <c r="N7" s="324">
        <v>18200</v>
      </c>
      <c r="O7" s="229" t="s">
        <v>2584</v>
      </c>
    </row>
    <row r="8" spans="1:18" ht="25.5">
      <c r="A8" s="97">
        <v>2</v>
      </c>
      <c r="B8" s="98" t="s">
        <v>876</v>
      </c>
      <c r="C8" s="98" t="s">
        <v>2317</v>
      </c>
      <c r="D8" s="98" t="s">
        <v>1434</v>
      </c>
      <c r="E8" s="98"/>
      <c r="F8" s="98" t="s">
        <v>2319</v>
      </c>
      <c r="G8" s="98" t="s">
        <v>880</v>
      </c>
      <c r="H8" s="99" t="s">
        <v>878</v>
      </c>
      <c r="I8" s="209">
        <f>K8/1.19</f>
        <v>10588.235294117647</v>
      </c>
      <c r="J8" s="209">
        <f t="shared" ref="J8:J71" si="0">I8*19%</f>
        <v>2011.7647058823529</v>
      </c>
      <c r="K8" s="209">
        <v>12600</v>
      </c>
      <c r="L8" s="209">
        <f t="shared" ref="L8:L71" si="1">N8/1.19</f>
        <v>10084.033613445379</v>
      </c>
      <c r="M8" s="209">
        <f t="shared" ref="M8:M71" si="2">L8*19%</f>
        <v>1915.966386554622</v>
      </c>
      <c r="N8" s="325">
        <v>12000</v>
      </c>
      <c r="O8" s="230" t="s">
        <v>2584</v>
      </c>
    </row>
    <row r="9" spans="1:18" ht="38.25">
      <c r="A9" s="97">
        <v>3</v>
      </c>
      <c r="B9" s="100" t="s">
        <v>876</v>
      </c>
      <c r="C9" s="100" t="s">
        <v>2320</v>
      </c>
      <c r="D9" s="100" t="s">
        <v>881</v>
      </c>
      <c r="E9" s="98"/>
      <c r="F9" s="100" t="s">
        <v>881</v>
      </c>
      <c r="G9" s="100" t="s">
        <v>2321</v>
      </c>
      <c r="H9" s="101" t="s">
        <v>878</v>
      </c>
      <c r="I9" s="209">
        <f t="shared" ref="I9:I72" si="3">K9/1.19</f>
        <v>9408</v>
      </c>
      <c r="J9" s="209">
        <f t="shared" si="0"/>
        <v>1787.52</v>
      </c>
      <c r="K9" s="209">
        <v>11195.52</v>
      </c>
      <c r="L9" s="209">
        <f t="shared" si="1"/>
        <v>8960</v>
      </c>
      <c r="M9" s="209">
        <f t="shared" si="2"/>
        <v>1702.4</v>
      </c>
      <c r="N9" s="325">
        <v>10662.4</v>
      </c>
      <c r="O9" s="230" t="s">
        <v>2584</v>
      </c>
    </row>
    <row r="10" spans="1:18" ht="25.5">
      <c r="A10" s="97">
        <v>4</v>
      </c>
      <c r="B10" s="98" t="s">
        <v>876</v>
      </c>
      <c r="C10" s="98" t="s">
        <v>2320</v>
      </c>
      <c r="D10" s="98" t="s">
        <v>1435</v>
      </c>
      <c r="E10" s="98"/>
      <c r="F10" s="98" t="s">
        <v>882</v>
      </c>
      <c r="G10" s="98" t="s">
        <v>883</v>
      </c>
      <c r="H10" s="99" t="s">
        <v>878</v>
      </c>
      <c r="I10" s="209">
        <f t="shared" si="3"/>
        <v>12495</v>
      </c>
      <c r="J10" s="209">
        <f t="shared" si="0"/>
        <v>2374.0500000000002</v>
      </c>
      <c r="K10" s="209">
        <v>14869.05</v>
      </c>
      <c r="L10" s="209">
        <f t="shared" si="1"/>
        <v>11900</v>
      </c>
      <c r="M10" s="209">
        <f t="shared" si="2"/>
        <v>2261</v>
      </c>
      <c r="N10" s="325">
        <v>14161</v>
      </c>
      <c r="O10" s="230" t="s">
        <v>2584</v>
      </c>
    </row>
    <row r="11" spans="1:18" ht="25.5">
      <c r="A11" s="97">
        <v>5</v>
      </c>
      <c r="B11" s="98" t="s">
        <v>876</v>
      </c>
      <c r="C11" s="98" t="s">
        <v>2322</v>
      </c>
      <c r="D11" s="98" t="s">
        <v>2689</v>
      </c>
      <c r="E11" s="98"/>
      <c r="F11" s="98" t="s">
        <v>2689</v>
      </c>
      <c r="G11" s="98" t="s">
        <v>2323</v>
      </c>
      <c r="H11" s="99" t="s">
        <v>890</v>
      </c>
      <c r="I11" s="209">
        <f t="shared" si="3"/>
        <v>26382.352941176472</v>
      </c>
      <c r="J11" s="209">
        <f t="shared" si="0"/>
        <v>5012.6470588235297</v>
      </c>
      <c r="K11" s="209">
        <v>31395</v>
      </c>
      <c r="L11" s="209">
        <f t="shared" si="1"/>
        <v>25126.050420168067</v>
      </c>
      <c r="M11" s="209">
        <f t="shared" si="2"/>
        <v>4773.9495798319331</v>
      </c>
      <c r="N11" s="325">
        <v>29900</v>
      </c>
      <c r="O11" s="230" t="s">
        <v>2584</v>
      </c>
    </row>
    <row r="12" spans="1:18" ht="25.5">
      <c r="A12" s="97">
        <v>6</v>
      </c>
      <c r="B12" s="98" t="s">
        <v>876</v>
      </c>
      <c r="C12" s="98" t="s">
        <v>2322</v>
      </c>
      <c r="D12" s="98" t="s">
        <v>2690</v>
      </c>
      <c r="E12" s="98"/>
      <c r="F12" s="98" t="s">
        <v>2690</v>
      </c>
      <c r="G12" s="98" t="s">
        <v>2323</v>
      </c>
      <c r="H12" s="99" t="s">
        <v>890</v>
      </c>
      <c r="I12" s="209">
        <f t="shared" si="3"/>
        <v>26382.352941176472</v>
      </c>
      <c r="J12" s="209">
        <f t="shared" si="0"/>
        <v>5012.6470588235297</v>
      </c>
      <c r="K12" s="209">
        <v>31395</v>
      </c>
      <c r="L12" s="209">
        <f t="shared" si="1"/>
        <v>25126.050420168067</v>
      </c>
      <c r="M12" s="209">
        <f t="shared" si="2"/>
        <v>4773.9495798319331</v>
      </c>
      <c r="N12" s="325">
        <v>29900</v>
      </c>
      <c r="O12" s="230" t="s">
        <v>2584</v>
      </c>
    </row>
    <row r="13" spans="1:18" ht="25.5">
      <c r="A13" s="97">
        <v>7</v>
      </c>
      <c r="B13" s="98" t="s">
        <v>876</v>
      </c>
      <c r="C13" s="98" t="s">
        <v>2320</v>
      </c>
      <c r="D13" s="98" t="s">
        <v>2324</v>
      </c>
      <c r="E13" s="98"/>
      <c r="F13" s="98" t="s">
        <v>2325</v>
      </c>
      <c r="G13" s="98" t="s">
        <v>2326</v>
      </c>
      <c r="H13" s="99" t="s">
        <v>886</v>
      </c>
      <c r="I13" s="209">
        <f t="shared" si="3"/>
        <v>82950</v>
      </c>
      <c r="J13" s="209">
        <f t="shared" si="0"/>
        <v>15760.5</v>
      </c>
      <c r="K13" s="209">
        <v>98710.5</v>
      </c>
      <c r="L13" s="209">
        <f t="shared" si="1"/>
        <v>79000</v>
      </c>
      <c r="M13" s="209">
        <f t="shared" si="2"/>
        <v>15010</v>
      </c>
      <c r="N13" s="325">
        <v>94010</v>
      </c>
      <c r="O13" s="226" t="s">
        <v>2584</v>
      </c>
    </row>
    <row r="14" spans="1:18" ht="25.5">
      <c r="A14" s="97">
        <v>8</v>
      </c>
      <c r="B14" s="98" t="s">
        <v>876</v>
      </c>
      <c r="C14" s="98" t="s">
        <v>2322</v>
      </c>
      <c r="D14" s="98" t="s">
        <v>887</v>
      </c>
      <c r="E14" s="98"/>
      <c r="F14" s="98" t="s">
        <v>887</v>
      </c>
      <c r="G14" s="98" t="s">
        <v>888</v>
      </c>
      <c r="H14" s="99" t="s">
        <v>878</v>
      </c>
      <c r="I14" s="209">
        <f t="shared" si="3"/>
        <v>15794.117647058823</v>
      </c>
      <c r="J14" s="209">
        <f t="shared" si="0"/>
        <v>3000.8823529411766</v>
      </c>
      <c r="K14" s="209">
        <v>18795</v>
      </c>
      <c r="L14" s="209">
        <f t="shared" si="1"/>
        <v>15042.01680672269</v>
      </c>
      <c r="M14" s="209">
        <f t="shared" si="2"/>
        <v>2857.9831932773109</v>
      </c>
      <c r="N14" s="325">
        <v>17900</v>
      </c>
      <c r="O14" s="230" t="s">
        <v>2584</v>
      </c>
    </row>
    <row r="15" spans="1:18" ht="38.25">
      <c r="A15" s="97">
        <v>9</v>
      </c>
      <c r="B15" s="98" t="s">
        <v>876</v>
      </c>
      <c r="C15" s="98" t="s">
        <v>2320</v>
      </c>
      <c r="D15" s="98" t="s">
        <v>1436</v>
      </c>
      <c r="E15" s="98"/>
      <c r="F15" s="98" t="s">
        <v>889</v>
      </c>
      <c r="G15" s="98" t="s">
        <v>2327</v>
      </c>
      <c r="H15" s="99" t="s">
        <v>890</v>
      </c>
      <c r="I15" s="209">
        <f t="shared" si="3"/>
        <v>38955</v>
      </c>
      <c r="J15" s="209">
        <f t="shared" si="0"/>
        <v>7401.45</v>
      </c>
      <c r="K15" s="209">
        <v>46356.45</v>
      </c>
      <c r="L15" s="209">
        <f t="shared" si="1"/>
        <v>37100</v>
      </c>
      <c r="M15" s="209">
        <f t="shared" si="2"/>
        <v>7049</v>
      </c>
      <c r="N15" s="325">
        <v>44149</v>
      </c>
      <c r="O15" s="226" t="s">
        <v>2584</v>
      </c>
    </row>
    <row r="16" spans="1:18" ht="51">
      <c r="A16" s="97">
        <v>10</v>
      </c>
      <c r="B16" s="98" t="s">
        <v>876</v>
      </c>
      <c r="C16" s="98" t="s">
        <v>2320</v>
      </c>
      <c r="D16" s="98" t="s">
        <v>3399</v>
      </c>
      <c r="E16" s="98"/>
      <c r="F16" s="98" t="s">
        <v>2328</v>
      </c>
      <c r="G16" s="98" t="s">
        <v>2329</v>
      </c>
      <c r="H16" s="99" t="s">
        <v>890</v>
      </c>
      <c r="I16" s="209">
        <f t="shared" si="3"/>
        <v>5929.4117647058829</v>
      </c>
      <c r="J16" s="209">
        <f t="shared" si="0"/>
        <v>1126.5882352941178</v>
      </c>
      <c r="K16" s="209">
        <v>7056</v>
      </c>
      <c r="L16" s="209">
        <f t="shared" si="1"/>
        <v>5647.0588235294117</v>
      </c>
      <c r="M16" s="209">
        <f t="shared" si="2"/>
        <v>1072.9411764705883</v>
      </c>
      <c r="N16" s="325">
        <v>6720</v>
      </c>
      <c r="O16" s="226" t="s">
        <v>2584</v>
      </c>
    </row>
    <row r="17" spans="1:15" ht="51">
      <c r="A17" s="97">
        <v>11</v>
      </c>
      <c r="B17" s="98" t="s">
        <v>876</v>
      </c>
      <c r="C17" s="98" t="s">
        <v>2320</v>
      </c>
      <c r="D17" s="98" t="s">
        <v>3421</v>
      </c>
      <c r="E17" s="98"/>
      <c r="F17" s="98" t="s">
        <v>2330</v>
      </c>
      <c r="G17" s="98" t="s">
        <v>2329</v>
      </c>
      <c r="H17" s="99" t="s">
        <v>890</v>
      </c>
      <c r="I17" s="209">
        <f t="shared" si="3"/>
        <v>4350</v>
      </c>
      <c r="J17" s="209">
        <f t="shared" si="0"/>
        <v>826.5</v>
      </c>
      <c r="K17" s="209">
        <v>5176.5</v>
      </c>
      <c r="L17" s="209">
        <f t="shared" si="1"/>
        <v>4142.8571428571431</v>
      </c>
      <c r="M17" s="209">
        <f t="shared" si="2"/>
        <v>787.14285714285722</v>
      </c>
      <c r="N17" s="325">
        <v>4930</v>
      </c>
      <c r="O17" s="226" t="s">
        <v>2584</v>
      </c>
    </row>
    <row r="18" spans="1:15" ht="51">
      <c r="A18" s="97">
        <v>12</v>
      </c>
      <c r="B18" s="98" t="s">
        <v>876</v>
      </c>
      <c r="C18" s="98" t="s">
        <v>2320</v>
      </c>
      <c r="D18" s="98" t="s">
        <v>3398</v>
      </c>
      <c r="E18" s="98"/>
      <c r="F18" s="98" t="s">
        <v>2331</v>
      </c>
      <c r="G18" s="98" t="s">
        <v>2329</v>
      </c>
      <c r="H18" s="99" t="s">
        <v>890</v>
      </c>
      <c r="I18" s="209">
        <f t="shared" si="3"/>
        <v>5929.4117647058829</v>
      </c>
      <c r="J18" s="209">
        <f t="shared" si="0"/>
        <v>1126.5882352941178</v>
      </c>
      <c r="K18" s="209">
        <v>7056</v>
      </c>
      <c r="L18" s="209">
        <f t="shared" si="1"/>
        <v>5647.0588235294117</v>
      </c>
      <c r="M18" s="209">
        <f t="shared" si="2"/>
        <v>1072.9411764705883</v>
      </c>
      <c r="N18" s="325">
        <v>6720</v>
      </c>
      <c r="O18" s="226" t="s">
        <v>2584</v>
      </c>
    </row>
    <row r="19" spans="1:15" ht="25.5">
      <c r="A19" s="97">
        <v>13</v>
      </c>
      <c r="B19" s="98" t="s">
        <v>876</v>
      </c>
      <c r="C19" s="98" t="s">
        <v>2320</v>
      </c>
      <c r="D19" s="98" t="s">
        <v>1259</v>
      </c>
      <c r="E19" s="98"/>
      <c r="F19" s="98" t="s">
        <v>1259</v>
      </c>
      <c r="G19" s="98" t="s">
        <v>2323</v>
      </c>
      <c r="H19" s="99" t="s">
        <v>890</v>
      </c>
      <c r="I19" s="209">
        <f t="shared" si="3"/>
        <v>2415</v>
      </c>
      <c r="J19" s="209">
        <f t="shared" si="0"/>
        <v>458.85</v>
      </c>
      <c r="K19" s="209">
        <v>2873.85</v>
      </c>
      <c r="L19" s="209">
        <f t="shared" si="1"/>
        <v>2300</v>
      </c>
      <c r="M19" s="209">
        <f t="shared" si="2"/>
        <v>437</v>
      </c>
      <c r="N19" s="325">
        <v>2737</v>
      </c>
      <c r="O19" s="226" t="s">
        <v>2584</v>
      </c>
    </row>
    <row r="20" spans="1:15" ht="25.5">
      <c r="A20" s="97">
        <v>14</v>
      </c>
      <c r="B20" s="98" t="s">
        <v>876</v>
      </c>
      <c r="C20" s="98" t="s">
        <v>2320</v>
      </c>
      <c r="D20" s="98" t="s">
        <v>891</v>
      </c>
      <c r="E20" s="98"/>
      <c r="F20" s="98" t="s">
        <v>891</v>
      </c>
      <c r="G20" s="98" t="s">
        <v>2329</v>
      </c>
      <c r="H20" s="99" t="s">
        <v>890</v>
      </c>
      <c r="I20" s="209">
        <f t="shared" si="3"/>
        <v>17787</v>
      </c>
      <c r="J20" s="209">
        <f t="shared" si="0"/>
        <v>3379.53</v>
      </c>
      <c r="K20" s="209">
        <v>21166.53</v>
      </c>
      <c r="L20" s="209">
        <f t="shared" si="1"/>
        <v>16940</v>
      </c>
      <c r="M20" s="209">
        <f t="shared" si="2"/>
        <v>3218.6</v>
      </c>
      <c r="N20" s="325">
        <v>20158.599999999999</v>
      </c>
      <c r="O20" s="226" t="s">
        <v>2584</v>
      </c>
    </row>
    <row r="21" spans="1:15" ht="38.25">
      <c r="A21" s="97">
        <v>15</v>
      </c>
      <c r="B21" s="98" t="s">
        <v>876</v>
      </c>
      <c r="C21" s="98" t="s">
        <v>2322</v>
      </c>
      <c r="D21" s="98" t="s">
        <v>1437</v>
      </c>
      <c r="E21" s="98"/>
      <c r="F21" s="98" t="s">
        <v>2332</v>
      </c>
      <c r="G21" s="98" t="s">
        <v>883</v>
      </c>
      <c r="H21" s="99" t="s">
        <v>878</v>
      </c>
      <c r="I21" s="209">
        <f t="shared" si="3"/>
        <v>106869</v>
      </c>
      <c r="J21" s="209">
        <f t="shared" si="0"/>
        <v>20305.11</v>
      </c>
      <c r="K21" s="209">
        <v>127174.11</v>
      </c>
      <c r="L21" s="209">
        <f t="shared" si="1"/>
        <v>101780</v>
      </c>
      <c r="M21" s="209">
        <f t="shared" si="2"/>
        <v>19338.2</v>
      </c>
      <c r="N21" s="325">
        <v>121118.2</v>
      </c>
      <c r="O21" s="231" t="s">
        <v>2584</v>
      </c>
    </row>
    <row r="22" spans="1:15" ht="25.5">
      <c r="A22" s="97">
        <v>16</v>
      </c>
      <c r="B22" s="98" t="s">
        <v>876</v>
      </c>
      <c r="C22" s="98" t="s">
        <v>2322</v>
      </c>
      <c r="D22" s="98" t="s">
        <v>1438</v>
      </c>
      <c r="E22" s="98"/>
      <c r="F22" s="98" t="s">
        <v>2333</v>
      </c>
      <c r="G22" s="98" t="s">
        <v>2334</v>
      </c>
      <c r="H22" s="99" t="s">
        <v>878</v>
      </c>
      <c r="I22" s="209">
        <f t="shared" si="3"/>
        <v>15441.176470588236</v>
      </c>
      <c r="J22" s="209">
        <f t="shared" si="0"/>
        <v>2933.8235294117649</v>
      </c>
      <c r="K22" s="209">
        <v>18375</v>
      </c>
      <c r="L22" s="209">
        <f t="shared" si="1"/>
        <v>14705.882352941177</v>
      </c>
      <c r="M22" s="209">
        <f t="shared" si="2"/>
        <v>2794.1176470588234</v>
      </c>
      <c r="N22" s="325">
        <v>17500</v>
      </c>
      <c r="O22" s="230" t="s">
        <v>2584</v>
      </c>
    </row>
    <row r="23" spans="1:15" ht="38.25">
      <c r="A23" s="97">
        <v>17</v>
      </c>
      <c r="B23" s="98" t="s">
        <v>876</v>
      </c>
      <c r="C23" s="98" t="s">
        <v>2320</v>
      </c>
      <c r="D23" s="98" t="s">
        <v>1439</v>
      </c>
      <c r="E23" s="98"/>
      <c r="F23" s="98" t="s">
        <v>892</v>
      </c>
      <c r="G23" s="98" t="s">
        <v>883</v>
      </c>
      <c r="H23" s="99" t="s">
        <v>878</v>
      </c>
      <c r="I23" s="209">
        <f t="shared" si="3"/>
        <v>5250</v>
      </c>
      <c r="J23" s="209">
        <f t="shared" si="0"/>
        <v>997.5</v>
      </c>
      <c r="K23" s="209">
        <v>6247.5</v>
      </c>
      <c r="L23" s="209">
        <f t="shared" si="1"/>
        <v>5000</v>
      </c>
      <c r="M23" s="209">
        <f t="shared" si="2"/>
        <v>950</v>
      </c>
      <c r="N23" s="325">
        <v>5950</v>
      </c>
      <c r="O23" s="230" t="s">
        <v>2584</v>
      </c>
    </row>
    <row r="24" spans="1:15" ht="25.5">
      <c r="A24" s="97">
        <v>18</v>
      </c>
      <c r="B24" s="98" t="s">
        <v>876</v>
      </c>
      <c r="C24" s="98" t="s">
        <v>2320</v>
      </c>
      <c r="D24" s="98" t="s">
        <v>1440</v>
      </c>
      <c r="E24" s="98"/>
      <c r="F24" s="98" t="s">
        <v>893</v>
      </c>
      <c r="G24" s="98" t="s">
        <v>883</v>
      </c>
      <c r="H24" s="99" t="s">
        <v>878</v>
      </c>
      <c r="I24" s="209">
        <f t="shared" si="3"/>
        <v>13342.941176470589</v>
      </c>
      <c r="J24" s="209">
        <f t="shared" si="0"/>
        <v>2535.1588235294121</v>
      </c>
      <c r="K24" s="209">
        <v>15878.1</v>
      </c>
      <c r="L24" s="209">
        <f t="shared" si="1"/>
        <v>12707.563025210085</v>
      </c>
      <c r="M24" s="209">
        <f t="shared" si="2"/>
        <v>2414.4369747899163</v>
      </c>
      <c r="N24" s="325">
        <v>15122</v>
      </c>
      <c r="O24" s="230" t="s">
        <v>2584</v>
      </c>
    </row>
    <row r="25" spans="1:15" ht="25.5">
      <c r="A25" s="97">
        <v>19</v>
      </c>
      <c r="B25" s="98" t="s">
        <v>876</v>
      </c>
      <c r="C25" s="98" t="s">
        <v>2320</v>
      </c>
      <c r="D25" s="98" t="s">
        <v>894</v>
      </c>
      <c r="E25" s="98"/>
      <c r="F25" s="98" t="s">
        <v>894</v>
      </c>
      <c r="G25" s="98" t="s">
        <v>883</v>
      </c>
      <c r="H25" s="99" t="s">
        <v>878</v>
      </c>
      <c r="I25" s="209">
        <f t="shared" si="3"/>
        <v>9758.8235294117658</v>
      </c>
      <c r="J25" s="209">
        <f t="shared" si="0"/>
        <v>1854.1764705882356</v>
      </c>
      <c r="K25" s="209">
        <v>11613</v>
      </c>
      <c r="L25" s="209">
        <f t="shared" si="1"/>
        <v>9294.1176470588234</v>
      </c>
      <c r="M25" s="209">
        <f t="shared" si="2"/>
        <v>1765.8823529411766</v>
      </c>
      <c r="N25" s="325">
        <v>11060</v>
      </c>
      <c r="O25" s="230" t="s">
        <v>2584</v>
      </c>
    </row>
    <row r="26" spans="1:15" ht="38.25">
      <c r="A26" s="97">
        <v>20</v>
      </c>
      <c r="B26" s="98" t="s">
        <v>876</v>
      </c>
      <c r="C26" s="98" t="s">
        <v>2320</v>
      </c>
      <c r="D26" s="98" t="s">
        <v>895</v>
      </c>
      <c r="E26" s="98"/>
      <c r="F26" s="98" t="s">
        <v>895</v>
      </c>
      <c r="G26" s="98" t="s">
        <v>896</v>
      </c>
      <c r="H26" s="99" t="s">
        <v>896</v>
      </c>
      <c r="I26" s="209">
        <f t="shared" si="3"/>
        <v>51882.352941176468</v>
      </c>
      <c r="J26" s="209">
        <f t="shared" si="0"/>
        <v>9857.6470588235297</v>
      </c>
      <c r="K26" s="209">
        <v>61739.999999999993</v>
      </c>
      <c r="L26" s="209">
        <f t="shared" si="1"/>
        <v>49411.76470588235</v>
      </c>
      <c r="M26" s="209">
        <f t="shared" si="2"/>
        <v>9388.2352941176468</v>
      </c>
      <c r="N26" s="325">
        <v>58799.999999999993</v>
      </c>
      <c r="O26" s="230" t="s">
        <v>2584</v>
      </c>
    </row>
    <row r="27" spans="1:15" ht="25.5">
      <c r="A27" s="97">
        <v>21</v>
      </c>
      <c r="B27" s="98" t="s">
        <v>876</v>
      </c>
      <c r="C27" s="98" t="s">
        <v>2322</v>
      </c>
      <c r="D27" s="98" t="s">
        <v>2691</v>
      </c>
      <c r="E27" s="98"/>
      <c r="F27" s="98" t="s">
        <v>2335</v>
      </c>
      <c r="G27" s="98" t="s">
        <v>897</v>
      </c>
      <c r="H27" s="99" t="s">
        <v>878</v>
      </c>
      <c r="I27" s="209">
        <f t="shared" si="3"/>
        <v>113379.70588235295</v>
      </c>
      <c r="J27" s="209">
        <f t="shared" si="0"/>
        <v>21542.144117647062</v>
      </c>
      <c r="K27" s="209">
        <v>134921.85</v>
      </c>
      <c r="L27" s="209">
        <f t="shared" si="1"/>
        <v>107980.67226890757</v>
      </c>
      <c r="M27" s="209">
        <f t="shared" si="2"/>
        <v>20516.327731092439</v>
      </c>
      <c r="N27" s="325">
        <v>128497</v>
      </c>
      <c r="O27" s="230" t="s">
        <v>2584</v>
      </c>
    </row>
    <row r="28" spans="1:15" ht="25.5">
      <c r="A28" s="97">
        <v>22</v>
      </c>
      <c r="B28" s="98" t="s">
        <v>876</v>
      </c>
      <c r="C28" s="98" t="s">
        <v>2322</v>
      </c>
      <c r="D28" s="98" t="s">
        <v>898</v>
      </c>
      <c r="E28" s="98"/>
      <c r="F28" s="98" t="s">
        <v>898</v>
      </c>
      <c r="G28" s="98" t="s">
        <v>888</v>
      </c>
      <c r="H28" s="99" t="s">
        <v>878</v>
      </c>
      <c r="I28" s="209">
        <f t="shared" si="3"/>
        <v>37338</v>
      </c>
      <c r="J28" s="209">
        <f t="shared" si="0"/>
        <v>7094.22</v>
      </c>
      <c r="K28" s="209">
        <v>44432.22</v>
      </c>
      <c r="L28" s="209">
        <f t="shared" si="1"/>
        <v>35560</v>
      </c>
      <c r="M28" s="209">
        <f t="shared" si="2"/>
        <v>6756.4</v>
      </c>
      <c r="N28" s="325">
        <v>42316.399999999994</v>
      </c>
      <c r="O28" s="230" t="s">
        <v>2584</v>
      </c>
    </row>
    <row r="29" spans="1:15" ht="25.5">
      <c r="A29" s="97">
        <v>23</v>
      </c>
      <c r="B29" s="98" t="s">
        <v>876</v>
      </c>
      <c r="C29" s="98" t="s">
        <v>2322</v>
      </c>
      <c r="D29" s="98" t="s">
        <v>899</v>
      </c>
      <c r="E29" s="98"/>
      <c r="F29" s="98" t="s">
        <v>899</v>
      </c>
      <c r="G29" s="98" t="s">
        <v>900</v>
      </c>
      <c r="H29" s="99" t="s">
        <v>878</v>
      </c>
      <c r="I29" s="209">
        <f t="shared" si="3"/>
        <v>31458.000000000004</v>
      </c>
      <c r="J29" s="209">
        <f t="shared" si="0"/>
        <v>5977.02</v>
      </c>
      <c r="K29" s="209">
        <v>37435.020000000004</v>
      </c>
      <c r="L29" s="209">
        <f t="shared" si="1"/>
        <v>29959.999999999996</v>
      </c>
      <c r="M29" s="209">
        <f t="shared" si="2"/>
        <v>5692.4</v>
      </c>
      <c r="N29" s="325">
        <v>35652.399999999994</v>
      </c>
      <c r="O29" s="230" t="s">
        <v>2584</v>
      </c>
    </row>
    <row r="30" spans="1:15" ht="25.5">
      <c r="A30" s="97">
        <v>24</v>
      </c>
      <c r="B30" s="98" t="s">
        <v>876</v>
      </c>
      <c r="C30" s="98" t="s">
        <v>2322</v>
      </c>
      <c r="D30" s="98" t="s">
        <v>901</v>
      </c>
      <c r="E30" s="98"/>
      <c r="F30" s="98" t="s">
        <v>901</v>
      </c>
      <c r="G30" s="98" t="s">
        <v>888</v>
      </c>
      <c r="H30" s="99" t="s">
        <v>878</v>
      </c>
      <c r="I30" s="209">
        <f t="shared" si="3"/>
        <v>36176.470588235294</v>
      </c>
      <c r="J30" s="209">
        <f t="shared" si="0"/>
        <v>6873.5294117647063</v>
      </c>
      <c r="K30" s="209">
        <v>43050</v>
      </c>
      <c r="L30" s="209">
        <f t="shared" si="1"/>
        <v>34453.781512605041</v>
      </c>
      <c r="M30" s="209">
        <f t="shared" si="2"/>
        <v>6546.2184873949582</v>
      </c>
      <c r="N30" s="325">
        <v>41000</v>
      </c>
      <c r="O30" s="230" t="s">
        <v>2584</v>
      </c>
    </row>
    <row r="31" spans="1:15" ht="25.5">
      <c r="A31" s="97">
        <v>25</v>
      </c>
      <c r="B31" s="98" t="s">
        <v>876</v>
      </c>
      <c r="C31" s="98" t="s">
        <v>2322</v>
      </c>
      <c r="D31" s="98" t="s">
        <v>919</v>
      </c>
      <c r="E31" s="98"/>
      <c r="F31" s="98" t="s">
        <v>2336</v>
      </c>
      <c r="G31" s="98" t="s">
        <v>2337</v>
      </c>
      <c r="H31" s="99" t="s">
        <v>878</v>
      </c>
      <c r="I31" s="209">
        <f t="shared" si="3"/>
        <v>11220.000000000002</v>
      </c>
      <c r="J31" s="209">
        <f t="shared" si="0"/>
        <v>2131.8000000000002</v>
      </c>
      <c r="K31" s="209">
        <v>13351.800000000001</v>
      </c>
      <c r="L31" s="209">
        <f t="shared" si="1"/>
        <v>10685.714285714286</v>
      </c>
      <c r="M31" s="209">
        <f>L31*19%</f>
        <v>2030.2857142857144</v>
      </c>
      <c r="N31" s="325">
        <v>12716</v>
      </c>
      <c r="O31" s="230" t="s">
        <v>3437</v>
      </c>
    </row>
    <row r="32" spans="1:15" ht="25.5">
      <c r="A32" s="97">
        <v>26</v>
      </c>
      <c r="B32" s="98" t="s">
        <v>876</v>
      </c>
      <c r="C32" s="98" t="s">
        <v>2322</v>
      </c>
      <c r="D32" s="98" t="s">
        <v>2692</v>
      </c>
      <c r="E32" s="98"/>
      <c r="F32" s="98" t="s">
        <v>2692</v>
      </c>
      <c r="G32" s="98" t="s">
        <v>903</v>
      </c>
      <c r="H32" s="99" t="s">
        <v>878</v>
      </c>
      <c r="I32" s="209">
        <f t="shared" si="3"/>
        <v>37191</v>
      </c>
      <c r="J32" s="209">
        <f t="shared" si="0"/>
        <v>7066.29</v>
      </c>
      <c r="K32" s="209">
        <v>44257.29</v>
      </c>
      <c r="L32" s="209">
        <f t="shared" si="1"/>
        <v>35420</v>
      </c>
      <c r="M32" s="209">
        <f t="shared" si="2"/>
        <v>6729.8</v>
      </c>
      <c r="N32" s="325">
        <v>42149.799999999996</v>
      </c>
      <c r="O32" s="226" t="s">
        <v>2584</v>
      </c>
    </row>
    <row r="33" spans="1:15" ht="25.5">
      <c r="A33" s="97">
        <v>27</v>
      </c>
      <c r="B33" s="98" t="s">
        <v>876</v>
      </c>
      <c r="C33" s="98" t="s">
        <v>2322</v>
      </c>
      <c r="D33" s="98" t="s">
        <v>2693</v>
      </c>
      <c r="E33" s="98"/>
      <c r="F33" s="98" t="s">
        <v>2693</v>
      </c>
      <c r="G33" s="98" t="s">
        <v>903</v>
      </c>
      <c r="H33" s="99" t="s">
        <v>878</v>
      </c>
      <c r="I33" s="209">
        <f t="shared" si="3"/>
        <v>50614.941176470587</v>
      </c>
      <c r="J33" s="209">
        <f t="shared" si="0"/>
        <v>9616.8388235294115</v>
      </c>
      <c r="K33" s="209">
        <v>60231.78</v>
      </c>
      <c r="L33" s="209">
        <f t="shared" si="1"/>
        <v>48204.705882352944</v>
      </c>
      <c r="M33" s="209">
        <f t="shared" si="2"/>
        <v>9158.8941176470598</v>
      </c>
      <c r="N33" s="325">
        <v>57363.6</v>
      </c>
      <c r="O33" s="230" t="s">
        <v>2193</v>
      </c>
    </row>
    <row r="34" spans="1:15" ht="25.5">
      <c r="A34" s="97">
        <v>28</v>
      </c>
      <c r="B34" s="98" t="s">
        <v>876</v>
      </c>
      <c r="C34" s="98" t="s">
        <v>2322</v>
      </c>
      <c r="D34" s="98" t="s">
        <v>2694</v>
      </c>
      <c r="E34" s="98"/>
      <c r="F34" s="98" t="s">
        <v>2694</v>
      </c>
      <c r="G34" s="98" t="s">
        <v>903</v>
      </c>
      <c r="H34" s="99" t="s">
        <v>878</v>
      </c>
      <c r="I34" s="209">
        <f t="shared" si="3"/>
        <v>49387.058823529413</v>
      </c>
      <c r="J34" s="209">
        <f t="shared" si="0"/>
        <v>9383.5411764705877</v>
      </c>
      <c r="K34" s="209">
        <v>58770.6</v>
      </c>
      <c r="L34" s="209">
        <f t="shared" si="1"/>
        <v>47035.294117647063</v>
      </c>
      <c r="M34" s="209">
        <f t="shared" si="2"/>
        <v>8936.7058823529424</v>
      </c>
      <c r="N34" s="325">
        <v>55972</v>
      </c>
      <c r="O34" s="226" t="s">
        <v>2195</v>
      </c>
    </row>
    <row r="35" spans="1:15" ht="25.5">
      <c r="A35" s="97">
        <v>29</v>
      </c>
      <c r="B35" s="98" t="s">
        <v>876</v>
      </c>
      <c r="C35" s="98" t="s">
        <v>2322</v>
      </c>
      <c r="D35" s="98" t="s">
        <v>2695</v>
      </c>
      <c r="E35" s="98"/>
      <c r="F35" s="98" t="s">
        <v>2695</v>
      </c>
      <c r="G35" s="98" t="s">
        <v>903</v>
      </c>
      <c r="H35" s="99" t="s">
        <v>878</v>
      </c>
      <c r="I35" s="209">
        <f t="shared" si="3"/>
        <v>41234.117647058825</v>
      </c>
      <c r="J35" s="209">
        <f t="shared" si="0"/>
        <v>7834.4823529411769</v>
      </c>
      <c r="K35" s="209">
        <v>49068.6</v>
      </c>
      <c r="L35" s="209">
        <f t="shared" si="1"/>
        <v>39270.588235294119</v>
      </c>
      <c r="M35" s="209">
        <f t="shared" si="2"/>
        <v>7461.4117647058829</v>
      </c>
      <c r="N35" s="325">
        <v>46732</v>
      </c>
      <c r="O35" s="226" t="s">
        <v>2584</v>
      </c>
    </row>
    <row r="36" spans="1:15" ht="25.5">
      <c r="A36" s="97">
        <v>30</v>
      </c>
      <c r="B36" s="98" t="s">
        <v>876</v>
      </c>
      <c r="C36" s="98" t="s">
        <v>2322</v>
      </c>
      <c r="D36" s="98" t="s">
        <v>2696</v>
      </c>
      <c r="E36" s="98"/>
      <c r="F36" s="98" t="s">
        <v>2696</v>
      </c>
      <c r="G36" s="98" t="s">
        <v>903</v>
      </c>
      <c r="H36" s="99" t="s">
        <v>878</v>
      </c>
      <c r="I36" s="209">
        <f t="shared" si="3"/>
        <v>33369</v>
      </c>
      <c r="J36" s="209">
        <f t="shared" si="0"/>
        <v>6340.11</v>
      </c>
      <c r="K36" s="209">
        <v>39709.11</v>
      </c>
      <c r="L36" s="209">
        <f t="shared" si="1"/>
        <v>31780</v>
      </c>
      <c r="M36" s="209">
        <f t="shared" si="2"/>
        <v>6038.2</v>
      </c>
      <c r="N36" s="325">
        <v>37818.199999999997</v>
      </c>
      <c r="O36" s="230" t="s">
        <v>2584</v>
      </c>
    </row>
    <row r="37" spans="1:15" ht="25.5">
      <c r="A37" s="97">
        <v>31</v>
      </c>
      <c r="B37" s="98" t="s">
        <v>876</v>
      </c>
      <c r="C37" s="98" t="s">
        <v>2322</v>
      </c>
      <c r="D37" s="98" t="s">
        <v>2697</v>
      </c>
      <c r="E37" s="98"/>
      <c r="F37" s="98" t="s">
        <v>2697</v>
      </c>
      <c r="G37" s="98" t="s">
        <v>903</v>
      </c>
      <c r="H37" s="99" t="s">
        <v>878</v>
      </c>
      <c r="I37" s="209">
        <f t="shared" si="3"/>
        <v>33810</v>
      </c>
      <c r="J37" s="209">
        <f t="shared" si="0"/>
        <v>6423.9</v>
      </c>
      <c r="K37" s="209">
        <v>40233.899999999994</v>
      </c>
      <c r="L37" s="209">
        <f t="shared" si="1"/>
        <v>32200</v>
      </c>
      <c r="M37" s="209">
        <f t="shared" si="2"/>
        <v>6118</v>
      </c>
      <c r="N37" s="325">
        <v>38318</v>
      </c>
      <c r="O37" s="230" t="s">
        <v>2584</v>
      </c>
    </row>
    <row r="38" spans="1:15" ht="25.5">
      <c r="A38" s="97">
        <v>32</v>
      </c>
      <c r="B38" s="98" t="s">
        <v>876</v>
      </c>
      <c r="C38" s="98" t="s">
        <v>2322</v>
      </c>
      <c r="D38" s="98" t="s">
        <v>2698</v>
      </c>
      <c r="E38" s="98"/>
      <c r="F38" s="98" t="s">
        <v>2698</v>
      </c>
      <c r="G38" s="98" t="s">
        <v>903</v>
      </c>
      <c r="H38" s="99" t="s">
        <v>878</v>
      </c>
      <c r="I38" s="209">
        <f t="shared" si="3"/>
        <v>24843</v>
      </c>
      <c r="J38" s="209">
        <f t="shared" si="0"/>
        <v>4720.17</v>
      </c>
      <c r="K38" s="209">
        <v>29563.17</v>
      </c>
      <c r="L38" s="209">
        <f t="shared" si="1"/>
        <v>23660</v>
      </c>
      <c r="M38" s="209">
        <f t="shared" si="2"/>
        <v>4495.3999999999996</v>
      </c>
      <c r="N38" s="325">
        <v>28155.399999999998</v>
      </c>
      <c r="O38" s="230" t="s">
        <v>2584</v>
      </c>
    </row>
    <row r="39" spans="1:15" ht="25.5">
      <c r="A39" s="97">
        <v>33</v>
      </c>
      <c r="B39" s="98" t="s">
        <v>876</v>
      </c>
      <c r="C39" s="98" t="s">
        <v>2322</v>
      </c>
      <c r="D39" s="98" t="s">
        <v>2699</v>
      </c>
      <c r="E39" s="98"/>
      <c r="F39" s="98" t="s">
        <v>2699</v>
      </c>
      <c r="G39" s="98" t="s">
        <v>903</v>
      </c>
      <c r="H39" s="99" t="s">
        <v>878</v>
      </c>
      <c r="I39" s="209">
        <f t="shared" si="3"/>
        <v>20874.000000000004</v>
      </c>
      <c r="J39" s="209">
        <f t="shared" si="0"/>
        <v>3966.0600000000009</v>
      </c>
      <c r="K39" s="209">
        <v>24840.06</v>
      </c>
      <c r="L39" s="209">
        <f t="shared" si="1"/>
        <v>19880</v>
      </c>
      <c r="M39" s="209">
        <f t="shared" si="2"/>
        <v>3777.2</v>
      </c>
      <c r="N39" s="325">
        <v>23657.199999999997</v>
      </c>
      <c r="O39" s="230" t="s">
        <v>2584</v>
      </c>
    </row>
    <row r="40" spans="1:15" ht="25.5">
      <c r="A40" s="97">
        <v>34</v>
      </c>
      <c r="B40" s="98" t="s">
        <v>876</v>
      </c>
      <c r="C40" s="98" t="s">
        <v>2322</v>
      </c>
      <c r="D40" s="98" t="s">
        <v>2700</v>
      </c>
      <c r="E40" s="98"/>
      <c r="F40" s="98" t="s">
        <v>902</v>
      </c>
      <c r="G40" s="98" t="s">
        <v>2342</v>
      </c>
      <c r="H40" s="99" t="s">
        <v>878</v>
      </c>
      <c r="I40" s="209">
        <f t="shared" si="3"/>
        <v>11172</v>
      </c>
      <c r="J40" s="209">
        <f t="shared" si="0"/>
        <v>2122.6799999999998</v>
      </c>
      <c r="K40" s="209">
        <v>13294.68</v>
      </c>
      <c r="L40" s="209">
        <f t="shared" si="1"/>
        <v>10640</v>
      </c>
      <c r="M40" s="209">
        <f t="shared" si="2"/>
        <v>2021.6000000000001</v>
      </c>
      <c r="N40" s="325">
        <v>12661.599999999999</v>
      </c>
      <c r="O40" s="230" t="s">
        <v>2584</v>
      </c>
    </row>
    <row r="41" spans="1:15" ht="25.5">
      <c r="A41" s="97">
        <v>35</v>
      </c>
      <c r="B41" s="98" t="s">
        <v>876</v>
      </c>
      <c r="C41" s="98" t="s">
        <v>2320</v>
      </c>
      <c r="D41" s="98" t="s">
        <v>904</v>
      </c>
      <c r="E41" s="98"/>
      <c r="F41" s="98" t="s">
        <v>2343</v>
      </c>
      <c r="G41" s="98" t="s">
        <v>883</v>
      </c>
      <c r="H41" s="99" t="s">
        <v>878</v>
      </c>
      <c r="I41" s="209">
        <f t="shared" si="3"/>
        <v>8820</v>
      </c>
      <c r="J41" s="209">
        <f t="shared" si="0"/>
        <v>1675.8</v>
      </c>
      <c r="K41" s="209">
        <v>10495.8</v>
      </c>
      <c r="L41" s="209">
        <f t="shared" si="1"/>
        <v>8400</v>
      </c>
      <c r="M41" s="209">
        <f t="shared" si="2"/>
        <v>1596</v>
      </c>
      <c r="N41" s="325">
        <v>9996</v>
      </c>
      <c r="O41" s="230" t="s">
        <v>2584</v>
      </c>
    </row>
    <row r="42" spans="1:15" ht="25.5">
      <c r="A42" s="97">
        <v>36</v>
      </c>
      <c r="B42" s="98" t="s">
        <v>876</v>
      </c>
      <c r="C42" s="98" t="s">
        <v>2322</v>
      </c>
      <c r="D42" s="98" t="s">
        <v>906</v>
      </c>
      <c r="E42" s="98"/>
      <c r="F42" s="98" t="s">
        <v>906</v>
      </c>
      <c r="G42" s="98" t="s">
        <v>2342</v>
      </c>
      <c r="H42" s="99" t="s">
        <v>878</v>
      </c>
      <c r="I42" s="209">
        <f t="shared" si="3"/>
        <v>4542.3529411764712</v>
      </c>
      <c r="J42" s="209">
        <f t="shared" si="0"/>
        <v>863.04705882352948</v>
      </c>
      <c r="K42" s="209">
        <v>5405.4000000000005</v>
      </c>
      <c r="L42" s="209">
        <f t="shared" si="1"/>
        <v>4326.0504201680678</v>
      </c>
      <c r="M42" s="209">
        <f t="shared" si="2"/>
        <v>821.94957983193285</v>
      </c>
      <c r="N42" s="325">
        <v>5148</v>
      </c>
      <c r="O42" s="230" t="s">
        <v>3437</v>
      </c>
    </row>
    <row r="43" spans="1:15" ht="25.5">
      <c r="A43" s="97">
        <v>37</v>
      </c>
      <c r="B43" s="98" t="s">
        <v>876</v>
      </c>
      <c r="C43" s="98" t="s">
        <v>2320</v>
      </c>
      <c r="D43" s="98" t="s">
        <v>905</v>
      </c>
      <c r="E43" s="98"/>
      <c r="F43" s="98" t="s">
        <v>905</v>
      </c>
      <c r="G43" s="98" t="s">
        <v>883</v>
      </c>
      <c r="H43" s="99" t="s">
        <v>878</v>
      </c>
      <c r="I43" s="209">
        <f t="shared" si="3"/>
        <v>12188.64705882353</v>
      </c>
      <c r="J43" s="209">
        <f t="shared" si="0"/>
        <v>2315.8429411764705</v>
      </c>
      <c r="K43" s="209">
        <v>14504.49</v>
      </c>
      <c r="L43" s="209">
        <f t="shared" si="1"/>
        <v>11608.235294117647</v>
      </c>
      <c r="M43" s="209">
        <f t="shared" si="2"/>
        <v>2205.5647058823529</v>
      </c>
      <c r="N43" s="325">
        <v>13813.8</v>
      </c>
      <c r="O43" s="230" t="s">
        <v>2584</v>
      </c>
    </row>
    <row r="44" spans="1:15" ht="25.5">
      <c r="A44" s="97">
        <v>38</v>
      </c>
      <c r="B44" s="98" t="s">
        <v>876</v>
      </c>
      <c r="C44" s="98" t="s">
        <v>2322</v>
      </c>
      <c r="D44" s="98" t="s">
        <v>2701</v>
      </c>
      <c r="E44" s="98"/>
      <c r="F44" s="98" t="s">
        <v>2701</v>
      </c>
      <c r="G44" s="98"/>
      <c r="H44" s="99" t="s">
        <v>878</v>
      </c>
      <c r="I44" s="209">
        <f t="shared" si="3"/>
        <v>852.35294117647061</v>
      </c>
      <c r="J44" s="209">
        <f t="shared" si="0"/>
        <v>161.94705882352943</v>
      </c>
      <c r="K44" s="209">
        <v>1014.3</v>
      </c>
      <c r="L44" s="209">
        <f t="shared" si="1"/>
        <v>811.76470588235293</v>
      </c>
      <c r="M44" s="209">
        <f t="shared" si="2"/>
        <v>154.23529411764707</v>
      </c>
      <c r="N44" s="325">
        <v>965.99999999999989</v>
      </c>
      <c r="O44" s="230" t="s">
        <v>2584</v>
      </c>
    </row>
    <row r="45" spans="1:15" ht="25.5">
      <c r="A45" s="97">
        <v>39</v>
      </c>
      <c r="B45" s="98" t="s">
        <v>876</v>
      </c>
      <c r="C45" s="98" t="s">
        <v>2320</v>
      </c>
      <c r="D45" s="98" t="s">
        <v>910</v>
      </c>
      <c r="E45" s="98"/>
      <c r="F45" s="98" t="s">
        <v>910</v>
      </c>
      <c r="G45" s="98" t="s">
        <v>909</v>
      </c>
      <c r="H45" s="99" t="s">
        <v>909</v>
      </c>
      <c r="I45" s="209">
        <f t="shared" si="3"/>
        <v>8942.2941176470595</v>
      </c>
      <c r="J45" s="209">
        <f t="shared" si="0"/>
        <v>1699.0358823529414</v>
      </c>
      <c r="K45" s="209">
        <v>10641.33</v>
      </c>
      <c r="L45" s="209">
        <f t="shared" si="1"/>
        <v>8516.4705882352937</v>
      </c>
      <c r="M45" s="209">
        <f t="shared" si="2"/>
        <v>1618.1294117647058</v>
      </c>
      <c r="N45" s="325">
        <v>10134.599999999999</v>
      </c>
      <c r="O45" s="230" t="s">
        <v>2584</v>
      </c>
    </row>
    <row r="46" spans="1:15" ht="25.5">
      <c r="A46" s="97">
        <v>40</v>
      </c>
      <c r="B46" s="98" t="s">
        <v>876</v>
      </c>
      <c r="C46" s="98" t="s">
        <v>2320</v>
      </c>
      <c r="D46" s="98" t="s">
        <v>908</v>
      </c>
      <c r="E46" s="98"/>
      <c r="F46" s="98" t="s">
        <v>2344</v>
      </c>
      <c r="G46" s="98" t="s">
        <v>909</v>
      </c>
      <c r="H46" s="99" t="s">
        <v>909</v>
      </c>
      <c r="I46" s="209">
        <f t="shared" si="3"/>
        <v>8942.2941176470595</v>
      </c>
      <c r="J46" s="209">
        <f t="shared" si="0"/>
        <v>1699.0358823529414</v>
      </c>
      <c r="K46" s="209">
        <v>10641.33</v>
      </c>
      <c r="L46" s="209">
        <f t="shared" si="1"/>
        <v>8516.4705882352937</v>
      </c>
      <c r="M46" s="209">
        <f t="shared" si="2"/>
        <v>1618.1294117647058</v>
      </c>
      <c r="N46" s="325">
        <v>10134.599999999999</v>
      </c>
      <c r="O46" s="230" t="s">
        <v>2584</v>
      </c>
    </row>
    <row r="47" spans="1:15" ht="25.5">
      <c r="A47" s="97">
        <v>41</v>
      </c>
      <c r="B47" s="98" t="s">
        <v>876</v>
      </c>
      <c r="C47" s="98" t="s">
        <v>2320</v>
      </c>
      <c r="D47" s="98" t="s">
        <v>911</v>
      </c>
      <c r="E47" s="98"/>
      <c r="F47" s="98" t="s">
        <v>911</v>
      </c>
      <c r="G47" s="98" t="s">
        <v>909</v>
      </c>
      <c r="H47" s="99" t="s">
        <v>909</v>
      </c>
      <c r="I47" s="209">
        <f t="shared" si="3"/>
        <v>8942.2941176470595</v>
      </c>
      <c r="J47" s="209">
        <f t="shared" si="0"/>
        <v>1699.0358823529414</v>
      </c>
      <c r="K47" s="209">
        <v>10641.33</v>
      </c>
      <c r="L47" s="209">
        <f t="shared" si="1"/>
        <v>8516.4705882352937</v>
      </c>
      <c r="M47" s="209">
        <f t="shared" si="2"/>
        <v>1618.1294117647058</v>
      </c>
      <c r="N47" s="325">
        <v>10134.599999999999</v>
      </c>
      <c r="O47" s="230" t="s">
        <v>2584</v>
      </c>
    </row>
    <row r="48" spans="1:15" ht="25.5">
      <c r="A48" s="97">
        <v>42</v>
      </c>
      <c r="B48" s="98" t="s">
        <v>876</v>
      </c>
      <c r="C48" s="98" t="s">
        <v>2320</v>
      </c>
      <c r="D48" s="98" t="s">
        <v>913</v>
      </c>
      <c r="E48" s="98"/>
      <c r="F48" s="98" t="s">
        <v>913</v>
      </c>
      <c r="G48" s="98" t="s">
        <v>909</v>
      </c>
      <c r="H48" s="99" t="s">
        <v>909</v>
      </c>
      <c r="I48" s="209">
        <f t="shared" si="3"/>
        <v>20505.882352941178</v>
      </c>
      <c r="J48" s="209">
        <f t="shared" si="0"/>
        <v>3896.1176470588239</v>
      </c>
      <c r="K48" s="209">
        <v>24402</v>
      </c>
      <c r="L48" s="209">
        <f t="shared" si="1"/>
        <v>19529.411764705885</v>
      </c>
      <c r="M48" s="209">
        <f t="shared" si="2"/>
        <v>3710.588235294118</v>
      </c>
      <c r="N48" s="325">
        <v>23240</v>
      </c>
      <c r="O48" s="230" t="s">
        <v>2584</v>
      </c>
    </row>
    <row r="49" spans="1:15" ht="38.25">
      <c r="A49" s="97">
        <v>43</v>
      </c>
      <c r="B49" s="98" t="s">
        <v>876</v>
      </c>
      <c r="C49" s="98" t="s">
        <v>2320</v>
      </c>
      <c r="D49" s="98" t="s">
        <v>1446</v>
      </c>
      <c r="E49" s="98"/>
      <c r="F49" s="98" t="s">
        <v>2345</v>
      </c>
      <c r="G49" s="98" t="s">
        <v>2346</v>
      </c>
      <c r="H49" s="99" t="s">
        <v>916</v>
      </c>
      <c r="I49" s="209">
        <f t="shared" si="3"/>
        <v>49041.176470588231</v>
      </c>
      <c r="J49" s="209">
        <f t="shared" si="0"/>
        <v>9317.823529411764</v>
      </c>
      <c r="K49" s="209">
        <v>58358.999999999993</v>
      </c>
      <c r="L49" s="209">
        <f t="shared" si="1"/>
        <v>46705.882352941182</v>
      </c>
      <c r="M49" s="209">
        <f t="shared" si="2"/>
        <v>8874.1176470588252</v>
      </c>
      <c r="N49" s="325">
        <v>55580</v>
      </c>
      <c r="O49" s="230" t="s">
        <v>2584</v>
      </c>
    </row>
    <row r="50" spans="1:15" ht="25.5">
      <c r="A50" s="97">
        <v>44</v>
      </c>
      <c r="B50" s="98" t="s">
        <v>876</v>
      </c>
      <c r="C50" s="98" t="s">
        <v>2320</v>
      </c>
      <c r="D50" s="98" t="s">
        <v>912</v>
      </c>
      <c r="E50" s="98"/>
      <c r="F50" s="98" t="s">
        <v>912</v>
      </c>
      <c r="G50" s="98" t="s">
        <v>909</v>
      </c>
      <c r="H50" s="99" t="s">
        <v>909</v>
      </c>
      <c r="I50" s="209">
        <f t="shared" si="3"/>
        <v>8942.2941176470595</v>
      </c>
      <c r="J50" s="209">
        <f t="shared" si="0"/>
        <v>1699.0358823529414</v>
      </c>
      <c r="K50" s="209">
        <v>10641.33</v>
      </c>
      <c r="L50" s="209">
        <f t="shared" si="1"/>
        <v>8516.4705882352937</v>
      </c>
      <c r="M50" s="209">
        <f t="shared" si="2"/>
        <v>1618.1294117647058</v>
      </c>
      <c r="N50" s="325">
        <v>10134.599999999999</v>
      </c>
      <c r="O50" s="230" t="s">
        <v>2584</v>
      </c>
    </row>
    <row r="51" spans="1:15" ht="25.5">
      <c r="A51" s="97">
        <v>45</v>
      </c>
      <c r="B51" s="98" t="s">
        <v>876</v>
      </c>
      <c r="C51" s="98" t="s">
        <v>2320</v>
      </c>
      <c r="D51" s="98" t="s">
        <v>914</v>
      </c>
      <c r="E51" s="98"/>
      <c r="F51" s="98" t="s">
        <v>914</v>
      </c>
      <c r="G51" s="98" t="s">
        <v>909</v>
      </c>
      <c r="H51" s="99" t="s">
        <v>909</v>
      </c>
      <c r="I51" s="209">
        <f t="shared" si="3"/>
        <v>14647.058823529413</v>
      </c>
      <c r="J51" s="209">
        <f t="shared" si="0"/>
        <v>2782.9411764705883</v>
      </c>
      <c r="K51" s="209">
        <v>17430</v>
      </c>
      <c r="L51" s="209">
        <f t="shared" si="1"/>
        <v>13949.579831932773</v>
      </c>
      <c r="M51" s="209">
        <f t="shared" si="2"/>
        <v>2650.4201680672268</v>
      </c>
      <c r="N51" s="325">
        <v>16600</v>
      </c>
      <c r="O51" s="230" t="s">
        <v>2584</v>
      </c>
    </row>
    <row r="52" spans="1:15" ht="25.5">
      <c r="A52" s="97">
        <v>46</v>
      </c>
      <c r="B52" s="98" t="s">
        <v>876</v>
      </c>
      <c r="C52" s="98" t="s">
        <v>2320</v>
      </c>
      <c r="D52" s="98" t="s">
        <v>1445</v>
      </c>
      <c r="E52" s="98"/>
      <c r="F52" s="98" t="s">
        <v>915</v>
      </c>
      <c r="G52" s="98" t="s">
        <v>909</v>
      </c>
      <c r="H52" s="99" t="s">
        <v>909</v>
      </c>
      <c r="I52" s="209">
        <f t="shared" si="3"/>
        <v>14647.058823529413</v>
      </c>
      <c r="J52" s="209">
        <f t="shared" si="0"/>
        <v>2782.9411764705883</v>
      </c>
      <c r="K52" s="209">
        <v>17430</v>
      </c>
      <c r="L52" s="209">
        <f t="shared" si="1"/>
        <v>13949.579831932773</v>
      </c>
      <c r="M52" s="209">
        <f t="shared" si="2"/>
        <v>2650.4201680672268</v>
      </c>
      <c r="N52" s="325">
        <v>16600</v>
      </c>
      <c r="O52" s="230" t="s">
        <v>2584</v>
      </c>
    </row>
    <row r="53" spans="1:15" ht="25.5">
      <c r="A53" s="97">
        <v>47</v>
      </c>
      <c r="B53" s="98" t="s">
        <v>876</v>
      </c>
      <c r="C53" s="98" t="s">
        <v>2322</v>
      </c>
      <c r="D53" s="98" t="s">
        <v>917</v>
      </c>
      <c r="E53" s="98"/>
      <c r="F53" s="98" t="s">
        <v>917</v>
      </c>
      <c r="G53" s="98" t="s">
        <v>2347</v>
      </c>
      <c r="H53" s="99" t="s">
        <v>878</v>
      </c>
      <c r="I53" s="209">
        <f t="shared" si="3"/>
        <v>6352.9411764705883</v>
      </c>
      <c r="J53" s="209">
        <f t="shared" si="0"/>
        <v>1207.0588235294117</v>
      </c>
      <c r="K53" s="209">
        <v>7560</v>
      </c>
      <c r="L53" s="209">
        <f t="shared" si="1"/>
        <v>6050.4201680672268</v>
      </c>
      <c r="M53" s="209">
        <f t="shared" si="2"/>
        <v>1149.579831932773</v>
      </c>
      <c r="N53" s="325">
        <v>7200</v>
      </c>
      <c r="O53" s="230" t="s">
        <v>2584</v>
      </c>
    </row>
    <row r="54" spans="1:15" ht="25.5">
      <c r="A54" s="97">
        <v>48</v>
      </c>
      <c r="B54" s="98" t="s">
        <v>876</v>
      </c>
      <c r="C54" s="98" t="s">
        <v>2322</v>
      </c>
      <c r="D54" s="98" t="s">
        <v>1256</v>
      </c>
      <c r="E54" s="98"/>
      <c r="F54" s="98" t="s">
        <v>1256</v>
      </c>
      <c r="G54" s="98" t="s">
        <v>1258</v>
      </c>
      <c r="H54" s="99" t="s">
        <v>878</v>
      </c>
      <c r="I54" s="209">
        <f t="shared" si="3"/>
        <v>35823.529411764706</v>
      </c>
      <c r="J54" s="209">
        <f t="shared" si="0"/>
        <v>6806.4705882352946</v>
      </c>
      <c r="K54" s="209">
        <v>42630</v>
      </c>
      <c r="L54" s="209">
        <f t="shared" si="1"/>
        <v>34117.647058823532</v>
      </c>
      <c r="M54" s="209">
        <f t="shared" si="2"/>
        <v>6482.3529411764712</v>
      </c>
      <c r="N54" s="325">
        <v>40600</v>
      </c>
      <c r="O54" s="230" t="s">
        <v>2584</v>
      </c>
    </row>
    <row r="55" spans="1:15" ht="25.5">
      <c r="A55" s="97">
        <v>49</v>
      </c>
      <c r="B55" s="98" t="s">
        <v>876</v>
      </c>
      <c r="C55" s="98" t="s">
        <v>2322</v>
      </c>
      <c r="D55" s="98" t="s">
        <v>1255</v>
      </c>
      <c r="E55" s="98"/>
      <c r="F55" s="98" t="s">
        <v>1255</v>
      </c>
      <c r="G55" s="98" t="s">
        <v>921</v>
      </c>
      <c r="H55" s="99" t="s">
        <v>878</v>
      </c>
      <c r="I55" s="209">
        <f t="shared" si="3"/>
        <v>15794.117647058823</v>
      </c>
      <c r="J55" s="209">
        <f t="shared" si="0"/>
        <v>3000.8823529411766</v>
      </c>
      <c r="K55" s="209">
        <v>18795</v>
      </c>
      <c r="L55" s="209">
        <f t="shared" si="1"/>
        <v>15042.01680672269</v>
      </c>
      <c r="M55" s="209">
        <f t="shared" si="2"/>
        <v>2857.9831932773109</v>
      </c>
      <c r="N55" s="325">
        <v>17900</v>
      </c>
      <c r="O55" s="230" t="s">
        <v>2584</v>
      </c>
    </row>
    <row r="56" spans="1:15" ht="25.5">
      <c r="A56" s="97">
        <v>50</v>
      </c>
      <c r="B56" s="98" t="s">
        <v>876</v>
      </c>
      <c r="C56" s="98" t="s">
        <v>2322</v>
      </c>
      <c r="D56" s="98" t="s">
        <v>1447</v>
      </c>
      <c r="E56" s="98"/>
      <c r="F56" s="98" t="s">
        <v>2348</v>
      </c>
      <c r="G56" s="98" t="s">
        <v>918</v>
      </c>
      <c r="H56" s="99" t="s">
        <v>878</v>
      </c>
      <c r="I56" s="209">
        <f t="shared" si="3"/>
        <v>110250</v>
      </c>
      <c r="J56" s="209">
        <f t="shared" si="0"/>
        <v>20947.5</v>
      </c>
      <c r="K56" s="209">
        <v>131197.5</v>
      </c>
      <c r="L56" s="209">
        <f t="shared" si="1"/>
        <v>105000</v>
      </c>
      <c r="M56" s="209">
        <f t="shared" si="2"/>
        <v>19950</v>
      </c>
      <c r="N56" s="325">
        <v>124950</v>
      </c>
      <c r="O56" s="226" t="s">
        <v>2584</v>
      </c>
    </row>
    <row r="57" spans="1:15" ht="25.5">
      <c r="A57" s="97">
        <v>51</v>
      </c>
      <c r="B57" s="98" t="s">
        <v>876</v>
      </c>
      <c r="C57" s="98" t="s">
        <v>2322</v>
      </c>
      <c r="D57" s="98" t="s">
        <v>920</v>
      </c>
      <c r="E57" s="98"/>
      <c r="F57" s="98" t="s">
        <v>920</v>
      </c>
      <c r="G57" s="98" t="s">
        <v>921</v>
      </c>
      <c r="H57" s="99" t="s">
        <v>878</v>
      </c>
      <c r="I57" s="209">
        <f t="shared" si="3"/>
        <v>7352.4705882352946</v>
      </c>
      <c r="J57" s="209">
        <f t="shared" si="0"/>
        <v>1396.9694117647059</v>
      </c>
      <c r="K57" s="209">
        <v>8749.44</v>
      </c>
      <c r="L57" s="209">
        <f t="shared" si="1"/>
        <v>7002.3529411764703</v>
      </c>
      <c r="M57" s="209">
        <f t="shared" si="2"/>
        <v>1330.4470588235295</v>
      </c>
      <c r="N57" s="325">
        <v>8332.7999999999993</v>
      </c>
      <c r="O57" s="230" t="s">
        <v>2584</v>
      </c>
    </row>
    <row r="58" spans="1:15" ht="25.5">
      <c r="A58" s="97">
        <v>52</v>
      </c>
      <c r="B58" s="98" t="s">
        <v>876</v>
      </c>
      <c r="C58" s="98" t="s">
        <v>2322</v>
      </c>
      <c r="D58" s="98" t="s">
        <v>922</v>
      </c>
      <c r="E58" s="98"/>
      <c r="F58" s="98" t="s">
        <v>922</v>
      </c>
      <c r="G58" s="98" t="s">
        <v>923</v>
      </c>
      <c r="H58" s="99" t="s">
        <v>878</v>
      </c>
      <c r="I58" s="209">
        <f t="shared" si="3"/>
        <v>12264.705882352942</v>
      </c>
      <c r="J58" s="209">
        <f t="shared" si="0"/>
        <v>2330.294117647059</v>
      </c>
      <c r="K58" s="209">
        <v>14595</v>
      </c>
      <c r="L58" s="209">
        <f t="shared" si="1"/>
        <v>11680.672268907563</v>
      </c>
      <c r="M58" s="209">
        <f t="shared" si="2"/>
        <v>2219.3277310924368</v>
      </c>
      <c r="N58" s="325">
        <v>13900</v>
      </c>
      <c r="O58" s="230" t="s">
        <v>2584</v>
      </c>
    </row>
    <row r="59" spans="1:15" ht="38.25">
      <c r="A59" s="97">
        <v>53</v>
      </c>
      <c r="B59" s="98" t="s">
        <v>876</v>
      </c>
      <c r="C59" s="98" t="s">
        <v>2322</v>
      </c>
      <c r="D59" s="98" t="s">
        <v>924</v>
      </c>
      <c r="E59" s="98"/>
      <c r="F59" s="98" t="s">
        <v>2349</v>
      </c>
      <c r="G59" s="98" t="s">
        <v>2350</v>
      </c>
      <c r="H59" s="99" t="s">
        <v>878</v>
      </c>
      <c r="I59" s="209">
        <f t="shared" si="3"/>
        <v>11025</v>
      </c>
      <c r="J59" s="209">
        <f t="shared" si="0"/>
        <v>2094.75</v>
      </c>
      <c r="K59" s="209">
        <v>13119.75</v>
      </c>
      <c r="L59" s="209">
        <f t="shared" si="1"/>
        <v>10500</v>
      </c>
      <c r="M59" s="209">
        <f t="shared" si="2"/>
        <v>1995</v>
      </c>
      <c r="N59" s="325">
        <v>12495</v>
      </c>
      <c r="O59" s="230" t="s">
        <v>2584</v>
      </c>
    </row>
    <row r="60" spans="1:15" ht="25.5">
      <c r="A60" s="97">
        <v>54</v>
      </c>
      <c r="B60" s="98" t="s">
        <v>876</v>
      </c>
      <c r="C60" s="98" t="s">
        <v>2322</v>
      </c>
      <c r="D60" s="98" t="s">
        <v>925</v>
      </c>
      <c r="E60" s="98"/>
      <c r="F60" s="98" t="s">
        <v>925</v>
      </c>
      <c r="G60" s="98" t="s">
        <v>888</v>
      </c>
      <c r="H60" s="99" t="s">
        <v>878</v>
      </c>
      <c r="I60" s="209">
        <f t="shared" si="3"/>
        <v>33390</v>
      </c>
      <c r="J60" s="209">
        <f t="shared" si="0"/>
        <v>6344.1</v>
      </c>
      <c r="K60" s="209">
        <v>39734.1</v>
      </c>
      <c r="L60" s="209">
        <f t="shared" si="1"/>
        <v>31800</v>
      </c>
      <c r="M60" s="209">
        <f t="shared" si="2"/>
        <v>6042</v>
      </c>
      <c r="N60" s="325">
        <v>37842</v>
      </c>
      <c r="O60" s="232" t="s">
        <v>2584</v>
      </c>
    </row>
    <row r="61" spans="1:15" ht="25.5">
      <c r="A61" s="97">
        <v>55</v>
      </c>
      <c r="B61" s="98" t="s">
        <v>876</v>
      </c>
      <c r="C61" s="98" t="s">
        <v>2322</v>
      </c>
      <c r="D61" s="98" t="s">
        <v>2351</v>
      </c>
      <c r="E61" s="98"/>
      <c r="F61" s="98" t="s">
        <v>926</v>
      </c>
      <c r="G61" s="98" t="s">
        <v>2352</v>
      </c>
      <c r="H61" s="99" t="s">
        <v>878</v>
      </c>
      <c r="I61" s="209">
        <f t="shared" si="3"/>
        <v>13027.411764705883</v>
      </c>
      <c r="J61" s="209">
        <f t="shared" si="0"/>
        <v>2475.2082352941179</v>
      </c>
      <c r="K61" s="209">
        <v>15502.62</v>
      </c>
      <c r="L61" s="209">
        <f t="shared" si="1"/>
        <v>12407.058823529413</v>
      </c>
      <c r="M61" s="209">
        <f t="shared" si="2"/>
        <v>2357.3411764705884</v>
      </c>
      <c r="N61" s="325">
        <v>14764.4</v>
      </c>
      <c r="O61" s="233" t="s">
        <v>2195</v>
      </c>
    </row>
    <row r="62" spans="1:15" ht="25.5">
      <c r="A62" s="97">
        <v>56</v>
      </c>
      <c r="B62" s="98" t="s">
        <v>876</v>
      </c>
      <c r="C62" s="98" t="s">
        <v>2322</v>
      </c>
      <c r="D62" s="98" t="s">
        <v>927</v>
      </c>
      <c r="E62" s="98"/>
      <c r="F62" s="98" t="s">
        <v>927</v>
      </c>
      <c r="G62" s="98" t="s">
        <v>2353</v>
      </c>
      <c r="H62" s="99" t="s">
        <v>878</v>
      </c>
      <c r="I62" s="209">
        <f t="shared" si="3"/>
        <v>15288.000000000002</v>
      </c>
      <c r="J62" s="209">
        <f t="shared" si="0"/>
        <v>2904.7200000000003</v>
      </c>
      <c r="K62" s="209">
        <v>18192.72</v>
      </c>
      <c r="L62" s="209">
        <f t="shared" si="1"/>
        <v>14559.999999999998</v>
      </c>
      <c r="M62" s="209">
        <f t="shared" si="2"/>
        <v>2766.3999999999996</v>
      </c>
      <c r="N62" s="325">
        <v>17326.399999999998</v>
      </c>
      <c r="O62" s="233" t="s">
        <v>2584</v>
      </c>
    </row>
    <row r="63" spans="1:15" ht="25.5">
      <c r="A63" s="97">
        <v>57</v>
      </c>
      <c r="B63" s="98" t="s">
        <v>876</v>
      </c>
      <c r="C63" s="98" t="s">
        <v>2322</v>
      </c>
      <c r="D63" s="98" t="s">
        <v>928</v>
      </c>
      <c r="E63" s="98"/>
      <c r="F63" s="98" t="s">
        <v>2354</v>
      </c>
      <c r="G63" s="98" t="s">
        <v>2355</v>
      </c>
      <c r="H63" s="99" t="s">
        <v>878</v>
      </c>
      <c r="I63" s="209">
        <f t="shared" si="3"/>
        <v>11025</v>
      </c>
      <c r="J63" s="209">
        <f t="shared" si="0"/>
        <v>2094.75</v>
      </c>
      <c r="K63" s="209">
        <v>13119.75</v>
      </c>
      <c r="L63" s="209">
        <f t="shared" si="1"/>
        <v>10500</v>
      </c>
      <c r="M63" s="209">
        <f t="shared" si="2"/>
        <v>1995</v>
      </c>
      <c r="N63" s="325">
        <v>12495</v>
      </c>
      <c r="O63" s="230" t="s">
        <v>2584</v>
      </c>
    </row>
    <row r="64" spans="1:15" ht="38.25">
      <c r="A64" s="97">
        <v>58</v>
      </c>
      <c r="B64" s="98" t="s">
        <v>876</v>
      </c>
      <c r="C64" s="98" t="s">
        <v>2322</v>
      </c>
      <c r="D64" s="98" t="s">
        <v>929</v>
      </c>
      <c r="E64" s="98"/>
      <c r="F64" s="98" t="s">
        <v>929</v>
      </c>
      <c r="G64" s="98" t="s">
        <v>2356</v>
      </c>
      <c r="H64" s="99" t="s">
        <v>878</v>
      </c>
      <c r="I64" s="209">
        <f t="shared" si="3"/>
        <v>16544.117647058825</v>
      </c>
      <c r="J64" s="209">
        <f t="shared" si="0"/>
        <v>3143.382352941177</v>
      </c>
      <c r="K64" s="209">
        <v>19687.5</v>
      </c>
      <c r="L64" s="209">
        <f t="shared" si="1"/>
        <v>15756.302521008403</v>
      </c>
      <c r="M64" s="209">
        <f t="shared" si="2"/>
        <v>2993.6974789915967</v>
      </c>
      <c r="N64" s="325">
        <v>18750</v>
      </c>
      <c r="O64" s="226" t="s">
        <v>2195</v>
      </c>
    </row>
    <row r="65" spans="1:15" ht="25.5">
      <c r="A65" s="97">
        <v>59</v>
      </c>
      <c r="B65" s="98" t="s">
        <v>876</v>
      </c>
      <c r="C65" s="98" t="s">
        <v>2357</v>
      </c>
      <c r="D65" s="98" t="s">
        <v>2358</v>
      </c>
      <c r="E65" s="98"/>
      <c r="F65" s="98" t="s">
        <v>2359</v>
      </c>
      <c r="G65" s="98" t="s">
        <v>2360</v>
      </c>
      <c r="H65" s="99" t="s">
        <v>878</v>
      </c>
      <c r="I65" s="209">
        <f t="shared" si="3"/>
        <v>6900</v>
      </c>
      <c r="J65" s="209">
        <f t="shared" si="0"/>
        <v>1311</v>
      </c>
      <c r="K65" s="209">
        <v>8211</v>
      </c>
      <c r="L65" s="209">
        <f t="shared" si="1"/>
        <v>5798.3193277310929</v>
      </c>
      <c r="M65" s="209">
        <f t="shared" si="2"/>
        <v>1101.6806722689078</v>
      </c>
      <c r="N65" s="325">
        <v>6900</v>
      </c>
      <c r="O65" s="226" t="s">
        <v>2584</v>
      </c>
    </row>
    <row r="66" spans="1:15" ht="25.5">
      <c r="A66" s="97">
        <v>60</v>
      </c>
      <c r="B66" s="98" t="s">
        <v>876</v>
      </c>
      <c r="C66" s="98" t="s">
        <v>2357</v>
      </c>
      <c r="D66" s="98" t="s">
        <v>1448</v>
      </c>
      <c r="E66" s="98"/>
      <c r="F66" s="98" t="s">
        <v>931</v>
      </c>
      <c r="G66" s="98" t="s">
        <v>2361</v>
      </c>
      <c r="H66" s="99" t="s">
        <v>932</v>
      </c>
      <c r="I66" s="209">
        <f t="shared" si="3"/>
        <v>73166.470588235301</v>
      </c>
      <c r="J66" s="209">
        <f t="shared" si="0"/>
        <v>13901.629411764707</v>
      </c>
      <c r="K66" s="209">
        <v>87068.1</v>
      </c>
      <c r="L66" s="209">
        <f t="shared" si="1"/>
        <v>69682.352941176476</v>
      </c>
      <c r="M66" s="209">
        <f t="shared" si="2"/>
        <v>13239.64705882353</v>
      </c>
      <c r="N66" s="325">
        <v>82922</v>
      </c>
      <c r="O66" s="230" t="s">
        <v>3437</v>
      </c>
    </row>
    <row r="67" spans="1:15" ht="25.5">
      <c r="A67" s="97">
        <v>61</v>
      </c>
      <c r="B67" s="98" t="s">
        <v>876</v>
      </c>
      <c r="C67" s="98" t="s">
        <v>2320</v>
      </c>
      <c r="D67" s="98" t="s">
        <v>933</v>
      </c>
      <c r="E67" s="98"/>
      <c r="F67" s="98" t="s">
        <v>933</v>
      </c>
      <c r="G67" s="98" t="s">
        <v>2362</v>
      </c>
      <c r="H67" s="99" t="s">
        <v>878</v>
      </c>
      <c r="I67" s="209">
        <f t="shared" si="3"/>
        <v>66167.647058823539</v>
      </c>
      <c r="J67" s="209">
        <f t="shared" si="0"/>
        <v>12571.852941176472</v>
      </c>
      <c r="K67" s="209">
        <v>78739.5</v>
      </c>
      <c r="L67" s="209">
        <f t="shared" si="1"/>
        <v>63016.806722689078</v>
      </c>
      <c r="M67" s="209">
        <f t="shared" si="2"/>
        <v>11973.193277310926</v>
      </c>
      <c r="N67" s="325">
        <v>74990</v>
      </c>
      <c r="O67" s="230" t="s">
        <v>3438</v>
      </c>
    </row>
    <row r="68" spans="1:15" ht="25.5">
      <c r="A68" s="97">
        <v>62</v>
      </c>
      <c r="B68" s="98" t="s">
        <v>876</v>
      </c>
      <c r="C68" s="98" t="s">
        <v>2320</v>
      </c>
      <c r="D68" s="98" t="s">
        <v>934</v>
      </c>
      <c r="E68" s="98"/>
      <c r="F68" s="98" t="s">
        <v>934</v>
      </c>
      <c r="G68" s="98" t="s">
        <v>883</v>
      </c>
      <c r="H68" s="99" t="s">
        <v>878</v>
      </c>
      <c r="I68" s="209">
        <f t="shared" si="3"/>
        <v>5647.0588235294117</v>
      </c>
      <c r="J68" s="209">
        <f t="shared" si="0"/>
        <v>1072.9411764705883</v>
      </c>
      <c r="K68" s="209">
        <v>6720</v>
      </c>
      <c r="L68" s="209">
        <f t="shared" si="1"/>
        <v>5378.1512605042017</v>
      </c>
      <c r="M68" s="209">
        <f t="shared" si="2"/>
        <v>1021.8487394957983</v>
      </c>
      <c r="N68" s="325">
        <v>6400</v>
      </c>
      <c r="O68" s="230" t="s">
        <v>2584</v>
      </c>
    </row>
    <row r="69" spans="1:15" ht="38.25">
      <c r="A69" s="97">
        <v>63</v>
      </c>
      <c r="B69" s="98" t="s">
        <v>876</v>
      </c>
      <c r="C69" s="98" t="s">
        <v>2322</v>
      </c>
      <c r="D69" s="98" t="s">
        <v>935</v>
      </c>
      <c r="E69" s="98"/>
      <c r="F69" s="98" t="s">
        <v>935</v>
      </c>
      <c r="G69" s="98" t="s">
        <v>2363</v>
      </c>
      <c r="H69" s="99" t="s">
        <v>878</v>
      </c>
      <c r="I69" s="209">
        <f t="shared" si="3"/>
        <v>154288.23529411765</v>
      </c>
      <c r="J69" s="209">
        <f t="shared" si="0"/>
        <v>29314.764705882353</v>
      </c>
      <c r="K69" s="209">
        <v>183603</v>
      </c>
      <c r="L69" s="209">
        <f t="shared" si="1"/>
        <v>146941.17647058825</v>
      </c>
      <c r="M69" s="209">
        <f t="shared" si="2"/>
        <v>27918.823529411769</v>
      </c>
      <c r="N69" s="325">
        <v>174860</v>
      </c>
      <c r="O69" s="226" t="s">
        <v>2195</v>
      </c>
    </row>
    <row r="70" spans="1:15" ht="25.5">
      <c r="A70" s="97">
        <v>64</v>
      </c>
      <c r="B70" s="98" t="s">
        <v>876</v>
      </c>
      <c r="C70" s="98" t="s">
        <v>2322</v>
      </c>
      <c r="D70" s="98" t="s">
        <v>936</v>
      </c>
      <c r="E70" s="98"/>
      <c r="F70" s="98" t="s">
        <v>2364</v>
      </c>
      <c r="G70" s="98" t="s">
        <v>2363</v>
      </c>
      <c r="H70" s="99" t="s">
        <v>878</v>
      </c>
      <c r="I70" s="209">
        <f t="shared" si="3"/>
        <v>598005.8823529412</v>
      </c>
      <c r="J70" s="209">
        <f t="shared" si="0"/>
        <v>113621.11764705883</v>
      </c>
      <c r="K70" s="209">
        <v>711627</v>
      </c>
      <c r="L70" s="209">
        <f t="shared" si="1"/>
        <v>569529.4117647059</v>
      </c>
      <c r="M70" s="209">
        <f t="shared" si="2"/>
        <v>108210.58823529413</v>
      </c>
      <c r="N70" s="325">
        <v>677740</v>
      </c>
      <c r="O70" s="230" t="s">
        <v>2584</v>
      </c>
    </row>
    <row r="71" spans="1:15" ht="25.5">
      <c r="A71" s="97">
        <v>65</v>
      </c>
      <c r="B71" s="98" t="s">
        <v>876</v>
      </c>
      <c r="C71" s="98" t="s">
        <v>2322</v>
      </c>
      <c r="D71" s="98" t="s">
        <v>939</v>
      </c>
      <c r="E71" s="98"/>
      <c r="F71" s="98" t="s">
        <v>939</v>
      </c>
      <c r="G71" s="98" t="s">
        <v>2326</v>
      </c>
      <c r="H71" s="99" t="s">
        <v>886</v>
      </c>
      <c r="I71" s="209">
        <f t="shared" si="3"/>
        <v>2813725.7647058824</v>
      </c>
      <c r="J71" s="209">
        <f t="shared" si="0"/>
        <v>534607.89529411762</v>
      </c>
      <c r="K71" s="209">
        <v>3348333.6599999997</v>
      </c>
      <c r="L71" s="209">
        <f t="shared" si="1"/>
        <v>2679738.8235294116</v>
      </c>
      <c r="M71" s="209">
        <f t="shared" si="2"/>
        <v>509150.37647058821</v>
      </c>
      <c r="N71" s="325">
        <v>3188889.1999999997</v>
      </c>
      <c r="O71" s="226" t="s">
        <v>2584</v>
      </c>
    </row>
    <row r="72" spans="1:15" ht="25.5">
      <c r="A72" s="97">
        <v>66</v>
      </c>
      <c r="B72" s="98" t="s">
        <v>876</v>
      </c>
      <c r="C72" s="98" t="s">
        <v>2322</v>
      </c>
      <c r="D72" s="98" t="s">
        <v>1257</v>
      </c>
      <c r="E72" s="98"/>
      <c r="F72" s="98" t="s">
        <v>2365</v>
      </c>
      <c r="G72" s="98" t="s">
        <v>2366</v>
      </c>
      <c r="H72" s="99" t="s">
        <v>916</v>
      </c>
      <c r="I72" s="209">
        <f t="shared" si="3"/>
        <v>397588.05882352946</v>
      </c>
      <c r="J72" s="209">
        <f t="shared" ref="J72:J135" si="4">I72*19%</f>
        <v>75541.731176470596</v>
      </c>
      <c r="K72" s="209">
        <v>473129.79000000004</v>
      </c>
      <c r="L72" s="209">
        <f t="shared" ref="L72:L135" si="5">N72/1.19</f>
        <v>378655.29411764705</v>
      </c>
      <c r="M72" s="209">
        <f t="shared" ref="M72:M135" si="6">L72*19%</f>
        <v>71944.50588235294</v>
      </c>
      <c r="N72" s="325">
        <v>450599.8</v>
      </c>
      <c r="O72" s="226" t="s">
        <v>2584</v>
      </c>
    </row>
    <row r="73" spans="1:15" ht="25.5">
      <c r="A73" s="97">
        <v>67</v>
      </c>
      <c r="B73" s="98" t="s">
        <v>876</v>
      </c>
      <c r="C73" s="98" t="s">
        <v>2322</v>
      </c>
      <c r="D73" s="98" t="s">
        <v>940</v>
      </c>
      <c r="E73" s="98"/>
      <c r="F73" s="98" t="s">
        <v>941</v>
      </c>
      <c r="G73" s="98" t="s">
        <v>2367</v>
      </c>
      <c r="H73" s="99" t="s">
        <v>916</v>
      </c>
      <c r="I73" s="209">
        <f t="shared" ref="I73:I136" si="7">K73/1.19</f>
        <v>16114.411764705881</v>
      </c>
      <c r="J73" s="209">
        <f t="shared" si="4"/>
        <v>3061.7382352941177</v>
      </c>
      <c r="K73" s="209">
        <v>19176.149999999998</v>
      </c>
      <c r="L73" s="209">
        <f t="shared" si="5"/>
        <v>15347.058823529413</v>
      </c>
      <c r="M73" s="209">
        <f t="shared" si="6"/>
        <v>2915.9411764705883</v>
      </c>
      <c r="N73" s="325">
        <v>18263</v>
      </c>
      <c r="O73" s="226" t="s">
        <v>2584</v>
      </c>
    </row>
    <row r="74" spans="1:15" ht="25.5">
      <c r="A74" s="97">
        <v>68</v>
      </c>
      <c r="B74" s="98" t="s">
        <v>876</v>
      </c>
      <c r="C74" s="98" t="s">
        <v>2322</v>
      </c>
      <c r="D74" s="98" t="s">
        <v>942</v>
      </c>
      <c r="E74" s="98"/>
      <c r="F74" s="98" t="s">
        <v>942</v>
      </c>
      <c r="G74" s="98" t="s">
        <v>2368</v>
      </c>
      <c r="H74" s="99" t="s">
        <v>878</v>
      </c>
      <c r="I74" s="209">
        <f t="shared" si="7"/>
        <v>105617.64705882352</v>
      </c>
      <c r="J74" s="209">
        <f t="shared" si="4"/>
        <v>20067.352941176468</v>
      </c>
      <c r="K74" s="209">
        <v>125684.99999999999</v>
      </c>
      <c r="L74" s="209">
        <f t="shared" si="5"/>
        <v>100588.23529411764</v>
      </c>
      <c r="M74" s="209">
        <f t="shared" si="6"/>
        <v>19111.76470588235</v>
      </c>
      <c r="N74" s="325">
        <v>119699.99999999999</v>
      </c>
      <c r="O74" s="230" t="s">
        <v>2584</v>
      </c>
    </row>
    <row r="75" spans="1:15" ht="25.5">
      <c r="A75" s="97">
        <v>69</v>
      </c>
      <c r="B75" s="98" t="s">
        <v>876</v>
      </c>
      <c r="C75" s="98" t="s">
        <v>2369</v>
      </c>
      <c r="D75" s="98" t="s">
        <v>943</v>
      </c>
      <c r="E75" s="98"/>
      <c r="F75" s="98" t="s">
        <v>943</v>
      </c>
      <c r="G75" s="98" t="s">
        <v>2370</v>
      </c>
      <c r="H75" s="99" t="s">
        <v>878</v>
      </c>
      <c r="I75" s="209">
        <f t="shared" si="7"/>
        <v>33176.470588235294</v>
      </c>
      <c r="J75" s="209">
        <f t="shared" si="4"/>
        <v>6303.5294117647063</v>
      </c>
      <c r="K75" s="209">
        <v>39480</v>
      </c>
      <c r="L75" s="209">
        <f t="shared" si="5"/>
        <v>31596.638655462186</v>
      </c>
      <c r="M75" s="209">
        <f t="shared" si="6"/>
        <v>6003.3613445378151</v>
      </c>
      <c r="N75" s="325">
        <v>37600</v>
      </c>
      <c r="O75" s="230" t="s">
        <v>3439</v>
      </c>
    </row>
    <row r="76" spans="1:15" ht="25.5">
      <c r="A76" s="97">
        <v>70</v>
      </c>
      <c r="B76" s="98" t="s">
        <v>944</v>
      </c>
      <c r="C76" s="98" t="s">
        <v>2371</v>
      </c>
      <c r="D76" s="98" t="s">
        <v>945</v>
      </c>
      <c r="E76" s="98"/>
      <c r="F76" s="98" t="s">
        <v>2372</v>
      </c>
      <c r="G76" s="98" t="s">
        <v>2373</v>
      </c>
      <c r="H76" s="99" t="s">
        <v>946</v>
      </c>
      <c r="I76" s="209">
        <f t="shared" si="7"/>
        <v>4410</v>
      </c>
      <c r="J76" s="209">
        <f t="shared" si="4"/>
        <v>837.9</v>
      </c>
      <c r="K76" s="209">
        <v>5247.9</v>
      </c>
      <c r="L76" s="209">
        <f t="shared" si="5"/>
        <v>4200</v>
      </c>
      <c r="M76" s="209">
        <f t="shared" si="6"/>
        <v>798</v>
      </c>
      <c r="N76" s="325">
        <v>4998</v>
      </c>
      <c r="O76" s="226" t="s">
        <v>2584</v>
      </c>
    </row>
    <row r="77" spans="1:15" ht="25.5">
      <c r="A77" s="97">
        <v>71</v>
      </c>
      <c r="B77" s="98" t="s">
        <v>944</v>
      </c>
      <c r="C77" s="98" t="s">
        <v>2371</v>
      </c>
      <c r="D77" s="98" t="s">
        <v>947</v>
      </c>
      <c r="E77" s="98"/>
      <c r="F77" s="98" t="s">
        <v>2374</v>
      </c>
      <c r="G77" s="98" t="s">
        <v>2373</v>
      </c>
      <c r="H77" s="99" t="s">
        <v>946</v>
      </c>
      <c r="I77" s="209">
        <f t="shared" si="7"/>
        <v>4323.5294117647063</v>
      </c>
      <c r="J77" s="209">
        <f t="shared" si="4"/>
        <v>821.47058823529426</v>
      </c>
      <c r="K77" s="209">
        <v>5145</v>
      </c>
      <c r="L77" s="209">
        <f t="shared" si="5"/>
        <v>4117.6470588235297</v>
      </c>
      <c r="M77" s="209">
        <f t="shared" si="6"/>
        <v>782.35294117647061</v>
      </c>
      <c r="N77" s="325">
        <v>4900</v>
      </c>
      <c r="O77" s="230" t="s">
        <v>2584</v>
      </c>
    </row>
    <row r="78" spans="1:15" ht="25.5">
      <c r="A78" s="97">
        <v>72</v>
      </c>
      <c r="B78" s="98" t="s">
        <v>944</v>
      </c>
      <c r="C78" s="98" t="s">
        <v>2371</v>
      </c>
      <c r="D78" s="98" t="s">
        <v>948</v>
      </c>
      <c r="E78" s="98"/>
      <c r="F78" s="98" t="s">
        <v>948</v>
      </c>
      <c r="G78" s="98" t="s">
        <v>2375</v>
      </c>
      <c r="H78" s="99" t="s">
        <v>890</v>
      </c>
      <c r="I78" s="209">
        <f t="shared" si="7"/>
        <v>12599.999999999998</v>
      </c>
      <c r="J78" s="209">
        <f t="shared" si="4"/>
        <v>2393.9999999999995</v>
      </c>
      <c r="K78" s="209">
        <v>14993.999999999998</v>
      </c>
      <c r="L78" s="209">
        <f t="shared" si="5"/>
        <v>12000</v>
      </c>
      <c r="M78" s="209">
        <f t="shared" si="6"/>
        <v>2280</v>
      </c>
      <c r="N78" s="325">
        <v>14280</v>
      </c>
      <c r="O78" s="230" t="s">
        <v>2584</v>
      </c>
    </row>
    <row r="79" spans="1:15" ht="25.5">
      <c r="A79" s="97">
        <v>73</v>
      </c>
      <c r="B79" s="98" t="s">
        <v>944</v>
      </c>
      <c r="C79" s="98" t="s">
        <v>2320</v>
      </c>
      <c r="D79" s="98" t="s">
        <v>949</v>
      </c>
      <c r="E79" s="98"/>
      <c r="F79" s="98" t="s">
        <v>2376</v>
      </c>
      <c r="G79" s="98" t="s">
        <v>883</v>
      </c>
      <c r="H79" s="99" t="s">
        <v>878</v>
      </c>
      <c r="I79" s="209">
        <f t="shared" si="7"/>
        <v>34986.000000000007</v>
      </c>
      <c r="J79" s="209">
        <f t="shared" si="4"/>
        <v>6647.3400000000011</v>
      </c>
      <c r="K79" s="209">
        <v>41633.340000000004</v>
      </c>
      <c r="L79" s="209">
        <f t="shared" si="5"/>
        <v>33320</v>
      </c>
      <c r="M79" s="209">
        <f t="shared" si="6"/>
        <v>6330.8</v>
      </c>
      <c r="N79" s="325">
        <v>39650.799999999996</v>
      </c>
      <c r="O79" s="230" t="s">
        <v>2584</v>
      </c>
    </row>
    <row r="80" spans="1:15" ht="25.5">
      <c r="A80" s="97">
        <v>74</v>
      </c>
      <c r="B80" s="98" t="s">
        <v>944</v>
      </c>
      <c r="C80" s="98" t="s">
        <v>2371</v>
      </c>
      <c r="D80" s="98" t="s">
        <v>950</v>
      </c>
      <c r="E80" s="98"/>
      <c r="F80" s="98" t="s">
        <v>950</v>
      </c>
      <c r="G80" s="98" t="s">
        <v>2353</v>
      </c>
      <c r="H80" s="99" t="s">
        <v>878</v>
      </c>
      <c r="I80" s="209">
        <f t="shared" si="7"/>
        <v>42264.705882352944</v>
      </c>
      <c r="J80" s="209">
        <f t="shared" si="4"/>
        <v>8030.2941176470595</v>
      </c>
      <c r="K80" s="209">
        <v>50295</v>
      </c>
      <c r="L80" s="209">
        <f t="shared" si="5"/>
        <v>40252.100840336134</v>
      </c>
      <c r="M80" s="209">
        <f t="shared" si="6"/>
        <v>7647.8991596638652</v>
      </c>
      <c r="N80" s="325">
        <v>47900</v>
      </c>
      <c r="O80" s="230" t="s">
        <v>3437</v>
      </c>
    </row>
    <row r="81" spans="1:15" ht="25.5">
      <c r="A81" s="97">
        <v>75</v>
      </c>
      <c r="B81" s="98" t="s">
        <v>944</v>
      </c>
      <c r="C81" s="98" t="s">
        <v>2320</v>
      </c>
      <c r="D81" s="98" t="s">
        <v>955</v>
      </c>
      <c r="E81" s="98"/>
      <c r="F81" s="98" t="s">
        <v>955</v>
      </c>
      <c r="G81" s="98" t="s">
        <v>2377</v>
      </c>
      <c r="H81" s="99" t="s">
        <v>890</v>
      </c>
      <c r="I81" s="209">
        <f t="shared" si="7"/>
        <v>8721.1764705882342</v>
      </c>
      <c r="J81" s="209">
        <f t="shared" si="4"/>
        <v>1657.0235294117645</v>
      </c>
      <c r="K81" s="209">
        <v>10378.199999999999</v>
      </c>
      <c r="L81" s="209">
        <f t="shared" si="5"/>
        <v>8305.8823529411766</v>
      </c>
      <c r="M81" s="209">
        <f t="shared" si="6"/>
        <v>1578.1176470588236</v>
      </c>
      <c r="N81" s="325">
        <v>9884</v>
      </c>
      <c r="O81" s="230" t="s">
        <v>2584</v>
      </c>
    </row>
    <row r="82" spans="1:15" ht="25.5">
      <c r="A82" s="97">
        <v>76</v>
      </c>
      <c r="B82" s="98" t="s">
        <v>876</v>
      </c>
      <c r="C82" s="98" t="s">
        <v>2322</v>
      </c>
      <c r="D82" s="98" t="s">
        <v>952</v>
      </c>
      <c r="E82" s="98"/>
      <c r="F82" s="98" t="s">
        <v>952</v>
      </c>
      <c r="G82" s="98" t="s">
        <v>2323</v>
      </c>
      <c r="H82" s="99" t="s">
        <v>890</v>
      </c>
      <c r="I82" s="209">
        <f t="shared" si="7"/>
        <v>3361.2352941176473</v>
      </c>
      <c r="J82" s="209">
        <f t="shared" si="4"/>
        <v>638.63470588235305</v>
      </c>
      <c r="K82" s="209">
        <v>3999.87</v>
      </c>
      <c r="L82" s="209">
        <f t="shared" si="5"/>
        <v>3201.1764705882351</v>
      </c>
      <c r="M82" s="209">
        <f t="shared" si="6"/>
        <v>608.22352941176473</v>
      </c>
      <c r="N82" s="325">
        <v>3809.3999999999996</v>
      </c>
      <c r="O82" s="230" t="s">
        <v>2584</v>
      </c>
    </row>
    <row r="83" spans="1:15" ht="25.5">
      <c r="A83" s="97">
        <v>77</v>
      </c>
      <c r="B83" s="98" t="s">
        <v>944</v>
      </c>
      <c r="C83" s="98" t="s">
        <v>2322</v>
      </c>
      <c r="D83" s="98" t="s">
        <v>953</v>
      </c>
      <c r="E83" s="98"/>
      <c r="F83" s="98" t="s">
        <v>953</v>
      </c>
      <c r="G83" s="98" t="s">
        <v>2378</v>
      </c>
      <c r="H83" s="99" t="s">
        <v>878</v>
      </c>
      <c r="I83" s="209">
        <f t="shared" si="7"/>
        <v>7091.8235294117658</v>
      </c>
      <c r="J83" s="209">
        <f t="shared" si="4"/>
        <v>1347.4464705882356</v>
      </c>
      <c r="K83" s="209">
        <v>8439.27</v>
      </c>
      <c r="L83" s="209">
        <f t="shared" si="5"/>
        <v>6754.1176470588234</v>
      </c>
      <c r="M83" s="209">
        <f t="shared" si="6"/>
        <v>1283.2823529411764</v>
      </c>
      <c r="N83" s="325">
        <v>8037.4</v>
      </c>
      <c r="O83" s="226" t="s">
        <v>2584</v>
      </c>
    </row>
    <row r="84" spans="1:15" ht="25.5">
      <c r="A84" s="97">
        <v>78</v>
      </c>
      <c r="B84" s="98" t="s">
        <v>944</v>
      </c>
      <c r="C84" s="98" t="s">
        <v>2320</v>
      </c>
      <c r="D84" s="98" t="s">
        <v>954</v>
      </c>
      <c r="E84" s="98"/>
      <c r="F84" s="98" t="s">
        <v>954</v>
      </c>
      <c r="G84" s="98" t="s">
        <v>2379</v>
      </c>
      <c r="H84" s="99" t="s">
        <v>878</v>
      </c>
      <c r="I84" s="209">
        <f t="shared" si="7"/>
        <v>19270.588235294119</v>
      </c>
      <c r="J84" s="209">
        <f t="shared" si="4"/>
        <v>3661.4117647058824</v>
      </c>
      <c r="K84" s="209">
        <v>22932</v>
      </c>
      <c r="L84" s="209">
        <f t="shared" si="5"/>
        <v>18352.941176470587</v>
      </c>
      <c r="M84" s="209">
        <f t="shared" si="6"/>
        <v>3487.0588235294117</v>
      </c>
      <c r="N84" s="325">
        <v>21840</v>
      </c>
      <c r="O84" s="230" t="s">
        <v>2584</v>
      </c>
    </row>
    <row r="85" spans="1:15" ht="38.25">
      <c r="A85" s="97">
        <v>79</v>
      </c>
      <c r="B85" s="98" t="s">
        <v>944</v>
      </c>
      <c r="C85" s="98" t="s">
        <v>2357</v>
      </c>
      <c r="D85" s="98" t="s">
        <v>3412</v>
      </c>
      <c r="E85" s="98"/>
      <c r="F85" s="98" t="s">
        <v>3412</v>
      </c>
      <c r="G85" s="98" t="s">
        <v>2382</v>
      </c>
      <c r="H85" s="99" t="s">
        <v>878</v>
      </c>
      <c r="I85" s="209">
        <f t="shared" si="7"/>
        <v>16546.764705882353</v>
      </c>
      <c r="J85" s="209">
        <f t="shared" si="4"/>
        <v>3143.8852941176469</v>
      </c>
      <c r="K85" s="209">
        <v>19690.649999999998</v>
      </c>
      <c r="L85" s="209">
        <f t="shared" si="5"/>
        <v>15758.823529411766</v>
      </c>
      <c r="M85" s="209">
        <f t="shared" si="6"/>
        <v>2994.1764705882356</v>
      </c>
      <c r="N85" s="325">
        <v>18753</v>
      </c>
      <c r="O85" s="230" t="s">
        <v>2584</v>
      </c>
    </row>
    <row r="86" spans="1:15" ht="38.25">
      <c r="A86" s="97">
        <v>80</v>
      </c>
      <c r="B86" s="98" t="s">
        <v>876</v>
      </c>
      <c r="C86" s="98" t="s">
        <v>2380</v>
      </c>
      <c r="D86" s="98" t="s">
        <v>907</v>
      </c>
      <c r="E86" s="98"/>
      <c r="F86" s="98" t="s">
        <v>2381</v>
      </c>
      <c r="G86" s="98" t="s">
        <v>883</v>
      </c>
      <c r="H86" s="99" t="s">
        <v>878</v>
      </c>
      <c r="I86" s="209">
        <f t="shared" si="7"/>
        <v>42777.000000000007</v>
      </c>
      <c r="J86" s="209">
        <f t="shared" si="4"/>
        <v>8127.6300000000019</v>
      </c>
      <c r="K86" s="209">
        <v>50904.630000000005</v>
      </c>
      <c r="L86" s="209">
        <f t="shared" si="5"/>
        <v>40740</v>
      </c>
      <c r="M86" s="209">
        <f t="shared" si="6"/>
        <v>7740.6</v>
      </c>
      <c r="N86" s="325">
        <v>48480.6</v>
      </c>
      <c r="O86" s="230" t="s">
        <v>2584</v>
      </c>
    </row>
    <row r="87" spans="1:15" ht="38.25">
      <c r="A87" s="97">
        <v>81</v>
      </c>
      <c r="B87" s="98" t="s">
        <v>944</v>
      </c>
      <c r="C87" s="98" t="s">
        <v>2371</v>
      </c>
      <c r="D87" s="98" t="s">
        <v>3413</v>
      </c>
      <c r="E87" s="98"/>
      <c r="F87" s="98" t="s">
        <v>3413</v>
      </c>
      <c r="G87" s="98" t="s">
        <v>2382</v>
      </c>
      <c r="H87" s="99" t="s">
        <v>878</v>
      </c>
      <c r="I87" s="209">
        <f t="shared" si="7"/>
        <v>12970.588235294117</v>
      </c>
      <c r="J87" s="209">
        <f t="shared" si="4"/>
        <v>2464.4117647058824</v>
      </c>
      <c r="K87" s="209">
        <v>15434.999999999998</v>
      </c>
      <c r="L87" s="209">
        <f t="shared" si="5"/>
        <v>12352.941176470587</v>
      </c>
      <c r="M87" s="209">
        <f t="shared" si="6"/>
        <v>2347.0588235294117</v>
      </c>
      <c r="N87" s="325">
        <v>14699.999999999998</v>
      </c>
      <c r="O87" s="226" t="s">
        <v>2584</v>
      </c>
    </row>
    <row r="88" spans="1:15" ht="38.25">
      <c r="A88" s="97">
        <v>82</v>
      </c>
      <c r="B88" s="98" t="s">
        <v>944</v>
      </c>
      <c r="C88" s="98" t="s">
        <v>2383</v>
      </c>
      <c r="D88" s="98" t="s">
        <v>1449</v>
      </c>
      <c r="E88" s="98"/>
      <c r="F88" s="98" t="s">
        <v>956</v>
      </c>
      <c r="G88" s="98" t="s">
        <v>883</v>
      </c>
      <c r="H88" s="99" t="s">
        <v>878</v>
      </c>
      <c r="I88" s="209">
        <f t="shared" si="7"/>
        <v>24705.882352941175</v>
      </c>
      <c r="J88" s="209">
        <f t="shared" si="4"/>
        <v>4694.1176470588234</v>
      </c>
      <c r="K88" s="209">
        <v>29399.999999999996</v>
      </c>
      <c r="L88" s="209">
        <f t="shared" si="5"/>
        <v>23529.411764705885</v>
      </c>
      <c r="M88" s="209">
        <f t="shared" si="6"/>
        <v>4470.588235294118</v>
      </c>
      <c r="N88" s="325">
        <v>28000</v>
      </c>
      <c r="O88" s="226" t="s">
        <v>2584</v>
      </c>
    </row>
    <row r="89" spans="1:15" ht="25.5">
      <c r="A89" s="97">
        <v>83</v>
      </c>
      <c r="B89" s="98" t="s">
        <v>944</v>
      </c>
      <c r="C89" s="98" t="s">
        <v>2357</v>
      </c>
      <c r="D89" s="98" t="s">
        <v>957</v>
      </c>
      <c r="E89" s="98"/>
      <c r="F89" s="98" t="s">
        <v>2384</v>
      </c>
      <c r="G89" s="98" t="s">
        <v>2375</v>
      </c>
      <c r="H89" s="99" t="s">
        <v>890</v>
      </c>
      <c r="I89" s="209">
        <f t="shared" si="7"/>
        <v>22852.941176470591</v>
      </c>
      <c r="J89" s="209">
        <f t="shared" si="4"/>
        <v>4342.0588235294126</v>
      </c>
      <c r="K89" s="209">
        <v>27195</v>
      </c>
      <c r="L89" s="209">
        <f t="shared" si="5"/>
        <v>21764.705882352941</v>
      </c>
      <c r="M89" s="209">
        <f t="shared" si="6"/>
        <v>4135.2941176470586</v>
      </c>
      <c r="N89" s="325">
        <v>25900</v>
      </c>
      <c r="O89" s="230" t="s">
        <v>2584</v>
      </c>
    </row>
    <row r="90" spans="1:15" ht="25.5">
      <c r="A90" s="97">
        <v>84</v>
      </c>
      <c r="B90" s="98" t="s">
        <v>944</v>
      </c>
      <c r="C90" s="98" t="s">
        <v>2357</v>
      </c>
      <c r="D90" s="98" t="s">
        <v>958</v>
      </c>
      <c r="E90" s="98"/>
      <c r="F90" s="98" t="s">
        <v>2385</v>
      </c>
      <c r="G90" s="98" t="s">
        <v>2375</v>
      </c>
      <c r="H90" s="99" t="s">
        <v>890</v>
      </c>
      <c r="I90" s="209">
        <f t="shared" si="7"/>
        <v>14911.764705882353</v>
      </c>
      <c r="J90" s="209">
        <f t="shared" si="4"/>
        <v>2833.2352941176473</v>
      </c>
      <c r="K90" s="209">
        <v>17745</v>
      </c>
      <c r="L90" s="209">
        <f t="shared" si="5"/>
        <v>14201.680672268909</v>
      </c>
      <c r="M90" s="209">
        <f t="shared" si="6"/>
        <v>2698.3193277310929</v>
      </c>
      <c r="N90" s="325">
        <v>16900</v>
      </c>
      <c r="O90" s="230" t="s">
        <v>2584</v>
      </c>
    </row>
    <row r="91" spans="1:15" ht="25.5">
      <c r="A91" s="97">
        <v>85</v>
      </c>
      <c r="B91" s="98" t="s">
        <v>944</v>
      </c>
      <c r="C91" s="98" t="s">
        <v>2357</v>
      </c>
      <c r="D91" s="98" t="s">
        <v>960</v>
      </c>
      <c r="E91" s="98"/>
      <c r="F91" s="98" t="s">
        <v>2386</v>
      </c>
      <c r="G91" s="98" t="s">
        <v>2327</v>
      </c>
      <c r="H91" s="99" t="s">
        <v>890</v>
      </c>
      <c r="I91" s="209">
        <f t="shared" si="7"/>
        <v>14558.823529411766</v>
      </c>
      <c r="J91" s="209">
        <f t="shared" si="4"/>
        <v>2766.1764705882356</v>
      </c>
      <c r="K91" s="209">
        <v>17325</v>
      </c>
      <c r="L91" s="209">
        <f t="shared" si="5"/>
        <v>13865.546218487396</v>
      </c>
      <c r="M91" s="209">
        <f t="shared" si="6"/>
        <v>2634.4537815126055</v>
      </c>
      <c r="N91" s="325">
        <v>16500</v>
      </c>
      <c r="O91" s="230" t="s">
        <v>2584</v>
      </c>
    </row>
    <row r="92" spans="1:15" ht="25.5">
      <c r="A92" s="97">
        <v>86</v>
      </c>
      <c r="B92" s="98" t="s">
        <v>962</v>
      </c>
      <c r="C92" s="98" t="s">
        <v>2320</v>
      </c>
      <c r="D92" s="98" t="s">
        <v>963</v>
      </c>
      <c r="E92" s="98"/>
      <c r="F92" s="98" t="s">
        <v>963</v>
      </c>
      <c r="G92" s="98"/>
      <c r="H92" s="99" t="s">
        <v>878</v>
      </c>
      <c r="I92" s="209">
        <f t="shared" si="7"/>
        <v>69.705882352941188</v>
      </c>
      <c r="J92" s="209">
        <f t="shared" si="4"/>
        <v>13.244117647058825</v>
      </c>
      <c r="K92" s="209">
        <v>82.95</v>
      </c>
      <c r="L92" s="209">
        <f t="shared" si="5"/>
        <v>66.386554621848745</v>
      </c>
      <c r="M92" s="209">
        <f t="shared" si="6"/>
        <v>12.613445378151262</v>
      </c>
      <c r="N92" s="325">
        <v>79</v>
      </c>
      <c r="O92" s="226" t="s">
        <v>3437</v>
      </c>
    </row>
    <row r="93" spans="1:15" ht="38.25">
      <c r="A93" s="97">
        <v>87</v>
      </c>
      <c r="B93" s="98" t="s">
        <v>3422</v>
      </c>
      <c r="C93" s="98" t="s">
        <v>2322</v>
      </c>
      <c r="D93" s="98" t="s">
        <v>964</v>
      </c>
      <c r="E93" s="102"/>
      <c r="F93" s="98" t="s">
        <v>964</v>
      </c>
      <c r="G93" s="98"/>
      <c r="H93" s="99" t="s">
        <v>878</v>
      </c>
      <c r="I93" s="209">
        <f>K93/1.19</f>
        <v>7164.7058823529414</v>
      </c>
      <c r="J93" s="209">
        <f>I93*19%</f>
        <v>1361.2941176470588</v>
      </c>
      <c r="K93" s="209">
        <v>8526</v>
      </c>
      <c r="L93" s="209">
        <f t="shared" si="5"/>
        <v>6823.5294117647054</v>
      </c>
      <c r="M93" s="209">
        <f t="shared" si="6"/>
        <v>1296.4705882352941</v>
      </c>
      <c r="N93" s="325">
        <v>8119.9999999999991</v>
      </c>
      <c r="O93" s="226" t="s">
        <v>2584</v>
      </c>
    </row>
    <row r="94" spans="1:15" ht="38.25">
      <c r="A94" s="97">
        <v>88</v>
      </c>
      <c r="B94" s="98" t="s">
        <v>3422</v>
      </c>
      <c r="C94" s="98" t="s">
        <v>2322</v>
      </c>
      <c r="D94" s="98" t="s">
        <v>965</v>
      </c>
      <c r="E94" s="98"/>
      <c r="F94" s="98" t="s">
        <v>965</v>
      </c>
      <c r="G94" s="98"/>
      <c r="H94" s="99" t="s">
        <v>878</v>
      </c>
      <c r="I94" s="209">
        <f t="shared" si="7"/>
        <v>7350</v>
      </c>
      <c r="J94" s="209">
        <f t="shared" si="4"/>
        <v>1396.5</v>
      </c>
      <c r="K94" s="209">
        <v>8746.5</v>
      </c>
      <c r="L94" s="209">
        <f t="shared" si="5"/>
        <v>7000</v>
      </c>
      <c r="M94" s="209">
        <f t="shared" si="6"/>
        <v>1330</v>
      </c>
      <c r="N94" s="325">
        <v>8330</v>
      </c>
      <c r="O94" s="230" t="s">
        <v>2584</v>
      </c>
    </row>
    <row r="95" spans="1:15" ht="38.25">
      <c r="A95" s="97">
        <v>89</v>
      </c>
      <c r="B95" s="98" t="s">
        <v>3422</v>
      </c>
      <c r="C95" s="98" t="s">
        <v>2320</v>
      </c>
      <c r="D95" s="98" t="s">
        <v>966</v>
      </c>
      <c r="E95" s="98"/>
      <c r="F95" s="98" t="s">
        <v>966</v>
      </c>
      <c r="G95" s="98"/>
      <c r="H95" s="99" t="s">
        <v>916</v>
      </c>
      <c r="I95" s="209">
        <f t="shared" si="7"/>
        <v>1365.0000000000002</v>
      </c>
      <c r="J95" s="209">
        <f t="shared" si="4"/>
        <v>259.35000000000002</v>
      </c>
      <c r="K95" s="209">
        <v>1624.3500000000001</v>
      </c>
      <c r="L95" s="209">
        <f t="shared" si="5"/>
        <v>1300</v>
      </c>
      <c r="M95" s="209">
        <f t="shared" si="6"/>
        <v>247</v>
      </c>
      <c r="N95" s="325">
        <v>1547</v>
      </c>
      <c r="O95" s="230" t="s">
        <v>2584</v>
      </c>
    </row>
    <row r="96" spans="1:15" ht="38.25">
      <c r="A96" s="97">
        <v>90</v>
      </c>
      <c r="B96" s="98" t="s">
        <v>3422</v>
      </c>
      <c r="C96" s="98" t="s">
        <v>2369</v>
      </c>
      <c r="D96" s="98" t="s">
        <v>2387</v>
      </c>
      <c r="E96" s="98"/>
      <c r="F96" s="98" t="s">
        <v>2388</v>
      </c>
      <c r="G96" s="98"/>
      <c r="H96" s="99" t="s">
        <v>878</v>
      </c>
      <c r="I96" s="209">
        <f t="shared" si="7"/>
        <v>182388.70588235292</v>
      </c>
      <c r="J96" s="209">
        <f t="shared" si="4"/>
        <v>34653.854117647053</v>
      </c>
      <c r="K96" s="209">
        <v>217042.55999999997</v>
      </c>
      <c r="L96" s="209">
        <f t="shared" si="5"/>
        <v>173703.5294117647</v>
      </c>
      <c r="M96" s="209">
        <f t="shared" si="6"/>
        <v>33003.670588235291</v>
      </c>
      <c r="N96" s="325">
        <v>206707.19999999998</v>
      </c>
      <c r="O96" s="230" t="s">
        <v>2584</v>
      </c>
    </row>
    <row r="97" spans="1:15" ht="38.25">
      <c r="A97" s="97">
        <v>91</v>
      </c>
      <c r="B97" s="98" t="s">
        <v>3422</v>
      </c>
      <c r="C97" s="98" t="s">
        <v>2320</v>
      </c>
      <c r="D97" s="98" t="s">
        <v>2389</v>
      </c>
      <c r="E97" s="98"/>
      <c r="F97" s="98" t="s">
        <v>2389</v>
      </c>
      <c r="G97" s="98"/>
      <c r="H97" s="99" t="s">
        <v>878</v>
      </c>
      <c r="I97" s="209">
        <f t="shared" si="7"/>
        <v>9000</v>
      </c>
      <c r="J97" s="209">
        <f t="shared" si="4"/>
        <v>1710</v>
      </c>
      <c r="K97" s="209">
        <v>10710</v>
      </c>
      <c r="L97" s="209">
        <f t="shared" si="5"/>
        <v>8571.4285714285725</v>
      </c>
      <c r="M97" s="209">
        <f t="shared" si="6"/>
        <v>1628.5714285714289</v>
      </c>
      <c r="N97" s="325">
        <v>10200</v>
      </c>
      <c r="O97" s="230" t="s">
        <v>2584</v>
      </c>
    </row>
    <row r="98" spans="1:15" ht="38.25">
      <c r="A98" s="97">
        <v>92</v>
      </c>
      <c r="B98" s="98" t="s">
        <v>3422</v>
      </c>
      <c r="C98" s="98" t="s">
        <v>2357</v>
      </c>
      <c r="D98" s="98" t="s">
        <v>967</v>
      </c>
      <c r="E98" s="98"/>
      <c r="F98" s="98" t="s">
        <v>2390</v>
      </c>
      <c r="G98" s="98"/>
      <c r="H98" s="99" t="s">
        <v>878</v>
      </c>
      <c r="I98" s="209">
        <f t="shared" si="7"/>
        <v>9358.5882352941171</v>
      </c>
      <c r="J98" s="209">
        <f t="shared" si="4"/>
        <v>1778.1317647058822</v>
      </c>
      <c r="K98" s="209">
        <v>11136.72</v>
      </c>
      <c r="L98" s="209">
        <f t="shared" si="5"/>
        <v>8912.9411764705892</v>
      </c>
      <c r="M98" s="209">
        <f t="shared" si="6"/>
        <v>1693.458823529412</v>
      </c>
      <c r="N98" s="325">
        <v>10606.4</v>
      </c>
      <c r="O98" s="226" t="s">
        <v>2584</v>
      </c>
    </row>
    <row r="99" spans="1:15" ht="38.25">
      <c r="A99" s="97">
        <v>93</v>
      </c>
      <c r="B99" s="98" t="s">
        <v>3422</v>
      </c>
      <c r="C99" s="98" t="s">
        <v>2320</v>
      </c>
      <c r="D99" s="98" t="s">
        <v>2391</v>
      </c>
      <c r="E99" s="98"/>
      <c r="F99" s="98" t="s">
        <v>2392</v>
      </c>
      <c r="G99" s="98"/>
      <c r="H99" s="99" t="s">
        <v>878</v>
      </c>
      <c r="I99" s="209">
        <f t="shared" si="7"/>
        <v>2117.6470588235297</v>
      </c>
      <c r="J99" s="209">
        <f t="shared" si="4"/>
        <v>402.35294117647067</v>
      </c>
      <c r="K99" s="209">
        <v>2520</v>
      </c>
      <c r="L99" s="209">
        <f t="shared" si="5"/>
        <v>2016.8067226890757</v>
      </c>
      <c r="M99" s="209">
        <f t="shared" si="6"/>
        <v>383.19327731092437</v>
      </c>
      <c r="N99" s="325">
        <v>2400</v>
      </c>
      <c r="O99" s="230" t="s">
        <v>2584</v>
      </c>
    </row>
    <row r="100" spans="1:15" ht="38.25">
      <c r="A100" s="97">
        <v>94</v>
      </c>
      <c r="B100" s="98" t="s">
        <v>3422</v>
      </c>
      <c r="C100" s="98" t="s">
        <v>2320</v>
      </c>
      <c r="D100" s="98" t="s">
        <v>2393</v>
      </c>
      <c r="E100" s="98"/>
      <c r="F100" s="98" t="s">
        <v>2394</v>
      </c>
      <c r="G100" s="98"/>
      <c r="H100" s="99" t="s">
        <v>878</v>
      </c>
      <c r="I100" s="209">
        <f t="shared" si="7"/>
        <v>1633.0588235294119</v>
      </c>
      <c r="J100" s="209">
        <f t="shared" si="4"/>
        <v>310.28117647058826</v>
      </c>
      <c r="K100" s="209">
        <v>1943.3400000000001</v>
      </c>
      <c r="L100" s="209">
        <f t="shared" si="5"/>
        <v>1555.2941176470588</v>
      </c>
      <c r="M100" s="209">
        <f t="shared" si="6"/>
        <v>295.50588235294117</v>
      </c>
      <c r="N100" s="325">
        <v>1850.8</v>
      </c>
      <c r="O100" s="230" t="s">
        <v>2584</v>
      </c>
    </row>
    <row r="101" spans="1:15" ht="38.25">
      <c r="A101" s="97">
        <v>95</v>
      </c>
      <c r="B101" s="98" t="s">
        <v>3422</v>
      </c>
      <c r="C101" s="98" t="s">
        <v>2320</v>
      </c>
      <c r="D101" s="98" t="s">
        <v>968</v>
      </c>
      <c r="E101" s="98"/>
      <c r="F101" s="98" t="s">
        <v>3414</v>
      </c>
      <c r="G101" s="98" t="s">
        <v>2382</v>
      </c>
      <c r="H101" s="99" t="s">
        <v>890</v>
      </c>
      <c r="I101" s="209">
        <f t="shared" si="7"/>
        <v>209694.88235294117</v>
      </c>
      <c r="J101" s="209">
        <f t="shared" si="4"/>
        <v>39842.027647058821</v>
      </c>
      <c r="K101" s="209">
        <v>249536.90999999997</v>
      </c>
      <c r="L101" s="209">
        <f t="shared" si="5"/>
        <v>199709.41176470587</v>
      </c>
      <c r="M101" s="209">
        <f t="shared" si="6"/>
        <v>37944.788235294116</v>
      </c>
      <c r="N101" s="325">
        <v>237654.19999999998</v>
      </c>
      <c r="O101" s="230" t="s">
        <v>2584</v>
      </c>
    </row>
    <row r="102" spans="1:15" ht="38.25">
      <c r="A102" s="97">
        <v>96</v>
      </c>
      <c r="B102" s="98" t="s">
        <v>3422</v>
      </c>
      <c r="C102" s="98" t="s">
        <v>2320</v>
      </c>
      <c r="D102" s="98" t="s">
        <v>969</v>
      </c>
      <c r="E102" s="98"/>
      <c r="F102" s="98" t="s">
        <v>2395</v>
      </c>
      <c r="G102" s="98" t="s">
        <v>2327</v>
      </c>
      <c r="H102" s="99" t="s">
        <v>890</v>
      </c>
      <c r="I102" s="209">
        <f t="shared" si="7"/>
        <v>60794.117647058825</v>
      </c>
      <c r="J102" s="209">
        <f t="shared" si="4"/>
        <v>11550.882352941177</v>
      </c>
      <c r="K102" s="209">
        <v>72345</v>
      </c>
      <c r="L102" s="209">
        <f t="shared" si="5"/>
        <v>57899.159663865546</v>
      </c>
      <c r="M102" s="209">
        <f t="shared" si="6"/>
        <v>11000.840336134454</v>
      </c>
      <c r="N102" s="325">
        <v>68900</v>
      </c>
      <c r="O102" s="230" t="s">
        <v>2584</v>
      </c>
    </row>
    <row r="103" spans="1:15" ht="38.25">
      <c r="A103" s="97">
        <v>97</v>
      </c>
      <c r="B103" s="98" t="s">
        <v>3422</v>
      </c>
      <c r="C103" s="98" t="s">
        <v>2320</v>
      </c>
      <c r="D103" s="98" t="s">
        <v>970</v>
      </c>
      <c r="E103" s="98"/>
      <c r="F103" s="98" t="s">
        <v>970</v>
      </c>
      <c r="G103" s="98"/>
      <c r="H103" s="99" t="s">
        <v>878</v>
      </c>
      <c r="I103" s="209">
        <f t="shared" si="7"/>
        <v>588</v>
      </c>
      <c r="J103" s="209">
        <f t="shared" si="4"/>
        <v>111.72</v>
      </c>
      <c r="K103" s="209">
        <v>699.72</v>
      </c>
      <c r="L103" s="209">
        <f t="shared" si="5"/>
        <v>560</v>
      </c>
      <c r="M103" s="209">
        <f t="shared" si="6"/>
        <v>106.4</v>
      </c>
      <c r="N103" s="325">
        <v>666.4</v>
      </c>
      <c r="O103" s="230" t="s">
        <v>3440</v>
      </c>
    </row>
    <row r="104" spans="1:15" ht="38.25">
      <c r="A104" s="97">
        <v>98</v>
      </c>
      <c r="B104" s="98" t="s">
        <v>3422</v>
      </c>
      <c r="C104" s="98" t="s">
        <v>2320</v>
      </c>
      <c r="D104" s="98" t="s">
        <v>2397</v>
      </c>
      <c r="E104" s="98"/>
      <c r="F104" s="98" t="s">
        <v>2397</v>
      </c>
      <c r="G104" s="98"/>
      <c r="H104" s="99" t="s">
        <v>878</v>
      </c>
      <c r="I104" s="209">
        <f t="shared" si="7"/>
        <v>571.94117647058829</v>
      </c>
      <c r="J104" s="209">
        <f t="shared" si="4"/>
        <v>108.66882352941178</v>
      </c>
      <c r="K104" s="209">
        <v>680.61</v>
      </c>
      <c r="L104" s="209">
        <f t="shared" si="5"/>
        <v>544.7058823529411</v>
      </c>
      <c r="M104" s="209">
        <f t="shared" si="6"/>
        <v>103.49411764705881</v>
      </c>
      <c r="N104" s="325">
        <v>648.19999999999993</v>
      </c>
      <c r="O104" s="230" t="s">
        <v>2584</v>
      </c>
    </row>
    <row r="105" spans="1:15" ht="38.25">
      <c r="A105" s="97">
        <v>99</v>
      </c>
      <c r="B105" s="98" t="s">
        <v>3422</v>
      </c>
      <c r="C105" s="98" t="s">
        <v>2322</v>
      </c>
      <c r="D105" s="98" t="s">
        <v>972</v>
      </c>
      <c r="E105" s="98"/>
      <c r="F105" s="98" t="s">
        <v>972</v>
      </c>
      <c r="G105" s="98"/>
      <c r="H105" s="99" t="s">
        <v>878</v>
      </c>
      <c r="I105" s="209">
        <f t="shared" si="7"/>
        <v>13588.235294117647</v>
      </c>
      <c r="J105" s="209">
        <f t="shared" si="4"/>
        <v>2581.7647058823532</v>
      </c>
      <c r="K105" s="209">
        <v>16169.999999999998</v>
      </c>
      <c r="L105" s="209">
        <f t="shared" si="5"/>
        <v>12941.176470588234</v>
      </c>
      <c r="M105" s="209">
        <f t="shared" si="6"/>
        <v>2458.8235294117644</v>
      </c>
      <c r="N105" s="325">
        <v>15399.999999999998</v>
      </c>
      <c r="O105" s="226" t="s">
        <v>2584</v>
      </c>
    </row>
    <row r="106" spans="1:15" ht="38.25">
      <c r="A106" s="97">
        <v>100</v>
      </c>
      <c r="B106" s="98" t="s">
        <v>3422</v>
      </c>
      <c r="C106" s="98" t="s">
        <v>2320</v>
      </c>
      <c r="D106" s="98" t="s">
        <v>973</v>
      </c>
      <c r="E106" s="98"/>
      <c r="F106" s="98" t="s">
        <v>973</v>
      </c>
      <c r="G106" s="98"/>
      <c r="H106" s="99" t="s">
        <v>878</v>
      </c>
      <c r="I106" s="209">
        <f t="shared" si="7"/>
        <v>2660.8235294117649</v>
      </c>
      <c r="J106" s="209">
        <f t="shared" si="4"/>
        <v>505.55647058823536</v>
      </c>
      <c r="K106" s="209">
        <v>3166.38</v>
      </c>
      <c r="L106" s="209">
        <f t="shared" si="5"/>
        <v>2534.1176470588234</v>
      </c>
      <c r="M106" s="209">
        <f t="shared" si="6"/>
        <v>481.48235294117643</v>
      </c>
      <c r="N106" s="325">
        <v>3015.6</v>
      </c>
      <c r="O106" s="230" t="s">
        <v>2584</v>
      </c>
    </row>
    <row r="107" spans="1:15" ht="38.25">
      <c r="A107" s="97">
        <v>101</v>
      </c>
      <c r="B107" s="98" t="s">
        <v>3422</v>
      </c>
      <c r="C107" s="98" t="s">
        <v>2357</v>
      </c>
      <c r="D107" s="98" t="s">
        <v>974</v>
      </c>
      <c r="E107" s="98"/>
      <c r="F107" s="98" t="s">
        <v>974</v>
      </c>
      <c r="G107" s="98"/>
      <c r="H107" s="99" t="s">
        <v>878</v>
      </c>
      <c r="I107" s="209">
        <f t="shared" si="7"/>
        <v>17255.294117647059</v>
      </c>
      <c r="J107" s="209">
        <f t="shared" si="4"/>
        <v>3278.5058823529412</v>
      </c>
      <c r="K107" s="209">
        <v>20533.8</v>
      </c>
      <c r="L107" s="209">
        <f t="shared" si="5"/>
        <v>16433.613445378152</v>
      </c>
      <c r="M107" s="209">
        <f t="shared" si="6"/>
        <v>3122.386554621849</v>
      </c>
      <c r="N107" s="325">
        <v>19556</v>
      </c>
      <c r="O107" s="230" t="s">
        <v>2584</v>
      </c>
    </row>
    <row r="108" spans="1:15" ht="38.25">
      <c r="A108" s="97">
        <v>102</v>
      </c>
      <c r="B108" s="98" t="s">
        <v>3422</v>
      </c>
      <c r="C108" s="98" t="s">
        <v>2357</v>
      </c>
      <c r="D108" s="98" t="s">
        <v>975</v>
      </c>
      <c r="E108" s="98"/>
      <c r="F108" s="98" t="s">
        <v>975</v>
      </c>
      <c r="G108" s="98"/>
      <c r="H108" s="99" t="s">
        <v>878</v>
      </c>
      <c r="I108" s="209">
        <f t="shared" si="7"/>
        <v>6645.8823529411766</v>
      </c>
      <c r="J108" s="209">
        <f t="shared" si="4"/>
        <v>1262.7176470588236</v>
      </c>
      <c r="K108" s="209">
        <v>7908.5999999999995</v>
      </c>
      <c r="L108" s="209">
        <f t="shared" si="5"/>
        <v>6329.411764705882</v>
      </c>
      <c r="M108" s="209">
        <f t="shared" si="6"/>
        <v>1202.5882352941176</v>
      </c>
      <c r="N108" s="325">
        <v>7531.9999999999991</v>
      </c>
      <c r="O108" s="230" t="s">
        <v>2584</v>
      </c>
    </row>
    <row r="109" spans="1:15" ht="38.25">
      <c r="A109" s="97">
        <v>103</v>
      </c>
      <c r="B109" s="98" t="s">
        <v>3422</v>
      </c>
      <c r="C109" s="98" t="s">
        <v>2357</v>
      </c>
      <c r="D109" s="98" t="s">
        <v>976</v>
      </c>
      <c r="E109" s="98"/>
      <c r="F109" s="98" t="s">
        <v>976</v>
      </c>
      <c r="G109" s="98"/>
      <c r="H109" s="99" t="s">
        <v>878</v>
      </c>
      <c r="I109" s="209">
        <f t="shared" si="7"/>
        <v>8295.0000000000018</v>
      </c>
      <c r="J109" s="209">
        <f t="shared" si="4"/>
        <v>1576.0500000000004</v>
      </c>
      <c r="K109" s="209">
        <v>9871.0500000000011</v>
      </c>
      <c r="L109" s="209">
        <f t="shared" si="5"/>
        <v>7900</v>
      </c>
      <c r="M109" s="209">
        <f t="shared" si="6"/>
        <v>1501</v>
      </c>
      <c r="N109" s="325">
        <v>9401</v>
      </c>
      <c r="O109" s="230" t="s">
        <v>2584</v>
      </c>
    </row>
    <row r="110" spans="1:15" ht="38.25">
      <c r="A110" s="97">
        <v>104</v>
      </c>
      <c r="B110" s="98" t="s">
        <v>3422</v>
      </c>
      <c r="C110" s="98" t="s">
        <v>2357</v>
      </c>
      <c r="D110" s="98" t="s">
        <v>977</v>
      </c>
      <c r="E110" s="98"/>
      <c r="F110" s="98" t="s">
        <v>977</v>
      </c>
      <c r="G110" s="98"/>
      <c r="H110" s="99" t="s">
        <v>878</v>
      </c>
      <c r="I110" s="209">
        <f t="shared" si="7"/>
        <v>13291.764705882353</v>
      </c>
      <c r="J110" s="209">
        <f t="shared" si="4"/>
        <v>2525.4352941176471</v>
      </c>
      <c r="K110" s="209">
        <v>15817.199999999999</v>
      </c>
      <c r="L110" s="209">
        <f t="shared" si="5"/>
        <v>12658.823529411764</v>
      </c>
      <c r="M110" s="209">
        <f t="shared" si="6"/>
        <v>2405.1764705882351</v>
      </c>
      <c r="N110" s="325">
        <v>15063.999999999998</v>
      </c>
      <c r="O110" s="230" t="s">
        <v>2584</v>
      </c>
    </row>
    <row r="111" spans="1:15" ht="38.25">
      <c r="A111" s="97">
        <v>105</v>
      </c>
      <c r="B111" s="98" t="s">
        <v>3422</v>
      </c>
      <c r="C111" s="98" t="s">
        <v>2357</v>
      </c>
      <c r="D111" s="98" t="s">
        <v>978</v>
      </c>
      <c r="E111" s="98"/>
      <c r="F111" s="98" t="s">
        <v>978</v>
      </c>
      <c r="G111" s="98"/>
      <c r="H111" s="99" t="s">
        <v>878</v>
      </c>
      <c r="I111" s="209">
        <f t="shared" si="7"/>
        <v>17294.117647058825</v>
      </c>
      <c r="J111" s="209">
        <f t="shared" si="4"/>
        <v>3285.882352941177</v>
      </c>
      <c r="K111" s="209">
        <v>20580</v>
      </c>
      <c r="L111" s="209">
        <f t="shared" si="5"/>
        <v>16470.588235294119</v>
      </c>
      <c r="M111" s="209">
        <f t="shared" si="6"/>
        <v>3129.4117647058824</v>
      </c>
      <c r="N111" s="325">
        <v>19600</v>
      </c>
      <c r="O111" s="230" t="s">
        <v>2584</v>
      </c>
    </row>
    <row r="112" spans="1:15" ht="38.25">
      <c r="A112" s="97">
        <v>106</v>
      </c>
      <c r="B112" s="98" t="s">
        <v>3422</v>
      </c>
      <c r="C112" s="98" t="s">
        <v>2357</v>
      </c>
      <c r="D112" s="98" t="s">
        <v>979</v>
      </c>
      <c r="E112" s="98"/>
      <c r="F112" s="98" t="s">
        <v>979</v>
      </c>
      <c r="G112" s="98"/>
      <c r="H112" s="99" t="s">
        <v>878</v>
      </c>
      <c r="I112" s="209">
        <f t="shared" si="7"/>
        <v>15432.352941176472</v>
      </c>
      <c r="J112" s="209">
        <f t="shared" si="4"/>
        <v>2932.1470588235297</v>
      </c>
      <c r="K112" s="209">
        <v>18364.5</v>
      </c>
      <c r="L112" s="209">
        <f t="shared" si="5"/>
        <v>14697.478991596639</v>
      </c>
      <c r="M112" s="209">
        <f t="shared" si="6"/>
        <v>2792.5210084033615</v>
      </c>
      <c r="N112" s="325">
        <v>17490</v>
      </c>
      <c r="O112" s="230" t="s">
        <v>2584</v>
      </c>
    </row>
    <row r="113" spans="1:15" ht="38.25">
      <c r="A113" s="97">
        <v>107</v>
      </c>
      <c r="B113" s="98" t="s">
        <v>3422</v>
      </c>
      <c r="C113" s="98" t="s">
        <v>2357</v>
      </c>
      <c r="D113" s="98" t="s">
        <v>980</v>
      </c>
      <c r="E113" s="98"/>
      <c r="F113" s="98" t="s">
        <v>980</v>
      </c>
      <c r="G113" s="98"/>
      <c r="H113" s="99" t="s">
        <v>878</v>
      </c>
      <c r="I113" s="209">
        <f t="shared" si="7"/>
        <v>16676.470588235294</v>
      </c>
      <c r="J113" s="209">
        <f t="shared" si="4"/>
        <v>3168.5294117647059</v>
      </c>
      <c r="K113" s="209">
        <v>19845</v>
      </c>
      <c r="L113" s="209">
        <f t="shared" si="5"/>
        <v>15882.352941176472</v>
      </c>
      <c r="M113" s="209">
        <f t="shared" si="6"/>
        <v>3017.6470588235297</v>
      </c>
      <c r="N113" s="325">
        <v>18900</v>
      </c>
      <c r="O113" s="230" t="s">
        <v>2584</v>
      </c>
    </row>
    <row r="114" spans="1:15" ht="38.25">
      <c r="A114" s="97">
        <v>108</v>
      </c>
      <c r="B114" s="98" t="s">
        <v>3422</v>
      </c>
      <c r="C114" s="98" t="s">
        <v>2398</v>
      </c>
      <c r="D114" s="98" t="s">
        <v>2702</v>
      </c>
      <c r="E114" s="98"/>
      <c r="F114" s="98" t="s">
        <v>2702</v>
      </c>
      <c r="G114" s="98"/>
      <c r="H114" s="99" t="s">
        <v>878</v>
      </c>
      <c r="I114" s="209">
        <f t="shared" si="7"/>
        <v>49686</v>
      </c>
      <c r="J114" s="209">
        <f t="shared" si="4"/>
        <v>9440.34</v>
      </c>
      <c r="K114" s="209">
        <v>59126.34</v>
      </c>
      <c r="L114" s="209">
        <f t="shared" si="5"/>
        <v>47320</v>
      </c>
      <c r="M114" s="209">
        <f t="shared" si="6"/>
        <v>8990.7999999999993</v>
      </c>
      <c r="N114" s="325">
        <v>56310.799999999996</v>
      </c>
      <c r="O114" s="230" t="s">
        <v>2584</v>
      </c>
    </row>
    <row r="115" spans="1:15" ht="51">
      <c r="A115" s="97">
        <v>109</v>
      </c>
      <c r="B115" s="98" t="s">
        <v>3422</v>
      </c>
      <c r="C115" s="98" t="s">
        <v>2320</v>
      </c>
      <c r="D115" s="98" t="s">
        <v>3415</v>
      </c>
      <c r="E115" s="98"/>
      <c r="F115" s="98" t="s">
        <v>3415</v>
      </c>
      <c r="G115" s="98"/>
      <c r="H115" s="99" t="s">
        <v>878</v>
      </c>
      <c r="I115" s="209">
        <f t="shared" si="7"/>
        <v>5376.176470588236</v>
      </c>
      <c r="J115" s="209">
        <f t="shared" si="4"/>
        <v>1021.4735294117648</v>
      </c>
      <c r="K115" s="209">
        <v>6397.6500000000005</v>
      </c>
      <c r="L115" s="209">
        <f t="shared" si="5"/>
        <v>5120.1680672268913</v>
      </c>
      <c r="M115" s="209">
        <f t="shared" si="6"/>
        <v>972.83193277310932</v>
      </c>
      <c r="N115" s="325">
        <v>6093</v>
      </c>
      <c r="O115" s="230" t="s">
        <v>3437</v>
      </c>
    </row>
    <row r="116" spans="1:15" ht="38.25">
      <c r="A116" s="97">
        <v>110</v>
      </c>
      <c r="B116" s="98" t="s">
        <v>3422</v>
      </c>
      <c r="C116" s="98" t="s">
        <v>2320</v>
      </c>
      <c r="D116" s="98" t="s">
        <v>2400</v>
      </c>
      <c r="E116" s="98"/>
      <c r="F116" s="98" t="s">
        <v>2400</v>
      </c>
      <c r="G116" s="98" t="s">
        <v>2401</v>
      </c>
      <c r="H116" s="99" t="s">
        <v>916</v>
      </c>
      <c r="I116" s="209">
        <f t="shared" si="7"/>
        <v>29647.058823529413</v>
      </c>
      <c r="J116" s="209">
        <f t="shared" si="4"/>
        <v>5632.9411764705883</v>
      </c>
      <c r="K116" s="209">
        <v>35280</v>
      </c>
      <c r="L116" s="209">
        <f t="shared" si="5"/>
        <v>28235.294117647059</v>
      </c>
      <c r="M116" s="209">
        <f t="shared" si="6"/>
        <v>5364.7058823529414</v>
      </c>
      <c r="N116" s="325">
        <v>33600</v>
      </c>
      <c r="O116" s="230" t="s">
        <v>2584</v>
      </c>
    </row>
    <row r="117" spans="1:15" ht="38.25">
      <c r="A117" s="97">
        <v>111</v>
      </c>
      <c r="B117" s="98" t="s">
        <v>3422</v>
      </c>
      <c r="C117" s="98" t="s">
        <v>2320</v>
      </c>
      <c r="D117" s="98" t="s">
        <v>983</v>
      </c>
      <c r="E117" s="98"/>
      <c r="F117" s="98" t="s">
        <v>983</v>
      </c>
      <c r="G117" s="98"/>
      <c r="H117" s="99" t="s">
        <v>878</v>
      </c>
      <c r="I117" s="209">
        <f t="shared" si="7"/>
        <v>1729411.7647058822</v>
      </c>
      <c r="J117" s="209">
        <f t="shared" si="4"/>
        <v>328588.23529411759</v>
      </c>
      <c r="K117" s="209">
        <v>2057999.9999999998</v>
      </c>
      <c r="L117" s="209">
        <f t="shared" si="5"/>
        <v>1647058.8235294116</v>
      </c>
      <c r="M117" s="209">
        <f t="shared" si="6"/>
        <v>312941.17647058819</v>
      </c>
      <c r="N117" s="325">
        <v>1959999.9999999998</v>
      </c>
      <c r="O117" s="230" t="s">
        <v>2584</v>
      </c>
    </row>
    <row r="118" spans="1:15" ht="38.25">
      <c r="A118" s="97">
        <v>112</v>
      </c>
      <c r="B118" s="98" t="s">
        <v>3422</v>
      </c>
      <c r="C118" s="98" t="s">
        <v>2320</v>
      </c>
      <c r="D118" s="98" t="s">
        <v>984</v>
      </c>
      <c r="E118" s="98"/>
      <c r="F118" s="98" t="s">
        <v>984</v>
      </c>
      <c r="G118" s="98"/>
      <c r="H118" s="99" t="s">
        <v>878</v>
      </c>
      <c r="I118" s="209">
        <f t="shared" si="7"/>
        <v>2647.0588235294117</v>
      </c>
      <c r="J118" s="209">
        <f t="shared" si="4"/>
        <v>502.94117647058823</v>
      </c>
      <c r="K118" s="209">
        <v>3150</v>
      </c>
      <c r="L118" s="209">
        <f t="shared" si="5"/>
        <v>2521.0084033613448</v>
      </c>
      <c r="M118" s="209">
        <f t="shared" si="6"/>
        <v>478.99159663865549</v>
      </c>
      <c r="N118" s="325">
        <v>3000</v>
      </c>
      <c r="O118" s="230" t="s">
        <v>2584</v>
      </c>
    </row>
    <row r="119" spans="1:15" ht="38.25">
      <c r="A119" s="97">
        <v>113</v>
      </c>
      <c r="B119" s="98" t="s">
        <v>3422</v>
      </c>
      <c r="C119" s="98" t="s">
        <v>2320</v>
      </c>
      <c r="D119" s="98" t="s">
        <v>985</v>
      </c>
      <c r="E119" s="98"/>
      <c r="F119" s="98" t="s">
        <v>2402</v>
      </c>
      <c r="G119" s="98"/>
      <c r="H119" s="99" t="s">
        <v>878</v>
      </c>
      <c r="I119" s="209">
        <f t="shared" si="7"/>
        <v>8647.0588235294126</v>
      </c>
      <c r="J119" s="209">
        <f t="shared" si="4"/>
        <v>1642.9411764705885</v>
      </c>
      <c r="K119" s="209">
        <v>10290</v>
      </c>
      <c r="L119" s="209">
        <f t="shared" si="5"/>
        <v>8235.2941176470595</v>
      </c>
      <c r="M119" s="209">
        <f t="shared" si="6"/>
        <v>1564.7058823529412</v>
      </c>
      <c r="N119" s="325">
        <v>9800</v>
      </c>
      <c r="O119" s="230" t="s">
        <v>2584</v>
      </c>
    </row>
    <row r="120" spans="1:15" ht="38.25">
      <c r="A120" s="97">
        <v>114</v>
      </c>
      <c r="B120" s="98" t="s">
        <v>3422</v>
      </c>
      <c r="C120" s="98" t="s">
        <v>2320</v>
      </c>
      <c r="D120" s="98" t="s">
        <v>986</v>
      </c>
      <c r="E120" s="98"/>
      <c r="F120" s="98" t="s">
        <v>986</v>
      </c>
      <c r="G120" s="98" t="s">
        <v>2403</v>
      </c>
      <c r="H120" s="99" t="s">
        <v>878</v>
      </c>
      <c r="I120" s="209">
        <f t="shared" si="7"/>
        <v>17853.705882352941</v>
      </c>
      <c r="J120" s="209">
        <f t="shared" si="4"/>
        <v>3392.2041176470589</v>
      </c>
      <c r="K120" s="209">
        <v>21245.91</v>
      </c>
      <c r="L120" s="209">
        <f t="shared" si="5"/>
        <v>17003.529411764703</v>
      </c>
      <c r="M120" s="209">
        <f t="shared" si="6"/>
        <v>3230.6705882352935</v>
      </c>
      <c r="N120" s="325">
        <v>20234.199999999997</v>
      </c>
      <c r="O120" s="226" t="s">
        <v>2584</v>
      </c>
    </row>
    <row r="121" spans="1:15" ht="38.25">
      <c r="A121" s="97">
        <v>115</v>
      </c>
      <c r="B121" s="98" t="s">
        <v>3422</v>
      </c>
      <c r="C121" s="98" t="s">
        <v>2320</v>
      </c>
      <c r="D121" s="98" t="s">
        <v>987</v>
      </c>
      <c r="E121" s="98"/>
      <c r="F121" s="98" t="s">
        <v>987</v>
      </c>
      <c r="G121" s="98" t="s">
        <v>2404</v>
      </c>
      <c r="H121" s="99" t="s">
        <v>878</v>
      </c>
      <c r="I121" s="209">
        <f t="shared" si="7"/>
        <v>73353</v>
      </c>
      <c r="J121" s="209">
        <f t="shared" si="4"/>
        <v>13937.07</v>
      </c>
      <c r="K121" s="209">
        <v>87290.069999999992</v>
      </c>
      <c r="L121" s="209">
        <f t="shared" si="5"/>
        <v>69860</v>
      </c>
      <c r="M121" s="209">
        <f t="shared" si="6"/>
        <v>13273.4</v>
      </c>
      <c r="N121" s="325">
        <v>83133.399999999994</v>
      </c>
      <c r="O121" s="230" t="s">
        <v>2584</v>
      </c>
    </row>
    <row r="122" spans="1:15" ht="38.25">
      <c r="A122" s="97">
        <v>116</v>
      </c>
      <c r="B122" s="98" t="s">
        <v>3422</v>
      </c>
      <c r="C122" s="98" t="s">
        <v>2320</v>
      </c>
      <c r="D122" s="98" t="s">
        <v>988</v>
      </c>
      <c r="E122" s="98"/>
      <c r="F122" s="98" t="s">
        <v>988</v>
      </c>
      <c r="G122" s="98" t="s">
        <v>2405</v>
      </c>
      <c r="H122" s="99" t="s">
        <v>878</v>
      </c>
      <c r="I122" s="209">
        <f t="shared" si="7"/>
        <v>5586</v>
      </c>
      <c r="J122" s="209">
        <f t="shared" si="4"/>
        <v>1061.3399999999999</v>
      </c>
      <c r="K122" s="209">
        <v>6647.34</v>
      </c>
      <c r="L122" s="209">
        <f t="shared" si="5"/>
        <v>5320</v>
      </c>
      <c r="M122" s="209">
        <f t="shared" si="6"/>
        <v>1010.8000000000001</v>
      </c>
      <c r="N122" s="325">
        <v>6330.7999999999993</v>
      </c>
      <c r="O122" s="230" t="s">
        <v>2584</v>
      </c>
    </row>
    <row r="123" spans="1:15" ht="38.25">
      <c r="A123" s="97">
        <v>117</v>
      </c>
      <c r="B123" s="98" t="s">
        <v>3422</v>
      </c>
      <c r="C123" s="98" t="s">
        <v>2320</v>
      </c>
      <c r="D123" s="98" t="s">
        <v>989</v>
      </c>
      <c r="E123" s="98"/>
      <c r="F123" s="98" t="s">
        <v>989</v>
      </c>
      <c r="G123" s="98" t="s">
        <v>2405</v>
      </c>
      <c r="H123" s="99" t="s">
        <v>878</v>
      </c>
      <c r="I123" s="209">
        <f t="shared" si="7"/>
        <v>13464.705882352941</v>
      </c>
      <c r="J123" s="209">
        <f t="shared" si="4"/>
        <v>2558.2941176470586</v>
      </c>
      <c r="K123" s="209">
        <v>16022.999999999998</v>
      </c>
      <c r="L123" s="209">
        <f t="shared" si="5"/>
        <v>12823.529411764704</v>
      </c>
      <c r="M123" s="209">
        <f t="shared" si="6"/>
        <v>2436.4705882352937</v>
      </c>
      <c r="N123" s="325">
        <v>15259.999999999998</v>
      </c>
      <c r="O123" s="230" t="s">
        <v>2584</v>
      </c>
    </row>
    <row r="124" spans="1:15" ht="38.25">
      <c r="A124" s="97">
        <v>118</v>
      </c>
      <c r="B124" s="98" t="s">
        <v>3422</v>
      </c>
      <c r="C124" s="98" t="s">
        <v>2320</v>
      </c>
      <c r="D124" s="98" t="s">
        <v>990</v>
      </c>
      <c r="E124" s="98"/>
      <c r="F124" s="98" t="s">
        <v>990</v>
      </c>
      <c r="G124" s="98" t="s">
        <v>2405</v>
      </c>
      <c r="H124" s="99" t="s">
        <v>878</v>
      </c>
      <c r="I124" s="209">
        <f t="shared" si="7"/>
        <v>16244.117647058823</v>
      </c>
      <c r="J124" s="209">
        <f t="shared" si="4"/>
        <v>3086.3823529411766</v>
      </c>
      <c r="K124" s="209">
        <v>19330.5</v>
      </c>
      <c r="L124" s="209">
        <f t="shared" si="5"/>
        <v>15470.588235294119</v>
      </c>
      <c r="M124" s="209">
        <f t="shared" si="6"/>
        <v>2939.4117647058824</v>
      </c>
      <c r="N124" s="325">
        <v>18410</v>
      </c>
      <c r="O124" s="230" t="s">
        <v>2584</v>
      </c>
    </row>
    <row r="125" spans="1:15" ht="38.25">
      <c r="A125" s="97">
        <v>119</v>
      </c>
      <c r="B125" s="98" t="s">
        <v>3422</v>
      </c>
      <c r="C125" s="98" t="s">
        <v>2320</v>
      </c>
      <c r="D125" s="98" t="s">
        <v>2406</v>
      </c>
      <c r="E125" s="98"/>
      <c r="F125" s="98" t="s">
        <v>2407</v>
      </c>
      <c r="G125" s="98" t="s">
        <v>896</v>
      </c>
      <c r="H125" s="99" t="s">
        <v>896</v>
      </c>
      <c r="I125" s="209">
        <f t="shared" si="7"/>
        <v>9450</v>
      </c>
      <c r="J125" s="209">
        <f t="shared" si="4"/>
        <v>1795.5</v>
      </c>
      <c r="K125" s="209">
        <v>11245.5</v>
      </c>
      <c r="L125" s="209">
        <f t="shared" si="5"/>
        <v>9000</v>
      </c>
      <c r="M125" s="209">
        <f t="shared" si="6"/>
        <v>1710</v>
      </c>
      <c r="N125" s="325">
        <v>10710</v>
      </c>
      <c r="O125" s="230" t="s">
        <v>2584</v>
      </c>
    </row>
    <row r="126" spans="1:15" ht="38.25">
      <c r="A126" s="97">
        <v>120</v>
      </c>
      <c r="B126" s="98" t="s">
        <v>3422</v>
      </c>
      <c r="C126" s="98" t="s">
        <v>2320</v>
      </c>
      <c r="D126" s="98" t="s">
        <v>991</v>
      </c>
      <c r="E126" s="98"/>
      <c r="F126" s="98" t="s">
        <v>991</v>
      </c>
      <c r="G126" s="98"/>
      <c r="H126" s="99" t="s">
        <v>878</v>
      </c>
      <c r="I126" s="209">
        <f t="shared" si="7"/>
        <v>106574.99999999999</v>
      </c>
      <c r="J126" s="209">
        <f t="shared" si="4"/>
        <v>20249.249999999996</v>
      </c>
      <c r="K126" s="209">
        <v>126824.24999999999</v>
      </c>
      <c r="L126" s="209">
        <f t="shared" si="5"/>
        <v>101499.99999999999</v>
      </c>
      <c r="M126" s="209">
        <f t="shared" si="6"/>
        <v>19284.999999999996</v>
      </c>
      <c r="N126" s="325">
        <v>120784.99999999999</v>
      </c>
      <c r="O126" s="230" t="s">
        <v>2584</v>
      </c>
    </row>
    <row r="127" spans="1:15" ht="38.25">
      <c r="A127" s="97">
        <v>121</v>
      </c>
      <c r="B127" s="98" t="s">
        <v>3422</v>
      </c>
      <c r="C127" s="98" t="s">
        <v>2320</v>
      </c>
      <c r="D127" s="98" t="s">
        <v>992</v>
      </c>
      <c r="E127" s="98"/>
      <c r="F127" s="98" t="s">
        <v>992</v>
      </c>
      <c r="G127" s="98"/>
      <c r="H127" s="99" t="s">
        <v>878</v>
      </c>
      <c r="I127" s="209">
        <f t="shared" si="7"/>
        <v>110250</v>
      </c>
      <c r="J127" s="209">
        <f t="shared" si="4"/>
        <v>20947.5</v>
      </c>
      <c r="K127" s="209">
        <v>131197.5</v>
      </c>
      <c r="L127" s="209">
        <f t="shared" si="5"/>
        <v>105000</v>
      </c>
      <c r="M127" s="209">
        <f t="shared" si="6"/>
        <v>19950</v>
      </c>
      <c r="N127" s="325">
        <v>124950</v>
      </c>
      <c r="O127" s="230" t="s">
        <v>2584</v>
      </c>
    </row>
    <row r="128" spans="1:15" ht="38.25">
      <c r="A128" s="97">
        <v>122</v>
      </c>
      <c r="B128" s="98" t="s">
        <v>3422</v>
      </c>
      <c r="C128" s="98" t="s">
        <v>2320</v>
      </c>
      <c r="D128" s="98" t="s">
        <v>993</v>
      </c>
      <c r="E128" s="98"/>
      <c r="F128" s="98" t="s">
        <v>993</v>
      </c>
      <c r="G128" s="98"/>
      <c r="H128" s="99" t="s">
        <v>878</v>
      </c>
      <c r="I128" s="209">
        <f t="shared" si="7"/>
        <v>579.70588235294122</v>
      </c>
      <c r="J128" s="209">
        <f t="shared" si="4"/>
        <v>110.14411764705883</v>
      </c>
      <c r="K128" s="209">
        <v>689.85</v>
      </c>
      <c r="L128" s="209">
        <f t="shared" si="5"/>
        <v>552.10084033613452</v>
      </c>
      <c r="M128" s="209">
        <f t="shared" si="6"/>
        <v>104.89915966386556</v>
      </c>
      <c r="N128" s="325">
        <v>657</v>
      </c>
      <c r="O128" s="230" t="s">
        <v>3437</v>
      </c>
    </row>
    <row r="129" spans="1:15" ht="38.25">
      <c r="A129" s="97">
        <v>123</v>
      </c>
      <c r="B129" s="98" t="s">
        <v>3422</v>
      </c>
      <c r="C129" s="98" t="s">
        <v>2320</v>
      </c>
      <c r="D129" s="98" t="s">
        <v>994</v>
      </c>
      <c r="E129" s="98"/>
      <c r="F129" s="98" t="s">
        <v>994</v>
      </c>
      <c r="G129" s="98"/>
      <c r="H129" s="99" t="s">
        <v>878</v>
      </c>
      <c r="I129" s="209">
        <f t="shared" si="7"/>
        <v>9529.4117647058829</v>
      </c>
      <c r="J129" s="209">
        <f t="shared" si="4"/>
        <v>1810.5882352941178</v>
      </c>
      <c r="K129" s="209">
        <v>11340</v>
      </c>
      <c r="L129" s="209">
        <f t="shared" si="5"/>
        <v>9075.6302521008402</v>
      </c>
      <c r="M129" s="209">
        <f t="shared" si="6"/>
        <v>1724.3697478991596</v>
      </c>
      <c r="N129" s="325">
        <v>10800</v>
      </c>
      <c r="O129" s="230" t="s">
        <v>2584</v>
      </c>
    </row>
    <row r="130" spans="1:15" ht="38.25">
      <c r="A130" s="97">
        <v>124</v>
      </c>
      <c r="B130" s="98" t="s">
        <v>3422</v>
      </c>
      <c r="C130" s="98" t="s">
        <v>2320</v>
      </c>
      <c r="D130" s="98" t="s">
        <v>995</v>
      </c>
      <c r="E130" s="98"/>
      <c r="F130" s="98" t="s">
        <v>995</v>
      </c>
      <c r="G130" s="98"/>
      <c r="H130" s="99" t="s">
        <v>878</v>
      </c>
      <c r="I130" s="209">
        <f t="shared" si="7"/>
        <v>44688</v>
      </c>
      <c r="J130" s="209">
        <f t="shared" si="4"/>
        <v>8490.7199999999993</v>
      </c>
      <c r="K130" s="209">
        <v>53178.720000000001</v>
      </c>
      <c r="L130" s="209">
        <f t="shared" si="5"/>
        <v>42560</v>
      </c>
      <c r="M130" s="209">
        <f t="shared" si="6"/>
        <v>8086.4000000000005</v>
      </c>
      <c r="N130" s="325">
        <v>50646.399999999994</v>
      </c>
      <c r="O130" s="226" t="s">
        <v>2584</v>
      </c>
    </row>
    <row r="131" spans="1:15" ht="38.25">
      <c r="A131" s="97">
        <v>125</v>
      </c>
      <c r="B131" s="98" t="s">
        <v>3422</v>
      </c>
      <c r="C131" s="98" t="s">
        <v>2320</v>
      </c>
      <c r="D131" s="98" t="s">
        <v>996</v>
      </c>
      <c r="E131" s="98"/>
      <c r="F131" s="98" t="s">
        <v>2408</v>
      </c>
      <c r="G131" s="98"/>
      <c r="H131" s="99" t="s">
        <v>878</v>
      </c>
      <c r="I131" s="209">
        <f t="shared" si="7"/>
        <v>529411.76470588241</v>
      </c>
      <c r="J131" s="209">
        <f t="shared" si="4"/>
        <v>100588.23529411767</v>
      </c>
      <c r="K131" s="209">
        <v>630000</v>
      </c>
      <c r="L131" s="209">
        <f t="shared" si="5"/>
        <v>504201.68067226891</v>
      </c>
      <c r="M131" s="209">
        <f t="shared" si="6"/>
        <v>95798.319327731093</v>
      </c>
      <c r="N131" s="325">
        <v>600000</v>
      </c>
      <c r="O131" s="226" t="s">
        <v>2584</v>
      </c>
    </row>
    <row r="132" spans="1:15" ht="38.25">
      <c r="A132" s="97">
        <v>126</v>
      </c>
      <c r="B132" s="98" t="s">
        <v>3422</v>
      </c>
      <c r="C132" s="98" t="s">
        <v>2317</v>
      </c>
      <c r="D132" s="98" t="s">
        <v>1463</v>
      </c>
      <c r="E132" s="98"/>
      <c r="F132" s="98" t="s">
        <v>2409</v>
      </c>
      <c r="G132" s="98"/>
      <c r="H132" s="99" t="s">
        <v>878</v>
      </c>
      <c r="I132" s="209">
        <f t="shared" si="7"/>
        <v>30576.000000000004</v>
      </c>
      <c r="J132" s="209">
        <f t="shared" si="4"/>
        <v>5809.4400000000005</v>
      </c>
      <c r="K132" s="209">
        <v>36385.440000000002</v>
      </c>
      <c r="L132" s="209">
        <f t="shared" si="5"/>
        <v>29119.999999999996</v>
      </c>
      <c r="M132" s="209">
        <f t="shared" si="6"/>
        <v>5532.7999999999993</v>
      </c>
      <c r="N132" s="325">
        <v>34652.799999999996</v>
      </c>
      <c r="O132" s="230" t="s">
        <v>2584</v>
      </c>
    </row>
    <row r="133" spans="1:15" ht="38.25">
      <c r="A133" s="97">
        <v>127</v>
      </c>
      <c r="B133" s="98" t="s">
        <v>3422</v>
      </c>
      <c r="C133" s="98" t="s">
        <v>2320</v>
      </c>
      <c r="D133" s="98" t="s">
        <v>997</v>
      </c>
      <c r="E133" s="98"/>
      <c r="F133" s="98" t="s">
        <v>997</v>
      </c>
      <c r="G133" s="98"/>
      <c r="H133" s="99" t="s">
        <v>878</v>
      </c>
      <c r="I133" s="209">
        <f t="shared" si="7"/>
        <v>1996.7647058823532</v>
      </c>
      <c r="J133" s="209">
        <f t="shared" si="4"/>
        <v>379.38529411764711</v>
      </c>
      <c r="K133" s="209">
        <v>2376.15</v>
      </c>
      <c r="L133" s="209">
        <f t="shared" si="5"/>
        <v>1901.6806722689078</v>
      </c>
      <c r="M133" s="209">
        <f t="shared" si="6"/>
        <v>361.31932773109247</v>
      </c>
      <c r="N133" s="325">
        <v>2263</v>
      </c>
      <c r="O133" s="230" t="s">
        <v>2584</v>
      </c>
    </row>
    <row r="134" spans="1:15" ht="38.25">
      <c r="A134" s="97">
        <v>128</v>
      </c>
      <c r="B134" s="98" t="s">
        <v>3422</v>
      </c>
      <c r="C134" s="98" t="s">
        <v>2317</v>
      </c>
      <c r="D134" s="98" t="s">
        <v>998</v>
      </c>
      <c r="E134" s="98"/>
      <c r="F134" s="98" t="s">
        <v>998</v>
      </c>
      <c r="G134" s="98"/>
      <c r="H134" s="99" t="s">
        <v>878</v>
      </c>
      <c r="I134" s="209">
        <f t="shared" si="7"/>
        <v>2376.1764705882356</v>
      </c>
      <c r="J134" s="209">
        <f t="shared" si="4"/>
        <v>451.47352941176479</v>
      </c>
      <c r="K134" s="209">
        <v>2827.65</v>
      </c>
      <c r="L134" s="209">
        <f t="shared" si="5"/>
        <v>2263.0252100840339</v>
      </c>
      <c r="M134" s="209">
        <f t="shared" si="6"/>
        <v>429.97478991596643</v>
      </c>
      <c r="N134" s="325">
        <v>2693</v>
      </c>
      <c r="O134" s="226" t="s">
        <v>2584</v>
      </c>
    </row>
    <row r="135" spans="1:15" ht="38.25">
      <c r="A135" s="97">
        <v>129</v>
      </c>
      <c r="B135" s="98" t="s">
        <v>3422</v>
      </c>
      <c r="C135" s="98" t="s">
        <v>2320</v>
      </c>
      <c r="D135" s="98" t="s">
        <v>999</v>
      </c>
      <c r="E135" s="98"/>
      <c r="F135" s="98" t="s">
        <v>999</v>
      </c>
      <c r="G135" s="98"/>
      <c r="H135" s="99" t="s">
        <v>878</v>
      </c>
      <c r="I135" s="209">
        <f t="shared" si="7"/>
        <v>73500</v>
      </c>
      <c r="J135" s="209">
        <f t="shared" si="4"/>
        <v>13965</v>
      </c>
      <c r="K135" s="209">
        <v>87465</v>
      </c>
      <c r="L135" s="209">
        <f t="shared" si="5"/>
        <v>70000</v>
      </c>
      <c r="M135" s="209">
        <f t="shared" si="6"/>
        <v>13300</v>
      </c>
      <c r="N135" s="325">
        <v>83300</v>
      </c>
      <c r="O135" s="226" t="s">
        <v>2584</v>
      </c>
    </row>
    <row r="136" spans="1:15" ht="38.25">
      <c r="A136" s="97">
        <v>130</v>
      </c>
      <c r="B136" s="98" t="s">
        <v>3422</v>
      </c>
      <c r="C136" s="98" t="s">
        <v>2320</v>
      </c>
      <c r="D136" s="98" t="s">
        <v>2410</v>
      </c>
      <c r="E136" s="98"/>
      <c r="F136" s="98" t="s">
        <v>2411</v>
      </c>
      <c r="G136" s="98"/>
      <c r="H136" s="99" t="s">
        <v>878</v>
      </c>
      <c r="I136" s="209">
        <f t="shared" si="7"/>
        <v>14406</v>
      </c>
      <c r="J136" s="209">
        <f t="shared" ref="J136:J199" si="8">I136*19%</f>
        <v>2737.14</v>
      </c>
      <c r="K136" s="209">
        <v>17143.14</v>
      </c>
      <c r="L136" s="209">
        <f t="shared" ref="L136:L199" si="9">N136/1.19</f>
        <v>13720</v>
      </c>
      <c r="M136" s="209">
        <f t="shared" ref="M136:M199" si="10">L136*19%</f>
        <v>2606.8000000000002</v>
      </c>
      <c r="N136" s="325">
        <v>16326.8</v>
      </c>
      <c r="O136" s="230" t="s">
        <v>2584</v>
      </c>
    </row>
    <row r="137" spans="1:15" ht="38.25">
      <c r="A137" s="97">
        <v>131</v>
      </c>
      <c r="B137" s="98" t="s">
        <v>3422</v>
      </c>
      <c r="C137" s="98" t="s">
        <v>2412</v>
      </c>
      <c r="D137" s="98" t="s">
        <v>1000</v>
      </c>
      <c r="E137" s="98"/>
      <c r="F137" s="98" t="s">
        <v>1000</v>
      </c>
      <c r="G137" s="98"/>
      <c r="H137" s="99" t="s">
        <v>878</v>
      </c>
      <c r="I137" s="209">
        <f t="shared" ref="I137:I200" si="11">K137/1.19</f>
        <v>20205.882352941178</v>
      </c>
      <c r="J137" s="209">
        <f t="shared" si="8"/>
        <v>3839.1176470588239</v>
      </c>
      <c r="K137" s="209">
        <v>24045</v>
      </c>
      <c r="L137" s="209">
        <f t="shared" si="9"/>
        <v>19243.697478991598</v>
      </c>
      <c r="M137" s="209">
        <f t="shared" si="10"/>
        <v>3656.3025210084038</v>
      </c>
      <c r="N137" s="325">
        <v>22900</v>
      </c>
      <c r="O137" s="226" t="s">
        <v>2195</v>
      </c>
    </row>
    <row r="138" spans="1:15" ht="38.25">
      <c r="A138" s="97">
        <v>132</v>
      </c>
      <c r="B138" s="98" t="s">
        <v>3422</v>
      </c>
      <c r="C138" s="98" t="s">
        <v>2412</v>
      </c>
      <c r="D138" s="98" t="s">
        <v>1000</v>
      </c>
      <c r="E138" s="98"/>
      <c r="F138" s="98" t="s">
        <v>2111</v>
      </c>
      <c r="G138" s="98" t="s">
        <v>1002</v>
      </c>
      <c r="H138" s="99" t="s">
        <v>1001</v>
      </c>
      <c r="I138" s="209">
        <f t="shared" si="11"/>
        <v>202971.17647058822</v>
      </c>
      <c r="J138" s="209">
        <f t="shared" si="8"/>
        <v>38564.523529411767</v>
      </c>
      <c r="K138" s="209">
        <v>241535.69999999998</v>
      </c>
      <c r="L138" s="209">
        <f t="shared" si="9"/>
        <v>193305.88235294117</v>
      </c>
      <c r="M138" s="209">
        <f t="shared" si="10"/>
        <v>36728.117647058825</v>
      </c>
      <c r="N138" s="325">
        <v>230033.99999999997</v>
      </c>
      <c r="O138" s="230" t="s">
        <v>2584</v>
      </c>
    </row>
    <row r="139" spans="1:15" ht="38.25">
      <c r="A139" s="97">
        <v>133</v>
      </c>
      <c r="B139" s="98" t="s">
        <v>3422</v>
      </c>
      <c r="C139" s="98" t="s">
        <v>2412</v>
      </c>
      <c r="D139" s="98" t="s">
        <v>1003</v>
      </c>
      <c r="E139" s="98"/>
      <c r="F139" s="98" t="s">
        <v>2413</v>
      </c>
      <c r="G139" s="98"/>
      <c r="H139" s="99" t="s">
        <v>878</v>
      </c>
      <c r="I139" s="209">
        <f t="shared" si="11"/>
        <v>1852.9411764705883</v>
      </c>
      <c r="J139" s="209">
        <f t="shared" si="8"/>
        <v>352.05882352941177</v>
      </c>
      <c r="K139" s="209">
        <v>2205</v>
      </c>
      <c r="L139" s="209">
        <f>N139/1.19</f>
        <v>1764.7058823529412</v>
      </c>
      <c r="M139" s="209">
        <f t="shared" si="10"/>
        <v>335.29411764705884</v>
      </c>
      <c r="N139" s="325">
        <v>2100</v>
      </c>
      <c r="O139" s="230" t="s">
        <v>2584</v>
      </c>
    </row>
    <row r="140" spans="1:15" ht="38.25">
      <c r="A140" s="97">
        <v>134</v>
      </c>
      <c r="B140" s="98" t="s">
        <v>3422</v>
      </c>
      <c r="C140" s="98" t="s">
        <v>2412</v>
      </c>
      <c r="D140" s="98" t="s">
        <v>1003</v>
      </c>
      <c r="E140" s="98"/>
      <c r="F140" s="98" t="s">
        <v>2414</v>
      </c>
      <c r="G140" s="98" t="s">
        <v>2327</v>
      </c>
      <c r="H140" s="99" t="s">
        <v>890</v>
      </c>
      <c r="I140" s="209">
        <f t="shared" si="11"/>
        <v>98320.764705882364</v>
      </c>
      <c r="J140" s="209">
        <f t="shared" si="8"/>
        <v>18680.94529411765</v>
      </c>
      <c r="K140" s="209">
        <v>117001.71</v>
      </c>
      <c r="L140" s="209">
        <f t="shared" si="9"/>
        <v>93638.823529411762</v>
      </c>
      <c r="M140" s="209">
        <f t="shared" si="10"/>
        <v>17791.376470588235</v>
      </c>
      <c r="N140" s="325">
        <v>111430.2</v>
      </c>
      <c r="O140" s="230" t="s">
        <v>2584</v>
      </c>
    </row>
    <row r="141" spans="1:15" ht="38.25">
      <c r="A141" s="97">
        <v>135</v>
      </c>
      <c r="B141" s="98" t="s">
        <v>3422</v>
      </c>
      <c r="C141" s="98" t="s">
        <v>2320</v>
      </c>
      <c r="D141" s="98" t="s">
        <v>1004</v>
      </c>
      <c r="E141" s="98"/>
      <c r="F141" s="98" t="s">
        <v>2415</v>
      </c>
      <c r="G141" s="98"/>
      <c r="H141" s="99" t="s">
        <v>878</v>
      </c>
      <c r="I141" s="209">
        <f t="shared" si="11"/>
        <v>1995.0000000000002</v>
      </c>
      <c r="J141" s="209">
        <f t="shared" si="8"/>
        <v>379.05000000000007</v>
      </c>
      <c r="K141" s="209">
        <v>2374.0500000000002</v>
      </c>
      <c r="L141" s="209">
        <f t="shared" si="9"/>
        <v>1900</v>
      </c>
      <c r="M141" s="209">
        <f t="shared" si="10"/>
        <v>361</v>
      </c>
      <c r="N141" s="325">
        <v>2261</v>
      </c>
      <c r="O141" s="226" t="s">
        <v>2584</v>
      </c>
    </row>
    <row r="142" spans="1:15" ht="38.25">
      <c r="A142" s="97">
        <v>136</v>
      </c>
      <c r="B142" s="98" t="s">
        <v>3422</v>
      </c>
      <c r="C142" s="98" t="s">
        <v>2320</v>
      </c>
      <c r="D142" s="98" t="s">
        <v>1005</v>
      </c>
      <c r="E142" s="98"/>
      <c r="F142" s="98" t="s">
        <v>1005</v>
      </c>
      <c r="G142" s="98" t="s">
        <v>2361</v>
      </c>
      <c r="H142" s="99" t="s">
        <v>890</v>
      </c>
      <c r="I142" s="209">
        <f t="shared" si="11"/>
        <v>15617.64705882353</v>
      </c>
      <c r="J142" s="209">
        <f t="shared" si="8"/>
        <v>2967.3529411764707</v>
      </c>
      <c r="K142" s="209">
        <v>18585</v>
      </c>
      <c r="L142" s="209">
        <f t="shared" si="9"/>
        <v>14873.949579831933</v>
      </c>
      <c r="M142" s="209">
        <f t="shared" si="10"/>
        <v>2826.0504201680674</v>
      </c>
      <c r="N142" s="325">
        <v>17700</v>
      </c>
      <c r="O142" s="230" t="s">
        <v>2584</v>
      </c>
    </row>
    <row r="143" spans="1:15" ht="25.5">
      <c r="A143" s="97">
        <v>137</v>
      </c>
      <c r="B143" s="98" t="s">
        <v>962</v>
      </c>
      <c r="C143" s="98" t="s">
        <v>2320</v>
      </c>
      <c r="D143" s="98" t="s">
        <v>3397</v>
      </c>
      <c r="E143" s="98"/>
      <c r="F143" s="98" t="s">
        <v>3397</v>
      </c>
      <c r="G143" s="98"/>
      <c r="H143" s="99" t="s">
        <v>916</v>
      </c>
      <c r="I143" s="209">
        <f t="shared" si="11"/>
        <v>18529.411764705885</v>
      </c>
      <c r="J143" s="209">
        <f t="shared" si="8"/>
        <v>3520.588235294118</v>
      </c>
      <c r="K143" s="209">
        <v>22050</v>
      </c>
      <c r="L143" s="209">
        <f t="shared" si="9"/>
        <v>17647.058823529413</v>
      </c>
      <c r="M143" s="209">
        <f t="shared" si="10"/>
        <v>3352.9411764705883</v>
      </c>
      <c r="N143" s="325">
        <v>21000</v>
      </c>
      <c r="O143" s="230" t="s">
        <v>2584</v>
      </c>
    </row>
    <row r="144" spans="1:15" ht="38.25">
      <c r="A144" s="97">
        <v>138</v>
      </c>
      <c r="B144" s="98" t="s">
        <v>3422</v>
      </c>
      <c r="C144" s="98" t="s">
        <v>2320</v>
      </c>
      <c r="D144" s="98" t="s">
        <v>1007</v>
      </c>
      <c r="E144" s="98"/>
      <c r="F144" s="98" t="s">
        <v>1007</v>
      </c>
      <c r="G144" s="98"/>
      <c r="H144" s="99" t="s">
        <v>916</v>
      </c>
      <c r="I144" s="209">
        <f t="shared" si="11"/>
        <v>73693.23529411765</v>
      </c>
      <c r="J144" s="209">
        <f t="shared" si="8"/>
        <v>14001.714705882354</v>
      </c>
      <c r="K144" s="209">
        <v>87694.95</v>
      </c>
      <c r="L144" s="209">
        <f t="shared" si="9"/>
        <v>70184.033613445383</v>
      </c>
      <c r="M144" s="209">
        <f t="shared" si="10"/>
        <v>13334.966386554623</v>
      </c>
      <c r="N144" s="325">
        <v>83519</v>
      </c>
      <c r="O144" s="230" t="s">
        <v>2584</v>
      </c>
    </row>
    <row r="145" spans="1:15" ht="38.25">
      <c r="A145" s="97">
        <v>139</v>
      </c>
      <c r="B145" s="98" t="s">
        <v>3422</v>
      </c>
      <c r="C145" s="98" t="s">
        <v>2320</v>
      </c>
      <c r="D145" s="98" t="s">
        <v>1008</v>
      </c>
      <c r="E145" s="98"/>
      <c r="F145" s="98" t="s">
        <v>1008</v>
      </c>
      <c r="G145" s="98"/>
      <c r="H145" s="99" t="s">
        <v>916</v>
      </c>
      <c r="I145" s="209">
        <f t="shared" si="11"/>
        <v>257250</v>
      </c>
      <c r="J145" s="209">
        <f t="shared" si="8"/>
        <v>48877.5</v>
      </c>
      <c r="K145" s="209">
        <v>306127.5</v>
      </c>
      <c r="L145" s="209">
        <f t="shared" si="9"/>
        <v>245000</v>
      </c>
      <c r="M145" s="209">
        <f t="shared" si="10"/>
        <v>46550</v>
      </c>
      <c r="N145" s="325">
        <v>291550</v>
      </c>
      <c r="O145" s="230" t="s">
        <v>2584</v>
      </c>
    </row>
    <row r="146" spans="1:15" ht="38.25">
      <c r="A146" s="97">
        <v>140</v>
      </c>
      <c r="B146" s="98" t="s">
        <v>3422</v>
      </c>
      <c r="C146" s="98" t="s">
        <v>2320</v>
      </c>
      <c r="D146" s="98" t="s">
        <v>2416</v>
      </c>
      <c r="E146" s="98"/>
      <c r="F146" s="98" t="s">
        <v>2416</v>
      </c>
      <c r="G146" s="98"/>
      <c r="H146" s="99" t="s">
        <v>878</v>
      </c>
      <c r="I146" s="209">
        <f t="shared" si="11"/>
        <v>2717.6470588235297</v>
      </c>
      <c r="J146" s="209">
        <f t="shared" si="8"/>
        <v>516.35294117647061</v>
      </c>
      <c r="K146" s="209">
        <v>3234</v>
      </c>
      <c r="L146" s="209">
        <f t="shared" si="9"/>
        <v>2588.2352941176473</v>
      </c>
      <c r="M146" s="209">
        <f t="shared" si="10"/>
        <v>491.76470588235298</v>
      </c>
      <c r="N146" s="325">
        <v>3080</v>
      </c>
      <c r="O146" s="226" t="s">
        <v>2584</v>
      </c>
    </row>
    <row r="147" spans="1:15" ht="38.25">
      <c r="A147" s="97">
        <v>141</v>
      </c>
      <c r="B147" s="98" t="s">
        <v>3422</v>
      </c>
      <c r="C147" s="98" t="s">
        <v>2380</v>
      </c>
      <c r="D147" s="98" t="s">
        <v>1009</v>
      </c>
      <c r="E147" s="98"/>
      <c r="F147" s="98" t="s">
        <v>1009</v>
      </c>
      <c r="G147" s="98" t="s">
        <v>2401</v>
      </c>
      <c r="H147" s="99" t="s">
        <v>916</v>
      </c>
      <c r="I147" s="209">
        <f t="shared" si="11"/>
        <v>8400</v>
      </c>
      <c r="J147" s="209">
        <f t="shared" si="8"/>
        <v>1596</v>
      </c>
      <c r="K147" s="209">
        <v>9996</v>
      </c>
      <c r="L147" s="209">
        <f t="shared" si="9"/>
        <v>8000</v>
      </c>
      <c r="M147" s="209">
        <f t="shared" si="10"/>
        <v>1520</v>
      </c>
      <c r="N147" s="325">
        <v>9520</v>
      </c>
      <c r="O147" s="230" t="s">
        <v>2584</v>
      </c>
    </row>
    <row r="148" spans="1:15" ht="38.25">
      <c r="A148" s="97">
        <v>142</v>
      </c>
      <c r="B148" s="98" t="s">
        <v>3422</v>
      </c>
      <c r="C148" s="98" t="s">
        <v>2380</v>
      </c>
      <c r="D148" s="98" t="s">
        <v>2417</v>
      </c>
      <c r="E148" s="98"/>
      <c r="F148" s="98" t="s">
        <v>2418</v>
      </c>
      <c r="G148" s="98" t="s">
        <v>2346</v>
      </c>
      <c r="H148" s="99" t="s">
        <v>916</v>
      </c>
      <c r="I148" s="209">
        <f t="shared" si="11"/>
        <v>2800.4117647058824</v>
      </c>
      <c r="J148" s="209">
        <f t="shared" si="8"/>
        <v>532.07823529411769</v>
      </c>
      <c r="K148" s="209">
        <v>3332.49</v>
      </c>
      <c r="L148" s="209">
        <f t="shared" si="9"/>
        <v>2667.0588235294117</v>
      </c>
      <c r="M148" s="209">
        <f t="shared" si="10"/>
        <v>506.74117647058824</v>
      </c>
      <c r="N148" s="325">
        <v>3173.7999999999997</v>
      </c>
      <c r="O148" s="230" t="s">
        <v>2584</v>
      </c>
    </row>
    <row r="149" spans="1:15" ht="38.25">
      <c r="A149" s="97">
        <v>143</v>
      </c>
      <c r="B149" s="98" t="s">
        <v>3422</v>
      </c>
      <c r="C149" s="98" t="s">
        <v>2320</v>
      </c>
      <c r="D149" s="98" t="s">
        <v>2419</v>
      </c>
      <c r="E149" s="98"/>
      <c r="F149" s="98" t="s">
        <v>2419</v>
      </c>
      <c r="G149" s="98" t="s">
        <v>2420</v>
      </c>
      <c r="H149" s="99" t="s">
        <v>890</v>
      </c>
      <c r="I149" s="209">
        <f t="shared" si="11"/>
        <v>3969</v>
      </c>
      <c r="J149" s="209">
        <f t="shared" si="8"/>
        <v>754.11</v>
      </c>
      <c r="K149" s="209">
        <v>4723.1099999999997</v>
      </c>
      <c r="L149" s="209">
        <f t="shared" si="9"/>
        <v>3780</v>
      </c>
      <c r="M149" s="209">
        <f t="shared" si="10"/>
        <v>718.2</v>
      </c>
      <c r="N149" s="325">
        <v>4498.2</v>
      </c>
      <c r="O149" s="230" t="s">
        <v>2584</v>
      </c>
    </row>
    <row r="150" spans="1:15" ht="38.25">
      <c r="A150" s="97">
        <v>144</v>
      </c>
      <c r="B150" s="98" t="s">
        <v>3422</v>
      </c>
      <c r="C150" s="98" t="s">
        <v>2380</v>
      </c>
      <c r="D150" s="98" t="s">
        <v>1010</v>
      </c>
      <c r="E150" s="98"/>
      <c r="F150" s="98" t="s">
        <v>1010</v>
      </c>
      <c r="G150" s="98"/>
      <c r="H150" s="99" t="s">
        <v>878</v>
      </c>
      <c r="I150" s="209">
        <f t="shared" si="11"/>
        <v>441</v>
      </c>
      <c r="J150" s="209">
        <f t="shared" si="8"/>
        <v>83.79</v>
      </c>
      <c r="K150" s="209">
        <v>524.79</v>
      </c>
      <c r="L150" s="209">
        <f t="shared" si="9"/>
        <v>420</v>
      </c>
      <c r="M150" s="209">
        <f t="shared" si="10"/>
        <v>79.8</v>
      </c>
      <c r="N150" s="325">
        <v>499.79999999999995</v>
      </c>
      <c r="O150" s="230" t="s">
        <v>2584</v>
      </c>
    </row>
    <row r="151" spans="1:15" ht="38.25">
      <c r="A151" s="97">
        <v>145</v>
      </c>
      <c r="B151" s="98" t="s">
        <v>3422</v>
      </c>
      <c r="C151" s="98" t="s">
        <v>2380</v>
      </c>
      <c r="D151" s="98" t="s">
        <v>1011</v>
      </c>
      <c r="E151" s="98"/>
      <c r="F151" s="98" t="s">
        <v>1011</v>
      </c>
      <c r="G151" s="98"/>
      <c r="H151" s="99" t="s">
        <v>878</v>
      </c>
      <c r="I151" s="209">
        <f t="shared" si="11"/>
        <v>441</v>
      </c>
      <c r="J151" s="209">
        <f t="shared" si="8"/>
        <v>83.79</v>
      </c>
      <c r="K151" s="209">
        <v>524.79</v>
      </c>
      <c r="L151" s="209">
        <f t="shared" si="9"/>
        <v>420</v>
      </c>
      <c r="M151" s="209">
        <f t="shared" si="10"/>
        <v>79.8</v>
      </c>
      <c r="N151" s="325">
        <v>499.79999999999995</v>
      </c>
      <c r="O151" s="230" t="s">
        <v>2584</v>
      </c>
    </row>
    <row r="152" spans="1:15" ht="38.25">
      <c r="A152" s="97">
        <v>146</v>
      </c>
      <c r="B152" s="98" t="s">
        <v>3422</v>
      </c>
      <c r="C152" s="98" t="s">
        <v>2380</v>
      </c>
      <c r="D152" s="98" t="s">
        <v>1012</v>
      </c>
      <c r="E152" s="98"/>
      <c r="F152" s="98" t="s">
        <v>1012</v>
      </c>
      <c r="G152" s="98"/>
      <c r="H152" s="99" t="s">
        <v>878</v>
      </c>
      <c r="I152" s="209">
        <f t="shared" si="11"/>
        <v>882</v>
      </c>
      <c r="J152" s="209">
        <f t="shared" si="8"/>
        <v>167.58</v>
      </c>
      <c r="K152" s="209">
        <v>1049.58</v>
      </c>
      <c r="L152" s="209">
        <f t="shared" si="9"/>
        <v>840</v>
      </c>
      <c r="M152" s="209">
        <f t="shared" si="10"/>
        <v>159.6</v>
      </c>
      <c r="N152" s="325">
        <v>999.59999999999991</v>
      </c>
      <c r="O152" s="230" t="s">
        <v>2584</v>
      </c>
    </row>
    <row r="153" spans="1:15" ht="38.25">
      <c r="A153" s="97">
        <v>147</v>
      </c>
      <c r="B153" s="98" t="s">
        <v>3422</v>
      </c>
      <c r="C153" s="98" t="s">
        <v>2380</v>
      </c>
      <c r="D153" s="98" t="s">
        <v>1013</v>
      </c>
      <c r="E153" s="98"/>
      <c r="F153" s="98" t="s">
        <v>2421</v>
      </c>
      <c r="G153" s="98"/>
      <c r="H153" s="99" t="s">
        <v>878</v>
      </c>
      <c r="I153" s="209">
        <f t="shared" si="11"/>
        <v>1176</v>
      </c>
      <c r="J153" s="209">
        <f t="shared" si="8"/>
        <v>223.44</v>
      </c>
      <c r="K153" s="209">
        <v>1399.44</v>
      </c>
      <c r="L153" s="209">
        <f t="shared" si="9"/>
        <v>1120</v>
      </c>
      <c r="M153" s="209">
        <f t="shared" si="10"/>
        <v>212.8</v>
      </c>
      <c r="N153" s="325">
        <v>1332.8</v>
      </c>
      <c r="O153" s="230" t="s">
        <v>2584</v>
      </c>
    </row>
    <row r="154" spans="1:15" ht="38.25">
      <c r="A154" s="97">
        <v>148</v>
      </c>
      <c r="B154" s="98" t="s">
        <v>3422</v>
      </c>
      <c r="C154" s="98" t="s">
        <v>2380</v>
      </c>
      <c r="D154" s="98" t="s">
        <v>1014</v>
      </c>
      <c r="E154" s="98"/>
      <c r="F154" s="98" t="s">
        <v>1014</v>
      </c>
      <c r="G154" s="98"/>
      <c r="H154" s="99" t="s">
        <v>878</v>
      </c>
      <c r="I154" s="209">
        <f t="shared" si="11"/>
        <v>315.00000000000006</v>
      </c>
      <c r="J154" s="209">
        <f t="shared" si="8"/>
        <v>59.850000000000009</v>
      </c>
      <c r="K154" s="209">
        <v>374.85</v>
      </c>
      <c r="L154" s="209">
        <f t="shared" si="9"/>
        <v>300</v>
      </c>
      <c r="M154" s="209">
        <f t="shared" si="10"/>
        <v>57</v>
      </c>
      <c r="N154" s="325">
        <v>357</v>
      </c>
      <c r="O154" s="230" t="s">
        <v>2584</v>
      </c>
    </row>
    <row r="155" spans="1:15" ht="38.25">
      <c r="A155" s="97">
        <v>149</v>
      </c>
      <c r="B155" s="98" t="s">
        <v>3422</v>
      </c>
      <c r="C155" s="98" t="s">
        <v>2380</v>
      </c>
      <c r="D155" s="98" t="s">
        <v>1015</v>
      </c>
      <c r="E155" s="98"/>
      <c r="F155" s="98" t="s">
        <v>1015</v>
      </c>
      <c r="G155" s="98"/>
      <c r="H155" s="99" t="s">
        <v>878</v>
      </c>
      <c r="I155" s="209">
        <f t="shared" si="11"/>
        <v>1764</v>
      </c>
      <c r="J155" s="209">
        <f t="shared" si="8"/>
        <v>335.16</v>
      </c>
      <c r="K155" s="209">
        <v>2099.16</v>
      </c>
      <c r="L155" s="209">
        <f t="shared" si="9"/>
        <v>1680</v>
      </c>
      <c r="M155" s="209">
        <f t="shared" si="10"/>
        <v>319.2</v>
      </c>
      <c r="N155" s="325">
        <v>1999.1999999999998</v>
      </c>
      <c r="O155" s="230" t="s">
        <v>2584</v>
      </c>
    </row>
    <row r="156" spans="1:15" ht="38.25">
      <c r="A156" s="97">
        <v>150</v>
      </c>
      <c r="B156" s="98" t="s">
        <v>3422</v>
      </c>
      <c r="C156" s="98" t="s">
        <v>2357</v>
      </c>
      <c r="D156" s="98" t="s">
        <v>1016</v>
      </c>
      <c r="E156" s="98"/>
      <c r="F156" s="98" t="s">
        <v>2422</v>
      </c>
      <c r="G156" s="98"/>
      <c r="H156" s="99" t="s">
        <v>878</v>
      </c>
      <c r="I156" s="209">
        <f t="shared" si="11"/>
        <v>2223.5294117647059</v>
      </c>
      <c r="J156" s="209">
        <f t="shared" si="8"/>
        <v>422.47058823529414</v>
      </c>
      <c r="K156" s="209">
        <v>2646</v>
      </c>
      <c r="L156" s="209">
        <f t="shared" si="9"/>
        <v>2117.6470588235297</v>
      </c>
      <c r="M156" s="209">
        <f t="shared" si="10"/>
        <v>402.35294117647067</v>
      </c>
      <c r="N156" s="325">
        <v>2520</v>
      </c>
      <c r="O156" s="230" t="s">
        <v>2584</v>
      </c>
    </row>
    <row r="157" spans="1:15" ht="38.25">
      <c r="A157" s="97">
        <v>151</v>
      </c>
      <c r="B157" s="98" t="s">
        <v>3422</v>
      </c>
      <c r="C157" s="98" t="s">
        <v>2317</v>
      </c>
      <c r="D157" s="98" t="s">
        <v>1017</v>
      </c>
      <c r="E157" s="98"/>
      <c r="F157" s="98" t="s">
        <v>2423</v>
      </c>
      <c r="G157" s="98"/>
      <c r="H157" s="99" t="s">
        <v>878</v>
      </c>
      <c r="I157" s="209">
        <f t="shared" si="11"/>
        <v>7078.2352941176478</v>
      </c>
      <c r="J157" s="209">
        <f t="shared" si="8"/>
        <v>1344.8647058823531</v>
      </c>
      <c r="K157" s="209">
        <v>8423.1</v>
      </c>
      <c r="L157" s="209">
        <f t="shared" si="9"/>
        <v>6741.1764705882351</v>
      </c>
      <c r="M157" s="209">
        <f t="shared" si="10"/>
        <v>1280.8235294117646</v>
      </c>
      <c r="N157" s="325">
        <v>8021.9999999999991</v>
      </c>
      <c r="O157" s="230" t="s">
        <v>2584</v>
      </c>
    </row>
    <row r="158" spans="1:15" ht="38.25">
      <c r="A158" s="97">
        <v>152</v>
      </c>
      <c r="B158" s="98" t="s">
        <v>3422</v>
      </c>
      <c r="C158" s="98" t="s">
        <v>2369</v>
      </c>
      <c r="D158" s="98" t="s">
        <v>1018</v>
      </c>
      <c r="E158" s="98"/>
      <c r="F158" s="98" t="s">
        <v>2424</v>
      </c>
      <c r="G158" s="98"/>
      <c r="H158" s="99" t="s">
        <v>878</v>
      </c>
      <c r="I158" s="209">
        <f t="shared" si="11"/>
        <v>1247.6470588235293</v>
      </c>
      <c r="J158" s="209">
        <f t="shared" si="8"/>
        <v>237.05294117647057</v>
      </c>
      <c r="K158" s="209">
        <v>1484.6999999999998</v>
      </c>
      <c r="L158" s="209">
        <f t="shared" si="9"/>
        <v>1188.2352941176471</v>
      </c>
      <c r="M158" s="209">
        <f t="shared" si="10"/>
        <v>225.76470588235296</v>
      </c>
      <c r="N158" s="325">
        <v>1414</v>
      </c>
      <c r="O158" s="230" t="s">
        <v>2584</v>
      </c>
    </row>
    <row r="159" spans="1:15" ht="38.25">
      <c r="A159" s="97">
        <v>153</v>
      </c>
      <c r="B159" s="98" t="s">
        <v>3422</v>
      </c>
      <c r="C159" s="98" t="s">
        <v>2357</v>
      </c>
      <c r="D159" s="98" t="s">
        <v>2425</v>
      </c>
      <c r="E159" s="98"/>
      <c r="F159" s="98" t="s">
        <v>2425</v>
      </c>
      <c r="G159" s="98"/>
      <c r="H159" s="99" t="s">
        <v>878</v>
      </c>
      <c r="I159" s="209">
        <f t="shared" si="11"/>
        <v>11593.235294117647</v>
      </c>
      <c r="J159" s="209">
        <f t="shared" si="8"/>
        <v>2202.714705882353</v>
      </c>
      <c r="K159" s="209">
        <v>13795.949999999999</v>
      </c>
      <c r="L159" s="209">
        <f t="shared" si="9"/>
        <v>11041.176470588236</v>
      </c>
      <c r="M159" s="209">
        <f t="shared" si="10"/>
        <v>2097.8235294117649</v>
      </c>
      <c r="N159" s="325">
        <v>13139</v>
      </c>
      <c r="O159" s="230" t="s">
        <v>2584</v>
      </c>
    </row>
    <row r="160" spans="1:15" ht="38.25">
      <c r="A160" s="97">
        <v>154</v>
      </c>
      <c r="B160" s="98" t="s">
        <v>3422</v>
      </c>
      <c r="C160" s="98" t="s">
        <v>2357</v>
      </c>
      <c r="D160" s="98" t="s">
        <v>1019</v>
      </c>
      <c r="E160" s="98"/>
      <c r="F160" s="98" t="s">
        <v>1019</v>
      </c>
      <c r="G160" s="98"/>
      <c r="H160" s="99" t="s">
        <v>878</v>
      </c>
      <c r="I160" s="209">
        <f t="shared" si="11"/>
        <v>11437.058823529413</v>
      </c>
      <c r="J160" s="209">
        <f t="shared" si="8"/>
        <v>2173.0411764705882</v>
      </c>
      <c r="K160" s="209">
        <v>13610.1</v>
      </c>
      <c r="L160" s="209">
        <f t="shared" si="9"/>
        <v>10892.436974789916</v>
      </c>
      <c r="M160" s="209">
        <f t="shared" si="10"/>
        <v>2069.5630252100841</v>
      </c>
      <c r="N160" s="325">
        <v>12962</v>
      </c>
      <c r="O160" s="230" t="s">
        <v>2584</v>
      </c>
    </row>
    <row r="161" spans="1:15" ht="38.25">
      <c r="A161" s="97">
        <v>155</v>
      </c>
      <c r="B161" s="98" t="s">
        <v>3422</v>
      </c>
      <c r="C161" s="98" t="s">
        <v>2357</v>
      </c>
      <c r="D161" s="98" t="s">
        <v>1020</v>
      </c>
      <c r="E161" s="98"/>
      <c r="F161" s="98" t="s">
        <v>1020</v>
      </c>
      <c r="G161" s="98"/>
      <c r="H161" s="99" t="s">
        <v>878</v>
      </c>
      <c r="I161" s="209">
        <f t="shared" si="11"/>
        <v>30660.000000000004</v>
      </c>
      <c r="J161" s="209">
        <f t="shared" si="8"/>
        <v>5825.4000000000005</v>
      </c>
      <c r="K161" s="209">
        <v>36485.4</v>
      </c>
      <c r="L161" s="209">
        <f t="shared" si="9"/>
        <v>29200</v>
      </c>
      <c r="M161" s="209">
        <f t="shared" si="10"/>
        <v>5548</v>
      </c>
      <c r="N161" s="325">
        <v>34748</v>
      </c>
      <c r="O161" s="230" t="s">
        <v>2584</v>
      </c>
    </row>
    <row r="162" spans="1:15" ht="38.25">
      <c r="A162" s="97">
        <v>156</v>
      </c>
      <c r="B162" s="98" t="s">
        <v>3422</v>
      </c>
      <c r="C162" s="98" t="s">
        <v>2317</v>
      </c>
      <c r="D162" s="98" t="s">
        <v>2426</v>
      </c>
      <c r="E162" s="98"/>
      <c r="F162" s="98" t="s">
        <v>2426</v>
      </c>
      <c r="G162" s="98"/>
      <c r="H162" s="99" t="s">
        <v>878</v>
      </c>
      <c r="I162" s="209">
        <f t="shared" si="11"/>
        <v>17346</v>
      </c>
      <c r="J162" s="209">
        <f t="shared" si="8"/>
        <v>3295.7400000000002</v>
      </c>
      <c r="K162" s="209">
        <v>20641.739999999998</v>
      </c>
      <c r="L162" s="209">
        <f t="shared" si="9"/>
        <v>16520</v>
      </c>
      <c r="M162" s="209">
        <f t="shared" si="10"/>
        <v>3138.8</v>
      </c>
      <c r="N162" s="325">
        <v>19658.8</v>
      </c>
      <c r="O162" s="230" t="s">
        <v>2584</v>
      </c>
    </row>
    <row r="163" spans="1:15" ht="38.25">
      <c r="A163" s="97">
        <v>157</v>
      </c>
      <c r="B163" s="98" t="s">
        <v>3422</v>
      </c>
      <c r="C163" s="98" t="s">
        <v>2317</v>
      </c>
      <c r="D163" s="98" t="s">
        <v>1021</v>
      </c>
      <c r="E163" s="98"/>
      <c r="F163" s="98" t="s">
        <v>1021</v>
      </c>
      <c r="G163" s="98" t="s">
        <v>2427</v>
      </c>
      <c r="H163" s="99" t="s">
        <v>878</v>
      </c>
      <c r="I163" s="209">
        <f t="shared" si="11"/>
        <v>56700</v>
      </c>
      <c r="J163" s="209">
        <f t="shared" si="8"/>
        <v>10773</v>
      </c>
      <c r="K163" s="209">
        <v>67473</v>
      </c>
      <c r="L163" s="209">
        <f t="shared" si="9"/>
        <v>54000</v>
      </c>
      <c r="M163" s="209">
        <f t="shared" si="10"/>
        <v>10260</v>
      </c>
      <c r="N163" s="325">
        <v>64260</v>
      </c>
      <c r="O163" s="226" t="s">
        <v>2584</v>
      </c>
    </row>
    <row r="164" spans="1:15" ht="38.25">
      <c r="A164" s="97">
        <v>158</v>
      </c>
      <c r="B164" s="98" t="s">
        <v>3422</v>
      </c>
      <c r="C164" s="98" t="s">
        <v>2320</v>
      </c>
      <c r="D164" s="98" t="s">
        <v>1022</v>
      </c>
      <c r="E164" s="98"/>
      <c r="F164" s="98" t="s">
        <v>1022</v>
      </c>
      <c r="G164" s="98"/>
      <c r="H164" s="99" t="s">
        <v>878</v>
      </c>
      <c r="I164" s="209">
        <f t="shared" si="11"/>
        <v>2902.9411764705883</v>
      </c>
      <c r="J164" s="209">
        <f t="shared" si="8"/>
        <v>551.55882352941182</v>
      </c>
      <c r="K164" s="209">
        <v>3454.5</v>
      </c>
      <c r="L164" s="209">
        <f t="shared" si="9"/>
        <v>2764.7058823529414</v>
      </c>
      <c r="M164" s="209">
        <f t="shared" si="10"/>
        <v>525.2941176470589</v>
      </c>
      <c r="N164" s="325">
        <v>3290</v>
      </c>
      <c r="O164" s="226" t="s">
        <v>2584</v>
      </c>
    </row>
    <row r="165" spans="1:15" ht="38.25">
      <c r="A165" s="97">
        <v>159</v>
      </c>
      <c r="B165" s="98" t="s">
        <v>3422</v>
      </c>
      <c r="C165" s="98" t="s">
        <v>2320</v>
      </c>
      <c r="D165" s="98" t="s">
        <v>1023</v>
      </c>
      <c r="E165" s="98"/>
      <c r="F165" s="98" t="s">
        <v>2428</v>
      </c>
      <c r="G165" s="98"/>
      <c r="H165" s="99" t="s">
        <v>878</v>
      </c>
      <c r="I165" s="209">
        <f t="shared" si="11"/>
        <v>2902.9411764705883</v>
      </c>
      <c r="J165" s="209">
        <f t="shared" si="8"/>
        <v>551.55882352941182</v>
      </c>
      <c r="K165" s="209">
        <v>3454.5</v>
      </c>
      <c r="L165" s="209">
        <f t="shared" si="9"/>
        <v>2764.7058823529414</v>
      </c>
      <c r="M165" s="209">
        <f t="shared" si="10"/>
        <v>525.2941176470589</v>
      </c>
      <c r="N165" s="325">
        <v>3290</v>
      </c>
      <c r="O165" s="230" t="s">
        <v>2584</v>
      </c>
    </row>
    <row r="166" spans="1:15" ht="38.25">
      <c r="A166" s="97">
        <v>160</v>
      </c>
      <c r="B166" s="98" t="s">
        <v>3422</v>
      </c>
      <c r="C166" s="98" t="s">
        <v>2320</v>
      </c>
      <c r="D166" s="98" t="s">
        <v>1024</v>
      </c>
      <c r="E166" s="98"/>
      <c r="F166" s="98" t="s">
        <v>2429</v>
      </c>
      <c r="G166" s="98"/>
      <c r="H166" s="99" t="s">
        <v>878</v>
      </c>
      <c r="I166" s="209">
        <f t="shared" si="11"/>
        <v>2902.9411764705883</v>
      </c>
      <c r="J166" s="209">
        <f t="shared" si="8"/>
        <v>551.55882352941182</v>
      </c>
      <c r="K166" s="209">
        <v>3454.5</v>
      </c>
      <c r="L166" s="209">
        <f t="shared" si="9"/>
        <v>2764.7058823529414</v>
      </c>
      <c r="M166" s="209">
        <f t="shared" si="10"/>
        <v>525.2941176470589</v>
      </c>
      <c r="N166" s="325">
        <v>3290</v>
      </c>
      <c r="O166" s="226" t="s">
        <v>2584</v>
      </c>
    </row>
    <row r="167" spans="1:15" ht="38.25">
      <c r="A167" s="97">
        <v>161</v>
      </c>
      <c r="B167" s="98" t="s">
        <v>3422</v>
      </c>
      <c r="C167" s="98" t="s">
        <v>2320</v>
      </c>
      <c r="D167" s="98" t="s">
        <v>1025</v>
      </c>
      <c r="E167" s="98"/>
      <c r="F167" s="98" t="s">
        <v>1025</v>
      </c>
      <c r="G167" s="98"/>
      <c r="H167" s="99" t="s">
        <v>878</v>
      </c>
      <c r="I167" s="209">
        <f t="shared" si="11"/>
        <v>2902.9411764705883</v>
      </c>
      <c r="J167" s="209">
        <f t="shared" si="8"/>
        <v>551.55882352941182</v>
      </c>
      <c r="K167" s="209">
        <v>3454.5</v>
      </c>
      <c r="L167" s="209">
        <f t="shared" si="9"/>
        <v>2764.7058823529414</v>
      </c>
      <c r="M167" s="209">
        <f t="shared" si="10"/>
        <v>525.2941176470589</v>
      </c>
      <c r="N167" s="325">
        <v>3290</v>
      </c>
      <c r="O167" s="230" t="s">
        <v>2584</v>
      </c>
    </row>
    <row r="168" spans="1:15" ht="38.25">
      <c r="A168" s="97">
        <v>162</v>
      </c>
      <c r="B168" s="98" t="s">
        <v>3422</v>
      </c>
      <c r="C168" s="98" t="s">
        <v>2320</v>
      </c>
      <c r="D168" s="98" t="s">
        <v>1026</v>
      </c>
      <c r="E168" s="98"/>
      <c r="F168" s="98" t="s">
        <v>2430</v>
      </c>
      <c r="G168" s="98"/>
      <c r="H168" s="99" t="s">
        <v>878</v>
      </c>
      <c r="I168" s="209">
        <f t="shared" si="11"/>
        <v>1852.9411764705883</v>
      </c>
      <c r="J168" s="209">
        <f t="shared" si="8"/>
        <v>352.05882352941177</v>
      </c>
      <c r="K168" s="209">
        <v>2205</v>
      </c>
      <c r="L168" s="209">
        <f t="shared" si="9"/>
        <v>1764.7058823529412</v>
      </c>
      <c r="M168" s="209">
        <f t="shared" si="10"/>
        <v>335.29411764705884</v>
      </c>
      <c r="N168" s="325">
        <v>2100</v>
      </c>
      <c r="O168" s="230" t="s">
        <v>2584</v>
      </c>
    </row>
    <row r="169" spans="1:15" ht="38.25">
      <c r="A169" s="97">
        <v>163</v>
      </c>
      <c r="B169" s="98" t="s">
        <v>3422</v>
      </c>
      <c r="C169" s="98" t="s">
        <v>2320</v>
      </c>
      <c r="D169" s="98" t="s">
        <v>1027</v>
      </c>
      <c r="E169" s="98"/>
      <c r="F169" s="98" t="s">
        <v>2431</v>
      </c>
      <c r="G169" s="98"/>
      <c r="H169" s="99" t="s">
        <v>878</v>
      </c>
      <c r="I169" s="209">
        <f t="shared" si="11"/>
        <v>1852.9411764705883</v>
      </c>
      <c r="J169" s="209">
        <f t="shared" si="8"/>
        <v>352.05882352941177</v>
      </c>
      <c r="K169" s="209">
        <v>2205</v>
      </c>
      <c r="L169" s="209">
        <f t="shared" si="9"/>
        <v>1764.7058823529412</v>
      </c>
      <c r="M169" s="209">
        <f t="shared" si="10"/>
        <v>335.29411764705884</v>
      </c>
      <c r="N169" s="325">
        <v>2100</v>
      </c>
      <c r="O169" s="230" t="s">
        <v>2584</v>
      </c>
    </row>
    <row r="170" spans="1:15" ht="38.25">
      <c r="A170" s="97">
        <v>164</v>
      </c>
      <c r="B170" s="98" t="s">
        <v>3422</v>
      </c>
      <c r="C170" s="98" t="s">
        <v>2320</v>
      </c>
      <c r="D170" s="98" t="s">
        <v>1028</v>
      </c>
      <c r="E170" s="98"/>
      <c r="F170" s="98" t="s">
        <v>1028</v>
      </c>
      <c r="G170" s="98"/>
      <c r="H170" s="99" t="s">
        <v>878</v>
      </c>
      <c r="I170" s="209">
        <f t="shared" si="11"/>
        <v>1852.9411764705883</v>
      </c>
      <c r="J170" s="209">
        <f t="shared" si="8"/>
        <v>352.05882352941177</v>
      </c>
      <c r="K170" s="209">
        <v>2205</v>
      </c>
      <c r="L170" s="209">
        <f t="shared" si="9"/>
        <v>1764.7058823529412</v>
      </c>
      <c r="M170" s="209">
        <f t="shared" si="10"/>
        <v>335.29411764705884</v>
      </c>
      <c r="N170" s="325">
        <v>2100</v>
      </c>
      <c r="O170" s="230" t="s">
        <v>2584</v>
      </c>
    </row>
    <row r="171" spans="1:15" ht="38.25">
      <c r="A171" s="97">
        <v>165</v>
      </c>
      <c r="B171" s="98" t="s">
        <v>3422</v>
      </c>
      <c r="C171" s="98" t="s">
        <v>2320</v>
      </c>
      <c r="D171" s="98" t="s">
        <v>1029</v>
      </c>
      <c r="E171" s="98"/>
      <c r="F171" s="98" t="s">
        <v>1029</v>
      </c>
      <c r="G171" s="98"/>
      <c r="H171" s="99" t="s">
        <v>878</v>
      </c>
      <c r="I171" s="209">
        <f t="shared" si="11"/>
        <v>1852.9411764705883</v>
      </c>
      <c r="J171" s="209">
        <f t="shared" si="8"/>
        <v>352.05882352941177</v>
      </c>
      <c r="K171" s="209">
        <v>2205</v>
      </c>
      <c r="L171" s="209">
        <f t="shared" si="9"/>
        <v>1764.7058823529412</v>
      </c>
      <c r="M171" s="209">
        <f t="shared" si="10"/>
        <v>335.29411764705884</v>
      </c>
      <c r="N171" s="325">
        <v>2100</v>
      </c>
      <c r="O171" s="230" t="s">
        <v>2584</v>
      </c>
    </row>
    <row r="172" spans="1:15" ht="38.25">
      <c r="A172" s="97">
        <v>166</v>
      </c>
      <c r="B172" s="98" t="s">
        <v>3422</v>
      </c>
      <c r="C172" s="98" t="s">
        <v>2320</v>
      </c>
      <c r="D172" s="98" t="s">
        <v>1261</v>
      </c>
      <c r="E172" s="98"/>
      <c r="F172" s="98" t="s">
        <v>1261</v>
      </c>
      <c r="G172" s="98"/>
      <c r="H172" s="99" t="s">
        <v>878</v>
      </c>
      <c r="I172" s="209">
        <f t="shared" si="11"/>
        <v>45751.588235294112</v>
      </c>
      <c r="J172" s="209">
        <f t="shared" si="8"/>
        <v>8692.8017647058805</v>
      </c>
      <c r="K172" s="209">
        <v>54444.389999999992</v>
      </c>
      <c r="L172" s="209">
        <f t="shared" si="9"/>
        <v>43572.941176470587</v>
      </c>
      <c r="M172" s="209">
        <f t="shared" si="10"/>
        <v>8278.8588235294119</v>
      </c>
      <c r="N172" s="325">
        <v>51851.799999999996</v>
      </c>
      <c r="O172" s="230" t="s">
        <v>2584</v>
      </c>
    </row>
    <row r="173" spans="1:15" ht="38.25">
      <c r="A173" s="97">
        <v>167</v>
      </c>
      <c r="B173" s="98" t="s">
        <v>3422</v>
      </c>
      <c r="C173" s="98" t="s">
        <v>2320</v>
      </c>
      <c r="D173" s="98" t="s">
        <v>1030</v>
      </c>
      <c r="E173" s="98"/>
      <c r="F173" s="98" t="s">
        <v>2432</v>
      </c>
      <c r="G173" s="98"/>
      <c r="H173" s="99" t="s">
        <v>878</v>
      </c>
      <c r="I173" s="209">
        <f t="shared" si="11"/>
        <v>2625.8823529411766</v>
      </c>
      <c r="J173" s="209">
        <f t="shared" si="8"/>
        <v>498.91764705882355</v>
      </c>
      <c r="K173" s="209">
        <v>3124.8</v>
      </c>
      <c r="L173" s="209">
        <f t="shared" si="9"/>
        <v>2500.840336134454</v>
      </c>
      <c r="M173" s="209">
        <f t="shared" si="10"/>
        <v>475.15966386554624</v>
      </c>
      <c r="N173" s="325">
        <v>2976</v>
      </c>
      <c r="O173" s="230" t="s">
        <v>2584</v>
      </c>
    </row>
    <row r="174" spans="1:15" ht="38.25">
      <c r="A174" s="97">
        <v>168</v>
      </c>
      <c r="B174" s="98" t="s">
        <v>3422</v>
      </c>
      <c r="C174" s="98" t="s">
        <v>2398</v>
      </c>
      <c r="D174" s="98" t="s">
        <v>1031</v>
      </c>
      <c r="E174" s="98"/>
      <c r="F174" s="98" t="s">
        <v>1031</v>
      </c>
      <c r="G174" s="98"/>
      <c r="H174" s="99" t="s">
        <v>878</v>
      </c>
      <c r="I174" s="209">
        <f t="shared" si="11"/>
        <v>61739.999999999993</v>
      </c>
      <c r="J174" s="209">
        <f t="shared" si="8"/>
        <v>11730.599999999999</v>
      </c>
      <c r="K174" s="209">
        <v>73470.599999999991</v>
      </c>
      <c r="L174" s="209">
        <f t="shared" si="9"/>
        <v>58800</v>
      </c>
      <c r="M174" s="209">
        <f t="shared" si="10"/>
        <v>11172</v>
      </c>
      <c r="N174" s="325">
        <v>69972</v>
      </c>
      <c r="O174" s="230" t="s">
        <v>2584</v>
      </c>
    </row>
    <row r="175" spans="1:15" ht="38.25">
      <c r="A175" s="97">
        <v>169</v>
      </c>
      <c r="B175" s="98" t="s">
        <v>3422</v>
      </c>
      <c r="C175" s="98" t="s">
        <v>2396</v>
      </c>
      <c r="D175" s="98" t="s">
        <v>1032</v>
      </c>
      <c r="E175" s="98"/>
      <c r="F175" s="98" t="s">
        <v>1032</v>
      </c>
      <c r="G175" s="98"/>
      <c r="H175" s="99" t="s">
        <v>878</v>
      </c>
      <c r="I175" s="209">
        <f t="shared" si="11"/>
        <v>21517.941176470591</v>
      </c>
      <c r="J175" s="209">
        <f t="shared" si="8"/>
        <v>4088.4088235294125</v>
      </c>
      <c r="K175" s="209">
        <v>25606.350000000002</v>
      </c>
      <c r="L175" s="209">
        <f t="shared" si="9"/>
        <v>20493.277310924372</v>
      </c>
      <c r="M175" s="209">
        <f t="shared" si="10"/>
        <v>3893.7226890756306</v>
      </c>
      <c r="N175" s="325">
        <v>24387</v>
      </c>
      <c r="O175" s="230" t="s">
        <v>3437</v>
      </c>
    </row>
    <row r="176" spans="1:15" ht="38.25">
      <c r="A176" s="97">
        <v>170</v>
      </c>
      <c r="B176" s="98" t="s">
        <v>3422</v>
      </c>
      <c r="C176" s="98" t="s">
        <v>2357</v>
      </c>
      <c r="D176" s="98" t="s">
        <v>1033</v>
      </c>
      <c r="E176" s="98"/>
      <c r="F176" s="98" t="s">
        <v>2433</v>
      </c>
      <c r="G176" s="98" t="s">
        <v>1034</v>
      </c>
      <c r="H176" s="99" t="s">
        <v>1034</v>
      </c>
      <c r="I176" s="209">
        <f t="shared" si="11"/>
        <v>108780.00000000001</v>
      </c>
      <c r="J176" s="209">
        <f t="shared" si="8"/>
        <v>20668.200000000004</v>
      </c>
      <c r="K176" s="209">
        <v>129448.20000000001</v>
      </c>
      <c r="L176" s="209">
        <f t="shared" si="9"/>
        <v>103600</v>
      </c>
      <c r="M176" s="209">
        <f t="shared" si="10"/>
        <v>19684</v>
      </c>
      <c r="N176" s="325">
        <v>123284</v>
      </c>
      <c r="O176" s="230" t="s">
        <v>2584</v>
      </c>
    </row>
    <row r="177" spans="1:15" ht="38.25">
      <c r="A177" s="97">
        <v>171</v>
      </c>
      <c r="B177" s="98" t="s">
        <v>3422</v>
      </c>
      <c r="C177" s="98" t="s">
        <v>2357</v>
      </c>
      <c r="D177" s="98" t="s">
        <v>1035</v>
      </c>
      <c r="E177" s="98"/>
      <c r="F177" s="98" t="s">
        <v>2434</v>
      </c>
      <c r="G177" s="98" t="s">
        <v>1036</v>
      </c>
      <c r="H177" s="99" t="s">
        <v>982</v>
      </c>
      <c r="I177" s="209">
        <f t="shared" si="11"/>
        <v>306348</v>
      </c>
      <c r="J177" s="209">
        <f t="shared" si="8"/>
        <v>58206.12</v>
      </c>
      <c r="K177" s="209">
        <v>364554.12</v>
      </c>
      <c r="L177" s="209">
        <f t="shared" si="9"/>
        <v>291760</v>
      </c>
      <c r="M177" s="209">
        <f t="shared" si="10"/>
        <v>55434.400000000001</v>
      </c>
      <c r="N177" s="325">
        <v>347194.39999999997</v>
      </c>
      <c r="O177" s="230" t="s">
        <v>2584</v>
      </c>
    </row>
    <row r="178" spans="1:15" ht="38.25">
      <c r="A178" s="97">
        <v>172</v>
      </c>
      <c r="B178" s="98" t="s">
        <v>3422</v>
      </c>
      <c r="C178" s="98" t="s">
        <v>2357</v>
      </c>
      <c r="D178" s="98" t="s">
        <v>1037</v>
      </c>
      <c r="E178" s="98"/>
      <c r="F178" s="98" t="s">
        <v>1037</v>
      </c>
      <c r="G178" s="98" t="s">
        <v>1036</v>
      </c>
      <c r="H178" s="99" t="s">
        <v>982</v>
      </c>
      <c r="I178" s="209">
        <f t="shared" si="11"/>
        <v>1499527.9411764706</v>
      </c>
      <c r="J178" s="209">
        <f t="shared" si="8"/>
        <v>284910.3088235294</v>
      </c>
      <c r="K178" s="209">
        <v>1784438.25</v>
      </c>
      <c r="L178" s="209">
        <f t="shared" si="9"/>
        <v>1428121.848739496</v>
      </c>
      <c r="M178" s="209">
        <f t="shared" si="10"/>
        <v>271343.15126050421</v>
      </c>
      <c r="N178" s="325">
        <v>1699465</v>
      </c>
      <c r="O178" s="230" t="s">
        <v>3437</v>
      </c>
    </row>
    <row r="179" spans="1:15" ht="38.25">
      <c r="A179" s="97">
        <v>173</v>
      </c>
      <c r="B179" s="98" t="s">
        <v>3422</v>
      </c>
      <c r="C179" s="98" t="s">
        <v>2357</v>
      </c>
      <c r="D179" s="98" t="s">
        <v>1038</v>
      </c>
      <c r="E179" s="98"/>
      <c r="F179" s="98" t="s">
        <v>1038</v>
      </c>
      <c r="G179" s="98" t="s">
        <v>1036</v>
      </c>
      <c r="H179" s="99" t="s">
        <v>982</v>
      </c>
      <c r="I179" s="209">
        <f t="shared" si="11"/>
        <v>1617</v>
      </c>
      <c r="J179" s="209">
        <f t="shared" si="8"/>
        <v>307.23</v>
      </c>
      <c r="K179" s="209">
        <v>1924.23</v>
      </c>
      <c r="L179" s="209">
        <f t="shared" si="9"/>
        <v>1540</v>
      </c>
      <c r="M179" s="209">
        <f t="shared" si="10"/>
        <v>292.60000000000002</v>
      </c>
      <c r="N179" s="325">
        <v>1832.6</v>
      </c>
      <c r="O179" s="230" t="s">
        <v>2584</v>
      </c>
    </row>
    <row r="180" spans="1:15" ht="38.25">
      <c r="A180" s="97">
        <v>174</v>
      </c>
      <c r="B180" s="98" t="s">
        <v>3422</v>
      </c>
      <c r="C180" s="98" t="s">
        <v>2357</v>
      </c>
      <c r="D180" s="98" t="s">
        <v>1039</v>
      </c>
      <c r="E180" s="98"/>
      <c r="F180" s="98" t="s">
        <v>1039</v>
      </c>
      <c r="G180" s="98"/>
      <c r="H180" s="99" t="s">
        <v>878</v>
      </c>
      <c r="I180" s="209">
        <f t="shared" si="11"/>
        <v>3529.4117647058824</v>
      </c>
      <c r="J180" s="209">
        <f t="shared" si="8"/>
        <v>670.58823529411768</v>
      </c>
      <c r="K180" s="209">
        <v>4200</v>
      </c>
      <c r="L180" s="209">
        <f t="shared" si="9"/>
        <v>3361.3445378151264</v>
      </c>
      <c r="M180" s="209">
        <f t="shared" si="10"/>
        <v>638.65546218487407</v>
      </c>
      <c r="N180" s="325">
        <v>4000</v>
      </c>
      <c r="O180" s="230" t="s">
        <v>2584</v>
      </c>
    </row>
    <row r="181" spans="1:15" ht="38.25">
      <c r="A181" s="97">
        <v>175</v>
      </c>
      <c r="B181" s="98" t="s">
        <v>3422</v>
      </c>
      <c r="C181" s="98" t="s">
        <v>2357</v>
      </c>
      <c r="D181" s="98" t="s">
        <v>1040</v>
      </c>
      <c r="E181" s="98"/>
      <c r="F181" s="98" t="s">
        <v>1040</v>
      </c>
      <c r="G181" s="98" t="s">
        <v>1036</v>
      </c>
      <c r="H181" s="99" t="s">
        <v>982</v>
      </c>
      <c r="I181" s="209">
        <f t="shared" si="11"/>
        <v>246935.29411764708</v>
      </c>
      <c r="J181" s="209">
        <f t="shared" si="8"/>
        <v>46917.705882352944</v>
      </c>
      <c r="K181" s="209">
        <v>293853</v>
      </c>
      <c r="L181" s="209">
        <f t="shared" si="9"/>
        <v>235176.4705882353</v>
      </c>
      <c r="M181" s="209">
        <f t="shared" si="10"/>
        <v>44683.529411764706</v>
      </c>
      <c r="N181" s="325">
        <v>279860</v>
      </c>
      <c r="O181" s="226" t="s">
        <v>2195</v>
      </c>
    </row>
    <row r="182" spans="1:15" ht="38.25">
      <c r="A182" s="97">
        <v>176</v>
      </c>
      <c r="B182" s="98" t="s">
        <v>3422</v>
      </c>
      <c r="C182" s="98" t="s">
        <v>2357</v>
      </c>
      <c r="D182" s="98" t="s">
        <v>1041</v>
      </c>
      <c r="E182" s="98"/>
      <c r="F182" s="98" t="s">
        <v>1041</v>
      </c>
      <c r="G182" s="98" t="s">
        <v>1042</v>
      </c>
      <c r="H182" s="99" t="s">
        <v>982</v>
      </c>
      <c r="I182" s="209">
        <f t="shared" si="11"/>
        <v>265676.4705882353</v>
      </c>
      <c r="J182" s="209">
        <f t="shared" si="8"/>
        <v>50478.529411764706</v>
      </c>
      <c r="K182" s="209">
        <v>316155</v>
      </c>
      <c r="L182" s="209">
        <f t="shared" si="9"/>
        <v>253025.21008403364</v>
      </c>
      <c r="M182" s="209">
        <f t="shared" si="10"/>
        <v>48074.789915966394</v>
      </c>
      <c r="N182" s="325">
        <v>301100</v>
      </c>
      <c r="O182" s="226" t="s">
        <v>2584</v>
      </c>
    </row>
    <row r="183" spans="1:15" ht="38.25">
      <c r="A183" s="97">
        <v>177</v>
      </c>
      <c r="B183" s="98" t="s">
        <v>3422</v>
      </c>
      <c r="C183" s="98" t="s">
        <v>2357</v>
      </c>
      <c r="D183" s="98" t="s">
        <v>1043</v>
      </c>
      <c r="E183" s="98"/>
      <c r="F183" s="98" t="s">
        <v>1044</v>
      </c>
      <c r="G183" s="98" t="s">
        <v>1036</v>
      </c>
      <c r="H183" s="99" t="s">
        <v>982</v>
      </c>
      <c r="I183" s="209">
        <f t="shared" si="11"/>
        <v>1789095.0000000002</v>
      </c>
      <c r="J183" s="209">
        <f t="shared" si="8"/>
        <v>339928.05000000005</v>
      </c>
      <c r="K183" s="209">
        <v>2129023.0500000003</v>
      </c>
      <c r="L183" s="209">
        <f t="shared" si="9"/>
        <v>1703900</v>
      </c>
      <c r="M183" s="209">
        <f t="shared" si="10"/>
        <v>323741</v>
      </c>
      <c r="N183" s="325">
        <v>2027641</v>
      </c>
      <c r="O183" s="230" t="s">
        <v>2584</v>
      </c>
    </row>
    <row r="184" spans="1:15" ht="38.25">
      <c r="A184" s="97">
        <v>178</v>
      </c>
      <c r="B184" s="98" t="s">
        <v>3422</v>
      </c>
      <c r="C184" s="98" t="s">
        <v>2357</v>
      </c>
      <c r="D184" s="98" t="s">
        <v>1045</v>
      </c>
      <c r="E184" s="98"/>
      <c r="F184" s="98" t="s">
        <v>2435</v>
      </c>
      <c r="G184" s="98" t="s">
        <v>1036</v>
      </c>
      <c r="H184" s="99" t="s">
        <v>982</v>
      </c>
      <c r="I184" s="209">
        <f t="shared" si="11"/>
        <v>563745</v>
      </c>
      <c r="J184" s="209">
        <f t="shared" si="8"/>
        <v>107111.55</v>
      </c>
      <c r="K184" s="209">
        <v>670856.54999999993</v>
      </c>
      <c r="L184" s="209">
        <f t="shared" si="9"/>
        <v>536900</v>
      </c>
      <c r="M184" s="209">
        <f t="shared" si="10"/>
        <v>102011</v>
      </c>
      <c r="N184" s="325">
        <v>638911</v>
      </c>
      <c r="O184" s="226" t="s">
        <v>2584</v>
      </c>
    </row>
    <row r="185" spans="1:15" ht="38.25">
      <c r="A185" s="97">
        <v>179</v>
      </c>
      <c r="B185" s="98" t="s">
        <v>3422</v>
      </c>
      <c r="C185" s="98" t="s">
        <v>2357</v>
      </c>
      <c r="D185" s="98" t="s">
        <v>1046</v>
      </c>
      <c r="E185" s="98"/>
      <c r="F185" s="98" t="s">
        <v>2436</v>
      </c>
      <c r="G185" s="98" t="s">
        <v>1036</v>
      </c>
      <c r="H185" s="99" t="s">
        <v>982</v>
      </c>
      <c r="I185" s="209">
        <f t="shared" si="11"/>
        <v>19972.941176470587</v>
      </c>
      <c r="J185" s="209">
        <f t="shared" si="8"/>
        <v>3794.8588235294114</v>
      </c>
      <c r="K185" s="209">
        <v>23767.8</v>
      </c>
      <c r="L185" s="209">
        <f t="shared" si="9"/>
        <v>19021.848739495799</v>
      </c>
      <c r="M185" s="209">
        <f t="shared" si="10"/>
        <v>3614.1512605042017</v>
      </c>
      <c r="N185" s="325">
        <v>22636</v>
      </c>
      <c r="O185" s="230" t="s">
        <v>3437</v>
      </c>
    </row>
    <row r="186" spans="1:15" ht="38.25">
      <c r="A186" s="97">
        <v>180</v>
      </c>
      <c r="B186" s="98" t="s">
        <v>3422</v>
      </c>
      <c r="C186" s="98" t="s">
        <v>2357</v>
      </c>
      <c r="D186" s="98" t="s">
        <v>1047</v>
      </c>
      <c r="E186" s="98"/>
      <c r="F186" s="98" t="s">
        <v>2437</v>
      </c>
      <c r="G186" s="98" t="s">
        <v>1036</v>
      </c>
      <c r="H186" s="99" t="s">
        <v>982</v>
      </c>
      <c r="I186" s="209">
        <f t="shared" si="11"/>
        <v>23327.294117647059</v>
      </c>
      <c r="J186" s="209">
        <f t="shared" si="8"/>
        <v>4432.185882352941</v>
      </c>
      <c r="K186" s="209">
        <v>27759.48</v>
      </c>
      <c r="L186" s="209">
        <f t="shared" si="9"/>
        <v>22216.470588235294</v>
      </c>
      <c r="M186" s="209">
        <f t="shared" si="10"/>
        <v>4221.1294117647058</v>
      </c>
      <c r="N186" s="325">
        <v>26437.599999999999</v>
      </c>
      <c r="O186" s="230" t="s">
        <v>3437</v>
      </c>
    </row>
    <row r="187" spans="1:15" ht="38.25">
      <c r="A187" s="97">
        <v>181</v>
      </c>
      <c r="B187" s="98" t="s">
        <v>3422</v>
      </c>
      <c r="C187" s="98" t="s">
        <v>2357</v>
      </c>
      <c r="D187" s="98" t="s">
        <v>1048</v>
      </c>
      <c r="E187" s="98"/>
      <c r="F187" s="98" t="s">
        <v>1048</v>
      </c>
      <c r="G187" s="98" t="s">
        <v>1036</v>
      </c>
      <c r="H187" s="99" t="s">
        <v>982</v>
      </c>
      <c r="I187" s="209">
        <f t="shared" si="11"/>
        <v>40641.176470588238</v>
      </c>
      <c r="J187" s="209">
        <f t="shared" si="8"/>
        <v>7721.8235294117649</v>
      </c>
      <c r="K187" s="209">
        <v>48363</v>
      </c>
      <c r="L187" s="209">
        <f t="shared" si="9"/>
        <v>38705.882352941175</v>
      </c>
      <c r="M187" s="209">
        <f t="shared" si="10"/>
        <v>7354.1176470588234</v>
      </c>
      <c r="N187" s="325">
        <v>46060</v>
      </c>
      <c r="O187" s="232" t="s">
        <v>2195</v>
      </c>
    </row>
    <row r="188" spans="1:15" ht="38.25">
      <c r="A188" s="97">
        <v>182</v>
      </c>
      <c r="B188" s="98" t="s">
        <v>3422</v>
      </c>
      <c r="C188" s="98" t="s">
        <v>2357</v>
      </c>
      <c r="D188" s="98" t="s">
        <v>1049</v>
      </c>
      <c r="E188" s="98"/>
      <c r="F188" s="98" t="s">
        <v>1049</v>
      </c>
      <c r="G188" s="98" t="s">
        <v>896</v>
      </c>
      <c r="H188" s="99" t="s">
        <v>896</v>
      </c>
      <c r="I188" s="209">
        <f t="shared" si="11"/>
        <v>4851.0000000000009</v>
      </c>
      <c r="J188" s="209">
        <f t="shared" si="8"/>
        <v>921.69000000000017</v>
      </c>
      <c r="K188" s="209">
        <v>5772.6900000000005</v>
      </c>
      <c r="L188" s="209">
        <f t="shared" si="9"/>
        <v>4620</v>
      </c>
      <c r="M188" s="209">
        <f t="shared" si="10"/>
        <v>877.8</v>
      </c>
      <c r="N188" s="325">
        <v>5497.7999999999993</v>
      </c>
      <c r="O188" s="230" t="s">
        <v>2584</v>
      </c>
    </row>
    <row r="189" spans="1:15" ht="38.25">
      <c r="A189" s="97">
        <v>183</v>
      </c>
      <c r="B189" s="98" t="s">
        <v>3422</v>
      </c>
      <c r="C189" s="98" t="s">
        <v>2317</v>
      </c>
      <c r="D189" s="98" t="s">
        <v>1050</v>
      </c>
      <c r="E189" s="98"/>
      <c r="F189" s="98" t="s">
        <v>1050</v>
      </c>
      <c r="G189" s="98" t="s">
        <v>1051</v>
      </c>
      <c r="H189" s="99" t="s">
        <v>878</v>
      </c>
      <c r="I189" s="209">
        <f t="shared" si="11"/>
        <v>9803.2941176470595</v>
      </c>
      <c r="J189" s="209">
        <f t="shared" si="8"/>
        <v>1862.6258823529413</v>
      </c>
      <c r="K189" s="209">
        <v>11665.92</v>
      </c>
      <c r="L189" s="209">
        <f t="shared" si="9"/>
        <v>9336.4705882352937</v>
      </c>
      <c r="M189" s="209">
        <f t="shared" si="10"/>
        <v>1773.9294117647057</v>
      </c>
      <c r="N189" s="325">
        <v>11110.4</v>
      </c>
      <c r="O189" s="230" t="s">
        <v>2584</v>
      </c>
    </row>
    <row r="190" spans="1:15" ht="38.25">
      <c r="A190" s="97">
        <v>184</v>
      </c>
      <c r="B190" s="98" t="s">
        <v>3422</v>
      </c>
      <c r="C190" s="98" t="s">
        <v>2317</v>
      </c>
      <c r="D190" s="98" t="s">
        <v>2438</v>
      </c>
      <c r="E190" s="98"/>
      <c r="F190" s="98" t="s">
        <v>2439</v>
      </c>
      <c r="G190" s="98" t="s">
        <v>2440</v>
      </c>
      <c r="H190" s="99" t="s">
        <v>878</v>
      </c>
      <c r="I190" s="209">
        <f t="shared" si="11"/>
        <v>18220.588235294119</v>
      </c>
      <c r="J190" s="209">
        <f t="shared" si="8"/>
        <v>3461.9117647058824</v>
      </c>
      <c r="K190" s="209">
        <v>21682.5</v>
      </c>
      <c r="L190" s="209">
        <f t="shared" si="9"/>
        <v>17352.941176470587</v>
      </c>
      <c r="M190" s="209">
        <f t="shared" si="10"/>
        <v>3297.0588235294117</v>
      </c>
      <c r="N190" s="325">
        <v>20650</v>
      </c>
      <c r="O190" s="232" t="s">
        <v>2584</v>
      </c>
    </row>
    <row r="191" spans="1:15" ht="38.25">
      <c r="A191" s="97">
        <v>185</v>
      </c>
      <c r="B191" s="98" t="s">
        <v>3422</v>
      </c>
      <c r="C191" s="98" t="s">
        <v>2317</v>
      </c>
      <c r="D191" s="98" t="s">
        <v>2441</v>
      </c>
      <c r="E191" s="98"/>
      <c r="F191" s="98" t="s">
        <v>2441</v>
      </c>
      <c r="G191" s="98" t="s">
        <v>2442</v>
      </c>
      <c r="H191" s="99" t="s">
        <v>878</v>
      </c>
      <c r="I191" s="209">
        <f t="shared" si="11"/>
        <v>33529.411764705881</v>
      </c>
      <c r="J191" s="209">
        <f t="shared" si="8"/>
        <v>6370.5882352941171</v>
      </c>
      <c r="K191" s="209">
        <v>39900</v>
      </c>
      <c r="L191" s="209">
        <f t="shared" si="9"/>
        <v>31932.773109243699</v>
      </c>
      <c r="M191" s="209">
        <f t="shared" si="10"/>
        <v>6067.226890756303</v>
      </c>
      <c r="N191" s="325">
        <v>38000</v>
      </c>
      <c r="O191" s="230" t="s">
        <v>2584</v>
      </c>
    </row>
    <row r="192" spans="1:15" ht="38.25">
      <c r="A192" s="97">
        <v>186</v>
      </c>
      <c r="B192" s="98" t="s">
        <v>3422</v>
      </c>
      <c r="C192" s="98" t="s">
        <v>2443</v>
      </c>
      <c r="D192" s="98" t="s">
        <v>1052</v>
      </c>
      <c r="E192" s="98"/>
      <c r="F192" s="98" t="s">
        <v>2444</v>
      </c>
      <c r="G192" s="98"/>
      <c r="H192" s="99" t="s">
        <v>1053</v>
      </c>
      <c r="I192" s="209">
        <f t="shared" si="11"/>
        <v>1307.6470588235295</v>
      </c>
      <c r="J192" s="209">
        <f t="shared" si="8"/>
        <v>248.4529411764706</v>
      </c>
      <c r="K192" s="209">
        <v>1556.1000000000001</v>
      </c>
      <c r="L192" s="209">
        <f t="shared" si="9"/>
        <v>1245.3781512605042</v>
      </c>
      <c r="M192" s="209">
        <f t="shared" si="10"/>
        <v>236.62184873949579</v>
      </c>
      <c r="N192" s="325">
        <v>1482</v>
      </c>
      <c r="O192" s="230" t="s">
        <v>2922</v>
      </c>
    </row>
    <row r="193" spans="1:15" ht="38.25">
      <c r="A193" s="97">
        <v>187</v>
      </c>
      <c r="B193" s="98" t="s">
        <v>3422</v>
      </c>
      <c r="C193" s="98" t="s">
        <v>2443</v>
      </c>
      <c r="D193" s="98" t="s">
        <v>1054</v>
      </c>
      <c r="E193" s="98"/>
      <c r="F193" s="98" t="s">
        <v>1054</v>
      </c>
      <c r="G193" s="98" t="s">
        <v>909</v>
      </c>
      <c r="H193" s="99" t="s">
        <v>909</v>
      </c>
      <c r="I193" s="209">
        <f t="shared" si="11"/>
        <v>13083.000000000002</v>
      </c>
      <c r="J193" s="209">
        <f t="shared" si="8"/>
        <v>2485.7700000000004</v>
      </c>
      <c r="K193" s="209">
        <v>15568.77</v>
      </c>
      <c r="L193" s="209">
        <f t="shared" si="9"/>
        <v>12460</v>
      </c>
      <c r="M193" s="209">
        <f t="shared" si="10"/>
        <v>2367.4</v>
      </c>
      <c r="N193" s="325">
        <v>14827.4</v>
      </c>
      <c r="O193" s="230" t="s">
        <v>2584</v>
      </c>
    </row>
    <row r="194" spans="1:15" ht="38.25">
      <c r="A194" s="97">
        <v>188</v>
      </c>
      <c r="B194" s="98" t="s">
        <v>3422</v>
      </c>
      <c r="C194" s="100" t="s">
        <v>2443</v>
      </c>
      <c r="D194" s="100" t="s">
        <v>1055</v>
      </c>
      <c r="E194" s="98"/>
      <c r="F194" s="100" t="s">
        <v>1055</v>
      </c>
      <c r="G194" s="100" t="s">
        <v>909</v>
      </c>
      <c r="H194" s="101" t="s">
        <v>909</v>
      </c>
      <c r="I194" s="209">
        <f t="shared" si="11"/>
        <v>13083.000000000002</v>
      </c>
      <c r="J194" s="209">
        <f t="shared" si="8"/>
        <v>2485.7700000000004</v>
      </c>
      <c r="K194" s="209">
        <v>15568.77</v>
      </c>
      <c r="L194" s="209">
        <f t="shared" si="9"/>
        <v>12460</v>
      </c>
      <c r="M194" s="209">
        <f t="shared" si="10"/>
        <v>2367.4</v>
      </c>
      <c r="N194" s="325">
        <v>14827.4</v>
      </c>
      <c r="O194" s="226" t="s">
        <v>2584</v>
      </c>
    </row>
    <row r="195" spans="1:15" ht="38.25">
      <c r="A195" s="97">
        <v>189</v>
      </c>
      <c r="B195" s="98" t="s">
        <v>3422</v>
      </c>
      <c r="C195" s="98" t="s">
        <v>2322</v>
      </c>
      <c r="D195" s="98" t="s">
        <v>1056</v>
      </c>
      <c r="E195" s="98"/>
      <c r="F195" s="98" t="s">
        <v>1056</v>
      </c>
      <c r="G195" s="98" t="s">
        <v>879</v>
      </c>
      <c r="H195" s="99" t="s">
        <v>879</v>
      </c>
      <c r="I195" s="209">
        <f t="shared" si="11"/>
        <v>11108.823529411766</v>
      </c>
      <c r="J195" s="209">
        <f t="shared" si="8"/>
        <v>2110.6764705882356</v>
      </c>
      <c r="K195" s="209">
        <v>13219.5</v>
      </c>
      <c r="L195" s="209">
        <f t="shared" si="9"/>
        <v>10579.83193277311</v>
      </c>
      <c r="M195" s="209">
        <f t="shared" si="10"/>
        <v>2010.1680672268908</v>
      </c>
      <c r="N195" s="325">
        <v>12590</v>
      </c>
      <c r="O195" s="232" t="s">
        <v>2932</v>
      </c>
    </row>
    <row r="196" spans="1:15" ht="38.25">
      <c r="A196" s="97">
        <v>190</v>
      </c>
      <c r="B196" s="98" t="s">
        <v>3422</v>
      </c>
      <c r="C196" s="98" t="s">
        <v>2380</v>
      </c>
      <c r="D196" s="98" t="s">
        <v>1057</v>
      </c>
      <c r="E196" s="98"/>
      <c r="F196" s="98" t="s">
        <v>1057</v>
      </c>
      <c r="G196" s="98"/>
      <c r="H196" s="99" t="s">
        <v>878</v>
      </c>
      <c r="I196" s="209">
        <f t="shared" si="11"/>
        <v>391760.29411764705</v>
      </c>
      <c r="J196" s="209">
        <f t="shared" si="8"/>
        <v>74434.455882352937</v>
      </c>
      <c r="K196" s="209">
        <v>466194.75</v>
      </c>
      <c r="L196" s="209">
        <f t="shared" si="9"/>
        <v>373105.04201680672</v>
      </c>
      <c r="M196" s="209">
        <f t="shared" si="10"/>
        <v>70889.957983193279</v>
      </c>
      <c r="N196" s="325">
        <v>443995</v>
      </c>
      <c r="O196" s="230" t="s">
        <v>3437</v>
      </c>
    </row>
    <row r="197" spans="1:15" ht="38.25">
      <c r="A197" s="97">
        <v>191</v>
      </c>
      <c r="B197" s="98" t="s">
        <v>3422</v>
      </c>
      <c r="C197" s="98" t="s">
        <v>2320</v>
      </c>
      <c r="D197" s="98" t="s">
        <v>1058</v>
      </c>
      <c r="E197" s="98"/>
      <c r="F197" s="98" t="s">
        <v>1058</v>
      </c>
      <c r="G197" s="98" t="s">
        <v>896</v>
      </c>
      <c r="H197" s="99" t="s">
        <v>896</v>
      </c>
      <c r="I197" s="209">
        <f t="shared" si="11"/>
        <v>137478.35294117648</v>
      </c>
      <c r="J197" s="209">
        <f t="shared" si="8"/>
        <v>26120.88705882353</v>
      </c>
      <c r="K197" s="209">
        <v>163599.24</v>
      </c>
      <c r="L197" s="209">
        <f t="shared" si="9"/>
        <v>130931.76470588235</v>
      </c>
      <c r="M197" s="209">
        <f t="shared" si="10"/>
        <v>24877.035294117646</v>
      </c>
      <c r="N197" s="325">
        <v>155808.79999999999</v>
      </c>
      <c r="O197" s="230" t="s">
        <v>2195</v>
      </c>
    </row>
    <row r="198" spans="1:15" ht="38.25">
      <c r="A198" s="97">
        <v>192</v>
      </c>
      <c r="B198" s="98" t="s">
        <v>3422</v>
      </c>
      <c r="C198" s="98" t="s">
        <v>2320</v>
      </c>
      <c r="D198" s="98" t="s">
        <v>1059</v>
      </c>
      <c r="E198" s="98"/>
      <c r="F198" s="98" t="s">
        <v>1059</v>
      </c>
      <c r="G198" s="98" t="s">
        <v>896</v>
      </c>
      <c r="H198" s="99" t="s">
        <v>896</v>
      </c>
      <c r="I198" s="209">
        <f t="shared" si="11"/>
        <v>75705</v>
      </c>
      <c r="J198" s="209">
        <f t="shared" si="8"/>
        <v>14383.95</v>
      </c>
      <c r="K198" s="209">
        <v>90088.95</v>
      </c>
      <c r="L198" s="209">
        <f t="shared" si="9"/>
        <v>72100</v>
      </c>
      <c r="M198" s="209">
        <f t="shared" si="10"/>
        <v>13699</v>
      </c>
      <c r="N198" s="325">
        <v>85799</v>
      </c>
      <c r="O198" s="233" t="s">
        <v>2584</v>
      </c>
    </row>
    <row r="199" spans="1:15" ht="38.25">
      <c r="A199" s="97">
        <v>193</v>
      </c>
      <c r="B199" s="98" t="s">
        <v>3422</v>
      </c>
      <c r="C199" s="98" t="s">
        <v>2320</v>
      </c>
      <c r="D199" s="98" t="s">
        <v>1060</v>
      </c>
      <c r="E199" s="98"/>
      <c r="F199" s="98" t="s">
        <v>1060</v>
      </c>
      <c r="G199" s="98"/>
      <c r="H199" s="99" t="s">
        <v>878</v>
      </c>
      <c r="I199" s="209">
        <f t="shared" si="11"/>
        <v>1470</v>
      </c>
      <c r="J199" s="209">
        <f t="shared" si="8"/>
        <v>279.3</v>
      </c>
      <c r="K199" s="209">
        <v>1749.3</v>
      </c>
      <c r="L199" s="209">
        <f t="shared" si="9"/>
        <v>1400</v>
      </c>
      <c r="M199" s="209">
        <f t="shared" si="10"/>
        <v>266</v>
      </c>
      <c r="N199" s="325">
        <v>1666</v>
      </c>
      <c r="O199" s="226" t="s">
        <v>2584</v>
      </c>
    </row>
    <row r="200" spans="1:15" ht="38.25">
      <c r="A200" s="97">
        <v>194</v>
      </c>
      <c r="B200" s="98" t="s">
        <v>3422</v>
      </c>
      <c r="C200" s="98" t="s">
        <v>2320</v>
      </c>
      <c r="D200" s="98" t="s">
        <v>1061</v>
      </c>
      <c r="E200" s="98"/>
      <c r="F200" s="98" t="s">
        <v>1061</v>
      </c>
      <c r="G200" s="98" t="s">
        <v>2445</v>
      </c>
      <c r="H200" s="99" t="s">
        <v>878</v>
      </c>
      <c r="I200" s="209">
        <f t="shared" si="11"/>
        <v>1029</v>
      </c>
      <c r="J200" s="209">
        <f t="shared" ref="J200:J263" si="12">I200*19%</f>
        <v>195.51</v>
      </c>
      <c r="K200" s="209">
        <v>1224.51</v>
      </c>
      <c r="L200" s="209">
        <f t="shared" ref="L200:L263" si="13">N200/1.19</f>
        <v>979.99999999999989</v>
      </c>
      <c r="M200" s="209">
        <f t="shared" ref="M200:M263" si="14">L200*19%</f>
        <v>186.2</v>
      </c>
      <c r="N200" s="325">
        <v>1166.1999999999998</v>
      </c>
      <c r="O200" s="230" t="s">
        <v>2584</v>
      </c>
    </row>
    <row r="201" spans="1:15" ht="38.25">
      <c r="A201" s="97">
        <v>195</v>
      </c>
      <c r="B201" s="98" t="s">
        <v>3422</v>
      </c>
      <c r="C201" s="98" t="s">
        <v>2320</v>
      </c>
      <c r="D201" s="98" t="s">
        <v>1062</v>
      </c>
      <c r="E201" s="98"/>
      <c r="F201" s="98" t="s">
        <v>1062</v>
      </c>
      <c r="G201" s="98" t="s">
        <v>2446</v>
      </c>
      <c r="H201" s="99" t="s">
        <v>878</v>
      </c>
      <c r="I201" s="209">
        <f t="shared" ref="I201:I264" si="15">K201/1.19</f>
        <v>9804.5294117647063</v>
      </c>
      <c r="J201" s="209">
        <f t="shared" si="12"/>
        <v>1862.8605882352942</v>
      </c>
      <c r="K201" s="209">
        <v>11667.39</v>
      </c>
      <c r="L201" s="209">
        <f t="shared" si="13"/>
        <v>9337.6470588235297</v>
      </c>
      <c r="M201" s="209">
        <f t="shared" si="14"/>
        <v>1774.1529411764707</v>
      </c>
      <c r="N201" s="325">
        <v>11111.8</v>
      </c>
      <c r="O201" s="230" t="s">
        <v>2584</v>
      </c>
    </row>
    <row r="202" spans="1:15" ht="38.25">
      <c r="A202" s="97">
        <v>196</v>
      </c>
      <c r="B202" s="98" t="s">
        <v>3422</v>
      </c>
      <c r="C202" s="98" t="s">
        <v>2320</v>
      </c>
      <c r="D202" s="98" t="s">
        <v>1063</v>
      </c>
      <c r="E202" s="98"/>
      <c r="F202" s="98" t="s">
        <v>1063</v>
      </c>
      <c r="G202" s="98"/>
      <c r="H202" s="99" t="s">
        <v>878</v>
      </c>
      <c r="I202" s="209">
        <f t="shared" si="15"/>
        <v>2039.4705882352944</v>
      </c>
      <c r="J202" s="209">
        <f t="shared" si="12"/>
        <v>387.49941176470594</v>
      </c>
      <c r="K202" s="209">
        <v>2426.9700000000003</v>
      </c>
      <c r="L202" s="209">
        <f t="shared" si="13"/>
        <v>1942.3529411764703</v>
      </c>
      <c r="M202" s="209">
        <f t="shared" si="14"/>
        <v>369.04705882352937</v>
      </c>
      <c r="N202" s="325">
        <v>2311.3999999999996</v>
      </c>
      <c r="O202" s="230" t="s">
        <v>2584</v>
      </c>
    </row>
    <row r="203" spans="1:15" ht="38.25">
      <c r="A203" s="97">
        <v>197</v>
      </c>
      <c r="B203" s="98" t="s">
        <v>3422</v>
      </c>
      <c r="C203" s="98" t="s">
        <v>2320</v>
      </c>
      <c r="D203" s="98" t="s">
        <v>1064</v>
      </c>
      <c r="E203" s="98"/>
      <c r="F203" s="98" t="s">
        <v>1064</v>
      </c>
      <c r="G203" s="98"/>
      <c r="H203" s="99" t="s">
        <v>878</v>
      </c>
      <c r="I203" s="209">
        <f t="shared" si="15"/>
        <v>1911.0000000000002</v>
      </c>
      <c r="J203" s="209">
        <f t="shared" si="12"/>
        <v>363.09000000000003</v>
      </c>
      <c r="K203" s="209">
        <v>2274.09</v>
      </c>
      <c r="L203" s="209">
        <f t="shared" si="13"/>
        <v>1819.9999999999998</v>
      </c>
      <c r="M203" s="209">
        <f t="shared" si="14"/>
        <v>345.79999999999995</v>
      </c>
      <c r="N203" s="325">
        <v>2165.7999999999997</v>
      </c>
      <c r="O203" s="230" t="s">
        <v>2584</v>
      </c>
    </row>
    <row r="204" spans="1:15" ht="38.25">
      <c r="A204" s="97">
        <v>198</v>
      </c>
      <c r="B204" s="98" t="s">
        <v>3422</v>
      </c>
      <c r="C204" s="98" t="s">
        <v>2320</v>
      </c>
      <c r="D204" s="98" t="s">
        <v>1065</v>
      </c>
      <c r="E204" s="98"/>
      <c r="F204" s="98" t="s">
        <v>1065</v>
      </c>
      <c r="G204" s="98"/>
      <c r="H204" s="99" t="s">
        <v>878</v>
      </c>
      <c r="I204" s="209">
        <f t="shared" si="15"/>
        <v>2039.4705882352944</v>
      </c>
      <c r="J204" s="209">
        <f t="shared" si="12"/>
        <v>387.49941176470594</v>
      </c>
      <c r="K204" s="209">
        <v>2426.9700000000003</v>
      </c>
      <c r="L204" s="209">
        <f t="shared" si="13"/>
        <v>1942.3529411764703</v>
      </c>
      <c r="M204" s="209">
        <f t="shared" si="14"/>
        <v>369.04705882352937</v>
      </c>
      <c r="N204" s="325">
        <v>2311.3999999999996</v>
      </c>
      <c r="O204" s="230" t="s">
        <v>2584</v>
      </c>
    </row>
    <row r="205" spans="1:15" ht="38.25">
      <c r="A205" s="97">
        <v>199</v>
      </c>
      <c r="B205" s="98" t="s">
        <v>3422</v>
      </c>
      <c r="C205" s="98" t="s">
        <v>2320</v>
      </c>
      <c r="D205" s="98" t="s">
        <v>1066</v>
      </c>
      <c r="E205" s="98"/>
      <c r="F205" s="98" t="s">
        <v>1066</v>
      </c>
      <c r="G205" s="98"/>
      <c r="H205" s="99" t="s">
        <v>878</v>
      </c>
      <c r="I205" s="209">
        <f t="shared" si="15"/>
        <v>1323.5294117647059</v>
      </c>
      <c r="J205" s="209">
        <f t="shared" si="12"/>
        <v>251.47058823529412</v>
      </c>
      <c r="K205" s="209">
        <v>1575</v>
      </c>
      <c r="L205" s="209">
        <f t="shared" si="13"/>
        <v>1260.5042016806724</v>
      </c>
      <c r="M205" s="209">
        <f t="shared" si="14"/>
        <v>239.49579831932775</v>
      </c>
      <c r="N205" s="325">
        <v>1500</v>
      </c>
      <c r="O205" s="230" t="s">
        <v>2584</v>
      </c>
    </row>
    <row r="206" spans="1:15" ht="38.25">
      <c r="A206" s="97">
        <v>200</v>
      </c>
      <c r="B206" s="98" t="s">
        <v>3422</v>
      </c>
      <c r="C206" s="98" t="s">
        <v>2357</v>
      </c>
      <c r="D206" s="98" t="s">
        <v>1067</v>
      </c>
      <c r="E206" s="98"/>
      <c r="F206" s="98" t="s">
        <v>1067</v>
      </c>
      <c r="G206" s="98" t="s">
        <v>1042</v>
      </c>
      <c r="H206" s="99" t="s">
        <v>982</v>
      </c>
      <c r="I206" s="209">
        <f t="shared" si="15"/>
        <v>28288.235294117647</v>
      </c>
      <c r="J206" s="209">
        <f t="shared" si="12"/>
        <v>5374.7647058823532</v>
      </c>
      <c r="K206" s="209">
        <v>33663</v>
      </c>
      <c r="L206" s="209">
        <f t="shared" si="13"/>
        <v>26941.176470588234</v>
      </c>
      <c r="M206" s="209">
        <f t="shared" si="14"/>
        <v>5118.8235294117649</v>
      </c>
      <c r="N206" s="325">
        <v>32059.999999999996</v>
      </c>
      <c r="O206" s="230" t="s">
        <v>2918</v>
      </c>
    </row>
    <row r="207" spans="1:15" ht="38.25">
      <c r="A207" s="97">
        <v>201</v>
      </c>
      <c r="B207" s="98" t="s">
        <v>3422</v>
      </c>
      <c r="C207" s="98" t="s">
        <v>2322</v>
      </c>
      <c r="D207" s="98" t="s">
        <v>1068</v>
      </c>
      <c r="E207" s="98"/>
      <c r="F207" s="98" t="s">
        <v>1068</v>
      </c>
      <c r="G207" s="98"/>
      <c r="H207" s="99" t="s">
        <v>878</v>
      </c>
      <c r="I207" s="209">
        <f t="shared" si="15"/>
        <v>360675</v>
      </c>
      <c r="J207" s="209">
        <f t="shared" si="12"/>
        <v>68528.25</v>
      </c>
      <c r="K207" s="209">
        <v>429203.25</v>
      </c>
      <c r="L207" s="209">
        <f t="shared" si="13"/>
        <v>343500</v>
      </c>
      <c r="M207" s="209">
        <f t="shared" si="14"/>
        <v>65265</v>
      </c>
      <c r="N207" s="325">
        <v>408765</v>
      </c>
      <c r="O207" s="230" t="s">
        <v>2584</v>
      </c>
    </row>
    <row r="208" spans="1:15" ht="38.25">
      <c r="A208" s="97">
        <v>202</v>
      </c>
      <c r="B208" s="98" t="s">
        <v>3422</v>
      </c>
      <c r="C208" s="98" t="s">
        <v>2320</v>
      </c>
      <c r="D208" s="98" t="s">
        <v>1069</v>
      </c>
      <c r="E208" s="98"/>
      <c r="F208" s="98" t="s">
        <v>1069</v>
      </c>
      <c r="G208" s="98" t="s">
        <v>896</v>
      </c>
      <c r="H208" s="99" t="s">
        <v>878</v>
      </c>
      <c r="I208" s="209">
        <f t="shared" si="15"/>
        <v>3249.7058823529414</v>
      </c>
      <c r="J208" s="209">
        <f t="shared" si="12"/>
        <v>617.44411764705887</v>
      </c>
      <c r="K208" s="209">
        <v>3867.15</v>
      </c>
      <c r="L208" s="209">
        <f t="shared" si="13"/>
        <v>3094.9579831932774</v>
      </c>
      <c r="M208" s="209">
        <f t="shared" si="14"/>
        <v>588.0420168067227</v>
      </c>
      <c r="N208" s="325">
        <v>3683</v>
      </c>
      <c r="O208" s="230" t="s">
        <v>3437</v>
      </c>
    </row>
    <row r="209" spans="1:15" ht="38.25">
      <c r="A209" s="97">
        <v>203</v>
      </c>
      <c r="B209" s="98" t="s">
        <v>3422</v>
      </c>
      <c r="C209" s="98" t="s">
        <v>2320</v>
      </c>
      <c r="D209" s="98" t="s">
        <v>1070</v>
      </c>
      <c r="E209" s="98"/>
      <c r="F209" s="98" t="s">
        <v>1070</v>
      </c>
      <c r="G209" s="98" t="s">
        <v>896</v>
      </c>
      <c r="H209" s="99" t="s">
        <v>896</v>
      </c>
      <c r="I209" s="209">
        <f t="shared" si="15"/>
        <v>96970.588235294126</v>
      </c>
      <c r="J209" s="209">
        <f t="shared" si="12"/>
        <v>18424.411764705885</v>
      </c>
      <c r="K209" s="209">
        <v>115395</v>
      </c>
      <c r="L209" s="209">
        <f t="shared" si="13"/>
        <v>92352.941176470587</v>
      </c>
      <c r="M209" s="209">
        <f t="shared" si="14"/>
        <v>17547.058823529413</v>
      </c>
      <c r="N209" s="325">
        <v>109900</v>
      </c>
      <c r="O209" s="226" t="s">
        <v>2584</v>
      </c>
    </row>
    <row r="210" spans="1:15" ht="38.25">
      <c r="A210" s="97">
        <v>204</v>
      </c>
      <c r="B210" s="98" t="s">
        <v>3422</v>
      </c>
      <c r="C210" s="98" t="s">
        <v>2357</v>
      </c>
      <c r="D210" s="98" t="s">
        <v>1071</v>
      </c>
      <c r="E210" s="98"/>
      <c r="F210" s="98" t="s">
        <v>1071</v>
      </c>
      <c r="G210" s="98" t="s">
        <v>896</v>
      </c>
      <c r="H210" s="99" t="s">
        <v>896</v>
      </c>
      <c r="I210" s="209">
        <f t="shared" si="15"/>
        <v>11319</v>
      </c>
      <c r="J210" s="209">
        <f t="shared" si="12"/>
        <v>2150.61</v>
      </c>
      <c r="K210" s="209">
        <v>13469.609999999999</v>
      </c>
      <c r="L210" s="209">
        <f t="shared" si="13"/>
        <v>10780</v>
      </c>
      <c r="M210" s="209">
        <f t="shared" si="14"/>
        <v>2048.1999999999998</v>
      </c>
      <c r="N210" s="325">
        <v>12828.199999999999</v>
      </c>
      <c r="O210" s="230" t="s">
        <v>2584</v>
      </c>
    </row>
    <row r="211" spans="1:15" ht="38.25">
      <c r="A211" s="97">
        <v>205</v>
      </c>
      <c r="B211" s="98" t="s">
        <v>3422</v>
      </c>
      <c r="C211" s="98" t="s">
        <v>2320</v>
      </c>
      <c r="D211" s="98" t="s">
        <v>1072</v>
      </c>
      <c r="E211" s="98"/>
      <c r="F211" s="98" t="s">
        <v>1072</v>
      </c>
      <c r="G211" s="98"/>
      <c r="H211" s="99" t="s">
        <v>878</v>
      </c>
      <c r="I211" s="209">
        <f t="shared" si="15"/>
        <v>4116</v>
      </c>
      <c r="J211" s="209">
        <f t="shared" si="12"/>
        <v>782.04</v>
      </c>
      <c r="K211" s="209">
        <v>4898.04</v>
      </c>
      <c r="L211" s="209">
        <f t="shared" si="13"/>
        <v>3919.9999999999995</v>
      </c>
      <c r="M211" s="209">
        <f t="shared" si="14"/>
        <v>744.8</v>
      </c>
      <c r="N211" s="325">
        <v>4664.7999999999993</v>
      </c>
      <c r="O211" s="226" t="s">
        <v>2584</v>
      </c>
    </row>
    <row r="212" spans="1:15" ht="38.25">
      <c r="A212" s="97">
        <v>206</v>
      </c>
      <c r="B212" s="98" t="s">
        <v>3422</v>
      </c>
      <c r="C212" s="98" t="s">
        <v>2320</v>
      </c>
      <c r="D212" s="98" t="s">
        <v>1073</v>
      </c>
      <c r="E212" s="98"/>
      <c r="F212" s="98" t="s">
        <v>2447</v>
      </c>
      <c r="G212" s="98"/>
      <c r="H212" s="99" t="s">
        <v>878</v>
      </c>
      <c r="I212" s="209">
        <f t="shared" si="15"/>
        <v>333529.4117647059</v>
      </c>
      <c r="J212" s="209">
        <f t="shared" si="12"/>
        <v>63370.588235294119</v>
      </c>
      <c r="K212" s="209">
        <v>396900</v>
      </c>
      <c r="L212" s="209">
        <f t="shared" si="13"/>
        <v>317647.0588235294</v>
      </c>
      <c r="M212" s="209">
        <f t="shared" si="14"/>
        <v>60352.941176470587</v>
      </c>
      <c r="N212" s="325">
        <v>378000</v>
      </c>
      <c r="O212" s="226" t="s">
        <v>2584</v>
      </c>
    </row>
    <row r="213" spans="1:15" ht="38.25">
      <c r="A213" s="97">
        <v>207</v>
      </c>
      <c r="B213" s="98" t="s">
        <v>3422</v>
      </c>
      <c r="C213" s="98" t="s">
        <v>2380</v>
      </c>
      <c r="D213" s="98" t="s">
        <v>1074</v>
      </c>
      <c r="E213" s="98"/>
      <c r="F213" s="98" t="s">
        <v>2448</v>
      </c>
      <c r="G213" s="98"/>
      <c r="H213" s="99" t="s">
        <v>878</v>
      </c>
      <c r="I213" s="209">
        <f t="shared" si="15"/>
        <v>667.05882352941171</v>
      </c>
      <c r="J213" s="209">
        <f t="shared" si="12"/>
        <v>126.74117647058823</v>
      </c>
      <c r="K213" s="209">
        <v>793.8</v>
      </c>
      <c r="L213" s="209">
        <f t="shared" si="13"/>
        <v>635.2941176470589</v>
      </c>
      <c r="M213" s="209">
        <f t="shared" si="14"/>
        <v>120.70588235294119</v>
      </c>
      <c r="N213" s="325">
        <v>756</v>
      </c>
      <c r="O213" s="226" t="s">
        <v>2584</v>
      </c>
    </row>
    <row r="214" spans="1:15" ht="38.25">
      <c r="A214" s="97">
        <v>208</v>
      </c>
      <c r="B214" s="98" t="s">
        <v>3422</v>
      </c>
      <c r="C214" s="98" t="s">
        <v>2322</v>
      </c>
      <c r="D214" s="98" t="s">
        <v>1075</v>
      </c>
      <c r="E214" s="98"/>
      <c r="F214" s="98" t="s">
        <v>1075</v>
      </c>
      <c r="G214" s="98"/>
      <c r="H214" s="99" t="s">
        <v>878</v>
      </c>
      <c r="I214" s="209">
        <f t="shared" si="15"/>
        <v>15379.411764705883</v>
      </c>
      <c r="J214" s="209">
        <f t="shared" si="12"/>
        <v>2922.0882352941176</v>
      </c>
      <c r="K214" s="209">
        <v>18301.5</v>
      </c>
      <c r="L214" s="209">
        <f t="shared" si="13"/>
        <v>14647.058823529413</v>
      </c>
      <c r="M214" s="209">
        <f t="shared" si="14"/>
        <v>2782.9411764705883</v>
      </c>
      <c r="N214" s="325">
        <v>17430</v>
      </c>
      <c r="O214" s="226" t="s">
        <v>2584</v>
      </c>
    </row>
    <row r="215" spans="1:15" ht="38.25">
      <c r="A215" s="97">
        <v>209</v>
      </c>
      <c r="B215" s="98" t="s">
        <v>3422</v>
      </c>
      <c r="C215" s="98" t="s">
        <v>2317</v>
      </c>
      <c r="D215" s="98" t="s">
        <v>1076</v>
      </c>
      <c r="E215" s="98"/>
      <c r="F215" s="98" t="s">
        <v>1076</v>
      </c>
      <c r="G215" s="98"/>
      <c r="H215" s="99" t="s">
        <v>878</v>
      </c>
      <c r="I215" s="209">
        <f t="shared" si="15"/>
        <v>13978.588235294119</v>
      </c>
      <c r="J215" s="209">
        <f t="shared" si="12"/>
        <v>2655.9317647058824</v>
      </c>
      <c r="K215" s="209">
        <v>16634.52</v>
      </c>
      <c r="L215" s="209">
        <f t="shared" si="13"/>
        <v>13312.941176470589</v>
      </c>
      <c r="M215" s="209">
        <f t="shared" si="14"/>
        <v>2529.4588235294118</v>
      </c>
      <c r="N215" s="325">
        <v>15842.4</v>
      </c>
      <c r="O215" s="230" t="s">
        <v>2584</v>
      </c>
    </row>
    <row r="216" spans="1:15" ht="38.25">
      <c r="A216" s="97">
        <v>210</v>
      </c>
      <c r="B216" s="98" t="s">
        <v>3422</v>
      </c>
      <c r="C216" s="98" t="s">
        <v>2317</v>
      </c>
      <c r="D216" s="98" t="s">
        <v>1077</v>
      </c>
      <c r="E216" s="98"/>
      <c r="F216" s="98" t="s">
        <v>2450</v>
      </c>
      <c r="G216" s="98" t="s">
        <v>2451</v>
      </c>
      <c r="H216" s="99" t="s">
        <v>878</v>
      </c>
      <c r="I216" s="209">
        <f t="shared" si="15"/>
        <v>35576.470588235294</v>
      </c>
      <c r="J216" s="209">
        <f t="shared" si="12"/>
        <v>6759.5294117647063</v>
      </c>
      <c r="K216" s="209">
        <v>42336</v>
      </c>
      <c r="L216" s="209">
        <f t="shared" si="13"/>
        <v>33882.352941176476</v>
      </c>
      <c r="M216" s="209">
        <f t="shared" si="14"/>
        <v>6437.6470588235306</v>
      </c>
      <c r="N216" s="325">
        <v>40320</v>
      </c>
      <c r="O216" s="230" t="s">
        <v>3441</v>
      </c>
    </row>
    <row r="217" spans="1:15" ht="38.25">
      <c r="A217" s="97">
        <v>211</v>
      </c>
      <c r="B217" s="98" t="s">
        <v>3422</v>
      </c>
      <c r="C217" s="98" t="s">
        <v>2357</v>
      </c>
      <c r="D217" s="103" t="s">
        <v>2452</v>
      </c>
      <c r="E217" s="98"/>
      <c r="F217" s="98" t="s">
        <v>2452</v>
      </c>
      <c r="G217" s="98"/>
      <c r="H217" s="99" t="s">
        <v>878</v>
      </c>
      <c r="I217" s="209">
        <f t="shared" si="15"/>
        <v>588</v>
      </c>
      <c r="J217" s="209">
        <f t="shared" si="12"/>
        <v>111.72</v>
      </c>
      <c r="K217" s="209">
        <v>699.72</v>
      </c>
      <c r="L217" s="209">
        <f t="shared" si="13"/>
        <v>560</v>
      </c>
      <c r="M217" s="209">
        <f t="shared" si="14"/>
        <v>106.4</v>
      </c>
      <c r="N217" s="325">
        <v>666.4</v>
      </c>
      <c r="O217" s="226" t="s">
        <v>2584</v>
      </c>
    </row>
    <row r="218" spans="1:15" ht="38.25">
      <c r="A218" s="97">
        <v>212</v>
      </c>
      <c r="B218" s="98" t="s">
        <v>3422</v>
      </c>
      <c r="C218" s="98" t="s">
        <v>2357</v>
      </c>
      <c r="D218" s="98" t="s">
        <v>1078</v>
      </c>
      <c r="E218" s="98"/>
      <c r="F218" s="98" t="s">
        <v>1078</v>
      </c>
      <c r="G218" s="98"/>
      <c r="H218" s="99" t="s">
        <v>878</v>
      </c>
      <c r="I218" s="209">
        <f t="shared" si="15"/>
        <v>294</v>
      </c>
      <c r="J218" s="209">
        <f t="shared" si="12"/>
        <v>55.86</v>
      </c>
      <c r="K218" s="209">
        <v>349.86</v>
      </c>
      <c r="L218" s="209">
        <f t="shared" si="13"/>
        <v>280</v>
      </c>
      <c r="M218" s="209">
        <f t="shared" si="14"/>
        <v>53.2</v>
      </c>
      <c r="N218" s="325">
        <v>333.2</v>
      </c>
      <c r="O218" s="226" t="s">
        <v>2584</v>
      </c>
    </row>
    <row r="219" spans="1:15" ht="38.25">
      <c r="A219" s="97">
        <v>213</v>
      </c>
      <c r="B219" s="98" t="s">
        <v>3422</v>
      </c>
      <c r="C219" s="98" t="s">
        <v>2357</v>
      </c>
      <c r="D219" s="98" t="s">
        <v>1079</v>
      </c>
      <c r="E219" s="98"/>
      <c r="F219" s="98" t="s">
        <v>1079</v>
      </c>
      <c r="G219" s="98"/>
      <c r="H219" s="99" t="s">
        <v>878</v>
      </c>
      <c r="I219" s="209">
        <f t="shared" si="15"/>
        <v>882</v>
      </c>
      <c r="J219" s="209">
        <f t="shared" si="12"/>
        <v>167.58</v>
      </c>
      <c r="K219" s="209">
        <v>1049.58</v>
      </c>
      <c r="L219" s="209">
        <f t="shared" si="13"/>
        <v>840</v>
      </c>
      <c r="M219" s="209">
        <f t="shared" si="14"/>
        <v>159.6</v>
      </c>
      <c r="N219" s="325">
        <v>999.59999999999991</v>
      </c>
      <c r="O219" s="226" t="s">
        <v>2584</v>
      </c>
    </row>
    <row r="220" spans="1:15" ht="38.25">
      <c r="A220" s="97">
        <v>214</v>
      </c>
      <c r="B220" s="98" t="s">
        <v>3422</v>
      </c>
      <c r="C220" s="98" t="s">
        <v>2357</v>
      </c>
      <c r="D220" s="98" t="s">
        <v>1080</v>
      </c>
      <c r="E220" s="98"/>
      <c r="F220" s="98" t="s">
        <v>1080</v>
      </c>
      <c r="G220" s="98"/>
      <c r="H220" s="99" t="s">
        <v>878</v>
      </c>
      <c r="I220" s="209">
        <f t="shared" si="15"/>
        <v>882</v>
      </c>
      <c r="J220" s="209">
        <f t="shared" si="12"/>
        <v>167.58</v>
      </c>
      <c r="K220" s="209">
        <v>1049.58</v>
      </c>
      <c r="L220" s="209">
        <f t="shared" si="13"/>
        <v>840</v>
      </c>
      <c r="M220" s="209">
        <f t="shared" si="14"/>
        <v>159.6</v>
      </c>
      <c r="N220" s="325">
        <v>999.59999999999991</v>
      </c>
      <c r="O220" s="226" t="s">
        <v>2584</v>
      </c>
    </row>
    <row r="221" spans="1:15" ht="38.25">
      <c r="A221" s="97">
        <v>215</v>
      </c>
      <c r="B221" s="98" t="s">
        <v>3422</v>
      </c>
      <c r="C221" s="98" t="s">
        <v>2357</v>
      </c>
      <c r="D221" s="98" t="s">
        <v>1081</v>
      </c>
      <c r="E221" s="98"/>
      <c r="F221" s="98" t="s">
        <v>1081</v>
      </c>
      <c r="G221" s="98"/>
      <c r="H221" s="99" t="s">
        <v>878</v>
      </c>
      <c r="I221" s="209">
        <f t="shared" si="15"/>
        <v>222.35294117647058</v>
      </c>
      <c r="J221" s="209">
        <f t="shared" si="12"/>
        <v>42.247058823529407</v>
      </c>
      <c r="K221" s="209">
        <v>264.59999999999997</v>
      </c>
      <c r="L221" s="209">
        <f t="shared" si="13"/>
        <v>211.76470588235293</v>
      </c>
      <c r="M221" s="209">
        <f t="shared" si="14"/>
        <v>40.235294117647058</v>
      </c>
      <c r="N221" s="325">
        <v>251.99999999999997</v>
      </c>
      <c r="O221" s="230" t="s">
        <v>2584</v>
      </c>
    </row>
    <row r="222" spans="1:15" ht="38.25">
      <c r="A222" s="97">
        <v>216</v>
      </c>
      <c r="B222" s="98" t="s">
        <v>3422</v>
      </c>
      <c r="C222" s="98" t="s">
        <v>2357</v>
      </c>
      <c r="D222" s="98" t="s">
        <v>1082</v>
      </c>
      <c r="E222" s="98"/>
      <c r="F222" s="98" t="s">
        <v>1082</v>
      </c>
      <c r="G222" s="98"/>
      <c r="H222" s="99" t="s">
        <v>878</v>
      </c>
      <c r="I222" s="209">
        <f t="shared" si="15"/>
        <v>735</v>
      </c>
      <c r="J222" s="209">
        <f t="shared" si="12"/>
        <v>139.65</v>
      </c>
      <c r="K222" s="209">
        <v>874.65</v>
      </c>
      <c r="L222" s="209">
        <f t="shared" si="13"/>
        <v>700</v>
      </c>
      <c r="M222" s="209">
        <f t="shared" si="14"/>
        <v>133</v>
      </c>
      <c r="N222" s="325">
        <v>833</v>
      </c>
      <c r="O222" s="230" t="s">
        <v>2584</v>
      </c>
    </row>
    <row r="223" spans="1:15" ht="38.25">
      <c r="A223" s="97">
        <v>217</v>
      </c>
      <c r="B223" s="98" t="s">
        <v>3422</v>
      </c>
      <c r="C223" s="98" t="s">
        <v>2320</v>
      </c>
      <c r="D223" s="98" t="s">
        <v>1083</v>
      </c>
      <c r="E223" s="98"/>
      <c r="F223" s="98" t="s">
        <v>1083</v>
      </c>
      <c r="G223" s="98" t="s">
        <v>2382</v>
      </c>
      <c r="H223" s="99" t="s">
        <v>890</v>
      </c>
      <c r="I223" s="209">
        <f t="shared" si="15"/>
        <v>11112.705882352942</v>
      </c>
      <c r="J223" s="209">
        <f t="shared" si="12"/>
        <v>2111.4141176470589</v>
      </c>
      <c r="K223" s="209">
        <v>13224.12</v>
      </c>
      <c r="L223" s="209">
        <f t="shared" si="13"/>
        <v>10583.529411764706</v>
      </c>
      <c r="M223" s="209">
        <f t="shared" si="14"/>
        <v>2010.8705882352942</v>
      </c>
      <c r="N223" s="325">
        <v>12594.4</v>
      </c>
      <c r="O223" s="230" t="s">
        <v>2584</v>
      </c>
    </row>
    <row r="224" spans="1:15" ht="38.25">
      <c r="A224" s="97">
        <v>218</v>
      </c>
      <c r="B224" s="98" t="s">
        <v>3422</v>
      </c>
      <c r="C224" s="98" t="s">
        <v>2320</v>
      </c>
      <c r="D224" s="98" t="s">
        <v>1084</v>
      </c>
      <c r="E224" s="98"/>
      <c r="F224" s="98" t="s">
        <v>1084</v>
      </c>
      <c r="G224" s="98"/>
      <c r="H224" s="99" t="s">
        <v>878</v>
      </c>
      <c r="I224" s="209">
        <f t="shared" si="15"/>
        <v>9746.4705882352937</v>
      </c>
      <c r="J224" s="209">
        <f t="shared" si="12"/>
        <v>1851.8294117647058</v>
      </c>
      <c r="K224" s="209">
        <v>11598.3</v>
      </c>
      <c r="L224" s="209">
        <f t="shared" si="13"/>
        <v>9282.3529411764703</v>
      </c>
      <c r="M224" s="209">
        <f t="shared" si="14"/>
        <v>1763.6470588235293</v>
      </c>
      <c r="N224" s="325">
        <v>11046</v>
      </c>
      <c r="O224" s="230" t="s">
        <v>2584</v>
      </c>
    </row>
    <row r="225" spans="1:15" ht="38.25">
      <c r="A225" s="97">
        <v>219</v>
      </c>
      <c r="B225" s="98" t="s">
        <v>3422</v>
      </c>
      <c r="C225" s="98" t="s">
        <v>2320</v>
      </c>
      <c r="D225" s="98" t="s">
        <v>1085</v>
      </c>
      <c r="E225" s="98"/>
      <c r="F225" s="98" t="s">
        <v>2453</v>
      </c>
      <c r="G225" s="98"/>
      <c r="H225" s="99" t="s">
        <v>878</v>
      </c>
      <c r="I225" s="209">
        <f t="shared" si="15"/>
        <v>260294.11764705883</v>
      </c>
      <c r="J225" s="209">
        <f t="shared" si="12"/>
        <v>49455.882352941175</v>
      </c>
      <c r="K225" s="209">
        <v>309750</v>
      </c>
      <c r="L225" s="209">
        <f t="shared" si="13"/>
        <v>247899.15966386555</v>
      </c>
      <c r="M225" s="209">
        <f t="shared" si="14"/>
        <v>47100.840336134454</v>
      </c>
      <c r="N225" s="325">
        <v>295000</v>
      </c>
      <c r="O225" s="230" t="s">
        <v>2584</v>
      </c>
    </row>
    <row r="226" spans="1:15" ht="38.25">
      <c r="A226" s="97">
        <v>220</v>
      </c>
      <c r="B226" s="98" t="s">
        <v>3422</v>
      </c>
      <c r="C226" s="98" t="s">
        <v>2320</v>
      </c>
      <c r="D226" s="98" t="s">
        <v>1086</v>
      </c>
      <c r="E226" s="98"/>
      <c r="F226" s="98" t="s">
        <v>2454</v>
      </c>
      <c r="G226" s="98"/>
      <c r="H226" s="99" t="s">
        <v>878</v>
      </c>
      <c r="I226" s="209">
        <f t="shared" si="15"/>
        <v>283.99411764705883</v>
      </c>
      <c r="J226" s="209">
        <f t="shared" si="12"/>
        <v>53.958882352941181</v>
      </c>
      <c r="K226" s="209">
        <v>337.95299999999997</v>
      </c>
      <c r="L226" s="209">
        <f t="shared" si="13"/>
        <v>270.47058823529414</v>
      </c>
      <c r="M226" s="209">
        <f t="shared" si="14"/>
        <v>51.389411764705891</v>
      </c>
      <c r="N226" s="325">
        <v>321.86</v>
      </c>
      <c r="O226" s="230" t="s">
        <v>2195</v>
      </c>
    </row>
    <row r="227" spans="1:15" ht="38.25">
      <c r="A227" s="97">
        <v>221</v>
      </c>
      <c r="B227" s="98" t="s">
        <v>3422</v>
      </c>
      <c r="C227" s="98" t="s">
        <v>2320</v>
      </c>
      <c r="D227" s="98" t="s">
        <v>1087</v>
      </c>
      <c r="E227" s="98"/>
      <c r="F227" s="98" t="s">
        <v>2455</v>
      </c>
      <c r="G227" s="98"/>
      <c r="H227" s="99" t="s">
        <v>878</v>
      </c>
      <c r="I227" s="209">
        <f t="shared" si="15"/>
        <v>229411.76470588235</v>
      </c>
      <c r="J227" s="209">
        <f t="shared" si="12"/>
        <v>43588.23529411765</v>
      </c>
      <c r="K227" s="209">
        <v>273000</v>
      </c>
      <c r="L227" s="209">
        <f t="shared" si="13"/>
        <v>218487.3949579832</v>
      </c>
      <c r="M227" s="209">
        <f t="shared" si="14"/>
        <v>41512.60504201681</v>
      </c>
      <c r="N227" s="325">
        <v>260000</v>
      </c>
      <c r="O227" s="230" t="s">
        <v>2584</v>
      </c>
    </row>
    <row r="228" spans="1:15" ht="38.25">
      <c r="A228" s="97">
        <v>222</v>
      </c>
      <c r="B228" s="98" t="s">
        <v>3422</v>
      </c>
      <c r="C228" s="98" t="s">
        <v>2320</v>
      </c>
      <c r="D228" s="98" t="s">
        <v>1088</v>
      </c>
      <c r="E228" s="98"/>
      <c r="F228" s="98" t="s">
        <v>1088</v>
      </c>
      <c r="G228" s="98" t="s">
        <v>2456</v>
      </c>
      <c r="H228" s="99" t="s">
        <v>916</v>
      </c>
      <c r="I228" s="209">
        <f t="shared" si="15"/>
        <v>368676</v>
      </c>
      <c r="J228" s="209">
        <f t="shared" si="12"/>
        <v>70048.44</v>
      </c>
      <c r="K228" s="209">
        <v>438724.44</v>
      </c>
      <c r="L228" s="209">
        <f t="shared" si="13"/>
        <v>351120</v>
      </c>
      <c r="M228" s="209">
        <f t="shared" si="14"/>
        <v>66712.800000000003</v>
      </c>
      <c r="N228" s="325">
        <v>417832.8</v>
      </c>
      <c r="O228" s="230" t="s">
        <v>2584</v>
      </c>
    </row>
    <row r="229" spans="1:15" ht="38.25">
      <c r="A229" s="97">
        <v>223</v>
      </c>
      <c r="B229" s="98" t="s">
        <v>3422</v>
      </c>
      <c r="C229" s="98" t="s">
        <v>2398</v>
      </c>
      <c r="D229" s="98" t="s">
        <v>1089</v>
      </c>
      <c r="E229" s="98"/>
      <c r="F229" s="98" t="s">
        <v>1089</v>
      </c>
      <c r="G229" s="98"/>
      <c r="H229" s="99" t="s">
        <v>878</v>
      </c>
      <c r="I229" s="209">
        <f t="shared" si="15"/>
        <v>88941.176470588238</v>
      </c>
      <c r="J229" s="209">
        <f t="shared" si="12"/>
        <v>16898.823529411766</v>
      </c>
      <c r="K229" s="209">
        <v>105840</v>
      </c>
      <c r="L229" s="209">
        <f t="shared" si="13"/>
        <v>84705.882352941175</v>
      </c>
      <c r="M229" s="209">
        <f t="shared" si="14"/>
        <v>16094.117647058823</v>
      </c>
      <c r="N229" s="325">
        <v>100800</v>
      </c>
      <c r="O229" s="226" t="s">
        <v>2584</v>
      </c>
    </row>
    <row r="230" spans="1:15" ht="38.25">
      <c r="A230" s="97">
        <v>224</v>
      </c>
      <c r="B230" s="98" t="s">
        <v>3422</v>
      </c>
      <c r="C230" s="98" t="s">
        <v>2320</v>
      </c>
      <c r="D230" s="98" t="s">
        <v>1090</v>
      </c>
      <c r="E230" s="98"/>
      <c r="F230" s="98" t="s">
        <v>2457</v>
      </c>
      <c r="G230" s="98"/>
      <c r="H230" s="99" t="s">
        <v>878</v>
      </c>
      <c r="I230" s="209">
        <f t="shared" si="15"/>
        <v>6547.0588235294117</v>
      </c>
      <c r="J230" s="209">
        <f t="shared" si="12"/>
        <v>1243.9411764705883</v>
      </c>
      <c r="K230" s="209">
        <v>7790.9999999999991</v>
      </c>
      <c r="L230" s="209">
        <f t="shared" si="13"/>
        <v>6235.2941176470586</v>
      </c>
      <c r="M230" s="209">
        <f t="shared" si="14"/>
        <v>1184.7058823529412</v>
      </c>
      <c r="N230" s="325">
        <v>7419.9999999999991</v>
      </c>
      <c r="O230" s="226" t="s">
        <v>2584</v>
      </c>
    </row>
    <row r="231" spans="1:15" ht="38.25">
      <c r="A231" s="97">
        <v>225</v>
      </c>
      <c r="B231" s="98" t="s">
        <v>3422</v>
      </c>
      <c r="C231" s="98" t="s">
        <v>2322</v>
      </c>
      <c r="D231" s="98" t="s">
        <v>1091</v>
      </c>
      <c r="E231" s="98"/>
      <c r="F231" s="98" t="s">
        <v>1091</v>
      </c>
      <c r="G231" s="98" t="s">
        <v>2458</v>
      </c>
      <c r="H231" s="99" t="s">
        <v>878</v>
      </c>
      <c r="I231" s="209">
        <f t="shared" si="15"/>
        <v>267540</v>
      </c>
      <c r="J231" s="209">
        <f t="shared" si="12"/>
        <v>50832.6</v>
      </c>
      <c r="K231" s="209">
        <v>318372.59999999998</v>
      </c>
      <c r="L231" s="209">
        <f t="shared" si="13"/>
        <v>254800</v>
      </c>
      <c r="M231" s="209">
        <f t="shared" si="14"/>
        <v>48412</v>
      </c>
      <c r="N231" s="325">
        <v>303212</v>
      </c>
      <c r="O231" s="226" t="s">
        <v>2584</v>
      </c>
    </row>
    <row r="232" spans="1:15" ht="38.25">
      <c r="A232" s="97">
        <v>226</v>
      </c>
      <c r="B232" s="98" t="s">
        <v>3422</v>
      </c>
      <c r="C232" s="98" t="s">
        <v>2322</v>
      </c>
      <c r="D232" s="98" t="s">
        <v>1092</v>
      </c>
      <c r="E232" s="98"/>
      <c r="F232" s="98" t="s">
        <v>1092</v>
      </c>
      <c r="G232" s="98" t="s">
        <v>2459</v>
      </c>
      <c r="H232" s="99" t="s">
        <v>878</v>
      </c>
      <c r="I232" s="209">
        <f t="shared" si="15"/>
        <v>4527.3529411764703</v>
      </c>
      <c r="J232" s="209">
        <f t="shared" si="12"/>
        <v>860.19705882352935</v>
      </c>
      <c r="K232" s="209">
        <v>5387.5499999999993</v>
      </c>
      <c r="L232" s="209">
        <f t="shared" si="13"/>
        <v>4311.7647058823532</v>
      </c>
      <c r="M232" s="209">
        <f t="shared" si="14"/>
        <v>819.23529411764707</v>
      </c>
      <c r="N232" s="325">
        <v>5131</v>
      </c>
      <c r="O232" s="226" t="s">
        <v>2584</v>
      </c>
    </row>
    <row r="233" spans="1:15" ht="38.25">
      <c r="A233" s="97">
        <v>227</v>
      </c>
      <c r="B233" s="98" t="s">
        <v>3422</v>
      </c>
      <c r="C233" s="98" t="s">
        <v>2322</v>
      </c>
      <c r="D233" s="98" t="s">
        <v>1093</v>
      </c>
      <c r="E233" s="98"/>
      <c r="F233" s="98" t="s">
        <v>2460</v>
      </c>
      <c r="G233" s="98" t="s">
        <v>2459</v>
      </c>
      <c r="H233" s="99" t="s">
        <v>878</v>
      </c>
      <c r="I233" s="209">
        <f t="shared" si="15"/>
        <v>6930.0000000000009</v>
      </c>
      <c r="J233" s="209">
        <f t="shared" si="12"/>
        <v>1316.7000000000003</v>
      </c>
      <c r="K233" s="209">
        <v>8246.7000000000007</v>
      </c>
      <c r="L233" s="209">
        <f t="shared" si="13"/>
        <v>6600</v>
      </c>
      <c r="M233" s="209">
        <f t="shared" si="14"/>
        <v>1254</v>
      </c>
      <c r="N233" s="325">
        <v>7854</v>
      </c>
      <c r="O233" s="230" t="s">
        <v>2584</v>
      </c>
    </row>
    <row r="234" spans="1:15" ht="25.5">
      <c r="A234" s="97">
        <v>228</v>
      </c>
      <c r="B234" s="98" t="s">
        <v>1097</v>
      </c>
      <c r="C234" s="98" t="s">
        <v>2443</v>
      </c>
      <c r="D234" s="98" t="s">
        <v>1099</v>
      </c>
      <c r="E234" s="98"/>
      <c r="F234" s="98" t="s">
        <v>1099</v>
      </c>
      <c r="G234" s="98" t="s">
        <v>896</v>
      </c>
      <c r="H234" s="99" t="s">
        <v>896</v>
      </c>
      <c r="I234" s="209">
        <f t="shared" si="15"/>
        <v>247058.82352941178</v>
      </c>
      <c r="J234" s="209">
        <f t="shared" si="12"/>
        <v>46941.176470588238</v>
      </c>
      <c r="K234" s="209">
        <v>294000</v>
      </c>
      <c r="L234" s="209">
        <f t="shared" si="13"/>
        <v>235294.11764705883</v>
      </c>
      <c r="M234" s="209">
        <f t="shared" si="14"/>
        <v>44705.882352941175</v>
      </c>
      <c r="N234" s="325">
        <v>280000</v>
      </c>
      <c r="O234" s="230" t="s">
        <v>2584</v>
      </c>
    </row>
    <row r="235" spans="1:15" ht="25.5">
      <c r="A235" s="97">
        <v>229</v>
      </c>
      <c r="B235" s="98" t="s">
        <v>1097</v>
      </c>
      <c r="C235" s="98" t="s">
        <v>2322</v>
      </c>
      <c r="D235" s="98" t="s">
        <v>1101</v>
      </c>
      <c r="E235" s="98"/>
      <c r="F235" s="98" t="s">
        <v>1101</v>
      </c>
      <c r="G235" s="98"/>
      <c r="H235" s="99" t="s">
        <v>878</v>
      </c>
      <c r="I235" s="209">
        <f t="shared" si="15"/>
        <v>395430</v>
      </c>
      <c r="J235" s="209">
        <f t="shared" si="12"/>
        <v>75131.7</v>
      </c>
      <c r="K235" s="209">
        <v>470561.7</v>
      </c>
      <c r="L235" s="209">
        <f t="shared" si="13"/>
        <v>376600</v>
      </c>
      <c r="M235" s="209">
        <f t="shared" si="14"/>
        <v>71554</v>
      </c>
      <c r="N235" s="325">
        <v>448154</v>
      </c>
      <c r="O235" s="230" t="s">
        <v>2584</v>
      </c>
    </row>
    <row r="236" spans="1:15" ht="25.5">
      <c r="A236" s="97">
        <v>230</v>
      </c>
      <c r="B236" s="98" t="s">
        <v>1097</v>
      </c>
      <c r="C236" s="98" t="s">
        <v>2322</v>
      </c>
      <c r="D236" s="98" t="s">
        <v>2112</v>
      </c>
      <c r="E236" s="98"/>
      <c r="F236" s="98" t="s">
        <v>2112</v>
      </c>
      <c r="G236" s="98"/>
      <c r="H236" s="99" t="s">
        <v>878</v>
      </c>
      <c r="I236" s="209">
        <f t="shared" si="15"/>
        <v>1249500</v>
      </c>
      <c r="J236" s="209">
        <f t="shared" si="12"/>
        <v>237405</v>
      </c>
      <c r="K236" s="209">
        <v>1486905</v>
      </c>
      <c r="L236" s="209">
        <f t="shared" si="13"/>
        <v>1190000</v>
      </c>
      <c r="M236" s="209">
        <f t="shared" si="14"/>
        <v>226100</v>
      </c>
      <c r="N236" s="325">
        <v>1416100</v>
      </c>
      <c r="O236" s="230" t="s">
        <v>2584</v>
      </c>
    </row>
    <row r="237" spans="1:15" ht="25.5">
      <c r="A237" s="97">
        <v>231</v>
      </c>
      <c r="B237" s="98" t="s">
        <v>1097</v>
      </c>
      <c r="C237" s="98" t="s">
        <v>2320</v>
      </c>
      <c r="D237" s="98" t="s">
        <v>2873</v>
      </c>
      <c r="E237" s="98"/>
      <c r="F237" s="98" t="s">
        <v>1102</v>
      </c>
      <c r="G237" s="98"/>
      <c r="H237" s="99" t="s">
        <v>878</v>
      </c>
      <c r="I237" s="209">
        <f t="shared" si="15"/>
        <v>234705.88235294117</v>
      </c>
      <c r="J237" s="209">
        <f t="shared" si="12"/>
        <v>44594.117647058825</v>
      </c>
      <c r="K237" s="209">
        <v>279300</v>
      </c>
      <c r="L237" s="209">
        <f t="shared" si="13"/>
        <v>223529.4117647059</v>
      </c>
      <c r="M237" s="209">
        <f t="shared" si="14"/>
        <v>42470.588235294119</v>
      </c>
      <c r="N237" s="325">
        <v>266000</v>
      </c>
      <c r="O237" s="230" t="s">
        <v>2584</v>
      </c>
    </row>
    <row r="238" spans="1:15" ht="25.5">
      <c r="A238" s="97">
        <v>232</v>
      </c>
      <c r="B238" s="98" t="s">
        <v>1097</v>
      </c>
      <c r="C238" s="98" t="s">
        <v>2320</v>
      </c>
      <c r="D238" s="98" t="s">
        <v>2873</v>
      </c>
      <c r="E238" s="98"/>
      <c r="F238" s="98" t="s">
        <v>1104</v>
      </c>
      <c r="G238" s="98" t="s">
        <v>1105</v>
      </c>
      <c r="H238" s="99" t="s">
        <v>878</v>
      </c>
      <c r="I238" s="209">
        <f t="shared" si="15"/>
        <v>34411.764705882357</v>
      </c>
      <c r="J238" s="209">
        <f t="shared" si="12"/>
        <v>6538.2352941176478</v>
      </c>
      <c r="K238" s="209">
        <v>40950</v>
      </c>
      <c r="L238" s="209">
        <f t="shared" si="13"/>
        <v>32773.10924369748</v>
      </c>
      <c r="M238" s="209">
        <f t="shared" si="14"/>
        <v>6226.8907563025214</v>
      </c>
      <c r="N238" s="325">
        <v>39000</v>
      </c>
      <c r="O238" s="230" t="s">
        <v>2584</v>
      </c>
    </row>
    <row r="239" spans="1:15" ht="25.5">
      <c r="A239" s="97">
        <v>233</v>
      </c>
      <c r="B239" s="98" t="s">
        <v>1097</v>
      </c>
      <c r="C239" s="98" t="s">
        <v>2320</v>
      </c>
      <c r="D239" s="98" t="s">
        <v>2873</v>
      </c>
      <c r="E239" s="98"/>
      <c r="F239" s="98" t="s">
        <v>1106</v>
      </c>
      <c r="G239" s="98"/>
      <c r="H239" s="99" t="s">
        <v>878</v>
      </c>
      <c r="I239" s="209">
        <f t="shared" si="15"/>
        <v>163289.82352941175</v>
      </c>
      <c r="J239" s="209">
        <f t="shared" si="12"/>
        <v>31025.066470588234</v>
      </c>
      <c r="K239" s="209">
        <v>194314.88999999998</v>
      </c>
      <c r="L239" s="209">
        <f t="shared" si="13"/>
        <v>155514.11764705883</v>
      </c>
      <c r="M239" s="209">
        <f t="shared" si="14"/>
        <v>29547.682352941178</v>
      </c>
      <c r="N239" s="325">
        <v>185061.8</v>
      </c>
      <c r="O239" s="226" t="s">
        <v>2584</v>
      </c>
    </row>
    <row r="240" spans="1:15" ht="25.5">
      <c r="A240" s="97">
        <v>234</v>
      </c>
      <c r="B240" s="98" t="s">
        <v>1097</v>
      </c>
      <c r="C240" s="98" t="s">
        <v>2320</v>
      </c>
      <c r="D240" s="98" t="s">
        <v>2874</v>
      </c>
      <c r="E240" s="98"/>
      <c r="F240" s="98" t="s">
        <v>1107</v>
      </c>
      <c r="G240" s="98"/>
      <c r="H240" s="99" t="s">
        <v>878</v>
      </c>
      <c r="I240" s="209">
        <f t="shared" si="15"/>
        <v>325499.11764705885</v>
      </c>
      <c r="J240" s="209">
        <f t="shared" si="12"/>
        <v>61844.832352941186</v>
      </c>
      <c r="K240" s="209">
        <v>387343.95</v>
      </c>
      <c r="L240" s="209">
        <f t="shared" si="13"/>
        <v>309999.15966386558</v>
      </c>
      <c r="M240" s="209">
        <f t="shared" si="14"/>
        <v>58899.840336134461</v>
      </c>
      <c r="N240" s="325">
        <v>368899</v>
      </c>
      <c r="O240" s="226" t="s">
        <v>3437</v>
      </c>
    </row>
    <row r="241" spans="1:15" ht="25.5">
      <c r="A241" s="97">
        <v>235</v>
      </c>
      <c r="B241" s="98" t="s">
        <v>1097</v>
      </c>
      <c r="C241" s="98" t="s">
        <v>2320</v>
      </c>
      <c r="D241" s="98" t="s">
        <v>2875</v>
      </c>
      <c r="E241" s="98"/>
      <c r="F241" s="98" t="s">
        <v>1108</v>
      </c>
      <c r="G241" s="98"/>
      <c r="H241" s="99" t="s">
        <v>878</v>
      </c>
      <c r="I241" s="209">
        <f t="shared" si="15"/>
        <v>304994.11764705885</v>
      </c>
      <c r="J241" s="209">
        <f t="shared" si="12"/>
        <v>57948.882352941182</v>
      </c>
      <c r="K241" s="209">
        <v>362943</v>
      </c>
      <c r="L241" s="209">
        <f t="shared" si="13"/>
        <v>290470.58823529416</v>
      </c>
      <c r="M241" s="209">
        <f t="shared" si="14"/>
        <v>55189.411764705888</v>
      </c>
      <c r="N241" s="325">
        <v>345660</v>
      </c>
      <c r="O241" s="226" t="s">
        <v>2195</v>
      </c>
    </row>
    <row r="242" spans="1:15" ht="25.5">
      <c r="A242" s="97">
        <v>236</v>
      </c>
      <c r="B242" s="98" t="s">
        <v>1097</v>
      </c>
      <c r="C242" s="98" t="s">
        <v>2412</v>
      </c>
      <c r="D242" s="98" t="s">
        <v>1109</v>
      </c>
      <c r="E242" s="98"/>
      <c r="F242" s="98" t="s">
        <v>1109</v>
      </c>
      <c r="G242" s="98"/>
      <c r="H242" s="99" t="s">
        <v>878</v>
      </c>
      <c r="I242" s="209">
        <f t="shared" si="15"/>
        <v>8214.7058823529424</v>
      </c>
      <c r="J242" s="209">
        <f t="shared" si="12"/>
        <v>1560.794117647059</v>
      </c>
      <c r="K242" s="209">
        <v>9775.5</v>
      </c>
      <c r="L242" s="209">
        <f t="shared" si="13"/>
        <v>7823.5294117647063</v>
      </c>
      <c r="M242" s="209">
        <f t="shared" si="14"/>
        <v>1486.4705882352941</v>
      </c>
      <c r="N242" s="325">
        <v>9310</v>
      </c>
      <c r="O242" s="226" t="s">
        <v>2584</v>
      </c>
    </row>
    <row r="243" spans="1:15" ht="25.5">
      <c r="A243" s="97">
        <v>237</v>
      </c>
      <c r="B243" s="98" t="s">
        <v>1097</v>
      </c>
      <c r="C243" s="98" t="s">
        <v>2412</v>
      </c>
      <c r="D243" s="98" t="s">
        <v>2876</v>
      </c>
      <c r="E243" s="98"/>
      <c r="F243" s="98" t="s">
        <v>1110</v>
      </c>
      <c r="G243" s="98"/>
      <c r="H243" s="99" t="s">
        <v>878</v>
      </c>
      <c r="I243" s="209">
        <f t="shared" si="15"/>
        <v>555882.3529411765</v>
      </c>
      <c r="J243" s="209">
        <f t="shared" si="12"/>
        <v>105617.64705882354</v>
      </c>
      <c r="K243" s="209">
        <v>661500</v>
      </c>
      <c r="L243" s="209">
        <f t="shared" si="13"/>
        <v>529411.76470588241</v>
      </c>
      <c r="M243" s="209">
        <f t="shared" si="14"/>
        <v>100588.23529411767</v>
      </c>
      <c r="N243" s="325">
        <v>630000</v>
      </c>
      <c r="O243" s="230" t="s">
        <v>2584</v>
      </c>
    </row>
    <row r="244" spans="1:15" ht="25.5">
      <c r="A244" s="97">
        <v>238</v>
      </c>
      <c r="B244" s="98" t="s">
        <v>1097</v>
      </c>
      <c r="C244" s="98" t="s">
        <v>2412</v>
      </c>
      <c r="D244" s="98" t="s">
        <v>2877</v>
      </c>
      <c r="E244" s="98"/>
      <c r="F244" s="98" t="s">
        <v>1111</v>
      </c>
      <c r="G244" s="98"/>
      <c r="H244" s="99" t="s">
        <v>878</v>
      </c>
      <c r="I244" s="209">
        <f t="shared" si="15"/>
        <v>702882.3529411765</v>
      </c>
      <c r="J244" s="209">
        <f t="shared" si="12"/>
        <v>133547.64705882352</v>
      </c>
      <c r="K244" s="209">
        <v>836430</v>
      </c>
      <c r="L244" s="209">
        <f t="shared" si="13"/>
        <v>669411.76470588241</v>
      </c>
      <c r="M244" s="209">
        <f t="shared" si="14"/>
        <v>127188.23529411767</v>
      </c>
      <c r="N244" s="325">
        <v>796600</v>
      </c>
      <c r="O244" s="226" t="s">
        <v>2584</v>
      </c>
    </row>
    <row r="245" spans="1:15" ht="25.5">
      <c r="A245" s="97">
        <v>239</v>
      </c>
      <c r="B245" s="98" t="s">
        <v>1097</v>
      </c>
      <c r="C245" s="98" t="s">
        <v>2322</v>
      </c>
      <c r="D245" s="98" t="s">
        <v>2878</v>
      </c>
      <c r="E245" s="98"/>
      <c r="F245" s="98" t="s">
        <v>1112</v>
      </c>
      <c r="G245" s="98"/>
      <c r="H245" s="99" t="s">
        <v>878</v>
      </c>
      <c r="I245" s="209">
        <f t="shared" si="15"/>
        <v>92872.941176470602</v>
      </c>
      <c r="J245" s="209">
        <f t="shared" si="12"/>
        <v>17645.858823529416</v>
      </c>
      <c r="K245" s="209">
        <v>110518.8</v>
      </c>
      <c r="L245" s="209">
        <f t="shared" si="13"/>
        <v>88450.420168067227</v>
      </c>
      <c r="M245" s="209">
        <f t="shared" si="14"/>
        <v>16805.579831932773</v>
      </c>
      <c r="N245" s="325">
        <v>105256</v>
      </c>
      <c r="O245" s="226" t="s">
        <v>3437</v>
      </c>
    </row>
    <row r="246" spans="1:15" ht="38.25">
      <c r="A246" s="97">
        <v>240</v>
      </c>
      <c r="B246" s="98" t="s">
        <v>1097</v>
      </c>
      <c r="C246" s="98" t="s">
        <v>2322</v>
      </c>
      <c r="D246" s="98" t="s">
        <v>2878</v>
      </c>
      <c r="E246" s="98"/>
      <c r="F246" s="98" t="s">
        <v>1114</v>
      </c>
      <c r="G246" s="98"/>
      <c r="H246" s="99" t="s">
        <v>878</v>
      </c>
      <c r="I246" s="209">
        <f t="shared" si="15"/>
        <v>69654.705882352951</v>
      </c>
      <c r="J246" s="209">
        <f t="shared" si="12"/>
        <v>13234.394117647062</v>
      </c>
      <c r="K246" s="209">
        <v>82889.100000000006</v>
      </c>
      <c r="L246" s="209">
        <f t="shared" si="13"/>
        <v>66337.815126050424</v>
      </c>
      <c r="M246" s="209">
        <f t="shared" si="14"/>
        <v>12604.18487394958</v>
      </c>
      <c r="N246" s="325">
        <v>78942</v>
      </c>
      <c r="O246" s="226" t="s">
        <v>3437</v>
      </c>
    </row>
    <row r="247" spans="1:15" ht="25.5">
      <c r="A247" s="97">
        <v>241</v>
      </c>
      <c r="B247" s="98" t="s">
        <v>1097</v>
      </c>
      <c r="C247" s="98" t="s">
        <v>2322</v>
      </c>
      <c r="D247" s="98" t="s">
        <v>2879</v>
      </c>
      <c r="E247" s="98"/>
      <c r="F247" s="98" t="s">
        <v>2462</v>
      </c>
      <c r="G247" s="98"/>
      <c r="H247" s="99" t="s">
        <v>878</v>
      </c>
      <c r="I247" s="209">
        <f t="shared" si="15"/>
        <v>477162.00000000006</v>
      </c>
      <c r="J247" s="209">
        <f t="shared" si="12"/>
        <v>90660.780000000013</v>
      </c>
      <c r="K247" s="209">
        <v>567822.78</v>
      </c>
      <c r="L247" s="209">
        <f t="shared" si="13"/>
        <v>454440</v>
      </c>
      <c r="M247" s="209">
        <f t="shared" si="14"/>
        <v>86343.6</v>
      </c>
      <c r="N247" s="325">
        <v>540783.6</v>
      </c>
      <c r="O247" s="230" t="s">
        <v>2584</v>
      </c>
    </row>
    <row r="248" spans="1:15" ht="25.5">
      <c r="A248" s="97">
        <v>242</v>
      </c>
      <c r="B248" s="98" t="s">
        <v>1097</v>
      </c>
      <c r="C248" s="98" t="s">
        <v>2322</v>
      </c>
      <c r="D248" s="98" t="s">
        <v>2879</v>
      </c>
      <c r="E248" s="98"/>
      <c r="F248" s="98" t="s">
        <v>1115</v>
      </c>
      <c r="G248" s="98"/>
      <c r="H248" s="99" t="s">
        <v>878</v>
      </c>
      <c r="I248" s="209">
        <f t="shared" si="15"/>
        <v>373058.82352941181</v>
      </c>
      <c r="J248" s="209">
        <f t="shared" si="12"/>
        <v>70881.176470588238</v>
      </c>
      <c r="K248" s="209">
        <v>443940</v>
      </c>
      <c r="L248" s="209">
        <f t="shared" si="13"/>
        <v>355294.11764705885</v>
      </c>
      <c r="M248" s="209">
        <f t="shared" si="14"/>
        <v>67505.882352941189</v>
      </c>
      <c r="N248" s="325">
        <v>422800</v>
      </c>
      <c r="O248" s="226" t="s">
        <v>3442</v>
      </c>
    </row>
    <row r="249" spans="1:15" ht="25.5">
      <c r="A249" s="97">
        <v>243</v>
      </c>
      <c r="B249" s="98" t="s">
        <v>1097</v>
      </c>
      <c r="C249" s="98" t="s">
        <v>2322</v>
      </c>
      <c r="D249" s="98" t="s">
        <v>2879</v>
      </c>
      <c r="E249" s="98"/>
      <c r="F249" s="98" t="s">
        <v>1116</v>
      </c>
      <c r="G249" s="98"/>
      <c r="H249" s="99" t="s">
        <v>878</v>
      </c>
      <c r="I249" s="209">
        <f t="shared" si="15"/>
        <v>947712.3529411765</v>
      </c>
      <c r="J249" s="209">
        <f t="shared" si="12"/>
        <v>180065.34705882354</v>
      </c>
      <c r="K249" s="209">
        <v>1127777.7</v>
      </c>
      <c r="L249" s="209">
        <f t="shared" si="13"/>
        <v>902583.19327731093</v>
      </c>
      <c r="M249" s="209">
        <f t="shared" si="14"/>
        <v>171490.80672268907</v>
      </c>
      <c r="N249" s="325">
        <v>1074074</v>
      </c>
      <c r="O249" s="226" t="s">
        <v>2584</v>
      </c>
    </row>
    <row r="250" spans="1:15" ht="25.5">
      <c r="A250" s="97">
        <v>244</v>
      </c>
      <c r="B250" s="98" t="s">
        <v>1097</v>
      </c>
      <c r="C250" s="98" t="s">
        <v>2322</v>
      </c>
      <c r="D250" s="98" t="s">
        <v>1452</v>
      </c>
      <c r="E250" s="98"/>
      <c r="F250" s="98" t="s">
        <v>1452</v>
      </c>
      <c r="G250" s="98"/>
      <c r="H250" s="99" t="s">
        <v>878</v>
      </c>
      <c r="I250" s="209">
        <f t="shared" si="15"/>
        <v>1217647.0588235294</v>
      </c>
      <c r="J250" s="209">
        <f t="shared" si="12"/>
        <v>231352.9411764706</v>
      </c>
      <c r="K250" s="209">
        <v>1449000</v>
      </c>
      <c r="L250" s="209">
        <f t="shared" si="13"/>
        <v>1159663.8655462186</v>
      </c>
      <c r="M250" s="209">
        <f t="shared" si="14"/>
        <v>220336.13445378153</v>
      </c>
      <c r="N250" s="325">
        <v>1380000</v>
      </c>
      <c r="O250" s="226" t="s">
        <v>2584</v>
      </c>
    </row>
    <row r="251" spans="1:15" ht="38.25">
      <c r="A251" s="97">
        <v>245</v>
      </c>
      <c r="B251" s="98" t="s">
        <v>1097</v>
      </c>
      <c r="C251" s="98" t="s">
        <v>2322</v>
      </c>
      <c r="D251" s="98" t="s">
        <v>1451</v>
      </c>
      <c r="E251" s="98"/>
      <c r="F251" s="98" t="s">
        <v>1451</v>
      </c>
      <c r="G251" s="98"/>
      <c r="H251" s="99" t="s">
        <v>878</v>
      </c>
      <c r="I251" s="209">
        <f t="shared" si="15"/>
        <v>581470.5882352941</v>
      </c>
      <c r="J251" s="209">
        <f t="shared" si="12"/>
        <v>110479.41176470587</v>
      </c>
      <c r="K251" s="209">
        <v>691950</v>
      </c>
      <c r="L251" s="209">
        <f t="shared" si="13"/>
        <v>553781.51260504208</v>
      </c>
      <c r="M251" s="209">
        <f t="shared" si="14"/>
        <v>105218.48739495799</v>
      </c>
      <c r="N251" s="325">
        <v>659000</v>
      </c>
      <c r="O251" s="226" t="s">
        <v>2584</v>
      </c>
    </row>
    <row r="252" spans="1:15" ht="25.5">
      <c r="A252" s="97">
        <v>246</v>
      </c>
      <c r="B252" s="98" t="s">
        <v>1097</v>
      </c>
      <c r="C252" s="98" t="s">
        <v>2320</v>
      </c>
      <c r="D252" s="98" t="s">
        <v>1119</v>
      </c>
      <c r="E252" s="98"/>
      <c r="F252" s="98" t="s">
        <v>1119</v>
      </c>
      <c r="G252" s="98"/>
      <c r="H252" s="99" t="s">
        <v>878</v>
      </c>
      <c r="I252" s="209">
        <f t="shared" si="15"/>
        <v>41382.352941176476</v>
      </c>
      <c r="J252" s="209">
        <f t="shared" si="12"/>
        <v>7862.6470588235306</v>
      </c>
      <c r="K252" s="209">
        <v>49245</v>
      </c>
      <c r="L252" s="209">
        <f t="shared" si="13"/>
        <v>39411.764705882357</v>
      </c>
      <c r="M252" s="209">
        <f t="shared" si="14"/>
        <v>7488.2352941176478</v>
      </c>
      <c r="N252" s="325">
        <v>46900</v>
      </c>
      <c r="O252" s="226" t="s">
        <v>2919</v>
      </c>
    </row>
    <row r="253" spans="1:15" ht="25.5">
      <c r="A253" s="97">
        <v>247</v>
      </c>
      <c r="B253" s="98" t="s">
        <v>1097</v>
      </c>
      <c r="C253" s="98" t="s">
        <v>2320</v>
      </c>
      <c r="D253" s="98" t="s">
        <v>2880</v>
      </c>
      <c r="E253" s="98"/>
      <c r="F253" s="98" t="s">
        <v>2463</v>
      </c>
      <c r="G253" s="98"/>
      <c r="H253" s="99" t="s">
        <v>878</v>
      </c>
      <c r="I253" s="209">
        <f t="shared" si="15"/>
        <v>699279</v>
      </c>
      <c r="J253" s="209">
        <f t="shared" si="12"/>
        <v>132863.01</v>
      </c>
      <c r="K253" s="209">
        <v>832142.01</v>
      </c>
      <c r="L253" s="209">
        <f t="shared" si="13"/>
        <v>665980</v>
      </c>
      <c r="M253" s="209">
        <f t="shared" si="14"/>
        <v>126536.2</v>
      </c>
      <c r="N253" s="325">
        <v>792516.2</v>
      </c>
      <c r="O253" s="226" t="s">
        <v>2584</v>
      </c>
    </row>
    <row r="254" spans="1:15" ht="25.5">
      <c r="A254" s="97">
        <v>248</v>
      </c>
      <c r="B254" s="98" t="s">
        <v>1097</v>
      </c>
      <c r="C254" s="98" t="s">
        <v>2322</v>
      </c>
      <c r="D254" s="98" t="s">
        <v>2881</v>
      </c>
      <c r="E254" s="98"/>
      <c r="F254" s="98" t="s">
        <v>1121</v>
      </c>
      <c r="G254" s="98"/>
      <c r="H254" s="99" t="s">
        <v>878</v>
      </c>
      <c r="I254" s="209">
        <f t="shared" si="15"/>
        <v>59047.058823529413</v>
      </c>
      <c r="J254" s="209">
        <f t="shared" si="12"/>
        <v>11218.941176470589</v>
      </c>
      <c r="K254" s="209">
        <v>70266</v>
      </c>
      <c r="L254" s="209">
        <f t="shared" si="13"/>
        <v>56235.294117647063</v>
      </c>
      <c r="M254" s="209">
        <f t="shared" si="14"/>
        <v>10684.705882352942</v>
      </c>
      <c r="N254" s="325">
        <v>66920</v>
      </c>
      <c r="O254" s="226" t="s">
        <v>2584</v>
      </c>
    </row>
    <row r="255" spans="1:15" ht="25.5">
      <c r="A255" s="97">
        <v>249</v>
      </c>
      <c r="B255" s="98" t="s">
        <v>1097</v>
      </c>
      <c r="C255" s="98" t="s">
        <v>2322</v>
      </c>
      <c r="D255" s="98" t="s">
        <v>2881</v>
      </c>
      <c r="E255" s="98"/>
      <c r="F255" s="98" t="s">
        <v>1122</v>
      </c>
      <c r="G255" s="98"/>
      <c r="H255" s="99" t="s">
        <v>878</v>
      </c>
      <c r="I255" s="209">
        <f t="shared" si="15"/>
        <v>58676.470588235294</v>
      </c>
      <c r="J255" s="209">
        <f t="shared" si="12"/>
        <v>11148.529411764706</v>
      </c>
      <c r="K255" s="209">
        <v>69825</v>
      </c>
      <c r="L255" s="209">
        <f t="shared" si="13"/>
        <v>55882.352941176476</v>
      </c>
      <c r="M255" s="209">
        <f t="shared" si="14"/>
        <v>10617.64705882353</v>
      </c>
      <c r="N255" s="325">
        <v>66500</v>
      </c>
      <c r="O255" s="226" t="s">
        <v>2584</v>
      </c>
    </row>
    <row r="256" spans="1:15" ht="25.5">
      <c r="A256" s="97">
        <v>250</v>
      </c>
      <c r="B256" s="98" t="s">
        <v>1097</v>
      </c>
      <c r="C256" s="98" t="s">
        <v>2322</v>
      </c>
      <c r="D256" s="98" t="s">
        <v>2881</v>
      </c>
      <c r="E256" s="98"/>
      <c r="F256" s="98" t="s">
        <v>1123</v>
      </c>
      <c r="G256" s="98"/>
      <c r="H256" s="99" t="s">
        <v>878</v>
      </c>
      <c r="I256" s="209">
        <f t="shared" si="15"/>
        <v>58676.470588235294</v>
      </c>
      <c r="J256" s="209">
        <f t="shared" si="12"/>
        <v>11148.529411764706</v>
      </c>
      <c r="K256" s="209">
        <v>69825</v>
      </c>
      <c r="L256" s="209">
        <f t="shared" si="13"/>
        <v>55882.352941176476</v>
      </c>
      <c r="M256" s="209">
        <f t="shared" si="14"/>
        <v>10617.64705882353</v>
      </c>
      <c r="N256" s="325">
        <v>66500</v>
      </c>
      <c r="O256" s="226" t="s">
        <v>2584</v>
      </c>
    </row>
    <row r="257" spans="1:15" ht="25.5">
      <c r="A257" s="97">
        <v>251</v>
      </c>
      <c r="B257" s="98" t="s">
        <v>1097</v>
      </c>
      <c r="C257" s="98" t="s">
        <v>2322</v>
      </c>
      <c r="D257" s="98" t="s">
        <v>2881</v>
      </c>
      <c r="E257" s="98"/>
      <c r="F257" s="98" t="s">
        <v>1124</v>
      </c>
      <c r="G257" s="98"/>
      <c r="H257" s="99" t="s">
        <v>878</v>
      </c>
      <c r="I257" s="209">
        <f t="shared" si="15"/>
        <v>58676.470588235294</v>
      </c>
      <c r="J257" s="209">
        <f t="shared" si="12"/>
        <v>11148.529411764706</v>
      </c>
      <c r="K257" s="209">
        <v>69825</v>
      </c>
      <c r="L257" s="209">
        <f t="shared" si="13"/>
        <v>55882.352941176476</v>
      </c>
      <c r="M257" s="209">
        <f t="shared" si="14"/>
        <v>10617.64705882353</v>
      </c>
      <c r="N257" s="325">
        <v>66500</v>
      </c>
      <c r="O257" s="226" t="s">
        <v>2584</v>
      </c>
    </row>
    <row r="258" spans="1:15" ht="25.5">
      <c r="A258" s="97">
        <v>252</v>
      </c>
      <c r="B258" s="98" t="s">
        <v>1097</v>
      </c>
      <c r="C258" s="98" t="s">
        <v>2322</v>
      </c>
      <c r="D258" s="98" t="s">
        <v>2882</v>
      </c>
      <c r="E258" s="98"/>
      <c r="F258" s="98" t="s">
        <v>1126</v>
      </c>
      <c r="G258" s="98"/>
      <c r="H258" s="99" t="s">
        <v>878</v>
      </c>
      <c r="I258" s="209">
        <f t="shared" si="15"/>
        <v>71122.941176470587</v>
      </c>
      <c r="J258" s="209">
        <f t="shared" si="12"/>
        <v>13513.358823529412</v>
      </c>
      <c r="K258" s="209">
        <v>84636.3</v>
      </c>
      <c r="L258" s="209">
        <f t="shared" si="13"/>
        <v>67736.134453781517</v>
      </c>
      <c r="M258" s="209">
        <f t="shared" si="14"/>
        <v>12869.865546218489</v>
      </c>
      <c r="N258" s="325">
        <v>80606</v>
      </c>
      <c r="O258" s="226" t="s">
        <v>3442</v>
      </c>
    </row>
    <row r="259" spans="1:15" ht="25.5">
      <c r="A259" s="97">
        <v>253</v>
      </c>
      <c r="B259" s="98" t="s">
        <v>1097</v>
      </c>
      <c r="C259" s="98" t="s">
        <v>2322</v>
      </c>
      <c r="D259" s="98" t="s">
        <v>2882</v>
      </c>
      <c r="E259" s="98"/>
      <c r="F259" s="98" t="s">
        <v>1127</v>
      </c>
      <c r="G259" s="98"/>
      <c r="H259" s="99" t="s">
        <v>878</v>
      </c>
      <c r="I259" s="209">
        <f t="shared" si="15"/>
        <v>252352.9411764706</v>
      </c>
      <c r="J259" s="209">
        <f t="shared" si="12"/>
        <v>47947.058823529413</v>
      </c>
      <c r="K259" s="209">
        <v>300300</v>
      </c>
      <c r="L259" s="209">
        <f t="shared" si="13"/>
        <v>240336.13445378153</v>
      </c>
      <c r="M259" s="209">
        <f t="shared" si="14"/>
        <v>45663.865546218491</v>
      </c>
      <c r="N259" s="325">
        <v>286000</v>
      </c>
      <c r="O259" s="226" t="s">
        <v>2919</v>
      </c>
    </row>
    <row r="260" spans="1:15" ht="25.5">
      <c r="A260" s="97">
        <v>254</v>
      </c>
      <c r="B260" s="98" t="s">
        <v>1097</v>
      </c>
      <c r="C260" s="98" t="s">
        <v>2322</v>
      </c>
      <c r="D260" s="98" t="s">
        <v>2882</v>
      </c>
      <c r="E260" s="98"/>
      <c r="F260" s="98" t="s">
        <v>1128</v>
      </c>
      <c r="G260" s="98"/>
      <c r="H260" s="99" t="s">
        <v>878</v>
      </c>
      <c r="I260" s="209">
        <f t="shared" si="15"/>
        <v>211707.35294117648</v>
      </c>
      <c r="J260" s="209">
        <f t="shared" si="12"/>
        <v>40224.397058823532</v>
      </c>
      <c r="K260" s="209">
        <v>251931.75</v>
      </c>
      <c r="L260" s="209">
        <f t="shared" si="13"/>
        <v>201626.05042016809</v>
      </c>
      <c r="M260" s="209">
        <f t="shared" si="14"/>
        <v>38308.94957983194</v>
      </c>
      <c r="N260" s="325">
        <v>239935</v>
      </c>
      <c r="O260" s="226" t="s">
        <v>3442</v>
      </c>
    </row>
    <row r="261" spans="1:15" ht="25.5">
      <c r="A261" s="97">
        <v>255</v>
      </c>
      <c r="B261" s="98" t="s">
        <v>1097</v>
      </c>
      <c r="C261" s="98" t="s">
        <v>2322</v>
      </c>
      <c r="D261" s="98" t="s">
        <v>2882</v>
      </c>
      <c r="E261" s="26"/>
      <c r="F261" s="98" t="s">
        <v>1129</v>
      </c>
      <c r="G261" s="98"/>
      <c r="H261" s="99" t="s">
        <v>878</v>
      </c>
      <c r="I261" s="209">
        <f t="shared" si="15"/>
        <v>49288.235294117643</v>
      </c>
      <c r="J261" s="209">
        <f t="shared" si="12"/>
        <v>9364.7647058823532</v>
      </c>
      <c r="K261" s="209">
        <v>58652.999999999993</v>
      </c>
      <c r="L261" s="209">
        <f t="shared" si="13"/>
        <v>46941.176470588238</v>
      </c>
      <c r="M261" s="209">
        <f t="shared" si="14"/>
        <v>8918.8235294117658</v>
      </c>
      <c r="N261" s="325">
        <v>55860</v>
      </c>
      <c r="O261" s="226" t="s">
        <v>2919</v>
      </c>
    </row>
    <row r="262" spans="1:15" ht="25.5">
      <c r="A262" s="97">
        <v>256</v>
      </c>
      <c r="B262" s="98" t="s">
        <v>1097</v>
      </c>
      <c r="C262" s="98" t="s">
        <v>2322</v>
      </c>
      <c r="D262" s="98" t="s">
        <v>2882</v>
      </c>
      <c r="E262" s="98"/>
      <c r="F262" s="98" t="s">
        <v>1130</v>
      </c>
      <c r="G262" s="98"/>
      <c r="H262" s="99" t="s">
        <v>878</v>
      </c>
      <c r="I262" s="209">
        <f t="shared" si="15"/>
        <v>98823.529411764699</v>
      </c>
      <c r="J262" s="209">
        <f t="shared" si="12"/>
        <v>18776.470588235294</v>
      </c>
      <c r="K262" s="209">
        <v>117599.99999999999</v>
      </c>
      <c r="L262" s="209">
        <f t="shared" si="13"/>
        <v>94117.647058823539</v>
      </c>
      <c r="M262" s="209">
        <f t="shared" si="14"/>
        <v>17882.352941176472</v>
      </c>
      <c r="N262" s="325">
        <v>112000</v>
      </c>
      <c r="O262" s="226" t="s">
        <v>2919</v>
      </c>
    </row>
    <row r="263" spans="1:15" ht="25.5">
      <c r="A263" s="97">
        <v>257</v>
      </c>
      <c r="B263" s="98" t="s">
        <v>1097</v>
      </c>
      <c r="C263" s="98" t="s">
        <v>2322</v>
      </c>
      <c r="D263" s="98" t="s">
        <v>2882</v>
      </c>
      <c r="E263" s="98"/>
      <c r="F263" s="98" t="s">
        <v>1131</v>
      </c>
      <c r="G263" s="98"/>
      <c r="H263" s="99" t="s">
        <v>878</v>
      </c>
      <c r="I263" s="209">
        <f t="shared" si="15"/>
        <v>1101088.2352941176</v>
      </c>
      <c r="J263" s="209">
        <f t="shared" si="12"/>
        <v>209206.76470588235</v>
      </c>
      <c r="K263" s="209">
        <v>1310295</v>
      </c>
      <c r="L263" s="209">
        <f t="shared" si="13"/>
        <v>1048655.4621848741</v>
      </c>
      <c r="M263" s="209">
        <f t="shared" si="14"/>
        <v>199244.5378151261</v>
      </c>
      <c r="N263" s="325">
        <v>1247900</v>
      </c>
      <c r="O263" s="226" t="s">
        <v>2584</v>
      </c>
    </row>
    <row r="264" spans="1:15" ht="25.5">
      <c r="A264" s="97">
        <v>258</v>
      </c>
      <c r="B264" s="98" t="s">
        <v>1097</v>
      </c>
      <c r="C264" s="98" t="s">
        <v>2322</v>
      </c>
      <c r="D264" s="98" t="s">
        <v>2882</v>
      </c>
      <c r="E264" s="98"/>
      <c r="F264" s="98" t="s">
        <v>1132</v>
      </c>
      <c r="G264" s="98"/>
      <c r="H264" s="99" t="s">
        <v>878</v>
      </c>
      <c r="I264" s="209">
        <f t="shared" si="15"/>
        <v>1196475</v>
      </c>
      <c r="J264" s="209">
        <f t="shared" ref="J264:J327" si="16">I264*19%</f>
        <v>227330.25</v>
      </c>
      <c r="K264" s="209">
        <v>1423805.25</v>
      </c>
      <c r="L264" s="209">
        <f t="shared" ref="L264:L327" si="17">N264/1.19</f>
        <v>1139500</v>
      </c>
      <c r="M264" s="209">
        <f>L264*19%</f>
        <v>216505</v>
      </c>
      <c r="N264" s="325">
        <v>1356005</v>
      </c>
      <c r="O264" s="226" t="s">
        <v>2584</v>
      </c>
    </row>
    <row r="265" spans="1:15" ht="25.5">
      <c r="A265" s="97">
        <v>259</v>
      </c>
      <c r="B265" s="98" t="s">
        <v>1097</v>
      </c>
      <c r="C265" s="98" t="s">
        <v>2322</v>
      </c>
      <c r="D265" s="98" t="s">
        <v>2882</v>
      </c>
      <c r="E265" s="98"/>
      <c r="F265" s="98" t="s">
        <v>1133</v>
      </c>
      <c r="G265" s="98"/>
      <c r="H265" s="99" t="s">
        <v>878</v>
      </c>
      <c r="I265" s="209">
        <f t="shared" ref="I265:I328" si="18">K265/1.19</f>
        <v>892289.99999999988</v>
      </c>
      <c r="J265" s="209">
        <f t="shared" si="16"/>
        <v>169535.09999999998</v>
      </c>
      <c r="K265" s="209">
        <v>1061825.0999999999</v>
      </c>
      <c r="L265" s="209">
        <f t="shared" si="17"/>
        <v>849799.99999999988</v>
      </c>
      <c r="M265" s="209">
        <f t="shared" ref="M265:M328" si="19">L265*19%</f>
        <v>161461.99999999997</v>
      </c>
      <c r="N265" s="325">
        <v>1011261.9999999999</v>
      </c>
      <c r="O265" s="226" t="s">
        <v>2584</v>
      </c>
    </row>
    <row r="266" spans="1:15" ht="25.5">
      <c r="A266" s="97">
        <v>260</v>
      </c>
      <c r="B266" s="98" t="s">
        <v>1097</v>
      </c>
      <c r="C266" s="98" t="s">
        <v>2322</v>
      </c>
      <c r="D266" s="98" t="s">
        <v>2882</v>
      </c>
      <c r="E266" s="98"/>
      <c r="F266" s="98" t="s">
        <v>1134</v>
      </c>
      <c r="G266" s="98"/>
      <c r="H266" s="99" t="s">
        <v>878</v>
      </c>
      <c r="I266" s="209">
        <f t="shared" si="18"/>
        <v>960784.5882352941</v>
      </c>
      <c r="J266" s="209">
        <f t="shared" si="16"/>
        <v>182549.07176470588</v>
      </c>
      <c r="K266" s="209">
        <v>1143333.6599999999</v>
      </c>
      <c r="L266" s="209">
        <f t="shared" si="17"/>
        <v>915032.9411764706</v>
      </c>
      <c r="M266" s="209">
        <f>L266*19%</f>
        <v>173856.25882352941</v>
      </c>
      <c r="N266" s="325">
        <v>1088889.2</v>
      </c>
      <c r="O266" s="234" t="s">
        <v>2584</v>
      </c>
    </row>
    <row r="267" spans="1:15" ht="25.5">
      <c r="A267" s="97">
        <v>261</v>
      </c>
      <c r="B267" s="98" t="s">
        <v>1097</v>
      </c>
      <c r="C267" s="98" t="s">
        <v>2322</v>
      </c>
      <c r="D267" s="98" t="s">
        <v>2882</v>
      </c>
      <c r="E267" s="98"/>
      <c r="F267" s="98" t="s">
        <v>1135</v>
      </c>
      <c r="G267" s="98"/>
      <c r="H267" s="99" t="s">
        <v>878</v>
      </c>
      <c r="I267" s="209">
        <f t="shared" si="18"/>
        <v>1358823.5294117648</v>
      </c>
      <c r="J267" s="209">
        <f t="shared" si="16"/>
        <v>258176.47058823533</v>
      </c>
      <c r="K267" s="209">
        <v>1617000</v>
      </c>
      <c r="L267" s="209">
        <f t="shared" si="17"/>
        <v>1294117.6470588236</v>
      </c>
      <c r="M267" s="209">
        <f t="shared" si="19"/>
        <v>245882.35294117648</v>
      </c>
      <c r="N267" s="325">
        <v>1540000</v>
      </c>
      <c r="O267" s="226" t="s">
        <v>2584</v>
      </c>
    </row>
    <row r="268" spans="1:15" ht="25.5">
      <c r="A268" s="97">
        <v>262</v>
      </c>
      <c r="B268" s="98" t="s">
        <v>1097</v>
      </c>
      <c r="C268" s="98" t="s">
        <v>2322</v>
      </c>
      <c r="D268" s="98" t="s">
        <v>2882</v>
      </c>
      <c r="E268" s="98"/>
      <c r="F268" s="98" t="s">
        <v>1136</v>
      </c>
      <c r="G268" s="98"/>
      <c r="H268" s="99" t="s">
        <v>878</v>
      </c>
      <c r="I268" s="209">
        <f t="shared" si="18"/>
        <v>792015.00000000012</v>
      </c>
      <c r="J268" s="209">
        <f t="shared" si="16"/>
        <v>150482.85000000003</v>
      </c>
      <c r="K268" s="209">
        <v>942497.85000000009</v>
      </c>
      <c r="L268" s="209">
        <f t="shared" si="17"/>
        <v>754300</v>
      </c>
      <c r="M268" s="209">
        <f t="shared" si="19"/>
        <v>143317</v>
      </c>
      <c r="N268" s="325">
        <v>897617</v>
      </c>
      <c r="O268" s="226" t="s">
        <v>2584</v>
      </c>
    </row>
    <row r="269" spans="1:15" ht="25.5">
      <c r="A269" s="97">
        <v>263</v>
      </c>
      <c r="B269" s="98" t="s">
        <v>1097</v>
      </c>
      <c r="C269" s="98" t="s">
        <v>2322</v>
      </c>
      <c r="D269" s="98" t="s">
        <v>2882</v>
      </c>
      <c r="E269" s="98"/>
      <c r="F269" s="98" t="s">
        <v>1137</v>
      </c>
      <c r="G269" s="98"/>
      <c r="H269" s="99" t="s">
        <v>878</v>
      </c>
      <c r="I269" s="209">
        <f t="shared" si="18"/>
        <v>616764.70588235301</v>
      </c>
      <c r="J269" s="209">
        <f t="shared" si="16"/>
        <v>117185.29411764708</v>
      </c>
      <c r="K269" s="209">
        <v>733950</v>
      </c>
      <c r="L269" s="209">
        <f t="shared" si="17"/>
        <v>587394.95798319334</v>
      </c>
      <c r="M269" s="209">
        <f t="shared" si="19"/>
        <v>111605.04201680674</v>
      </c>
      <c r="N269" s="325">
        <v>699000</v>
      </c>
      <c r="O269" s="226" t="s">
        <v>2584</v>
      </c>
    </row>
    <row r="270" spans="1:15" ht="25.5">
      <c r="A270" s="97">
        <v>264</v>
      </c>
      <c r="B270" s="98" t="s">
        <v>1097</v>
      </c>
      <c r="C270" s="98" t="s">
        <v>2322</v>
      </c>
      <c r="D270" s="98" t="s">
        <v>2882</v>
      </c>
      <c r="E270" s="98"/>
      <c r="F270" s="98" t="s">
        <v>1141</v>
      </c>
      <c r="G270" s="98"/>
      <c r="H270" s="99" t="s">
        <v>878</v>
      </c>
      <c r="I270" s="209">
        <f t="shared" si="18"/>
        <v>2846214</v>
      </c>
      <c r="J270" s="209">
        <f t="shared" si="16"/>
        <v>540780.66</v>
      </c>
      <c r="K270" s="209">
        <v>3386994.6599999997</v>
      </c>
      <c r="L270" s="209">
        <f t="shared" si="17"/>
        <v>2710680</v>
      </c>
      <c r="M270" s="209">
        <f t="shared" si="19"/>
        <v>515029.2</v>
      </c>
      <c r="N270" s="325">
        <v>3225709.1999999997</v>
      </c>
      <c r="O270" s="230" t="s">
        <v>2584</v>
      </c>
    </row>
    <row r="271" spans="1:15" ht="25.5">
      <c r="A271" s="97">
        <v>265</v>
      </c>
      <c r="B271" s="98" t="s">
        <v>1097</v>
      </c>
      <c r="C271" s="98" t="s">
        <v>2322</v>
      </c>
      <c r="D271" s="98" t="s">
        <v>2882</v>
      </c>
      <c r="E271" s="98"/>
      <c r="F271" s="98" t="s">
        <v>1140</v>
      </c>
      <c r="G271" s="98"/>
      <c r="H271" s="99" t="s">
        <v>878</v>
      </c>
      <c r="I271" s="209">
        <f t="shared" si="18"/>
        <v>1747058.8235294118</v>
      </c>
      <c r="J271" s="209">
        <f t="shared" si="16"/>
        <v>331941.17647058825</v>
      </c>
      <c r="K271" s="209">
        <v>2079000</v>
      </c>
      <c r="L271" s="209">
        <f t="shared" si="17"/>
        <v>1663865.5462184874</v>
      </c>
      <c r="M271" s="209">
        <f t="shared" si="19"/>
        <v>316134.45378151262</v>
      </c>
      <c r="N271" s="325">
        <v>1980000</v>
      </c>
      <c r="O271" s="226" t="s">
        <v>2584</v>
      </c>
    </row>
    <row r="272" spans="1:15" ht="25.5">
      <c r="A272" s="97">
        <v>266</v>
      </c>
      <c r="B272" s="98" t="s">
        <v>1097</v>
      </c>
      <c r="C272" s="98" t="s">
        <v>2322</v>
      </c>
      <c r="D272" s="98" t="s">
        <v>2882</v>
      </c>
      <c r="E272" s="98"/>
      <c r="F272" s="98" t="s">
        <v>1468</v>
      </c>
      <c r="G272" s="98"/>
      <c r="H272" s="99" t="s">
        <v>878</v>
      </c>
      <c r="I272" s="209">
        <f t="shared" si="18"/>
        <v>1544117.6470588234</v>
      </c>
      <c r="J272" s="209">
        <f t="shared" si="16"/>
        <v>293382.35294117645</v>
      </c>
      <c r="K272" s="209">
        <v>1837499.9999999998</v>
      </c>
      <c r="L272" s="209">
        <f t="shared" si="17"/>
        <v>1470588.2352941178</v>
      </c>
      <c r="M272" s="209">
        <f t="shared" si="19"/>
        <v>279411.76470588241</v>
      </c>
      <c r="N272" s="325">
        <v>1750000</v>
      </c>
      <c r="O272" s="226" t="s">
        <v>2584</v>
      </c>
    </row>
    <row r="273" spans="1:15" ht="25.5">
      <c r="A273" s="97">
        <v>267</v>
      </c>
      <c r="B273" s="98" t="s">
        <v>1097</v>
      </c>
      <c r="C273" s="98" t="s">
        <v>2322</v>
      </c>
      <c r="D273" s="98" t="s">
        <v>2882</v>
      </c>
      <c r="E273" s="98"/>
      <c r="F273" s="98" t="s">
        <v>1139</v>
      </c>
      <c r="G273" s="98"/>
      <c r="H273" s="99" t="s">
        <v>878</v>
      </c>
      <c r="I273" s="209">
        <f t="shared" si="18"/>
        <v>1056176.4705882354</v>
      </c>
      <c r="J273" s="209">
        <f t="shared" si="16"/>
        <v>200673.52941176473</v>
      </c>
      <c r="K273" s="209">
        <v>1256850</v>
      </c>
      <c r="L273" s="209">
        <f t="shared" si="17"/>
        <v>1005882.3529411765</v>
      </c>
      <c r="M273" s="209">
        <f t="shared" si="19"/>
        <v>191117.64705882352</v>
      </c>
      <c r="N273" s="325">
        <v>1197000</v>
      </c>
      <c r="O273" s="226" t="s">
        <v>2584</v>
      </c>
    </row>
    <row r="274" spans="1:15" ht="25.5">
      <c r="A274" s="97">
        <v>268</v>
      </c>
      <c r="B274" s="98" t="s">
        <v>1097</v>
      </c>
      <c r="C274" s="98" t="s">
        <v>2322</v>
      </c>
      <c r="D274" s="98" t="s">
        <v>2882</v>
      </c>
      <c r="E274" s="98"/>
      <c r="F274" s="98" t="s">
        <v>2464</v>
      </c>
      <c r="G274" s="98"/>
      <c r="H274" s="99" t="s">
        <v>878</v>
      </c>
      <c r="I274" s="209">
        <f t="shared" si="18"/>
        <v>652235.29411764711</v>
      </c>
      <c r="J274" s="209">
        <f t="shared" si="16"/>
        <v>123924.70588235295</v>
      </c>
      <c r="K274" s="209">
        <v>776160</v>
      </c>
      <c r="L274" s="209">
        <f t="shared" si="17"/>
        <v>621176.4705882353</v>
      </c>
      <c r="M274" s="209">
        <f t="shared" si="19"/>
        <v>118023.52941176471</v>
      </c>
      <c r="N274" s="325">
        <v>739200</v>
      </c>
      <c r="O274" s="230" t="s">
        <v>2584</v>
      </c>
    </row>
    <row r="275" spans="1:15" ht="25.5">
      <c r="A275" s="97">
        <v>269</v>
      </c>
      <c r="B275" s="98" t="s">
        <v>1097</v>
      </c>
      <c r="C275" s="98" t="s">
        <v>2322</v>
      </c>
      <c r="D275" s="98" t="s">
        <v>2882</v>
      </c>
      <c r="E275" s="98"/>
      <c r="F275" s="98" t="s">
        <v>2465</v>
      </c>
      <c r="G275" s="98"/>
      <c r="H275" s="99" t="s">
        <v>878</v>
      </c>
      <c r="I275" s="209">
        <f t="shared" si="18"/>
        <v>1447058.8235294118</v>
      </c>
      <c r="J275" s="209">
        <f t="shared" si="16"/>
        <v>274941.17647058825</v>
      </c>
      <c r="K275" s="209">
        <v>1722000</v>
      </c>
      <c r="L275" s="209">
        <f t="shared" si="17"/>
        <v>1378151.2605042018</v>
      </c>
      <c r="M275" s="209">
        <f t="shared" si="19"/>
        <v>261848.73949579833</v>
      </c>
      <c r="N275" s="325">
        <v>1640000</v>
      </c>
      <c r="O275" s="230" t="s">
        <v>2584</v>
      </c>
    </row>
    <row r="276" spans="1:15" ht="25.5">
      <c r="A276" s="97">
        <v>270</v>
      </c>
      <c r="B276" s="98" t="s">
        <v>1097</v>
      </c>
      <c r="C276" s="98" t="s">
        <v>2322</v>
      </c>
      <c r="D276" s="98" t="s">
        <v>2882</v>
      </c>
      <c r="E276" s="98"/>
      <c r="F276" s="98" t="s">
        <v>1142</v>
      </c>
      <c r="G276" s="98"/>
      <c r="H276" s="99" t="s">
        <v>878</v>
      </c>
      <c r="I276" s="209">
        <f t="shared" si="18"/>
        <v>727588.23529411771</v>
      </c>
      <c r="J276" s="209">
        <f t="shared" si="16"/>
        <v>138241.76470588238</v>
      </c>
      <c r="K276" s="209">
        <v>865830</v>
      </c>
      <c r="L276" s="209">
        <f t="shared" si="17"/>
        <v>692941.17647058831</v>
      </c>
      <c r="M276" s="209">
        <f t="shared" si="19"/>
        <v>131658.82352941178</v>
      </c>
      <c r="N276" s="325">
        <v>824600</v>
      </c>
      <c r="O276" s="230" t="s">
        <v>2584</v>
      </c>
    </row>
    <row r="277" spans="1:15" ht="25.5">
      <c r="A277" s="97">
        <v>271</v>
      </c>
      <c r="B277" s="98" t="s">
        <v>1097</v>
      </c>
      <c r="C277" s="98" t="s">
        <v>2322</v>
      </c>
      <c r="D277" s="98" t="s">
        <v>2882</v>
      </c>
      <c r="E277" s="98"/>
      <c r="F277" s="98" t="s">
        <v>1143</v>
      </c>
      <c r="G277" s="98"/>
      <c r="H277" s="99" t="s">
        <v>878</v>
      </c>
      <c r="I277" s="209">
        <f t="shared" si="18"/>
        <v>882352.9411764706</v>
      </c>
      <c r="J277" s="209">
        <f t="shared" si="16"/>
        <v>167647.05882352943</v>
      </c>
      <c r="K277" s="209">
        <v>1050000</v>
      </c>
      <c r="L277" s="209">
        <f t="shared" si="17"/>
        <v>840336.13445378153</v>
      </c>
      <c r="M277" s="209">
        <f t="shared" si="19"/>
        <v>159663.8655462185</v>
      </c>
      <c r="N277" s="325">
        <v>1000000</v>
      </c>
      <c r="O277" s="230" t="s">
        <v>2584</v>
      </c>
    </row>
    <row r="278" spans="1:15" ht="25.5">
      <c r="A278" s="97">
        <v>272</v>
      </c>
      <c r="B278" s="98" t="s">
        <v>1097</v>
      </c>
      <c r="C278" s="98" t="s">
        <v>2322</v>
      </c>
      <c r="D278" s="98" t="s">
        <v>2882</v>
      </c>
      <c r="E278" s="98"/>
      <c r="F278" s="98" t="s">
        <v>1144</v>
      </c>
      <c r="G278" s="98"/>
      <c r="H278" s="99" t="s">
        <v>878</v>
      </c>
      <c r="I278" s="209">
        <f t="shared" si="18"/>
        <v>340410.00000000006</v>
      </c>
      <c r="J278" s="209">
        <f t="shared" si="16"/>
        <v>64677.900000000009</v>
      </c>
      <c r="K278" s="209">
        <v>405087.9</v>
      </c>
      <c r="L278" s="209">
        <f t="shared" si="17"/>
        <v>324200</v>
      </c>
      <c r="M278" s="209">
        <f t="shared" si="19"/>
        <v>61598</v>
      </c>
      <c r="N278" s="325">
        <v>385798</v>
      </c>
      <c r="O278" s="230" t="s">
        <v>2584</v>
      </c>
    </row>
    <row r="279" spans="1:15" ht="25.5">
      <c r="A279" s="97">
        <v>273</v>
      </c>
      <c r="B279" s="98" t="s">
        <v>1097</v>
      </c>
      <c r="C279" s="98" t="s">
        <v>2322</v>
      </c>
      <c r="D279" s="98" t="s">
        <v>2882</v>
      </c>
      <c r="E279" s="98"/>
      <c r="F279" s="98" t="s">
        <v>1145</v>
      </c>
      <c r="G279" s="98"/>
      <c r="H279" s="99" t="s">
        <v>878</v>
      </c>
      <c r="I279" s="209">
        <f t="shared" si="18"/>
        <v>669060</v>
      </c>
      <c r="J279" s="209">
        <f t="shared" si="16"/>
        <v>127121.40000000001</v>
      </c>
      <c r="K279" s="209">
        <v>796181.4</v>
      </c>
      <c r="L279" s="209">
        <f t="shared" si="17"/>
        <v>637200</v>
      </c>
      <c r="M279" s="209">
        <f t="shared" si="19"/>
        <v>121068</v>
      </c>
      <c r="N279" s="325">
        <v>758268</v>
      </c>
      <c r="O279" s="230" t="s">
        <v>2584</v>
      </c>
    </row>
    <row r="280" spans="1:15" ht="25.5">
      <c r="A280" s="97">
        <v>274</v>
      </c>
      <c r="B280" s="98" t="s">
        <v>1097</v>
      </c>
      <c r="C280" s="98" t="s">
        <v>2322</v>
      </c>
      <c r="D280" s="98" t="s">
        <v>2882</v>
      </c>
      <c r="E280" s="98"/>
      <c r="F280" s="98" t="s">
        <v>1461</v>
      </c>
      <c r="G280" s="98"/>
      <c r="H280" s="99" t="s">
        <v>878</v>
      </c>
      <c r="I280" s="209">
        <f t="shared" si="18"/>
        <v>263823.5294117647</v>
      </c>
      <c r="J280" s="209">
        <f t="shared" si="16"/>
        <v>50126.470588235294</v>
      </c>
      <c r="K280" s="209">
        <v>313950</v>
      </c>
      <c r="L280" s="209">
        <f t="shared" si="17"/>
        <v>251260.50420168068</v>
      </c>
      <c r="M280" s="209">
        <f t="shared" si="19"/>
        <v>47739.495798319331</v>
      </c>
      <c r="N280" s="325">
        <v>299000</v>
      </c>
      <c r="O280" s="230" t="s">
        <v>2584</v>
      </c>
    </row>
    <row r="281" spans="1:15" ht="25.5">
      <c r="A281" s="97">
        <v>275</v>
      </c>
      <c r="B281" s="98" t="s">
        <v>1097</v>
      </c>
      <c r="C281" s="98" t="s">
        <v>2322</v>
      </c>
      <c r="D281" s="98" t="s">
        <v>2882</v>
      </c>
      <c r="E281" s="98"/>
      <c r="F281" s="98" t="s">
        <v>1147</v>
      </c>
      <c r="G281" s="98"/>
      <c r="H281" s="99" t="s">
        <v>878</v>
      </c>
      <c r="I281" s="209">
        <f t="shared" si="18"/>
        <v>851130.00000000012</v>
      </c>
      <c r="J281" s="209">
        <f t="shared" si="16"/>
        <v>161714.70000000001</v>
      </c>
      <c r="K281" s="209">
        <v>1012844.7000000001</v>
      </c>
      <c r="L281" s="209">
        <f t="shared" si="17"/>
        <v>810600</v>
      </c>
      <c r="M281" s="209">
        <f t="shared" si="19"/>
        <v>154014</v>
      </c>
      <c r="N281" s="325">
        <v>964614</v>
      </c>
      <c r="O281" s="230" t="s">
        <v>2584</v>
      </c>
    </row>
    <row r="282" spans="1:15" ht="25.5">
      <c r="A282" s="97">
        <v>276</v>
      </c>
      <c r="B282" s="98" t="s">
        <v>1097</v>
      </c>
      <c r="C282" s="98" t="s">
        <v>2322</v>
      </c>
      <c r="D282" s="98" t="s">
        <v>2882</v>
      </c>
      <c r="E282" s="98"/>
      <c r="F282" s="98" t="s">
        <v>1148</v>
      </c>
      <c r="G282" s="98"/>
      <c r="H282" s="99" t="s">
        <v>878</v>
      </c>
      <c r="I282" s="209">
        <f t="shared" si="18"/>
        <v>3242820</v>
      </c>
      <c r="J282" s="209">
        <f t="shared" si="16"/>
        <v>616135.80000000005</v>
      </c>
      <c r="K282" s="209">
        <v>3858955.8</v>
      </c>
      <c r="L282" s="209">
        <f t="shared" si="17"/>
        <v>3088399.9999999995</v>
      </c>
      <c r="M282" s="209">
        <f t="shared" si="19"/>
        <v>586795.99999999988</v>
      </c>
      <c r="N282" s="325">
        <v>3675195.9999999995</v>
      </c>
      <c r="O282" s="230" t="s">
        <v>2584</v>
      </c>
    </row>
    <row r="283" spans="1:15" ht="25.5">
      <c r="A283" s="97">
        <v>277</v>
      </c>
      <c r="B283" s="98" t="s">
        <v>1097</v>
      </c>
      <c r="C283" s="98" t="s">
        <v>2322</v>
      </c>
      <c r="D283" s="98" t="s">
        <v>2882</v>
      </c>
      <c r="E283" s="98"/>
      <c r="F283" s="98" t="s">
        <v>1151</v>
      </c>
      <c r="G283" s="98"/>
      <c r="H283" s="99" t="s">
        <v>878</v>
      </c>
      <c r="I283" s="209">
        <f t="shared" si="18"/>
        <v>1000335</v>
      </c>
      <c r="J283" s="209">
        <f t="shared" si="16"/>
        <v>190063.65</v>
      </c>
      <c r="K283" s="209">
        <v>1190398.6499999999</v>
      </c>
      <c r="L283" s="209">
        <f t="shared" si="17"/>
        <v>952700</v>
      </c>
      <c r="M283" s="209">
        <f t="shared" si="19"/>
        <v>181013</v>
      </c>
      <c r="N283" s="325">
        <v>1133713</v>
      </c>
      <c r="O283" s="230" t="s">
        <v>2584</v>
      </c>
    </row>
    <row r="284" spans="1:15" ht="25.5">
      <c r="A284" s="97">
        <v>278</v>
      </c>
      <c r="B284" s="98" t="s">
        <v>1097</v>
      </c>
      <c r="C284" s="98" t="s">
        <v>2322</v>
      </c>
      <c r="D284" s="98" t="s">
        <v>2882</v>
      </c>
      <c r="E284" s="98"/>
      <c r="F284" s="98" t="s">
        <v>1152</v>
      </c>
      <c r="G284" s="98"/>
      <c r="H284" s="99" t="s">
        <v>878</v>
      </c>
      <c r="I284" s="209">
        <f t="shared" si="18"/>
        <v>959280</v>
      </c>
      <c r="J284" s="209">
        <f t="shared" si="16"/>
        <v>182263.2</v>
      </c>
      <c r="K284" s="209">
        <v>1141543.2</v>
      </c>
      <c r="L284" s="209">
        <f t="shared" si="17"/>
        <v>913600</v>
      </c>
      <c r="M284" s="209">
        <f t="shared" si="19"/>
        <v>173584</v>
      </c>
      <c r="N284" s="325">
        <v>1087184</v>
      </c>
      <c r="O284" s="230" t="s">
        <v>2584</v>
      </c>
    </row>
    <row r="285" spans="1:15" ht="25.5">
      <c r="A285" s="97">
        <v>279</v>
      </c>
      <c r="B285" s="98" t="s">
        <v>1097</v>
      </c>
      <c r="C285" s="98" t="s">
        <v>2322</v>
      </c>
      <c r="D285" s="98" t="s">
        <v>2882</v>
      </c>
      <c r="E285" s="98"/>
      <c r="F285" s="98" t="s">
        <v>1153</v>
      </c>
      <c r="G285" s="98"/>
      <c r="H285" s="99" t="s">
        <v>878</v>
      </c>
      <c r="I285" s="209">
        <f t="shared" si="18"/>
        <v>1105588.2352941176</v>
      </c>
      <c r="J285" s="209">
        <f t="shared" si="16"/>
        <v>210061.76470588235</v>
      </c>
      <c r="K285" s="209">
        <v>1315650</v>
      </c>
      <c r="L285" s="209">
        <f t="shared" si="17"/>
        <v>1052941.1764705882</v>
      </c>
      <c r="M285" s="209">
        <f t="shared" si="19"/>
        <v>200058.82352941175</v>
      </c>
      <c r="N285" s="325">
        <v>1253000</v>
      </c>
      <c r="O285" s="230" t="s">
        <v>2584</v>
      </c>
    </row>
    <row r="286" spans="1:15" ht="25.5">
      <c r="A286" s="97">
        <v>280</v>
      </c>
      <c r="B286" s="98" t="s">
        <v>1097</v>
      </c>
      <c r="C286" s="98" t="s">
        <v>2322</v>
      </c>
      <c r="D286" s="98" t="s">
        <v>2882</v>
      </c>
      <c r="E286" s="98"/>
      <c r="F286" s="98" t="s">
        <v>1154</v>
      </c>
      <c r="G286" s="98"/>
      <c r="H286" s="99" t="s">
        <v>878</v>
      </c>
      <c r="I286" s="209">
        <f t="shared" si="18"/>
        <v>959280</v>
      </c>
      <c r="J286" s="209">
        <f t="shared" si="16"/>
        <v>182263.2</v>
      </c>
      <c r="K286" s="209">
        <v>1141543.2</v>
      </c>
      <c r="L286" s="209">
        <f t="shared" si="17"/>
        <v>913600</v>
      </c>
      <c r="M286" s="209">
        <f t="shared" si="19"/>
        <v>173584</v>
      </c>
      <c r="N286" s="325">
        <v>1087184</v>
      </c>
      <c r="O286" s="230" t="s">
        <v>2584</v>
      </c>
    </row>
    <row r="287" spans="1:15" ht="25.5">
      <c r="A287" s="97">
        <v>281</v>
      </c>
      <c r="B287" s="98" t="s">
        <v>1097</v>
      </c>
      <c r="C287" s="98" t="s">
        <v>2322</v>
      </c>
      <c r="D287" s="98" t="s">
        <v>2882</v>
      </c>
      <c r="E287" s="98"/>
      <c r="F287" s="98" t="s">
        <v>1155</v>
      </c>
      <c r="G287" s="98"/>
      <c r="H287" s="99" t="s">
        <v>878</v>
      </c>
      <c r="I287" s="209">
        <f t="shared" si="18"/>
        <v>959280</v>
      </c>
      <c r="J287" s="209">
        <f t="shared" si="16"/>
        <v>182263.2</v>
      </c>
      <c r="K287" s="209">
        <v>1141543.2</v>
      </c>
      <c r="L287" s="209">
        <f t="shared" si="17"/>
        <v>913600</v>
      </c>
      <c r="M287" s="209">
        <f t="shared" si="19"/>
        <v>173584</v>
      </c>
      <c r="N287" s="325">
        <v>1087184</v>
      </c>
      <c r="O287" s="230" t="s">
        <v>2584</v>
      </c>
    </row>
    <row r="288" spans="1:15" ht="25.5">
      <c r="A288" s="97">
        <v>282</v>
      </c>
      <c r="B288" s="98" t="s">
        <v>1097</v>
      </c>
      <c r="C288" s="98" t="s">
        <v>2322</v>
      </c>
      <c r="D288" s="98" t="s">
        <v>2882</v>
      </c>
      <c r="E288" s="98"/>
      <c r="F288" s="98" t="s">
        <v>1157</v>
      </c>
      <c r="G288" s="98"/>
      <c r="H288" s="99" t="s">
        <v>878</v>
      </c>
      <c r="I288" s="209">
        <f>K288/1.19</f>
        <v>988235.29411764711</v>
      </c>
      <c r="J288" s="209">
        <f t="shared" si="16"/>
        <v>187764.70588235295</v>
      </c>
      <c r="K288" s="209">
        <v>1176000</v>
      </c>
      <c r="L288" s="209">
        <f t="shared" si="17"/>
        <v>941176.4705882353</v>
      </c>
      <c r="M288" s="209">
        <f t="shared" si="19"/>
        <v>178823.5294117647</v>
      </c>
      <c r="N288" s="325">
        <v>1120000</v>
      </c>
      <c r="O288" s="230" t="s">
        <v>2584</v>
      </c>
    </row>
    <row r="289" spans="1:15" ht="25.5">
      <c r="A289" s="97">
        <v>283</v>
      </c>
      <c r="B289" s="98" t="s">
        <v>1097</v>
      </c>
      <c r="C289" s="98" t="s">
        <v>2322</v>
      </c>
      <c r="D289" s="98" t="s">
        <v>2882</v>
      </c>
      <c r="E289" s="98"/>
      <c r="F289" s="98" t="s">
        <v>1158</v>
      </c>
      <c r="G289" s="98"/>
      <c r="H289" s="99" t="s">
        <v>878</v>
      </c>
      <c r="I289" s="209">
        <f t="shared" si="18"/>
        <v>4323529.4117647065</v>
      </c>
      <c r="J289" s="209">
        <f t="shared" si="16"/>
        <v>821470.58823529421</v>
      </c>
      <c r="K289" s="209">
        <v>5145000</v>
      </c>
      <c r="L289" s="209">
        <f t="shared" si="17"/>
        <v>4117647.0588235296</v>
      </c>
      <c r="M289" s="209">
        <f t="shared" si="19"/>
        <v>782352.9411764706</v>
      </c>
      <c r="N289" s="325">
        <v>4900000</v>
      </c>
      <c r="O289" s="230" t="s">
        <v>2584</v>
      </c>
    </row>
    <row r="290" spans="1:15" ht="25.5">
      <c r="A290" s="97">
        <v>284</v>
      </c>
      <c r="B290" s="98" t="s">
        <v>1097</v>
      </c>
      <c r="C290" s="98" t="s">
        <v>2322</v>
      </c>
      <c r="D290" s="98" t="s">
        <v>2882</v>
      </c>
      <c r="E290" s="98"/>
      <c r="F290" s="98" t="s">
        <v>1159</v>
      </c>
      <c r="G290" s="98"/>
      <c r="H290" s="99" t="s">
        <v>878</v>
      </c>
      <c r="I290" s="209">
        <f t="shared" si="18"/>
        <v>197711.47058823533</v>
      </c>
      <c r="J290" s="209">
        <f t="shared" si="16"/>
        <v>37565.179411764715</v>
      </c>
      <c r="K290" s="209">
        <v>235276.65000000002</v>
      </c>
      <c r="L290" s="209">
        <f t="shared" si="17"/>
        <v>188296.63865546219</v>
      </c>
      <c r="M290" s="209">
        <f t="shared" si="19"/>
        <v>35776.361344537814</v>
      </c>
      <c r="N290" s="325">
        <v>224073</v>
      </c>
      <c r="O290" s="230" t="s">
        <v>2584</v>
      </c>
    </row>
    <row r="291" spans="1:15" ht="25.5">
      <c r="A291" s="97">
        <v>285</v>
      </c>
      <c r="B291" s="98" t="s">
        <v>1097</v>
      </c>
      <c r="C291" s="98" t="s">
        <v>2322</v>
      </c>
      <c r="D291" s="98" t="s">
        <v>2882</v>
      </c>
      <c r="E291" s="98"/>
      <c r="F291" s="98" t="s">
        <v>1160</v>
      </c>
      <c r="G291" s="98"/>
      <c r="H291" s="99" t="s">
        <v>878</v>
      </c>
      <c r="I291" s="209">
        <f t="shared" si="18"/>
        <v>326470.58823529416</v>
      </c>
      <c r="J291" s="209">
        <f t="shared" si="16"/>
        <v>62029.411764705888</v>
      </c>
      <c r="K291" s="209">
        <v>388500</v>
      </c>
      <c r="L291" s="209">
        <f t="shared" si="17"/>
        <v>310924.36974789918</v>
      </c>
      <c r="M291" s="209">
        <f t="shared" si="19"/>
        <v>59075.630252100847</v>
      </c>
      <c r="N291" s="325">
        <v>370000</v>
      </c>
      <c r="O291" s="230" t="s">
        <v>2919</v>
      </c>
    </row>
    <row r="292" spans="1:15" ht="25.5">
      <c r="A292" s="97">
        <v>286</v>
      </c>
      <c r="B292" s="98" t="s">
        <v>1097</v>
      </c>
      <c r="C292" s="98" t="s">
        <v>2322</v>
      </c>
      <c r="D292" s="98" t="s">
        <v>2882</v>
      </c>
      <c r="E292" s="98"/>
      <c r="F292" s="98" t="s">
        <v>1162</v>
      </c>
      <c r="G292" s="98"/>
      <c r="H292" s="99" t="s">
        <v>878</v>
      </c>
      <c r="I292" s="209">
        <f t="shared" si="18"/>
        <v>268275</v>
      </c>
      <c r="J292" s="209">
        <f t="shared" si="16"/>
        <v>50972.25</v>
      </c>
      <c r="K292" s="209">
        <v>319247.25</v>
      </c>
      <c r="L292" s="209">
        <f t="shared" si="17"/>
        <v>255500</v>
      </c>
      <c r="M292" s="209">
        <f>L292*19%</f>
        <v>48545</v>
      </c>
      <c r="N292" s="325">
        <v>304045</v>
      </c>
      <c r="O292" s="230" t="s">
        <v>2584</v>
      </c>
    </row>
    <row r="293" spans="1:15" ht="25.5">
      <c r="A293" s="97">
        <v>287</v>
      </c>
      <c r="B293" s="98" t="s">
        <v>1097</v>
      </c>
      <c r="C293" s="98" t="s">
        <v>2322</v>
      </c>
      <c r="D293" s="98" t="s">
        <v>2882</v>
      </c>
      <c r="E293" s="98"/>
      <c r="F293" s="98" t="s">
        <v>1164</v>
      </c>
      <c r="G293" s="98"/>
      <c r="H293" s="99" t="s">
        <v>878</v>
      </c>
      <c r="I293" s="209">
        <f t="shared" si="18"/>
        <v>582935.29411764711</v>
      </c>
      <c r="J293" s="209">
        <f t="shared" si="16"/>
        <v>110757.70588235295</v>
      </c>
      <c r="K293" s="209">
        <v>693693</v>
      </c>
      <c r="L293" s="209">
        <f t="shared" si="17"/>
        <v>555176.4705882353</v>
      </c>
      <c r="M293" s="209">
        <f t="shared" si="19"/>
        <v>105483.52941176471</v>
      </c>
      <c r="N293" s="325">
        <v>660660</v>
      </c>
      <c r="O293" s="230" t="s">
        <v>2584</v>
      </c>
    </row>
    <row r="294" spans="1:15" ht="25.5">
      <c r="A294" s="97">
        <v>288</v>
      </c>
      <c r="B294" s="98" t="s">
        <v>1097</v>
      </c>
      <c r="C294" s="98" t="s">
        <v>2322</v>
      </c>
      <c r="D294" s="98" t="s">
        <v>2882</v>
      </c>
      <c r="E294" s="98"/>
      <c r="F294" s="98" t="s">
        <v>1165</v>
      </c>
      <c r="G294" s="98"/>
      <c r="H294" s="99" t="s">
        <v>878</v>
      </c>
      <c r="I294" s="209">
        <f t="shared" si="18"/>
        <v>390039.17647058819</v>
      </c>
      <c r="J294" s="209">
        <f t="shared" si="16"/>
        <v>74107.443529411757</v>
      </c>
      <c r="K294" s="209">
        <v>464146.61999999994</v>
      </c>
      <c r="L294" s="209">
        <f t="shared" si="17"/>
        <v>371465.88235294115</v>
      </c>
      <c r="M294" s="209">
        <f t="shared" si="19"/>
        <v>70578.517647058819</v>
      </c>
      <c r="N294" s="325">
        <v>442044.39999999997</v>
      </c>
      <c r="O294" s="230" t="s">
        <v>3443</v>
      </c>
    </row>
    <row r="295" spans="1:15" ht="25.5">
      <c r="A295" s="97">
        <v>289</v>
      </c>
      <c r="B295" s="98" t="s">
        <v>1097</v>
      </c>
      <c r="C295" s="98" t="s">
        <v>2322</v>
      </c>
      <c r="D295" s="98" t="s">
        <v>2882</v>
      </c>
      <c r="E295" s="98"/>
      <c r="F295" s="98" t="s">
        <v>1167</v>
      </c>
      <c r="G295" s="98"/>
      <c r="H295" s="99" t="s">
        <v>878</v>
      </c>
      <c r="I295" s="209">
        <f t="shared" si="18"/>
        <v>405300</v>
      </c>
      <c r="J295" s="209">
        <f t="shared" si="16"/>
        <v>77007</v>
      </c>
      <c r="K295" s="209">
        <v>482307</v>
      </c>
      <c r="L295" s="209">
        <f t="shared" si="17"/>
        <v>386000</v>
      </c>
      <c r="M295" s="209">
        <f t="shared" si="19"/>
        <v>73340</v>
      </c>
      <c r="N295" s="325">
        <v>459340</v>
      </c>
      <c r="O295" s="230" t="s">
        <v>2584</v>
      </c>
    </row>
    <row r="296" spans="1:15" ht="25.5">
      <c r="A296" s="97">
        <v>290</v>
      </c>
      <c r="B296" s="98" t="s">
        <v>1097</v>
      </c>
      <c r="C296" s="98" t="s">
        <v>2322</v>
      </c>
      <c r="D296" s="98" t="s">
        <v>2882</v>
      </c>
      <c r="E296" s="98"/>
      <c r="F296" s="98" t="s">
        <v>1168</v>
      </c>
      <c r="G296" s="98"/>
      <c r="H296" s="99" t="s">
        <v>878</v>
      </c>
      <c r="I296" s="209">
        <f t="shared" si="18"/>
        <v>1249500</v>
      </c>
      <c r="J296" s="209">
        <f t="shared" si="16"/>
        <v>237405</v>
      </c>
      <c r="K296" s="209">
        <v>1486905</v>
      </c>
      <c r="L296" s="209">
        <f t="shared" si="17"/>
        <v>1190000</v>
      </c>
      <c r="M296" s="209">
        <f t="shared" si="19"/>
        <v>226100</v>
      </c>
      <c r="N296" s="325">
        <v>1416100</v>
      </c>
      <c r="O296" s="230" t="s">
        <v>2584</v>
      </c>
    </row>
    <row r="297" spans="1:15" ht="25.5">
      <c r="A297" s="97">
        <v>291</v>
      </c>
      <c r="B297" s="98" t="s">
        <v>1097</v>
      </c>
      <c r="C297" s="98" t="s">
        <v>2322</v>
      </c>
      <c r="D297" s="98" t="s">
        <v>2882</v>
      </c>
      <c r="E297" s="98"/>
      <c r="F297" s="98" t="s">
        <v>2466</v>
      </c>
      <c r="G297" s="98"/>
      <c r="H297" s="99" t="s">
        <v>878</v>
      </c>
      <c r="I297" s="209">
        <f t="shared" si="18"/>
        <v>1463534.117647059</v>
      </c>
      <c r="J297" s="209">
        <f t="shared" si="16"/>
        <v>278071.48235294124</v>
      </c>
      <c r="K297" s="209">
        <v>1741605.6</v>
      </c>
      <c r="L297" s="209">
        <f t="shared" si="17"/>
        <v>1393842.0168067229</v>
      </c>
      <c r="M297" s="209">
        <f t="shared" si="19"/>
        <v>264829.98319327732</v>
      </c>
      <c r="N297" s="325">
        <v>1658672</v>
      </c>
      <c r="O297" s="230" t="s">
        <v>2584</v>
      </c>
    </row>
    <row r="298" spans="1:15" ht="25.5">
      <c r="A298" s="97">
        <v>292</v>
      </c>
      <c r="B298" s="98" t="s">
        <v>1097</v>
      </c>
      <c r="C298" s="98" t="s">
        <v>2322</v>
      </c>
      <c r="D298" s="98" t="s">
        <v>2882</v>
      </c>
      <c r="E298" s="98"/>
      <c r="F298" s="98" t="s">
        <v>1174</v>
      </c>
      <c r="G298" s="98"/>
      <c r="H298" s="99" t="s">
        <v>878</v>
      </c>
      <c r="I298" s="209">
        <f t="shared" si="18"/>
        <v>2058000</v>
      </c>
      <c r="J298" s="209">
        <f t="shared" si="16"/>
        <v>391020</v>
      </c>
      <c r="K298" s="209">
        <v>2449020</v>
      </c>
      <c r="L298" s="209">
        <f>N298/1.19</f>
        <v>1960000</v>
      </c>
      <c r="M298" s="209">
        <f t="shared" si="19"/>
        <v>372400</v>
      </c>
      <c r="N298" s="325">
        <v>2332400</v>
      </c>
      <c r="O298" s="230" t="s">
        <v>2584</v>
      </c>
    </row>
    <row r="299" spans="1:15" ht="25.5">
      <c r="A299" s="97">
        <v>293</v>
      </c>
      <c r="B299" s="98" t="s">
        <v>1097</v>
      </c>
      <c r="C299" s="98" t="s">
        <v>2322</v>
      </c>
      <c r="D299" s="98" t="s">
        <v>2882</v>
      </c>
      <c r="E299" s="98"/>
      <c r="F299" s="98" t="s">
        <v>1175</v>
      </c>
      <c r="G299" s="98"/>
      <c r="H299" s="99" t="s">
        <v>878</v>
      </c>
      <c r="I299" s="209">
        <f t="shared" si="18"/>
        <v>2669.1176470588234</v>
      </c>
      <c r="J299" s="209">
        <f t="shared" si="16"/>
        <v>507.13235294117646</v>
      </c>
      <c r="K299" s="209">
        <v>3176.25</v>
      </c>
      <c r="L299" s="209">
        <f t="shared" si="17"/>
        <v>2542.0168067226891</v>
      </c>
      <c r="M299" s="209">
        <f t="shared" si="19"/>
        <v>482.98319327731093</v>
      </c>
      <c r="N299" s="325">
        <v>3025</v>
      </c>
      <c r="O299" s="230" t="s">
        <v>3437</v>
      </c>
    </row>
    <row r="300" spans="1:15" ht="25.5">
      <c r="A300" s="97">
        <v>294</v>
      </c>
      <c r="B300" s="98" t="s">
        <v>1097</v>
      </c>
      <c r="C300" s="98" t="s">
        <v>2322</v>
      </c>
      <c r="D300" s="98" t="s">
        <v>2883</v>
      </c>
      <c r="E300" s="98"/>
      <c r="F300" s="98" t="s">
        <v>2467</v>
      </c>
      <c r="G300" s="98"/>
      <c r="H300" s="99" t="s">
        <v>878</v>
      </c>
      <c r="I300" s="209">
        <f t="shared" si="18"/>
        <v>1633253.8235294118</v>
      </c>
      <c r="J300" s="209">
        <f t="shared" si="16"/>
        <v>310318.22647058824</v>
      </c>
      <c r="K300" s="209">
        <v>1943572.05</v>
      </c>
      <c r="L300" s="209">
        <f t="shared" si="17"/>
        <v>1555479.8319327731</v>
      </c>
      <c r="M300" s="209">
        <f t="shared" si="19"/>
        <v>295541.16806722688</v>
      </c>
      <c r="N300" s="325">
        <v>1851021</v>
      </c>
      <c r="O300" s="230" t="s">
        <v>3437</v>
      </c>
    </row>
    <row r="301" spans="1:15" ht="25.5">
      <c r="A301" s="97">
        <v>295</v>
      </c>
      <c r="B301" s="98" t="s">
        <v>1097</v>
      </c>
      <c r="C301" s="98" t="s">
        <v>2322</v>
      </c>
      <c r="D301" s="98" t="s">
        <v>1183</v>
      </c>
      <c r="E301" s="98"/>
      <c r="F301" s="98" t="s">
        <v>1183</v>
      </c>
      <c r="G301" s="98"/>
      <c r="H301" s="99" t="s">
        <v>878</v>
      </c>
      <c r="I301" s="209">
        <f t="shared" si="18"/>
        <v>1588776</v>
      </c>
      <c r="J301" s="209">
        <f t="shared" si="16"/>
        <v>301867.44</v>
      </c>
      <c r="K301" s="209">
        <v>1890643.44</v>
      </c>
      <c r="L301" s="209">
        <f t="shared" si="17"/>
        <v>1513120</v>
      </c>
      <c r="M301" s="209">
        <f t="shared" si="19"/>
        <v>287492.8</v>
      </c>
      <c r="N301" s="325">
        <v>1800612.7999999998</v>
      </c>
      <c r="O301" s="230" t="s">
        <v>2584</v>
      </c>
    </row>
    <row r="302" spans="1:15" ht="25.5">
      <c r="A302" s="97">
        <v>296</v>
      </c>
      <c r="B302" s="98" t="s">
        <v>1097</v>
      </c>
      <c r="C302" s="98" t="s">
        <v>2322</v>
      </c>
      <c r="D302" s="98" t="s">
        <v>2884</v>
      </c>
      <c r="E302" s="98"/>
      <c r="F302" s="98" t="s">
        <v>1177</v>
      </c>
      <c r="G302" s="98"/>
      <c r="H302" s="99" t="s">
        <v>878</v>
      </c>
      <c r="I302" s="235">
        <f t="shared" si="18"/>
        <v>155875.58823529413</v>
      </c>
      <c r="J302" s="235">
        <f t="shared" si="16"/>
        <v>29616.361764705885</v>
      </c>
      <c r="K302" s="235">
        <v>185491.95</v>
      </c>
      <c r="L302" s="235">
        <f t="shared" si="17"/>
        <v>148452.9411764706</v>
      </c>
      <c r="M302" s="235">
        <f t="shared" si="19"/>
        <v>28206.058823529416</v>
      </c>
      <c r="N302" s="325">
        <v>176659</v>
      </c>
      <c r="O302" s="230" t="s">
        <v>3442</v>
      </c>
    </row>
    <row r="303" spans="1:15" ht="25.5">
      <c r="A303" s="97">
        <v>297</v>
      </c>
      <c r="B303" s="98" t="s">
        <v>1097</v>
      </c>
      <c r="C303" s="98" t="s">
        <v>2322</v>
      </c>
      <c r="D303" s="98" t="s">
        <v>1178</v>
      </c>
      <c r="E303" s="98"/>
      <c r="F303" s="98" t="s">
        <v>1178</v>
      </c>
      <c r="G303" s="98"/>
      <c r="H303" s="99" t="s">
        <v>878</v>
      </c>
      <c r="I303" s="235">
        <f t="shared" si="18"/>
        <v>3526005.0000000005</v>
      </c>
      <c r="J303" s="235">
        <f t="shared" si="16"/>
        <v>669940.95000000007</v>
      </c>
      <c r="K303" s="235">
        <v>4195945.95</v>
      </c>
      <c r="L303" s="235">
        <f t="shared" si="17"/>
        <v>3358100</v>
      </c>
      <c r="M303" s="235">
        <f t="shared" si="19"/>
        <v>638039</v>
      </c>
      <c r="N303" s="325">
        <v>3996139</v>
      </c>
      <c r="O303" s="230" t="s">
        <v>2584</v>
      </c>
    </row>
    <row r="304" spans="1:15" ht="25.5">
      <c r="A304" s="97">
        <v>298</v>
      </c>
      <c r="B304" s="98" t="s">
        <v>1097</v>
      </c>
      <c r="C304" s="98" t="s">
        <v>2322</v>
      </c>
      <c r="D304" s="98" t="s">
        <v>2885</v>
      </c>
      <c r="E304" s="98"/>
      <c r="F304" s="98" t="s">
        <v>1179</v>
      </c>
      <c r="G304" s="98"/>
      <c r="H304" s="99" t="s">
        <v>878</v>
      </c>
      <c r="I304" s="235">
        <f t="shared" si="18"/>
        <v>870699.70588235301</v>
      </c>
      <c r="J304" s="235">
        <f t="shared" si="16"/>
        <v>165432.94411764707</v>
      </c>
      <c r="K304" s="235">
        <v>1036132.65</v>
      </c>
      <c r="L304" s="235">
        <f t="shared" si="17"/>
        <v>829237.8151260505</v>
      </c>
      <c r="M304" s="235">
        <f t="shared" si="19"/>
        <v>157555.18487394959</v>
      </c>
      <c r="N304" s="325">
        <v>986793</v>
      </c>
      <c r="O304" s="230" t="s">
        <v>3437</v>
      </c>
    </row>
    <row r="305" spans="1:15" ht="25.5">
      <c r="A305" s="97">
        <v>299</v>
      </c>
      <c r="B305" s="98" t="s">
        <v>1097</v>
      </c>
      <c r="C305" s="98" t="s">
        <v>2322</v>
      </c>
      <c r="D305" s="98" t="s">
        <v>2886</v>
      </c>
      <c r="E305" s="98"/>
      <c r="F305" s="98" t="s">
        <v>1180</v>
      </c>
      <c r="G305" s="98"/>
      <c r="H305" s="99" t="s">
        <v>878</v>
      </c>
      <c r="I305" s="235">
        <f t="shared" si="18"/>
        <v>2161764.7058823532</v>
      </c>
      <c r="J305" s="235">
        <f t="shared" si="16"/>
        <v>410735.29411764711</v>
      </c>
      <c r="K305" s="235">
        <v>2572500</v>
      </c>
      <c r="L305" s="235">
        <f t="shared" si="17"/>
        <v>2058823.5294117648</v>
      </c>
      <c r="M305" s="235">
        <f t="shared" si="19"/>
        <v>391176.4705882353</v>
      </c>
      <c r="N305" s="325">
        <v>2450000</v>
      </c>
      <c r="O305" s="230" t="s">
        <v>2584</v>
      </c>
    </row>
    <row r="306" spans="1:15" ht="25.5">
      <c r="A306" s="97">
        <v>300</v>
      </c>
      <c r="B306" s="98" t="s">
        <v>1097</v>
      </c>
      <c r="C306" s="98" t="s">
        <v>2322</v>
      </c>
      <c r="D306" s="98" t="s">
        <v>2887</v>
      </c>
      <c r="E306" s="98"/>
      <c r="F306" s="98" t="s">
        <v>1181</v>
      </c>
      <c r="G306" s="98"/>
      <c r="H306" s="99" t="s">
        <v>878</v>
      </c>
      <c r="I306" s="235">
        <f t="shared" si="18"/>
        <v>1126104.705882353</v>
      </c>
      <c r="J306" s="235">
        <f t="shared" si="16"/>
        <v>213959.89411764708</v>
      </c>
      <c r="K306" s="235">
        <v>1340064.6000000001</v>
      </c>
      <c r="L306" s="235">
        <f t="shared" si="17"/>
        <v>1072480.6722689075</v>
      </c>
      <c r="M306" s="235">
        <f t="shared" si="19"/>
        <v>203771.32773109243</v>
      </c>
      <c r="N306" s="325">
        <v>1276252</v>
      </c>
      <c r="O306" s="236" t="s">
        <v>3437</v>
      </c>
    </row>
    <row r="307" spans="1:15" ht="25.5">
      <c r="A307" s="97">
        <v>301</v>
      </c>
      <c r="B307" s="98" t="s">
        <v>1097</v>
      </c>
      <c r="C307" s="98" t="s">
        <v>2322</v>
      </c>
      <c r="D307" s="98" t="s">
        <v>1100</v>
      </c>
      <c r="E307" s="98"/>
      <c r="F307" s="98" t="s">
        <v>1100</v>
      </c>
      <c r="G307" s="98"/>
      <c r="H307" s="99" t="s">
        <v>878</v>
      </c>
      <c r="I307" s="235">
        <f t="shared" si="18"/>
        <v>217560</v>
      </c>
      <c r="J307" s="235">
        <f t="shared" si="16"/>
        <v>41336.400000000001</v>
      </c>
      <c r="K307" s="235">
        <v>258896.4</v>
      </c>
      <c r="L307" s="235">
        <f t="shared" si="17"/>
        <v>207199.99999999997</v>
      </c>
      <c r="M307" s="235">
        <f t="shared" si="19"/>
        <v>39367.999999999993</v>
      </c>
      <c r="N307" s="325">
        <v>246567.99999999997</v>
      </c>
      <c r="O307" s="236" t="s">
        <v>2584</v>
      </c>
    </row>
    <row r="308" spans="1:15" ht="25.5">
      <c r="A308" s="97">
        <v>302</v>
      </c>
      <c r="B308" s="98" t="s">
        <v>1097</v>
      </c>
      <c r="C308" s="98" t="s">
        <v>2322</v>
      </c>
      <c r="D308" s="98" t="s">
        <v>2882</v>
      </c>
      <c r="E308" s="98"/>
      <c r="F308" s="98" t="s">
        <v>1138</v>
      </c>
      <c r="G308" s="98"/>
      <c r="H308" s="99" t="s">
        <v>878</v>
      </c>
      <c r="I308" s="235">
        <f t="shared" si="18"/>
        <v>2254245</v>
      </c>
      <c r="J308" s="235">
        <f t="shared" si="16"/>
        <v>428306.55</v>
      </c>
      <c r="K308" s="235">
        <v>2682551.5499999998</v>
      </c>
      <c r="L308" s="235">
        <f t="shared" si="17"/>
        <v>2146900</v>
      </c>
      <c r="M308" s="235">
        <f t="shared" si="19"/>
        <v>407911</v>
      </c>
      <c r="N308" s="325">
        <v>2554811</v>
      </c>
      <c r="O308" s="230" t="s">
        <v>2584</v>
      </c>
    </row>
    <row r="309" spans="1:15" ht="25.5">
      <c r="A309" s="97">
        <v>303</v>
      </c>
      <c r="B309" s="98" t="s">
        <v>1097</v>
      </c>
      <c r="C309" s="98" t="s">
        <v>2322</v>
      </c>
      <c r="D309" s="98" t="s">
        <v>2882</v>
      </c>
      <c r="E309" s="98"/>
      <c r="F309" s="98" t="s">
        <v>1146</v>
      </c>
      <c r="G309" s="98"/>
      <c r="H309" s="99" t="s">
        <v>878</v>
      </c>
      <c r="I309" s="235">
        <f t="shared" si="18"/>
        <v>1331985.0000000002</v>
      </c>
      <c r="J309" s="235">
        <f t="shared" si="16"/>
        <v>253077.15000000005</v>
      </c>
      <c r="K309" s="235">
        <v>1585062.1500000001</v>
      </c>
      <c r="L309" s="235">
        <f t="shared" si="17"/>
        <v>1268557.142857143</v>
      </c>
      <c r="M309" s="235">
        <f t="shared" si="19"/>
        <v>241025.85714285716</v>
      </c>
      <c r="N309" s="325">
        <v>1509583</v>
      </c>
      <c r="O309" s="236" t="s">
        <v>3437</v>
      </c>
    </row>
    <row r="310" spans="1:15" ht="25.5">
      <c r="A310" s="97">
        <v>304</v>
      </c>
      <c r="B310" s="98" t="s">
        <v>1097</v>
      </c>
      <c r="C310" s="98" t="s">
        <v>2322</v>
      </c>
      <c r="D310" s="98" t="s">
        <v>2888</v>
      </c>
      <c r="E310" s="98"/>
      <c r="F310" s="98" t="s">
        <v>2469</v>
      </c>
      <c r="G310" s="98"/>
      <c r="H310" s="99" t="s">
        <v>1453</v>
      </c>
      <c r="I310" s="235">
        <f t="shared" si="18"/>
        <v>1162374.705882353</v>
      </c>
      <c r="J310" s="235">
        <f t="shared" si="16"/>
        <v>220851.19411764707</v>
      </c>
      <c r="K310" s="235">
        <v>1383225.9000000001</v>
      </c>
      <c r="L310" s="235">
        <f t="shared" si="17"/>
        <v>1107023.5294117648</v>
      </c>
      <c r="M310" s="235">
        <f t="shared" si="19"/>
        <v>210334.47058823533</v>
      </c>
      <c r="N310" s="325">
        <v>1317358</v>
      </c>
      <c r="O310" s="236" t="s">
        <v>2584</v>
      </c>
    </row>
    <row r="311" spans="1:15" ht="25.5">
      <c r="A311" s="97">
        <v>305</v>
      </c>
      <c r="B311" s="98" t="s">
        <v>1097</v>
      </c>
      <c r="C311" s="98" t="s">
        <v>2322</v>
      </c>
      <c r="D311" s="98" t="s">
        <v>2889</v>
      </c>
      <c r="E311" s="98"/>
      <c r="F311" s="98" t="s">
        <v>1454</v>
      </c>
      <c r="G311" s="98"/>
      <c r="H311" s="99" t="s">
        <v>878</v>
      </c>
      <c r="I311" s="235">
        <f t="shared" si="18"/>
        <v>540750</v>
      </c>
      <c r="J311" s="235">
        <f t="shared" si="16"/>
        <v>102742.5</v>
      </c>
      <c r="K311" s="235">
        <v>643492.5</v>
      </c>
      <c r="L311" s="235">
        <f t="shared" si="17"/>
        <v>515000</v>
      </c>
      <c r="M311" s="235">
        <f t="shared" si="19"/>
        <v>97850</v>
      </c>
      <c r="N311" s="325">
        <v>612850</v>
      </c>
      <c r="O311" s="230" t="s">
        <v>2584</v>
      </c>
    </row>
    <row r="312" spans="1:15" ht="25.5">
      <c r="A312" s="97">
        <v>306</v>
      </c>
      <c r="B312" s="98" t="s">
        <v>1097</v>
      </c>
      <c r="C312" s="98" t="s">
        <v>2322</v>
      </c>
      <c r="D312" s="98" t="s">
        <v>2890</v>
      </c>
      <c r="E312" s="98"/>
      <c r="F312" s="98" t="s">
        <v>1455</v>
      </c>
      <c r="G312" s="98"/>
      <c r="H312" s="99" t="s">
        <v>878</v>
      </c>
      <c r="I312" s="235">
        <f t="shared" si="18"/>
        <v>34825.588235294126</v>
      </c>
      <c r="J312" s="235">
        <f t="shared" si="16"/>
        <v>6616.8617647058836</v>
      </c>
      <c r="K312" s="235">
        <v>41442.450000000004</v>
      </c>
      <c r="L312" s="235">
        <f t="shared" si="17"/>
        <v>33167.226890756305</v>
      </c>
      <c r="M312" s="235">
        <f t="shared" si="19"/>
        <v>6301.7731092436979</v>
      </c>
      <c r="N312" s="325">
        <v>39469</v>
      </c>
      <c r="O312" s="230" t="s">
        <v>3437</v>
      </c>
    </row>
    <row r="313" spans="1:15" ht="25.5">
      <c r="A313" s="97">
        <v>307</v>
      </c>
      <c r="B313" s="98" t="s">
        <v>1097</v>
      </c>
      <c r="C313" s="98" t="s">
        <v>2322</v>
      </c>
      <c r="D313" s="98" t="s">
        <v>2891</v>
      </c>
      <c r="E313" s="98"/>
      <c r="F313" s="98" t="s">
        <v>2470</v>
      </c>
      <c r="G313" s="98"/>
      <c r="H313" s="99" t="s">
        <v>878</v>
      </c>
      <c r="I313" s="235">
        <f t="shared" si="18"/>
        <v>525945.00000000012</v>
      </c>
      <c r="J313" s="235">
        <f t="shared" si="16"/>
        <v>99929.550000000017</v>
      </c>
      <c r="K313" s="235">
        <v>625874.55000000005</v>
      </c>
      <c r="L313" s="235">
        <f t="shared" si="17"/>
        <v>500900</v>
      </c>
      <c r="M313" s="235">
        <f t="shared" si="19"/>
        <v>95171</v>
      </c>
      <c r="N313" s="325">
        <v>596071</v>
      </c>
      <c r="O313" s="236" t="s">
        <v>2584</v>
      </c>
    </row>
    <row r="314" spans="1:15" ht="25.5">
      <c r="A314" s="97">
        <v>308</v>
      </c>
      <c r="B314" s="98" t="s">
        <v>1097</v>
      </c>
      <c r="C314" s="98" t="s">
        <v>2322</v>
      </c>
      <c r="D314" s="98" t="s">
        <v>1456</v>
      </c>
      <c r="E314" s="98"/>
      <c r="F314" s="98" t="s">
        <v>1456</v>
      </c>
      <c r="G314" s="98"/>
      <c r="H314" s="99" t="s">
        <v>878</v>
      </c>
      <c r="I314" s="235">
        <f t="shared" si="18"/>
        <v>546111.17647058819</v>
      </c>
      <c r="J314" s="235">
        <f t="shared" si="16"/>
        <v>103761.12352941177</v>
      </c>
      <c r="K314" s="235">
        <v>649872.29999999993</v>
      </c>
      <c r="L314" s="235">
        <f t="shared" si="17"/>
        <v>520105.8823529412</v>
      </c>
      <c r="M314" s="235">
        <f t="shared" si="19"/>
        <v>98820.117647058825</v>
      </c>
      <c r="N314" s="325">
        <v>618926</v>
      </c>
      <c r="O314" s="230" t="s">
        <v>3444</v>
      </c>
    </row>
    <row r="315" spans="1:15" ht="25.5">
      <c r="A315" s="97">
        <v>309</v>
      </c>
      <c r="B315" s="98" t="s">
        <v>1097</v>
      </c>
      <c r="C315" s="98" t="s">
        <v>2322</v>
      </c>
      <c r="D315" s="98" t="s">
        <v>1457</v>
      </c>
      <c r="E315" s="98"/>
      <c r="F315" s="98" t="s">
        <v>1457</v>
      </c>
      <c r="G315" s="98"/>
      <c r="H315" s="99" t="s">
        <v>878</v>
      </c>
      <c r="I315" s="235">
        <f t="shared" si="18"/>
        <v>622301.4705882353</v>
      </c>
      <c r="J315" s="235">
        <f t="shared" si="16"/>
        <v>118237.27941176471</v>
      </c>
      <c r="K315" s="235">
        <v>740538.75</v>
      </c>
      <c r="L315" s="235">
        <f t="shared" si="17"/>
        <v>592668.06722689082</v>
      </c>
      <c r="M315" s="235">
        <f t="shared" si="19"/>
        <v>112606.93277310926</v>
      </c>
      <c r="N315" s="325">
        <v>705275</v>
      </c>
      <c r="O315" s="230" t="s">
        <v>3445</v>
      </c>
    </row>
    <row r="316" spans="1:15" ht="25.5">
      <c r="A316" s="97">
        <v>310</v>
      </c>
      <c r="B316" s="98" t="s">
        <v>1097</v>
      </c>
      <c r="C316" s="98" t="s">
        <v>2322</v>
      </c>
      <c r="D316" s="98" t="s">
        <v>2892</v>
      </c>
      <c r="E316" s="98"/>
      <c r="F316" s="98" t="s">
        <v>1184</v>
      </c>
      <c r="G316" s="98"/>
      <c r="H316" s="99" t="s">
        <v>878</v>
      </c>
      <c r="I316" s="235">
        <f t="shared" si="18"/>
        <v>1044840.0000000001</v>
      </c>
      <c r="J316" s="235">
        <f t="shared" si="16"/>
        <v>198519.60000000003</v>
      </c>
      <c r="K316" s="235">
        <v>1243359.6000000001</v>
      </c>
      <c r="L316" s="235">
        <f t="shared" si="17"/>
        <v>995085.71428571432</v>
      </c>
      <c r="M316" s="235">
        <f t="shared" si="19"/>
        <v>189066.28571428571</v>
      </c>
      <c r="N316" s="325">
        <v>1184152</v>
      </c>
      <c r="O316" s="236" t="s">
        <v>3437</v>
      </c>
    </row>
    <row r="317" spans="1:15" ht="25.5">
      <c r="A317" s="97">
        <v>311</v>
      </c>
      <c r="B317" s="98" t="s">
        <v>1097</v>
      </c>
      <c r="C317" s="98" t="s">
        <v>2322</v>
      </c>
      <c r="D317" s="98" t="s">
        <v>1185</v>
      </c>
      <c r="E317" s="98"/>
      <c r="F317" s="98" t="s">
        <v>1185</v>
      </c>
      <c r="G317" s="98"/>
      <c r="H317" s="99" t="s">
        <v>878</v>
      </c>
      <c r="I317" s="235">
        <f t="shared" si="18"/>
        <v>619227</v>
      </c>
      <c r="J317" s="235">
        <f t="shared" si="16"/>
        <v>117653.13</v>
      </c>
      <c r="K317" s="235">
        <v>736880.13</v>
      </c>
      <c r="L317" s="235">
        <f t="shared" si="17"/>
        <v>589740</v>
      </c>
      <c r="M317" s="235">
        <f t="shared" si="19"/>
        <v>112050.6</v>
      </c>
      <c r="N317" s="325">
        <v>701790.6</v>
      </c>
      <c r="O317" s="230" t="s">
        <v>3446</v>
      </c>
    </row>
    <row r="318" spans="1:15" ht="25.5">
      <c r="A318" s="97">
        <v>312</v>
      </c>
      <c r="B318" s="98" t="s">
        <v>1097</v>
      </c>
      <c r="C318" s="98" t="s">
        <v>2322</v>
      </c>
      <c r="D318" s="98" t="s">
        <v>1458</v>
      </c>
      <c r="E318" s="98"/>
      <c r="F318" s="98" t="s">
        <v>1458</v>
      </c>
      <c r="G318" s="98"/>
      <c r="H318" s="99" t="s">
        <v>878</v>
      </c>
      <c r="I318" s="209">
        <f t="shared" si="18"/>
        <v>155793.52941176473</v>
      </c>
      <c r="J318" s="209">
        <f t="shared" si="16"/>
        <v>29600.7705882353</v>
      </c>
      <c r="K318" s="209">
        <v>185394.30000000002</v>
      </c>
      <c r="L318" s="209">
        <f t="shared" si="17"/>
        <v>148374.78991596639</v>
      </c>
      <c r="M318" s="209">
        <f t="shared" si="19"/>
        <v>28191.210084033613</v>
      </c>
      <c r="N318" s="325">
        <v>176566</v>
      </c>
      <c r="O318" s="230" t="s">
        <v>3437</v>
      </c>
    </row>
    <row r="319" spans="1:15" ht="25.5">
      <c r="A319" s="97">
        <v>313</v>
      </c>
      <c r="B319" s="98" t="s">
        <v>1097</v>
      </c>
      <c r="C319" s="98" t="s">
        <v>2322</v>
      </c>
      <c r="D319" s="98" t="s">
        <v>1459</v>
      </c>
      <c r="E319" s="98"/>
      <c r="F319" s="98" t="s">
        <v>1459</v>
      </c>
      <c r="G319" s="98"/>
      <c r="H319" s="99" t="s">
        <v>878</v>
      </c>
      <c r="I319" s="209">
        <f t="shared" si="18"/>
        <v>288750</v>
      </c>
      <c r="J319" s="209">
        <f t="shared" si="16"/>
        <v>54862.5</v>
      </c>
      <c r="K319" s="209">
        <v>343612.5</v>
      </c>
      <c r="L319" s="209">
        <f t="shared" si="17"/>
        <v>275000</v>
      </c>
      <c r="M319" s="209">
        <f t="shared" si="19"/>
        <v>52250</v>
      </c>
      <c r="N319" s="325">
        <v>327250</v>
      </c>
      <c r="O319" s="230" t="s">
        <v>2584</v>
      </c>
    </row>
    <row r="320" spans="1:15" ht="25.5">
      <c r="A320" s="97">
        <v>314</v>
      </c>
      <c r="B320" s="98" t="s">
        <v>1097</v>
      </c>
      <c r="C320" s="98" t="s">
        <v>2322</v>
      </c>
      <c r="D320" s="98" t="s">
        <v>2893</v>
      </c>
      <c r="E320" s="98"/>
      <c r="F320" s="98" t="s">
        <v>2471</v>
      </c>
      <c r="G320" s="98"/>
      <c r="H320" s="99" t="s">
        <v>878</v>
      </c>
      <c r="I320" s="209">
        <f t="shared" si="18"/>
        <v>573529.4117647059</v>
      </c>
      <c r="J320" s="209">
        <f t="shared" si="16"/>
        <v>108970.58823529413</v>
      </c>
      <c r="K320" s="209">
        <v>682500</v>
      </c>
      <c r="L320" s="209">
        <f t="shared" si="17"/>
        <v>546218.48739495804</v>
      </c>
      <c r="M320" s="209">
        <f t="shared" si="19"/>
        <v>103781.51260504202</v>
      </c>
      <c r="N320" s="325">
        <v>650000</v>
      </c>
      <c r="O320" s="226" t="s">
        <v>2584</v>
      </c>
    </row>
    <row r="321" spans="1:15" ht="25.5">
      <c r="A321" s="97">
        <v>315</v>
      </c>
      <c r="B321" s="98" t="s">
        <v>1097</v>
      </c>
      <c r="C321" s="98" t="s">
        <v>2322</v>
      </c>
      <c r="D321" s="98" t="s">
        <v>1469</v>
      </c>
      <c r="E321" s="98"/>
      <c r="F321" s="98" t="s">
        <v>1469</v>
      </c>
      <c r="G321" s="98"/>
      <c r="H321" s="99" t="s">
        <v>878</v>
      </c>
      <c r="I321" s="209">
        <f t="shared" si="18"/>
        <v>221865.00000000003</v>
      </c>
      <c r="J321" s="209">
        <f t="shared" si="16"/>
        <v>42154.350000000006</v>
      </c>
      <c r="K321" s="209">
        <v>264019.35000000003</v>
      </c>
      <c r="L321" s="209">
        <f t="shared" si="17"/>
        <v>211300</v>
      </c>
      <c r="M321" s="209">
        <f t="shared" si="19"/>
        <v>40147</v>
      </c>
      <c r="N321" s="325">
        <v>251447</v>
      </c>
      <c r="O321" s="226" t="s">
        <v>2584</v>
      </c>
    </row>
    <row r="322" spans="1:15" ht="25.5">
      <c r="A322" s="97">
        <v>316</v>
      </c>
      <c r="B322" s="98" t="s">
        <v>1097</v>
      </c>
      <c r="C322" s="98" t="s">
        <v>2322</v>
      </c>
      <c r="D322" s="98" t="s">
        <v>1186</v>
      </c>
      <c r="E322" s="98"/>
      <c r="F322" s="98" t="s">
        <v>1186</v>
      </c>
      <c r="G322" s="98"/>
      <c r="H322" s="99" t="s">
        <v>878</v>
      </c>
      <c r="I322" s="209">
        <f t="shared" si="18"/>
        <v>259411.76470588238</v>
      </c>
      <c r="J322" s="209">
        <f t="shared" si="16"/>
        <v>49288.23529411765</v>
      </c>
      <c r="K322" s="209">
        <v>308700</v>
      </c>
      <c r="L322" s="209">
        <f t="shared" si="17"/>
        <v>247058.82352941178</v>
      </c>
      <c r="M322" s="209">
        <f t="shared" si="19"/>
        <v>46941.176470588238</v>
      </c>
      <c r="N322" s="325">
        <v>294000</v>
      </c>
      <c r="O322" s="226" t="s">
        <v>2584</v>
      </c>
    </row>
    <row r="323" spans="1:15" ht="25.5">
      <c r="A323" s="97">
        <v>317</v>
      </c>
      <c r="B323" s="98" t="s">
        <v>1097</v>
      </c>
      <c r="C323" s="98" t="s">
        <v>2322</v>
      </c>
      <c r="D323" s="98" t="s">
        <v>1460</v>
      </c>
      <c r="E323" s="98"/>
      <c r="F323" s="98" t="s">
        <v>1460</v>
      </c>
      <c r="G323" s="98"/>
      <c r="H323" s="99" t="s">
        <v>878</v>
      </c>
      <c r="I323" s="209">
        <f t="shared" si="18"/>
        <v>310611.00000000006</v>
      </c>
      <c r="J323" s="209">
        <f t="shared" si="16"/>
        <v>59016.090000000011</v>
      </c>
      <c r="K323" s="209">
        <v>369627.09</v>
      </c>
      <c r="L323" s="209">
        <f t="shared" si="17"/>
        <v>295820</v>
      </c>
      <c r="M323" s="209">
        <f t="shared" si="19"/>
        <v>56205.8</v>
      </c>
      <c r="N323" s="325">
        <v>352025.8</v>
      </c>
      <c r="O323" s="230" t="s">
        <v>2584</v>
      </c>
    </row>
    <row r="324" spans="1:15" ht="25.5">
      <c r="A324" s="97">
        <v>318</v>
      </c>
      <c r="B324" s="98" t="s">
        <v>1097</v>
      </c>
      <c r="C324" s="98" t="s">
        <v>2322</v>
      </c>
      <c r="D324" s="98" t="s">
        <v>2894</v>
      </c>
      <c r="E324" s="98"/>
      <c r="F324" s="98" t="s">
        <v>1260</v>
      </c>
      <c r="G324" s="98"/>
      <c r="H324" s="99" t="s">
        <v>878</v>
      </c>
      <c r="I324" s="209">
        <f t="shared" si="18"/>
        <v>1985294.1176470588</v>
      </c>
      <c r="J324" s="209">
        <f t="shared" si="16"/>
        <v>377205.8823529412</v>
      </c>
      <c r="K324" s="209">
        <v>2362500</v>
      </c>
      <c r="L324" s="209">
        <f t="shared" si="17"/>
        <v>1890756.3025210085</v>
      </c>
      <c r="M324" s="209">
        <f t="shared" si="19"/>
        <v>359243.69747899164</v>
      </c>
      <c r="N324" s="325">
        <v>2250000</v>
      </c>
      <c r="O324" s="230" t="s">
        <v>2584</v>
      </c>
    </row>
    <row r="325" spans="1:15" ht="25.5">
      <c r="A325" s="97">
        <v>319</v>
      </c>
      <c r="B325" s="98" t="s">
        <v>1097</v>
      </c>
      <c r="C325" s="98" t="s">
        <v>2322</v>
      </c>
      <c r="D325" s="98" t="s">
        <v>2895</v>
      </c>
      <c r="E325" s="98"/>
      <c r="F325" s="98" t="s">
        <v>2472</v>
      </c>
      <c r="G325" s="98"/>
      <c r="H325" s="99" t="s">
        <v>878</v>
      </c>
      <c r="I325" s="209">
        <f t="shared" si="18"/>
        <v>517564.76470588241</v>
      </c>
      <c r="J325" s="209">
        <f t="shared" si="16"/>
        <v>98337.305294117657</v>
      </c>
      <c r="K325" s="209">
        <v>615902.07000000007</v>
      </c>
      <c r="L325" s="209">
        <f t="shared" si="17"/>
        <v>492918.82352941169</v>
      </c>
      <c r="M325" s="209">
        <f t="shared" si="19"/>
        <v>93654.576470588217</v>
      </c>
      <c r="N325" s="325">
        <v>586573.39999999991</v>
      </c>
      <c r="O325" s="226" t="s">
        <v>3437</v>
      </c>
    </row>
    <row r="326" spans="1:15" ht="25.5">
      <c r="A326" s="97">
        <v>320</v>
      </c>
      <c r="B326" s="98" t="s">
        <v>1097</v>
      </c>
      <c r="C326" s="98" t="s">
        <v>2322</v>
      </c>
      <c r="D326" s="98" t="s">
        <v>2896</v>
      </c>
      <c r="E326" s="98"/>
      <c r="F326" s="98" t="s">
        <v>1187</v>
      </c>
      <c r="G326" s="98"/>
      <c r="H326" s="99" t="s">
        <v>878</v>
      </c>
      <c r="I326" s="209">
        <f t="shared" si="18"/>
        <v>870699.70588235301</v>
      </c>
      <c r="J326" s="209">
        <f t="shared" si="16"/>
        <v>165432.94411764707</v>
      </c>
      <c r="K326" s="209">
        <v>1036132.65</v>
      </c>
      <c r="L326" s="209">
        <f t="shared" si="17"/>
        <v>829237.8151260505</v>
      </c>
      <c r="M326" s="209">
        <f t="shared" si="19"/>
        <v>157555.18487394959</v>
      </c>
      <c r="N326" s="325">
        <v>986793</v>
      </c>
      <c r="O326" s="226" t="s">
        <v>3437</v>
      </c>
    </row>
    <row r="327" spans="1:15" ht="25.5">
      <c r="A327" s="97">
        <v>321</v>
      </c>
      <c r="B327" s="98" t="s">
        <v>1097</v>
      </c>
      <c r="C327" s="98" t="s">
        <v>2322</v>
      </c>
      <c r="D327" s="98" t="s">
        <v>2897</v>
      </c>
      <c r="E327" s="98"/>
      <c r="F327" s="98" t="s">
        <v>1182</v>
      </c>
      <c r="G327" s="98"/>
      <c r="H327" s="99" t="s">
        <v>878</v>
      </c>
      <c r="I327" s="209">
        <f t="shared" si="18"/>
        <v>758735.29411764711</v>
      </c>
      <c r="J327" s="209">
        <f t="shared" si="16"/>
        <v>144159.70588235295</v>
      </c>
      <c r="K327" s="209">
        <v>902895</v>
      </c>
      <c r="L327" s="209">
        <f t="shared" si="17"/>
        <v>722605.04201680678</v>
      </c>
      <c r="M327" s="209">
        <f t="shared" si="19"/>
        <v>137294.95798319328</v>
      </c>
      <c r="N327" s="325">
        <v>859900</v>
      </c>
      <c r="O327" s="230" t="s">
        <v>2584</v>
      </c>
    </row>
    <row r="328" spans="1:15" ht="38.25">
      <c r="A328" s="97">
        <v>322</v>
      </c>
      <c r="B328" s="104" t="s">
        <v>3422</v>
      </c>
      <c r="C328" s="104" t="s">
        <v>2320</v>
      </c>
      <c r="D328" s="104" t="s">
        <v>1095</v>
      </c>
      <c r="E328" s="104"/>
      <c r="F328" s="104" t="s">
        <v>1095</v>
      </c>
      <c r="G328" s="104"/>
      <c r="H328" s="105" t="s">
        <v>878</v>
      </c>
      <c r="I328" s="209">
        <f t="shared" si="18"/>
        <v>1636.7647058823529</v>
      </c>
      <c r="J328" s="209">
        <f t="shared" ref="J328:J389" si="20">I328*19%</f>
        <v>310.98529411764707</v>
      </c>
      <c r="K328" s="209">
        <v>1947.75</v>
      </c>
      <c r="L328" s="209">
        <f t="shared" ref="L328:L389" si="21">N328/1.19</f>
        <v>1558.8235294117649</v>
      </c>
      <c r="M328" s="209">
        <f t="shared" si="19"/>
        <v>296.1764705882353</v>
      </c>
      <c r="N328" s="325">
        <v>1855</v>
      </c>
      <c r="O328" s="230" t="s">
        <v>3437</v>
      </c>
    </row>
    <row r="329" spans="1:15" ht="25.5">
      <c r="A329" s="97">
        <v>323</v>
      </c>
      <c r="B329" s="98" t="s">
        <v>944</v>
      </c>
      <c r="C329" s="98" t="s">
        <v>2383</v>
      </c>
      <c r="D329" s="98" t="s">
        <v>2898</v>
      </c>
      <c r="E329" s="98"/>
      <c r="F329" s="98" t="s">
        <v>2474</v>
      </c>
      <c r="G329" s="98" t="s">
        <v>2475</v>
      </c>
      <c r="H329" s="99" t="s">
        <v>878</v>
      </c>
      <c r="I329" s="209">
        <f t="shared" ref="I329:I390" si="22">K329/1.19</f>
        <v>5188.2352941176468</v>
      </c>
      <c r="J329" s="209">
        <f t="shared" si="20"/>
        <v>985.76470588235293</v>
      </c>
      <c r="K329" s="209">
        <v>6174</v>
      </c>
      <c r="L329" s="209">
        <f t="shared" si="21"/>
        <v>4941.1764705882351</v>
      </c>
      <c r="M329" s="209">
        <f t="shared" ref="M329:M390" si="23">L329*19%</f>
        <v>938.82352941176464</v>
      </c>
      <c r="N329" s="325">
        <v>5880</v>
      </c>
      <c r="O329" s="226" t="s">
        <v>2195</v>
      </c>
    </row>
    <row r="330" spans="1:15" ht="38.25">
      <c r="A330" s="97">
        <v>324</v>
      </c>
      <c r="B330" s="98" t="s">
        <v>3422</v>
      </c>
      <c r="C330" s="98" t="s">
        <v>2320</v>
      </c>
      <c r="D330" s="98" t="s">
        <v>1096</v>
      </c>
      <c r="E330" s="98"/>
      <c r="F330" s="98" t="s">
        <v>1096</v>
      </c>
      <c r="G330" s="98" t="s">
        <v>896</v>
      </c>
      <c r="H330" s="99" t="s">
        <v>896</v>
      </c>
      <c r="I330" s="209">
        <f t="shared" si="22"/>
        <v>60882.352941176476</v>
      </c>
      <c r="J330" s="209">
        <f t="shared" si="20"/>
        <v>11567.64705882353</v>
      </c>
      <c r="K330" s="209">
        <v>72450</v>
      </c>
      <c r="L330" s="209">
        <f t="shared" si="21"/>
        <v>57983.193277310929</v>
      </c>
      <c r="M330" s="209">
        <f t="shared" si="23"/>
        <v>11016.806722689076</v>
      </c>
      <c r="N330" s="325">
        <v>69000</v>
      </c>
      <c r="O330" s="230" t="s">
        <v>2195</v>
      </c>
    </row>
    <row r="331" spans="1:15" ht="25.5">
      <c r="A331" s="97">
        <v>325</v>
      </c>
      <c r="B331" s="98" t="s">
        <v>944</v>
      </c>
      <c r="C331" s="98" t="s">
        <v>2371</v>
      </c>
      <c r="D331" s="98" t="s">
        <v>2476</v>
      </c>
      <c r="E331" s="98"/>
      <c r="F331" s="98" t="s">
        <v>2476</v>
      </c>
      <c r="G331" s="98" t="s">
        <v>961</v>
      </c>
      <c r="H331" s="99" t="s">
        <v>878</v>
      </c>
      <c r="I331" s="209">
        <f t="shared" si="22"/>
        <v>21233.823529411766</v>
      </c>
      <c r="J331" s="209">
        <f t="shared" si="20"/>
        <v>4034.4264705882356</v>
      </c>
      <c r="K331" s="209">
        <v>25268.25</v>
      </c>
      <c r="L331" s="209">
        <f t="shared" si="21"/>
        <v>20222.689075630253</v>
      </c>
      <c r="M331" s="209">
        <f t="shared" si="23"/>
        <v>3842.3109243697481</v>
      </c>
      <c r="N331" s="325">
        <v>24065</v>
      </c>
      <c r="O331" s="226" t="s">
        <v>3437</v>
      </c>
    </row>
    <row r="332" spans="1:15" ht="25.5">
      <c r="A332" s="97">
        <v>326</v>
      </c>
      <c r="B332" s="98" t="s">
        <v>1097</v>
      </c>
      <c r="C332" s="98" t="s">
        <v>2320</v>
      </c>
      <c r="D332" s="98" t="s">
        <v>2899</v>
      </c>
      <c r="E332" s="98"/>
      <c r="F332" s="98" t="s">
        <v>1188</v>
      </c>
      <c r="G332" s="98"/>
      <c r="H332" s="99" t="s">
        <v>878</v>
      </c>
      <c r="I332" s="209">
        <f t="shared" si="22"/>
        <v>785294.11764705891</v>
      </c>
      <c r="J332" s="209">
        <f t="shared" si="20"/>
        <v>149205.8823529412</v>
      </c>
      <c r="K332" s="209">
        <v>934500</v>
      </c>
      <c r="L332" s="209">
        <f t="shared" si="21"/>
        <v>747899.15966386558</v>
      </c>
      <c r="M332" s="209">
        <f t="shared" si="23"/>
        <v>142100.84033613445</v>
      </c>
      <c r="N332" s="325">
        <v>890000</v>
      </c>
      <c r="O332" s="230" t="s">
        <v>2584</v>
      </c>
    </row>
    <row r="333" spans="1:15" ht="25.5">
      <c r="A333" s="97">
        <v>327</v>
      </c>
      <c r="B333" s="98" t="s">
        <v>1097</v>
      </c>
      <c r="C333" s="98" t="s">
        <v>2320</v>
      </c>
      <c r="D333" s="98" t="s">
        <v>2899</v>
      </c>
      <c r="E333" s="98"/>
      <c r="F333" s="98" t="s">
        <v>1189</v>
      </c>
      <c r="G333" s="98"/>
      <c r="H333" s="99" t="s">
        <v>878</v>
      </c>
      <c r="I333" s="209">
        <f t="shared" si="22"/>
        <v>419999.99999999994</v>
      </c>
      <c r="J333" s="209">
        <f t="shared" si="20"/>
        <v>79799.999999999985</v>
      </c>
      <c r="K333" s="209">
        <v>499799.99999999994</v>
      </c>
      <c r="L333" s="209">
        <f t="shared" si="21"/>
        <v>399999.99999999994</v>
      </c>
      <c r="M333" s="209">
        <f t="shared" si="23"/>
        <v>75999.999999999985</v>
      </c>
      <c r="N333" s="325">
        <v>475999.99999999994</v>
      </c>
      <c r="O333" s="226" t="s">
        <v>2584</v>
      </c>
    </row>
    <row r="334" spans="1:15" ht="25.5">
      <c r="A334" s="97">
        <v>328</v>
      </c>
      <c r="B334" s="98" t="s">
        <v>1097</v>
      </c>
      <c r="C334" s="98" t="s">
        <v>2320</v>
      </c>
      <c r="D334" s="98" t="s">
        <v>1462</v>
      </c>
      <c r="E334" s="98"/>
      <c r="F334" s="98" t="s">
        <v>1462</v>
      </c>
      <c r="G334" s="98"/>
      <c r="H334" s="99" t="s">
        <v>878</v>
      </c>
      <c r="I334" s="209">
        <f t="shared" si="22"/>
        <v>343757.64705882355</v>
      </c>
      <c r="J334" s="209">
        <f t="shared" si="20"/>
        <v>65313.952941176474</v>
      </c>
      <c r="K334" s="209">
        <v>409071.60000000003</v>
      </c>
      <c r="L334" s="209">
        <f t="shared" si="21"/>
        <v>327388.23529411765</v>
      </c>
      <c r="M334" s="209">
        <f t="shared" si="23"/>
        <v>62203.764705882357</v>
      </c>
      <c r="N334" s="325">
        <v>389592</v>
      </c>
      <c r="O334" s="226" t="s">
        <v>3442</v>
      </c>
    </row>
    <row r="335" spans="1:15" ht="25.5">
      <c r="A335" s="97">
        <v>329</v>
      </c>
      <c r="B335" s="98" t="s">
        <v>1097</v>
      </c>
      <c r="C335" s="98" t="s">
        <v>2320</v>
      </c>
      <c r="D335" s="98" t="s">
        <v>2900</v>
      </c>
      <c r="E335" s="98"/>
      <c r="F335" s="98" t="s">
        <v>1190</v>
      </c>
      <c r="G335" s="98"/>
      <c r="H335" s="99" t="s">
        <v>878</v>
      </c>
      <c r="I335" s="209">
        <f t="shared" si="22"/>
        <v>716037</v>
      </c>
      <c r="J335" s="209">
        <f t="shared" si="20"/>
        <v>136047.03</v>
      </c>
      <c r="K335" s="209">
        <v>852084.03</v>
      </c>
      <c r="L335" s="209">
        <f t="shared" si="21"/>
        <v>681940</v>
      </c>
      <c r="M335" s="209">
        <f t="shared" si="23"/>
        <v>129568.6</v>
      </c>
      <c r="N335" s="325">
        <v>811508.6</v>
      </c>
      <c r="O335" s="230" t="s">
        <v>2584</v>
      </c>
    </row>
    <row r="336" spans="1:15" ht="25.5">
      <c r="A336" s="97">
        <v>330</v>
      </c>
      <c r="B336" s="104" t="s">
        <v>1097</v>
      </c>
      <c r="C336" s="104" t="s">
        <v>2320</v>
      </c>
      <c r="D336" s="104" t="s">
        <v>2901</v>
      </c>
      <c r="E336" s="104"/>
      <c r="F336" s="104" t="s">
        <v>1191</v>
      </c>
      <c r="G336" s="104"/>
      <c r="H336" s="105" t="s">
        <v>878</v>
      </c>
      <c r="I336" s="209">
        <f t="shared" si="22"/>
        <v>1099641.5294117646</v>
      </c>
      <c r="J336" s="209">
        <f t="shared" si="20"/>
        <v>208931.89058823528</v>
      </c>
      <c r="K336" s="209">
        <v>1308573.42</v>
      </c>
      <c r="L336" s="209">
        <f t="shared" si="21"/>
        <v>1047277.6470588235</v>
      </c>
      <c r="M336" s="209">
        <f t="shared" si="23"/>
        <v>198982.75294117647</v>
      </c>
      <c r="N336" s="325">
        <v>1246260.3999999999</v>
      </c>
      <c r="O336" s="230" t="s">
        <v>2584</v>
      </c>
    </row>
    <row r="337" spans="1:15" ht="38.25">
      <c r="A337" s="97">
        <v>331</v>
      </c>
      <c r="B337" s="98" t="s">
        <v>3422</v>
      </c>
      <c r="C337" s="98" t="s">
        <v>2357</v>
      </c>
      <c r="D337" s="98" t="s">
        <v>2902</v>
      </c>
      <c r="E337" s="26"/>
      <c r="F337" s="98" t="s">
        <v>2477</v>
      </c>
      <c r="G337" s="98"/>
      <c r="H337" s="99" t="s">
        <v>878</v>
      </c>
      <c r="I337" s="209">
        <f t="shared" si="22"/>
        <v>20205.882352941178</v>
      </c>
      <c r="J337" s="209">
        <f t="shared" si="20"/>
        <v>3839.1176470588239</v>
      </c>
      <c r="K337" s="209">
        <v>24045</v>
      </c>
      <c r="L337" s="209">
        <f t="shared" si="21"/>
        <v>19243.697478991598</v>
      </c>
      <c r="M337" s="209">
        <f t="shared" si="23"/>
        <v>3656.3025210084038</v>
      </c>
      <c r="N337" s="325">
        <v>22900</v>
      </c>
      <c r="O337" s="230" t="s">
        <v>2195</v>
      </c>
    </row>
    <row r="338" spans="1:15" ht="38.25">
      <c r="A338" s="97">
        <v>332</v>
      </c>
      <c r="B338" s="98" t="s">
        <v>3422</v>
      </c>
      <c r="C338" s="98" t="s">
        <v>2320</v>
      </c>
      <c r="D338" s="98" t="s">
        <v>2478</v>
      </c>
      <c r="E338" s="98"/>
      <c r="F338" s="98" t="s">
        <v>2478</v>
      </c>
      <c r="G338" s="98"/>
      <c r="H338" s="99" t="s">
        <v>878</v>
      </c>
      <c r="I338" s="209">
        <f t="shared" si="22"/>
        <v>199.41176470588238</v>
      </c>
      <c r="J338" s="209">
        <f t="shared" si="20"/>
        <v>37.888235294117649</v>
      </c>
      <c r="K338" s="209">
        <v>237.3</v>
      </c>
      <c r="L338" s="209">
        <f t="shared" si="21"/>
        <v>189.91596638655463</v>
      </c>
      <c r="M338" s="209">
        <f t="shared" si="23"/>
        <v>36.084033613445378</v>
      </c>
      <c r="N338" s="325">
        <v>226</v>
      </c>
      <c r="O338" s="230" t="s">
        <v>3437</v>
      </c>
    </row>
    <row r="339" spans="1:15" ht="25.5">
      <c r="A339" s="97">
        <v>333</v>
      </c>
      <c r="B339" s="104" t="s">
        <v>1097</v>
      </c>
      <c r="C339" s="104" t="s">
        <v>2322</v>
      </c>
      <c r="D339" s="104" t="s">
        <v>2480</v>
      </c>
      <c r="E339" s="104"/>
      <c r="F339" s="104" t="s">
        <v>2480</v>
      </c>
      <c r="G339" s="104"/>
      <c r="H339" s="105" t="s">
        <v>878</v>
      </c>
      <c r="I339" s="209">
        <f t="shared" si="22"/>
        <v>370792.05882352946</v>
      </c>
      <c r="J339" s="209">
        <f t="shared" si="20"/>
        <v>70450.49117647059</v>
      </c>
      <c r="K339" s="209">
        <v>441242.55000000005</v>
      </c>
      <c r="L339" s="209">
        <f t="shared" si="21"/>
        <v>353135.29411764705</v>
      </c>
      <c r="M339" s="209">
        <f t="shared" si="23"/>
        <v>67095.705882352937</v>
      </c>
      <c r="N339" s="325">
        <v>420231</v>
      </c>
      <c r="O339" s="230" t="s">
        <v>3437</v>
      </c>
    </row>
    <row r="340" spans="1:15" ht="25.5">
      <c r="A340" s="97">
        <v>334</v>
      </c>
      <c r="B340" s="104" t="s">
        <v>1097</v>
      </c>
      <c r="C340" s="104" t="s">
        <v>2322</v>
      </c>
      <c r="D340" s="104" t="s">
        <v>2481</v>
      </c>
      <c r="E340" s="104"/>
      <c r="F340" s="104" t="s">
        <v>2481</v>
      </c>
      <c r="G340" s="104"/>
      <c r="H340" s="105" t="s">
        <v>878</v>
      </c>
      <c r="I340" s="209">
        <f t="shared" si="22"/>
        <v>1144500</v>
      </c>
      <c r="J340" s="209">
        <f t="shared" si="20"/>
        <v>217455</v>
      </c>
      <c r="K340" s="209">
        <v>1361955</v>
      </c>
      <c r="L340" s="209">
        <f t="shared" si="21"/>
        <v>1090000</v>
      </c>
      <c r="M340" s="209">
        <f t="shared" si="23"/>
        <v>207100</v>
      </c>
      <c r="N340" s="325">
        <v>1297100</v>
      </c>
      <c r="O340" s="226" t="s">
        <v>2584</v>
      </c>
    </row>
    <row r="341" spans="1:15" ht="25.5">
      <c r="A341" s="97">
        <v>335</v>
      </c>
      <c r="B341" s="98" t="s">
        <v>1097</v>
      </c>
      <c r="C341" s="98" t="s">
        <v>2322</v>
      </c>
      <c r="D341" s="98" t="s">
        <v>1470</v>
      </c>
      <c r="E341" s="104"/>
      <c r="F341" s="98" t="s">
        <v>1470</v>
      </c>
      <c r="G341" s="98"/>
      <c r="H341" s="99" t="s">
        <v>878</v>
      </c>
      <c r="I341" s="209">
        <f t="shared" si="22"/>
        <v>704117.64705882361</v>
      </c>
      <c r="J341" s="209">
        <f t="shared" si="20"/>
        <v>133782.35294117648</v>
      </c>
      <c r="K341" s="209">
        <v>837900</v>
      </c>
      <c r="L341" s="209">
        <f t="shared" si="21"/>
        <v>670588.23529411771</v>
      </c>
      <c r="M341" s="209">
        <f t="shared" si="23"/>
        <v>127411.76470588236</v>
      </c>
      <c r="N341" s="325">
        <v>798000</v>
      </c>
      <c r="O341" s="230" t="s">
        <v>2584</v>
      </c>
    </row>
    <row r="342" spans="1:15" ht="25.5">
      <c r="A342" s="97">
        <v>336</v>
      </c>
      <c r="B342" s="98" t="s">
        <v>1097</v>
      </c>
      <c r="C342" s="98" t="s">
        <v>2322</v>
      </c>
      <c r="D342" s="98" t="s">
        <v>2482</v>
      </c>
      <c r="E342" s="26"/>
      <c r="F342" s="98" t="s">
        <v>2482</v>
      </c>
      <c r="G342" s="98"/>
      <c r="H342" s="99" t="s">
        <v>878</v>
      </c>
      <c r="I342" s="209">
        <f t="shared" si="22"/>
        <v>1764705.8823529412</v>
      </c>
      <c r="J342" s="209">
        <f t="shared" si="20"/>
        <v>335294.11764705885</v>
      </c>
      <c r="K342" s="209">
        <v>2100000</v>
      </c>
      <c r="L342" s="209">
        <f t="shared" si="21"/>
        <v>1680672.2689075631</v>
      </c>
      <c r="M342" s="209">
        <f t="shared" si="23"/>
        <v>319327.731092437</v>
      </c>
      <c r="N342" s="325">
        <v>2000000</v>
      </c>
      <c r="O342" s="230" t="s">
        <v>2584</v>
      </c>
    </row>
    <row r="343" spans="1:15" ht="25.5">
      <c r="A343" s="97">
        <v>337</v>
      </c>
      <c r="B343" s="98" t="s">
        <v>1097</v>
      </c>
      <c r="C343" s="98" t="s">
        <v>2322</v>
      </c>
      <c r="D343" s="98" t="s">
        <v>2483</v>
      </c>
      <c r="E343" s="26"/>
      <c r="F343" s="98" t="s">
        <v>2483</v>
      </c>
      <c r="G343" s="98"/>
      <c r="H343" s="99" t="s">
        <v>878</v>
      </c>
      <c r="I343" s="209">
        <f t="shared" si="22"/>
        <v>1353374.6470588234</v>
      </c>
      <c r="J343" s="209">
        <f t="shared" si="20"/>
        <v>257141.18294117643</v>
      </c>
      <c r="K343" s="209">
        <v>1610515.8299999998</v>
      </c>
      <c r="L343" s="209">
        <f t="shared" si="21"/>
        <v>1288928.2352941176</v>
      </c>
      <c r="M343" s="209">
        <f t="shared" si="23"/>
        <v>244896.36470588236</v>
      </c>
      <c r="N343" s="325">
        <v>1533824.5999999999</v>
      </c>
      <c r="O343" s="230" t="s">
        <v>3442</v>
      </c>
    </row>
    <row r="344" spans="1:15" ht="25.5">
      <c r="A344" s="97">
        <v>338</v>
      </c>
      <c r="B344" s="98" t="s">
        <v>1097</v>
      </c>
      <c r="C344" s="98" t="s">
        <v>2322</v>
      </c>
      <c r="D344" s="98" t="s">
        <v>2484</v>
      </c>
      <c r="E344" s="98"/>
      <c r="F344" s="98" t="s">
        <v>2484</v>
      </c>
      <c r="G344" s="98"/>
      <c r="H344" s="99" t="s">
        <v>878</v>
      </c>
      <c r="I344" s="209">
        <f t="shared" si="22"/>
        <v>1084300.411764706</v>
      </c>
      <c r="J344" s="209">
        <f t="shared" si="20"/>
        <v>206017.07823529415</v>
      </c>
      <c r="K344" s="209">
        <v>1290317.49</v>
      </c>
      <c r="L344" s="209">
        <f t="shared" si="21"/>
        <v>1032667.0588235293</v>
      </c>
      <c r="M344" s="209">
        <f t="shared" si="23"/>
        <v>196206.74117647056</v>
      </c>
      <c r="N344" s="325">
        <v>1228873.7999999998</v>
      </c>
      <c r="O344" s="226" t="s">
        <v>3442</v>
      </c>
    </row>
    <row r="345" spans="1:15" ht="25.5">
      <c r="A345" s="97">
        <v>339</v>
      </c>
      <c r="B345" s="98" t="s">
        <v>1097</v>
      </c>
      <c r="C345" s="98" t="s">
        <v>2322</v>
      </c>
      <c r="D345" s="98" t="s">
        <v>2485</v>
      </c>
      <c r="E345" s="98"/>
      <c r="F345" s="98" t="s">
        <v>2485</v>
      </c>
      <c r="G345" s="98"/>
      <c r="H345" s="99" t="s">
        <v>878</v>
      </c>
      <c r="I345" s="209">
        <f t="shared" si="22"/>
        <v>950156.4705882353</v>
      </c>
      <c r="J345" s="209">
        <f t="shared" si="20"/>
        <v>180529.72941176471</v>
      </c>
      <c r="K345" s="209">
        <v>1130686.2</v>
      </c>
      <c r="L345" s="209">
        <f t="shared" si="21"/>
        <v>904910.92436974798</v>
      </c>
      <c r="M345" s="209">
        <f t="shared" si="23"/>
        <v>171933.07563025213</v>
      </c>
      <c r="N345" s="325">
        <v>1076844</v>
      </c>
      <c r="O345" s="230" t="s">
        <v>3437</v>
      </c>
    </row>
    <row r="346" spans="1:15" ht="25.5">
      <c r="A346" s="97">
        <v>340</v>
      </c>
      <c r="B346" s="98" t="s">
        <v>1097</v>
      </c>
      <c r="C346" s="98" t="s">
        <v>2322</v>
      </c>
      <c r="D346" s="98" t="s">
        <v>2486</v>
      </c>
      <c r="E346" s="26"/>
      <c r="F346" s="98" t="s">
        <v>2486</v>
      </c>
      <c r="G346" s="98"/>
      <c r="H346" s="99" t="s">
        <v>878</v>
      </c>
      <c r="I346" s="209">
        <f t="shared" si="22"/>
        <v>790588.23529411759</v>
      </c>
      <c r="J346" s="209">
        <f t="shared" si="20"/>
        <v>150211.76470588235</v>
      </c>
      <c r="K346" s="209">
        <v>940799.99999999988</v>
      </c>
      <c r="L346" s="209">
        <f t="shared" si="21"/>
        <v>752941.17647058831</v>
      </c>
      <c r="M346" s="209">
        <f t="shared" si="23"/>
        <v>143058.82352941178</v>
      </c>
      <c r="N346" s="325">
        <v>896000</v>
      </c>
      <c r="O346" s="226" t="s">
        <v>2584</v>
      </c>
    </row>
    <row r="347" spans="1:15" ht="25.5">
      <c r="A347" s="97">
        <v>341</v>
      </c>
      <c r="B347" s="98" t="s">
        <v>1097</v>
      </c>
      <c r="C347" s="98" t="s">
        <v>2322</v>
      </c>
      <c r="D347" s="98" t="s">
        <v>2487</v>
      </c>
      <c r="E347" s="26"/>
      <c r="F347" s="98" t="s">
        <v>2487</v>
      </c>
      <c r="G347" s="98"/>
      <c r="H347" s="99" t="s">
        <v>878</v>
      </c>
      <c r="I347" s="209">
        <f t="shared" si="22"/>
        <v>653595.00000000012</v>
      </c>
      <c r="J347" s="209">
        <f t="shared" si="20"/>
        <v>124183.05000000002</v>
      </c>
      <c r="K347" s="209">
        <v>777778.05</v>
      </c>
      <c r="L347" s="209">
        <f t="shared" si="21"/>
        <v>622471.42857142864</v>
      </c>
      <c r="M347" s="209">
        <f t="shared" si="23"/>
        <v>118269.57142857145</v>
      </c>
      <c r="N347" s="325">
        <v>740741</v>
      </c>
      <c r="O347" s="230" t="s">
        <v>2584</v>
      </c>
    </row>
    <row r="348" spans="1:15" ht="38.25">
      <c r="A348" s="97">
        <v>342</v>
      </c>
      <c r="B348" s="98" t="s">
        <v>3422</v>
      </c>
      <c r="C348" s="98" t="s">
        <v>2357</v>
      </c>
      <c r="D348" s="98" t="s">
        <v>2488</v>
      </c>
      <c r="E348" s="26"/>
      <c r="F348" s="98" t="s">
        <v>2488</v>
      </c>
      <c r="G348" s="98"/>
      <c r="H348" s="99" t="s">
        <v>878</v>
      </c>
      <c r="I348" s="209">
        <f t="shared" si="22"/>
        <v>4235.2941176470595</v>
      </c>
      <c r="J348" s="209">
        <f t="shared" si="20"/>
        <v>804.70588235294133</v>
      </c>
      <c r="K348" s="209">
        <v>5040</v>
      </c>
      <c r="L348" s="209">
        <f t="shared" si="21"/>
        <v>4033.6134453781515</v>
      </c>
      <c r="M348" s="209">
        <f t="shared" si="23"/>
        <v>766.38655462184875</v>
      </c>
      <c r="N348" s="325">
        <v>4800</v>
      </c>
      <c r="O348" s="230" t="s">
        <v>2193</v>
      </c>
    </row>
    <row r="349" spans="1:15" ht="38.25">
      <c r="A349" s="97">
        <v>343</v>
      </c>
      <c r="B349" s="98" t="s">
        <v>3422</v>
      </c>
      <c r="C349" s="98" t="s">
        <v>2357</v>
      </c>
      <c r="D349" s="98" t="s">
        <v>2489</v>
      </c>
      <c r="E349" s="98"/>
      <c r="F349" s="98" t="s">
        <v>2489</v>
      </c>
      <c r="G349" s="98"/>
      <c r="H349" s="99" t="s">
        <v>878</v>
      </c>
      <c r="I349" s="209">
        <f t="shared" si="22"/>
        <v>6088.2352941176478</v>
      </c>
      <c r="J349" s="209">
        <f t="shared" si="20"/>
        <v>1156.7647058823532</v>
      </c>
      <c r="K349" s="209">
        <v>7245</v>
      </c>
      <c r="L349" s="209">
        <f t="shared" si="21"/>
        <v>5798.3193277310929</v>
      </c>
      <c r="M349" s="209">
        <f t="shared" si="23"/>
        <v>1101.6806722689078</v>
      </c>
      <c r="N349" s="325">
        <v>6900</v>
      </c>
      <c r="O349" s="230" t="s">
        <v>2193</v>
      </c>
    </row>
    <row r="350" spans="1:15" ht="25.5">
      <c r="A350" s="97">
        <v>344</v>
      </c>
      <c r="B350" s="98" t="s">
        <v>1097</v>
      </c>
      <c r="C350" s="98" t="s">
        <v>2396</v>
      </c>
      <c r="D350" s="98" t="s">
        <v>2704</v>
      </c>
      <c r="E350" s="98"/>
      <c r="F350" s="98" t="s">
        <v>2704</v>
      </c>
      <c r="G350" s="98"/>
      <c r="H350" s="99" t="s">
        <v>878</v>
      </c>
      <c r="I350" s="209">
        <f t="shared" si="22"/>
        <v>7852.9411764705883</v>
      </c>
      <c r="J350" s="209">
        <f t="shared" si="20"/>
        <v>1492.0588235294117</v>
      </c>
      <c r="K350" s="209">
        <v>9345</v>
      </c>
      <c r="L350" s="209">
        <f t="shared" si="21"/>
        <v>7478.9915966386561</v>
      </c>
      <c r="M350" s="209">
        <f t="shared" si="23"/>
        <v>1421.0084033613448</v>
      </c>
      <c r="N350" s="325">
        <v>8900</v>
      </c>
      <c r="O350" s="230" t="s">
        <v>2195</v>
      </c>
    </row>
    <row r="351" spans="1:15" ht="25.5">
      <c r="A351" s="97">
        <v>345</v>
      </c>
      <c r="B351" s="26" t="s">
        <v>1097</v>
      </c>
      <c r="C351" s="26" t="s">
        <v>2322</v>
      </c>
      <c r="D351" s="98" t="s">
        <v>2491</v>
      </c>
      <c r="E351" s="26"/>
      <c r="F351" s="98" t="s">
        <v>2491</v>
      </c>
      <c r="G351" s="98"/>
      <c r="H351" s="106" t="s">
        <v>878</v>
      </c>
      <c r="I351" s="209">
        <f t="shared" si="22"/>
        <v>811212.70588235301</v>
      </c>
      <c r="J351" s="209">
        <f t="shared" si="20"/>
        <v>154130.41411764707</v>
      </c>
      <c r="K351" s="209">
        <v>965343.12</v>
      </c>
      <c r="L351" s="209">
        <f t="shared" si="21"/>
        <v>772583.5294117647</v>
      </c>
      <c r="M351" s="209">
        <f t="shared" si="23"/>
        <v>146790.8705882353</v>
      </c>
      <c r="N351" s="325">
        <v>919374.39999999991</v>
      </c>
      <c r="O351" s="230" t="s">
        <v>3442</v>
      </c>
    </row>
    <row r="352" spans="1:15" ht="25.5">
      <c r="A352" s="97">
        <v>346</v>
      </c>
      <c r="B352" s="98" t="s">
        <v>876</v>
      </c>
      <c r="C352" s="98" t="s">
        <v>2322</v>
      </c>
      <c r="D352" s="98" t="s">
        <v>2705</v>
      </c>
      <c r="E352" s="98"/>
      <c r="F352" s="98" t="s">
        <v>2705</v>
      </c>
      <c r="G352" s="98"/>
      <c r="H352" s="99" t="s">
        <v>878</v>
      </c>
      <c r="I352" s="209">
        <f t="shared" si="22"/>
        <v>25148.117647058822</v>
      </c>
      <c r="J352" s="209">
        <f t="shared" si="20"/>
        <v>4778.1423529411759</v>
      </c>
      <c r="K352" s="209">
        <v>29926.26</v>
      </c>
      <c r="L352" s="209">
        <f t="shared" si="21"/>
        <v>23950.588235294115</v>
      </c>
      <c r="M352" s="209">
        <f t="shared" si="23"/>
        <v>4550.6117647058818</v>
      </c>
      <c r="N352" s="325">
        <v>28501.199999999997</v>
      </c>
      <c r="O352" s="230" t="s">
        <v>3447</v>
      </c>
    </row>
    <row r="353" spans="1:15" ht="25.5">
      <c r="A353" s="97">
        <v>347</v>
      </c>
      <c r="B353" s="98" t="s">
        <v>876</v>
      </c>
      <c r="C353" s="98" t="s">
        <v>2380</v>
      </c>
      <c r="D353" s="98" t="s">
        <v>2706</v>
      </c>
      <c r="E353" s="98"/>
      <c r="F353" s="98" t="s">
        <v>2706</v>
      </c>
      <c r="G353" s="98"/>
      <c r="H353" s="99" t="s">
        <v>878</v>
      </c>
      <c r="I353" s="209">
        <f t="shared" si="22"/>
        <v>18405.882352941178</v>
      </c>
      <c r="J353" s="209">
        <f t="shared" si="20"/>
        <v>3497.1176470588239</v>
      </c>
      <c r="K353" s="209">
        <v>21903</v>
      </c>
      <c r="L353" s="209">
        <f t="shared" si="21"/>
        <v>17529.411764705885</v>
      </c>
      <c r="M353" s="209">
        <f t="shared" si="23"/>
        <v>3330.588235294118</v>
      </c>
      <c r="N353" s="325">
        <v>20860</v>
      </c>
      <c r="O353" s="230" t="s">
        <v>2195</v>
      </c>
    </row>
    <row r="354" spans="1:15" ht="25.5">
      <c r="A354" s="97">
        <v>348</v>
      </c>
      <c r="B354" s="104" t="s">
        <v>876</v>
      </c>
      <c r="C354" s="104" t="s">
        <v>2322</v>
      </c>
      <c r="D354" s="104" t="s">
        <v>2495</v>
      </c>
      <c r="E354" s="104"/>
      <c r="F354" s="104" t="s">
        <v>2495</v>
      </c>
      <c r="G354" s="104"/>
      <c r="H354" s="105" t="s">
        <v>878</v>
      </c>
      <c r="I354" s="209">
        <f t="shared" si="22"/>
        <v>12268.941176470587</v>
      </c>
      <c r="J354" s="209">
        <f t="shared" si="20"/>
        <v>2331.0988235294117</v>
      </c>
      <c r="K354" s="209">
        <v>14600.039999999999</v>
      </c>
      <c r="L354" s="209">
        <f t="shared" si="21"/>
        <v>11684.705882352941</v>
      </c>
      <c r="M354" s="209">
        <f t="shared" si="23"/>
        <v>2220.0941176470587</v>
      </c>
      <c r="N354" s="325">
        <v>13904.8</v>
      </c>
      <c r="O354" s="226" t="s">
        <v>2584</v>
      </c>
    </row>
    <row r="355" spans="1:15" ht="38.25">
      <c r="A355" s="97">
        <v>349</v>
      </c>
      <c r="B355" s="104" t="s">
        <v>3422</v>
      </c>
      <c r="C355" s="104" t="s">
        <v>2369</v>
      </c>
      <c r="D355" s="104" t="s">
        <v>2707</v>
      </c>
      <c r="E355" s="104"/>
      <c r="F355" s="104" t="s">
        <v>2707</v>
      </c>
      <c r="G355" s="104"/>
      <c r="H355" s="105" t="s">
        <v>878</v>
      </c>
      <c r="I355" s="209">
        <f t="shared" si="22"/>
        <v>2079</v>
      </c>
      <c r="J355" s="209">
        <f t="shared" si="20"/>
        <v>395.01</v>
      </c>
      <c r="K355" s="209">
        <v>2474.0099999999998</v>
      </c>
      <c r="L355" s="209">
        <f t="shared" si="21"/>
        <v>1980</v>
      </c>
      <c r="M355" s="209">
        <f t="shared" si="23"/>
        <v>376.2</v>
      </c>
      <c r="N355" s="325">
        <v>2356.1999999999998</v>
      </c>
      <c r="O355" s="230" t="s">
        <v>2584</v>
      </c>
    </row>
    <row r="356" spans="1:15" ht="38.25">
      <c r="A356" s="97">
        <v>350</v>
      </c>
      <c r="B356" s="98" t="s">
        <v>3422</v>
      </c>
      <c r="C356" s="98" t="s">
        <v>2322</v>
      </c>
      <c r="D356" s="98" t="s">
        <v>2496</v>
      </c>
      <c r="E356" s="98"/>
      <c r="F356" s="98" t="s">
        <v>2496</v>
      </c>
      <c r="G356" s="98"/>
      <c r="H356" s="99" t="s">
        <v>878</v>
      </c>
      <c r="I356" s="209">
        <f t="shared" si="22"/>
        <v>7281.176470588236</v>
      </c>
      <c r="J356" s="209">
        <f t="shared" si="20"/>
        <v>1383.4235294117648</v>
      </c>
      <c r="K356" s="209">
        <v>8664.6</v>
      </c>
      <c r="L356" s="209">
        <f t="shared" si="21"/>
        <v>6934.453781512605</v>
      </c>
      <c r="M356" s="209">
        <f t="shared" si="23"/>
        <v>1317.546218487395</v>
      </c>
      <c r="N356" s="325">
        <v>8252</v>
      </c>
      <c r="O356" s="226" t="s">
        <v>2584</v>
      </c>
    </row>
    <row r="357" spans="1:15" ht="25.5">
      <c r="A357" s="97">
        <v>351</v>
      </c>
      <c r="B357" s="98" t="s">
        <v>1097</v>
      </c>
      <c r="C357" s="98" t="s">
        <v>2322</v>
      </c>
      <c r="D357" s="98" t="s">
        <v>2497</v>
      </c>
      <c r="E357" s="98"/>
      <c r="F357" s="98" t="s">
        <v>2497</v>
      </c>
      <c r="G357" s="98"/>
      <c r="H357" s="99" t="s">
        <v>878</v>
      </c>
      <c r="I357" s="209">
        <f t="shared" si="22"/>
        <v>2774037.0000000005</v>
      </c>
      <c r="J357" s="209">
        <f t="shared" si="20"/>
        <v>527067.03000000014</v>
      </c>
      <c r="K357" s="209">
        <v>3301104.0300000003</v>
      </c>
      <c r="L357" s="209">
        <f t="shared" si="21"/>
        <v>2641940</v>
      </c>
      <c r="M357" s="209">
        <f t="shared" si="23"/>
        <v>501968.60000000003</v>
      </c>
      <c r="N357" s="325">
        <v>3143908.5999999996</v>
      </c>
      <c r="O357" s="230" t="s">
        <v>2584</v>
      </c>
    </row>
    <row r="358" spans="1:15" ht="25.5">
      <c r="A358" s="97">
        <v>352</v>
      </c>
      <c r="B358" s="98" t="s">
        <v>876</v>
      </c>
      <c r="C358" s="98" t="s">
        <v>2320</v>
      </c>
      <c r="D358" s="98" t="s">
        <v>2708</v>
      </c>
      <c r="E358" s="98"/>
      <c r="F358" s="98" t="s">
        <v>2708</v>
      </c>
      <c r="G358" s="98"/>
      <c r="H358" s="99" t="s">
        <v>878</v>
      </c>
      <c r="I358" s="209">
        <f t="shared" si="22"/>
        <v>469288.23529411765</v>
      </c>
      <c r="J358" s="209">
        <f t="shared" si="20"/>
        <v>89164.76470588235</v>
      </c>
      <c r="K358" s="209">
        <v>558453</v>
      </c>
      <c r="L358" s="209">
        <f t="shared" si="21"/>
        <v>446941.17647058825</v>
      </c>
      <c r="M358" s="209">
        <f t="shared" si="23"/>
        <v>84918.823529411762</v>
      </c>
      <c r="N358" s="325">
        <v>531860</v>
      </c>
      <c r="O358" s="230" t="s">
        <v>2195</v>
      </c>
    </row>
    <row r="359" spans="1:15" ht="25.5">
      <c r="A359" s="97">
        <v>353</v>
      </c>
      <c r="B359" s="98" t="s">
        <v>876</v>
      </c>
      <c r="C359" s="98" t="s">
        <v>2322</v>
      </c>
      <c r="D359" s="98" t="s">
        <v>2709</v>
      </c>
      <c r="E359" s="98"/>
      <c r="F359" s="98" t="s">
        <v>2709</v>
      </c>
      <c r="G359" s="98"/>
      <c r="H359" s="99" t="s">
        <v>878</v>
      </c>
      <c r="I359" s="209">
        <f t="shared" si="22"/>
        <v>16464</v>
      </c>
      <c r="J359" s="209">
        <f t="shared" si="20"/>
        <v>3128.16</v>
      </c>
      <c r="K359" s="209">
        <v>19592.16</v>
      </c>
      <c r="L359" s="209">
        <f t="shared" si="21"/>
        <v>15679.999999999998</v>
      </c>
      <c r="M359" s="209">
        <f t="shared" si="23"/>
        <v>2979.2</v>
      </c>
      <c r="N359" s="325">
        <v>18659.199999999997</v>
      </c>
      <c r="O359" s="230" t="s">
        <v>2584</v>
      </c>
    </row>
    <row r="360" spans="1:15" ht="25.5">
      <c r="A360" s="97">
        <v>354</v>
      </c>
      <c r="B360" s="98" t="s">
        <v>876</v>
      </c>
      <c r="C360" s="98" t="s">
        <v>2322</v>
      </c>
      <c r="D360" s="98" t="s">
        <v>2710</v>
      </c>
      <c r="E360" s="98"/>
      <c r="F360" s="98" t="s">
        <v>2710</v>
      </c>
      <c r="G360" s="98"/>
      <c r="H360" s="99" t="s">
        <v>878</v>
      </c>
      <c r="I360" s="209">
        <f t="shared" si="22"/>
        <v>19145.823529411766</v>
      </c>
      <c r="J360" s="209">
        <f t="shared" si="20"/>
        <v>3637.7064705882353</v>
      </c>
      <c r="K360" s="209">
        <v>22783.53</v>
      </c>
      <c r="L360" s="209">
        <f t="shared" si="21"/>
        <v>18234.117647058822</v>
      </c>
      <c r="M360" s="209">
        <f t="shared" si="23"/>
        <v>3464.482352941176</v>
      </c>
      <c r="N360" s="325">
        <v>21698.6</v>
      </c>
      <c r="O360" s="230" t="s">
        <v>2584</v>
      </c>
    </row>
    <row r="361" spans="1:15" ht="25.5">
      <c r="A361" s="97">
        <v>355</v>
      </c>
      <c r="B361" s="104" t="s">
        <v>876</v>
      </c>
      <c r="C361" s="104" t="s">
        <v>2371</v>
      </c>
      <c r="D361" s="104" t="s">
        <v>2711</v>
      </c>
      <c r="E361" s="104"/>
      <c r="F361" s="104" t="s">
        <v>2711</v>
      </c>
      <c r="G361" s="104"/>
      <c r="H361" s="105" t="s">
        <v>878</v>
      </c>
      <c r="I361" s="209">
        <f t="shared" si="22"/>
        <v>13377</v>
      </c>
      <c r="J361" s="209">
        <f t="shared" si="20"/>
        <v>2541.63</v>
      </c>
      <c r="K361" s="209">
        <v>15918.63</v>
      </c>
      <c r="L361" s="209">
        <f t="shared" si="21"/>
        <v>12740</v>
      </c>
      <c r="M361" s="209">
        <f t="shared" si="23"/>
        <v>2420.6</v>
      </c>
      <c r="N361" s="325">
        <v>15160.599999999999</v>
      </c>
      <c r="O361" s="230" t="s">
        <v>2584</v>
      </c>
    </row>
    <row r="362" spans="1:15" ht="25.5">
      <c r="A362" s="97">
        <v>356</v>
      </c>
      <c r="B362" s="104" t="s">
        <v>876</v>
      </c>
      <c r="C362" s="104" t="s">
        <v>2320</v>
      </c>
      <c r="D362" s="104" t="s">
        <v>2502</v>
      </c>
      <c r="E362" s="104"/>
      <c r="F362" s="104" t="s">
        <v>2502</v>
      </c>
      <c r="G362" s="104"/>
      <c r="H362" s="105" t="s">
        <v>890</v>
      </c>
      <c r="I362" s="209">
        <f t="shared" si="22"/>
        <v>35941.764705882357</v>
      </c>
      <c r="J362" s="209">
        <f t="shared" si="20"/>
        <v>6828.9352941176476</v>
      </c>
      <c r="K362" s="209">
        <v>42770.700000000004</v>
      </c>
      <c r="L362" s="209">
        <f t="shared" si="21"/>
        <v>34230.252100840335</v>
      </c>
      <c r="M362" s="209">
        <f t="shared" si="23"/>
        <v>6503.7478991596636</v>
      </c>
      <c r="N362" s="325">
        <v>40734</v>
      </c>
      <c r="O362" s="230" t="s">
        <v>3437</v>
      </c>
    </row>
    <row r="363" spans="1:15" ht="25.5">
      <c r="A363" s="97">
        <v>357</v>
      </c>
      <c r="B363" s="98" t="s">
        <v>876</v>
      </c>
      <c r="C363" s="98" t="s">
        <v>2320</v>
      </c>
      <c r="D363" s="98" t="s">
        <v>2503</v>
      </c>
      <c r="E363" s="26"/>
      <c r="F363" s="98" t="s">
        <v>2503</v>
      </c>
      <c r="G363" s="98"/>
      <c r="H363" s="99" t="s">
        <v>890</v>
      </c>
      <c r="I363" s="209">
        <f t="shared" si="22"/>
        <v>35941.764705882357</v>
      </c>
      <c r="J363" s="209">
        <f t="shared" si="20"/>
        <v>6828.9352941176476</v>
      </c>
      <c r="K363" s="209">
        <v>42770.700000000004</v>
      </c>
      <c r="L363" s="209">
        <f t="shared" si="21"/>
        <v>34230.252100840335</v>
      </c>
      <c r="M363" s="209">
        <f t="shared" si="23"/>
        <v>6503.7478991596636</v>
      </c>
      <c r="N363" s="325">
        <v>40734</v>
      </c>
      <c r="O363" s="226" t="s">
        <v>3437</v>
      </c>
    </row>
    <row r="364" spans="1:15" ht="25.5">
      <c r="A364" s="97">
        <v>358</v>
      </c>
      <c r="B364" s="104" t="s">
        <v>876</v>
      </c>
      <c r="C364" s="104" t="s">
        <v>2320</v>
      </c>
      <c r="D364" s="104" t="s">
        <v>2504</v>
      </c>
      <c r="E364" s="104"/>
      <c r="F364" s="104" t="s">
        <v>2504</v>
      </c>
      <c r="G364" s="104"/>
      <c r="H364" s="105" t="s">
        <v>890</v>
      </c>
      <c r="I364" s="209">
        <f t="shared" si="22"/>
        <v>26382.352941176472</v>
      </c>
      <c r="J364" s="209">
        <f t="shared" si="20"/>
        <v>5012.6470588235297</v>
      </c>
      <c r="K364" s="209">
        <v>31395</v>
      </c>
      <c r="L364" s="209">
        <f t="shared" si="21"/>
        <v>25126.050420168067</v>
      </c>
      <c r="M364" s="209">
        <f t="shared" si="23"/>
        <v>4773.9495798319331</v>
      </c>
      <c r="N364" s="325">
        <v>29900</v>
      </c>
      <c r="O364" s="230" t="s">
        <v>2584</v>
      </c>
    </row>
    <row r="365" spans="1:15" ht="25.5">
      <c r="A365" s="97">
        <v>359</v>
      </c>
      <c r="B365" s="104" t="s">
        <v>876</v>
      </c>
      <c r="C365" s="104" t="s">
        <v>2320</v>
      </c>
      <c r="D365" s="104" t="s">
        <v>2505</v>
      </c>
      <c r="E365" s="104"/>
      <c r="F365" s="104" t="s">
        <v>2505</v>
      </c>
      <c r="G365" s="104"/>
      <c r="H365" s="105" t="s">
        <v>890</v>
      </c>
      <c r="I365" s="209">
        <f t="shared" si="22"/>
        <v>26382.352941176472</v>
      </c>
      <c r="J365" s="209">
        <f t="shared" si="20"/>
        <v>5012.6470588235297</v>
      </c>
      <c r="K365" s="209">
        <v>31395</v>
      </c>
      <c r="L365" s="209">
        <f t="shared" si="21"/>
        <v>25126.050420168067</v>
      </c>
      <c r="M365" s="209">
        <f t="shared" si="23"/>
        <v>4773.9495798319331</v>
      </c>
      <c r="N365" s="325">
        <v>29900</v>
      </c>
      <c r="O365" s="230" t="s">
        <v>2584</v>
      </c>
    </row>
    <row r="366" spans="1:15" ht="25.5">
      <c r="A366" s="97">
        <v>360</v>
      </c>
      <c r="B366" s="98" t="s">
        <v>1097</v>
      </c>
      <c r="C366" s="104" t="s">
        <v>2322</v>
      </c>
      <c r="D366" s="104" t="s">
        <v>2113</v>
      </c>
      <c r="E366" s="104"/>
      <c r="F366" s="104" t="s">
        <v>2113</v>
      </c>
      <c r="G366" s="104"/>
      <c r="H366" s="105" t="s">
        <v>878</v>
      </c>
      <c r="I366" s="209">
        <f t="shared" si="22"/>
        <v>614250</v>
      </c>
      <c r="J366" s="209">
        <f t="shared" si="20"/>
        <v>116707.5</v>
      </c>
      <c r="K366" s="209">
        <v>730957.5</v>
      </c>
      <c r="L366" s="209">
        <f t="shared" si="21"/>
        <v>585000</v>
      </c>
      <c r="M366" s="209">
        <f t="shared" si="23"/>
        <v>111150</v>
      </c>
      <c r="N366" s="325">
        <v>696150</v>
      </c>
      <c r="O366" s="230" t="s">
        <v>2919</v>
      </c>
    </row>
    <row r="367" spans="1:15" ht="25.5">
      <c r="A367" s="97">
        <v>361</v>
      </c>
      <c r="B367" s="98" t="s">
        <v>1097</v>
      </c>
      <c r="C367" s="104" t="s">
        <v>2322</v>
      </c>
      <c r="D367" s="104" t="s">
        <v>2506</v>
      </c>
      <c r="E367" s="104"/>
      <c r="F367" s="104" t="s">
        <v>2506</v>
      </c>
      <c r="G367" s="104"/>
      <c r="H367" s="105" t="s">
        <v>878</v>
      </c>
      <c r="I367" s="209">
        <f t="shared" si="22"/>
        <v>1999232.1176470588</v>
      </c>
      <c r="J367" s="209">
        <f t="shared" si="20"/>
        <v>379854.10235294118</v>
      </c>
      <c r="K367" s="209">
        <v>2379086.2199999997</v>
      </c>
      <c r="L367" s="209">
        <f t="shared" si="21"/>
        <v>1904030.5882352942</v>
      </c>
      <c r="M367" s="209">
        <f t="shared" si="23"/>
        <v>361765.81176470593</v>
      </c>
      <c r="N367" s="325">
        <v>2265796.4</v>
      </c>
      <c r="O367" s="230" t="s">
        <v>2584</v>
      </c>
    </row>
    <row r="368" spans="1:15" ht="25.5">
      <c r="A368" s="97">
        <v>362</v>
      </c>
      <c r="B368" s="104" t="s">
        <v>1097</v>
      </c>
      <c r="C368" s="104" t="s">
        <v>2396</v>
      </c>
      <c r="D368" s="104" t="s">
        <v>2507</v>
      </c>
      <c r="E368" s="104"/>
      <c r="F368" s="104" t="s">
        <v>2507</v>
      </c>
      <c r="G368" s="104"/>
      <c r="H368" s="105" t="s">
        <v>878</v>
      </c>
      <c r="I368" s="209">
        <f t="shared" si="22"/>
        <v>9555</v>
      </c>
      <c r="J368" s="209">
        <f t="shared" si="20"/>
        <v>1815.45</v>
      </c>
      <c r="K368" s="209">
        <v>11370.449999999999</v>
      </c>
      <c r="L368" s="209">
        <f t="shared" si="21"/>
        <v>9100</v>
      </c>
      <c r="M368" s="209">
        <f t="shared" si="23"/>
        <v>1729</v>
      </c>
      <c r="N368" s="325">
        <v>10829</v>
      </c>
      <c r="O368" s="230" t="s">
        <v>2584</v>
      </c>
    </row>
    <row r="369" spans="1:15" ht="25.5">
      <c r="A369" s="97">
        <v>363</v>
      </c>
      <c r="B369" s="104" t="s">
        <v>876</v>
      </c>
      <c r="C369" s="104" t="s">
        <v>2320</v>
      </c>
      <c r="D369" s="104" t="s">
        <v>2508</v>
      </c>
      <c r="E369" s="104"/>
      <c r="F369" s="104" t="s">
        <v>2508</v>
      </c>
      <c r="G369" s="104"/>
      <c r="H369" s="105" t="s">
        <v>878</v>
      </c>
      <c r="I369" s="209">
        <f t="shared" si="22"/>
        <v>2320.5882352941176</v>
      </c>
      <c r="J369" s="209">
        <f t="shared" si="20"/>
        <v>440.91176470588232</v>
      </c>
      <c r="K369" s="209">
        <v>2761.5</v>
      </c>
      <c r="L369" s="209">
        <f t="shared" si="21"/>
        <v>2210.0840336134456</v>
      </c>
      <c r="M369" s="209">
        <f t="shared" si="23"/>
        <v>419.91596638655466</v>
      </c>
      <c r="N369" s="325">
        <v>2630</v>
      </c>
      <c r="O369" s="226" t="s">
        <v>3437</v>
      </c>
    </row>
    <row r="370" spans="1:15" ht="25.5">
      <c r="A370" s="97">
        <v>364</v>
      </c>
      <c r="B370" s="104" t="s">
        <v>876</v>
      </c>
      <c r="C370" s="104" t="s">
        <v>2320</v>
      </c>
      <c r="D370" s="104" t="s">
        <v>2509</v>
      </c>
      <c r="E370" s="104"/>
      <c r="F370" s="104" t="s">
        <v>2509</v>
      </c>
      <c r="G370" s="104"/>
      <c r="H370" s="105" t="s">
        <v>890</v>
      </c>
      <c r="I370" s="209">
        <f t="shared" si="22"/>
        <v>16905</v>
      </c>
      <c r="J370" s="209">
        <f t="shared" si="20"/>
        <v>3211.95</v>
      </c>
      <c r="K370" s="209">
        <v>20116.949999999997</v>
      </c>
      <c r="L370" s="209">
        <f t="shared" si="21"/>
        <v>16100</v>
      </c>
      <c r="M370" s="209">
        <f t="shared" si="23"/>
        <v>3059</v>
      </c>
      <c r="N370" s="325">
        <v>19159</v>
      </c>
      <c r="O370" s="226" t="s">
        <v>2584</v>
      </c>
    </row>
    <row r="371" spans="1:15" ht="38.25">
      <c r="A371" s="97">
        <v>365</v>
      </c>
      <c r="B371" s="104" t="s">
        <v>3422</v>
      </c>
      <c r="C371" s="104" t="s">
        <v>2320</v>
      </c>
      <c r="D371" s="104" t="s">
        <v>2712</v>
      </c>
      <c r="E371" s="104"/>
      <c r="F371" s="104" t="s">
        <v>2712</v>
      </c>
      <c r="G371" s="104"/>
      <c r="H371" s="105" t="s">
        <v>878</v>
      </c>
      <c r="I371" s="209">
        <f t="shared" si="22"/>
        <v>69423.529411764714</v>
      </c>
      <c r="J371" s="209">
        <f t="shared" si="20"/>
        <v>13190.470588235296</v>
      </c>
      <c r="K371" s="209">
        <v>82614</v>
      </c>
      <c r="L371" s="209">
        <f t="shared" si="21"/>
        <v>66117.647058823539</v>
      </c>
      <c r="M371" s="209">
        <f t="shared" si="23"/>
        <v>12562.352941176472</v>
      </c>
      <c r="N371" s="325">
        <v>78680</v>
      </c>
      <c r="O371" s="226" t="s">
        <v>2584</v>
      </c>
    </row>
    <row r="372" spans="1:15" ht="38.25">
      <c r="A372" s="97">
        <v>366</v>
      </c>
      <c r="B372" s="104" t="s">
        <v>3422</v>
      </c>
      <c r="C372" s="104" t="s">
        <v>2320</v>
      </c>
      <c r="D372" s="104" t="s">
        <v>2713</v>
      </c>
      <c r="E372" s="104"/>
      <c r="F372" s="104" t="s">
        <v>2713</v>
      </c>
      <c r="G372" s="104"/>
      <c r="H372" s="105" t="s">
        <v>878</v>
      </c>
      <c r="I372" s="209">
        <f t="shared" si="22"/>
        <v>24582.352941176468</v>
      </c>
      <c r="J372" s="209">
        <f t="shared" si="20"/>
        <v>4670.6470588235288</v>
      </c>
      <c r="K372" s="209">
        <v>29252.999999999996</v>
      </c>
      <c r="L372" s="209">
        <f t="shared" si="21"/>
        <v>23411.764705882353</v>
      </c>
      <c r="M372" s="209">
        <f t="shared" si="23"/>
        <v>4448.2352941176468</v>
      </c>
      <c r="N372" s="325">
        <v>27860</v>
      </c>
      <c r="O372" s="226" t="s">
        <v>2584</v>
      </c>
    </row>
    <row r="373" spans="1:15" ht="38.25">
      <c r="A373" s="97">
        <v>367</v>
      </c>
      <c r="B373" s="104" t="s">
        <v>3422</v>
      </c>
      <c r="C373" s="104" t="s">
        <v>2320</v>
      </c>
      <c r="D373" s="104" t="s">
        <v>2714</v>
      </c>
      <c r="E373" s="104"/>
      <c r="F373" s="104" t="s">
        <v>2714</v>
      </c>
      <c r="G373" s="104"/>
      <c r="H373" s="105" t="s">
        <v>878</v>
      </c>
      <c r="I373" s="209">
        <f t="shared" si="22"/>
        <v>33352.941176470587</v>
      </c>
      <c r="J373" s="209">
        <f t="shared" si="20"/>
        <v>6337.0588235294117</v>
      </c>
      <c r="K373" s="209">
        <v>39690</v>
      </c>
      <c r="L373" s="209">
        <f t="shared" si="21"/>
        <v>31764.705882352944</v>
      </c>
      <c r="M373" s="209">
        <f t="shared" si="23"/>
        <v>6035.2941176470595</v>
      </c>
      <c r="N373" s="325">
        <v>37800</v>
      </c>
      <c r="O373" s="226" t="s">
        <v>2584</v>
      </c>
    </row>
    <row r="374" spans="1:15" ht="25.5">
      <c r="A374" s="97">
        <v>368</v>
      </c>
      <c r="B374" s="104" t="s">
        <v>1097</v>
      </c>
      <c r="C374" s="104" t="s">
        <v>2322</v>
      </c>
      <c r="D374" s="104" t="s">
        <v>2903</v>
      </c>
      <c r="E374" s="104"/>
      <c r="F374" s="104" t="s">
        <v>2513</v>
      </c>
      <c r="G374" s="104"/>
      <c r="H374" s="105" t="s">
        <v>878</v>
      </c>
      <c r="I374" s="209">
        <f t="shared" si="22"/>
        <v>656502</v>
      </c>
      <c r="J374" s="209">
        <f t="shared" si="20"/>
        <v>124735.38</v>
      </c>
      <c r="K374" s="209">
        <v>781237.38</v>
      </c>
      <c r="L374" s="209">
        <f t="shared" si="21"/>
        <v>625240</v>
      </c>
      <c r="M374" s="209">
        <f t="shared" si="23"/>
        <v>118795.6</v>
      </c>
      <c r="N374" s="325">
        <v>744035.6</v>
      </c>
      <c r="O374" s="226" t="s">
        <v>2584</v>
      </c>
    </row>
    <row r="375" spans="1:15" ht="38.25">
      <c r="A375" s="97">
        <v>369</v>
      </c>
      <c r="B375" s="104" t="s">
        <v>3422</v>
      </c>
      <c r="C375" s="104" t="s">
        <v>2322</v>
      </c>
      <c r="D375" s="104" t="s">
        <v>1467</v>
      </c>
      <c r="E375" s="104"/>
      <c r="F375" s="104" t="s">
        <v>1467</v>
      </c>
      <c r="G375" s="104"/>
      <c r="H375" s="105" t="s">
        <v>878</v>
      </c>
      <c r="I375" s="209">
        <f t="shared" si="22"/>
        <v>103929.00000000001</v>
      </c>
      <c r="J375" s="209">
        <f t="shared" si="20"/>
        <v>19746.510000000002</v>
      </c>
      <c r="K375" s="209">
        <v>123675.51000000001</v>
      </c>
      <c r="L375" s="209">
        <f t="shared" si="21"/>
        <v>98980</v>
      </c>
      <c r="M375" s="209">
        <f t="shared" si="23"/>
        <v>18806.2</v>
      </c>
      <c r="N375" s="325">
        <v>117786.2</v>
      </c>
      <c r="O375" s="226" t="s">
        <v>2584</v>
      </c>
    </row>
    <row r="376" spans="1:15" ht="25.5">
      <c r="A376" s="97">
        <v>370</v>
      </c>
      <c r="B376" s="104" t="s">
        <v>1097</v>
      </c>
      <c r="C376" s="104" t="s">
        <v>2320</v>
      </c>
      <c r="D376" s="104" t="s">
        <v>2904</v>
      </c>
      <c r="E376" s="104"/>
      <c r="F376" s="104" t="s">
        <v>1117</v>
      </c>
      <c r="G376" s="104"/>
      <c r="H376" s="105" t="s">
        <v>878</v>
      </c>
      <c r="I376" s="209">
        <f t="shared" si="22"/>
        <v>1263889.411764706</v>
      </c>
      <c r="J376" s="209">
        <f t="shared" si="20"/>
        <v>240138.98823529415</v>
      </c>
      <c r="K376" s="209">
        <v>1504028.4000000001</v>
      </c>
      <c r="L376" s="209">
        <f t="shared" si="21"/>
        <v>1203704.2016806724</v>
      </c>
      <c r="M376" s="209">
        <f t="shared" si="23"/>
        <v>228703.79831932776</v>
      </c>
      <c r="N376" s="325">
        <v>1432408</v>
      </c>
      <c r="O376" s="226" t="s">
        <v>2584</v>
      </c>
    </row>
    <row r="377" spans="1:15" ht="25.5">
      <c r="A377" s="97">
        <v>371</v>
      </c>
      <c r="B377" s="104" t="s">
        <v>1097</v>
      </c>
      <c r="C377" s="104" t="s">
        <v>2322</v>
      </c>
      <c r="D377" s="104" t="s">
        <v>2514</v>
      </c>
      <c r="E377" s="104"/>
      <c r="F377" s="104" t="s">
        <v>2514</v>
      </c>
      <c r="G377" s="104"/>
      <c r="H377" s="105" t="s">
        <v>878</v>
      </c>
      <c r="I377" s="209">
        <f t="shared" si="22"/>
        <v>774811.76470588241</v>
      </c>
      <c r="J377" s="209">
        <f t="shared" si="20"/>
        <v>147214.23529411765</v>
      </c>
      <c r="K377" s="209">
        <v>922026</v>
      </c>
      <c r="L377" s="209">
        <f t="shared" si="21"/>
        <v>737915.96638655465</v>
      </c>
      <c r="M377" s="209">
        <f t="shared" si="23"/>
        <v>140204.03361344538</v>
      </c>
      <c r="N377" s="325">
        <v>878120</v>
      </c>
      <c r="O377" s="226" t="s">
        <v>2584</v>
      </c>
    </row>
    <row r="378" spans="1:15" ht="25.5">
      <c r="A378" s="97">
        <v>372</v>
      </c>
      <c r="B378" s="98" t="s">
        <v>1097</v>
      </c>
      <c r="C378" s="104" t="s">
        <v>2322</v>
      </c>
      <c r="D378" s="104" t="s">
        <v>2515</v>
      </c>
      <c r="E378" s="104"/>
      <c r="F378" s="104" t="s">
        <v>2515</v>
      </c>
      <c r="G378" s="104"/>
      <c r="H378" s="105" t="s">
        <v>878</v>
      </c>
      <c r="I378" s="209">
        <f t="shared" si="22"/>
        <v>1976470.5882352942</v>
      </c>
      <c r="J378" s="209">
        <f t="shared" si="20"/>
        <v>375529.4117647059</v>
      </c>
      <c r="K378" s="209">
        <v>2352000</v>
      </c>
      <c r="L378" s="209">
        <f t="shared" si="21"/>
        <v>1882352.9411764706</v>
      </c>
      <c r="M378" s="209">
        <f t="shared" si="23"/>
        <v>357647.0588235294</v>
      </c>
      <c r="N378" s="325">
        <v>2240000</v>
      </c>
      <c r="O378" s="226" t="s">
        <v>2584</v>
      </c>
    </row>
    <row r="379" spans="1:15" ht="25.5">
      <c r="A379" s="97">
        <v>373</v>
      </c>
      <c r="B379" s="98" t="s">
        <v>1097</v>
      </c>
      <c r="C379" s="104" t="s">
        <v>2322</v>
      </c>
      <c r="D379" s="104" t="s">
        <v>2516</v>
      </c>
      <c r="E379" s="104"/>
      <c r="F379" s="104" t="s">
        <v>2516</v>
      </c>
      <c r="G379" s="104"/>
      <c r="H379" s="105" t="s">
        <v>878</v>
      </c>
      <c r="I379" s="209">
        <f t="shared" si="22"/>
        <v>234582.35294117648</v>
      </c>
      <c r="J379" s="209">
        <f t="shared" si="20"/>
        <v>44570.647058823532</v>
      </c>
      <c r="K379" s="209">
        <v>279153</v>
      </c>
      <c r="L379" s="209">
        <f t="shared" si="21"/>
        <v>223411.76470588235</v>
      </c>
      <c r="M379" s="209">
        <f t="shared" si="23"/>
        <v>42448.23529411765</v>
      </c>
      <c r="N379" s="325">
        <v>265860</v>
      </c>
      <c r="O379" s="230" t="s">
        <v>2195</v>
      </c>
    </row>
    <row r="380" spans="1:15" ht="25.5">
      <c r="A380" s="97">
        <v>374</v>
      </c>
      <c r="B380" s="104" t="s">
        <v>876</v>
      </c>
      <c r="C380" s="104" t="s">
        <v>2380</v>
      </c>
      <c r="D380" s="104" t="s">
        <v>2715</v>
      </c>
      <c r="E380" s="104"/>
      <c r="F380" s="104" t="s">
        <v>2715</v>
      </c>
      <c r="G380" s="104"/>
      <c r="H380" s="105" t="s">
        <v>878</v>
      </c>
      <c r="I380" s="209">
        <f t="shared" si="22"/>
        <v>31164</v>
      </c>
      <c r="J380" s="209">
        <f t="shared" si="20"/>
        <v>5921.16</v>
      </c>
      <c r="K380" s="209">
        <v>37085.159999999996</v>
      </c>
      <c r="L380" s="209">
        <f t="shared" si="21"/>
        <v>29680</v>
      </c>
      <c r="M380" s="209">
        <f t="shared" si="23"/>
        <v>5639.2</v>
      </c>
      <c r="N380" s="325">
        <v>35319.199999999997</v>
      </c>
      <c r="O380" s="230" t="s">
        <v>2584</v>
      </c>
    </row>
    <row r="381" spans="1:15" ht="25.5">
      <c r="A381" s="97">
        <v>375</v>
      </c>
      <c r="B381" s="104" t="s">
        <v>876</v>
      </c>
      <c r="C381" s="104" t="s">
        <v>2320</v>
      </c>
      <c r="D381" s="104" t="s">
        <v>2716</v>
      </c>
      <c r="E381" s="104"/>
      <c r="F381" s="104" t="s">
        <v>2716</v>
      </c>
      <c r="G381" s="104"/>
      <c r="H381" s="105" t="s">
        <v>878</v>
      </c>
      <c r="I381" s="209">
        <f t="shared" si="22"/>
        <v>4853.4705882352937</v>
      </c>
      <c r="J381" s="209">
        <f t="shared" si="20"/>
        <v>922.15941176470585</v>
      </c>
      <c r="K381" s="209">
        <v>5775.6299999999992</v>
      </c>
      <c r="L381" s="209">
        <f t="shared" si="21"/>
        <v>4622.3529411764703</v>
      </c>
      <c r="M381" s="209">
        <f t="shared" si="23"/>
        <v>878.24705882352941</v>
      </c>
      <c r="N381" s="325">
        <v>5500.5999999999995</v>
      </c>
      <c r="O381" s="226" t="s">
        <v>2584</v>
      </c>
    </row>
    <row r="382" spans="1:15" ht="38.25">
      <c r="A382" s="97">
        <v>376</v>
      </c>
      <c r="B382" s="104" t="s">
        <v>3422</v>
      </c>
      <c r="C382" s="104" t="s">
        <v>2320</v>
      </c>
      <c r="D382" s="104" t="s">
        <v>2703</v>
      </c>
      <c r="E382" s="104"/>
      <c r="F382" s="104" t="s">
        <v>2703</v>
      </c>
      <c r="G382" s="104"/>
      <c r="H382" s="105" t="s">
        <v>878</v>
      </c>
      <c r="I382" s="209">
        <f t="shared" si="22"/>
        <v>5250.4201680672268</v>
      </c>
      <c r="J382" s="209">
        <f t="shared" si="20"/>
        <v>997.57983193277312</v>
      </c>
      <c r="K382" s="209">
        <v>6248</v>
      </c>
      <c r="L382" s="209">
        <f t="shared" si="21"/>
        <v>5011.7647058823532</v>
      </c>
      <c r="M382" s="209">
        <f t="shared" si="23"/>
        <v>952.23529411764707</v>
      </c>
      <c r="N382" s="325">
        <v>5964</v>
      </c>
      <c r="O382" s="230" t="s">
        <v>2584</v>
      </c>
    </row>
    <row r="383" spans="1:15" ht="25.5">
      <c r="A383" s="97">
        <v>377</v>
      </c>
      <c r="B383" s="104" t="s">
        <v>1097</v>
      </c>
      <c r="C383" s="104" t="s">
        <v>2322</v>
      </c>
      <c r="D383" s="104" t="s">
        <v>2520</v>
      </c>
      <c r="E383" s="104"/>
      <c r="F383" s="104" t="s">
        <v>2520</v>
      </c>
      <c r="G383" s="104"/>
      <c r="H383" s="105" t="s">
        <v>878</v>
      </c>
      <c r="I383" s="209">
        <f t="shared" si="22"/>
        <v>3260754</v>
      </c>
      <c r="J383" s="209">
        <f t="shared" si="20"/>
        <v>619543.26</v>
      </c>
      <c r="K383" s="209">
        <v>3880297.26</v>
      </c>
      <c r="L383" s="209">
        <f t="shared" si="21"/>
        <v>3105480</v>
      </c>
      <c r="M383" s="209">
        <f t="shared" si="23"/>
        <v>590041.19999999995</v>
      </c>
      <c r="N383" s="325">
        <v>3695521.1999999997</v>
      </c>
      <c r="O383" s="226" t="s">
        <v>2584</v>
      </c>
    </row>
    <row r="384" spans="1:15" ht="38.25">
      <c r="A384" s="97">
        <v>378</v>
      </c>
      <c r="B384" s="104" t="s">
        <v>3422</v>
      </c>
      <c r="C384" s="104" t="s">
        <v>2320</v>
      </c>
      <c r="D384" s="104" t="s">
        <v>2521</v>
      </c>
      <c r="E384" s="104"/>
      <c r="F384" s="104" t="s">
        <v>2521</v>
      </c>
      <c r="G384" s="104"/>
      <c r="H384" s="105" t="s">
        <v>896</v>
      </c>
      <c r="I384" s="209">
        <f t="shared" si="22"/>
        <v>47334</v>
      </c>
      <c r="J384" s="209">
        <f t="shared" si="20"/>
        <v>8993.4600000000009</v>
      </c>
      <c r="K384" s="209">
        <v>56327.46</v>
      </c>
      <c r="L384" s="209">
        <f t="shared" si="21"/>
        <v>45080</v>
      </c>
      <c r="M384" s="209">
        <f t="shared" si="23"/>
        <v>8565.2000000000007</v>
      </c>
      <c r="N384" s="325">
        <v>53645.2</v>
      </c>
      <c r="O384" s="230" t="s">
        <v>2584</v>
      </c>
    </row>
    <row r="385" spans="1:15" ht="25.5">
      <c r="A385" s="97">
        <v>379</v>
      </c>
      <c r="B385" s="104" t="s">
        <v>1097</v>
      </c>
      <c r="C385" s="104" t="s">
        <v>2396</v>
      </c>
      <c r="D385" s="104" t="s">
        <v>2717</v>
      </c>
      <c r="E385" s="104"/>
      <c r="F385" s="104" t="s">
        <v>2717</v>
      </c>
      <c r="G385" s="104"/>
      <c r="H385" s="105" t="s">
        <v>878</v>
      </c>
      <c r="I385" s="209">
        <f t="shared" si="22"/>
        <v>14700</v>
      </c>
      <c r="J385" s="209">
        <f t="shared" si="20"/>
        <v>2793</v>
      </c>
      <c r="K385" s="209">
        <v>17493</v>
      </c>
      <c r="L385" s="209">
        <f t="shared" si="21"/>
        <v>14000</v>
      </c>
      <c r="M385" s="209">
        <f t="shared" si="23"/>
        <v>2660</v>
      </c>
      <c r="N385" s="325">
        <v>16660</v>
      </c>
      <c r="O385" s="230" t="s">
        <v>2584</v>
      </c>
    </row>
    <row r="386" spans="1:15" ht="38.25">
      <c r="A386" s="97">
        <v>380</v>
      </c>
      <c r="B386" s="98" t="s">
        <v>3422</v>
      </c>
      <c r="C386" s="104" t="s">
        <v>2320</v>
      </c>
      <c r="D386" s="104" t="s">
        <v>2523</v>
      </c>
      <c r="E386" s="104"/>
      <c r="F386" s="104" t="s">
        <v>2523</v>
      </c>
      <c r="G386" s="104"/>
      <c r="H386" s="105" t="s">
        <v>878</v>
      </c>
      <c r="I386" s="209">
        <f t="shared" si="22"/>
        <v>138180.00000000003</v>
      </c>
      <c r="J386" s="209">
        <f t="shared" si="20"/>
        <v>26254.200000000004</v>
      </c>
      <c r="K386" s="209">
        <v>164434.20000000001</v>
      </c>
      <c r="L386" s="209">
        <f t="shared" si="21"/>
        <v>131600</v>
      </c>
      <c r="M386" s="209">
        <f t="shared" si="23"/>
        <v>25004</v>
      </c>
      <c r="N386" s="325">
        <v>156604</v>
      </c>
      <c r="O386" s="230" t="s">
        <v>2584</v>
      </c>
    </row>
    <row r="387" spans="1:15" ht="25.5">
      <c r="A387" s="97">
        <v>381</v>
      </c>
      <c r="B387" s="98" t="s">
        <v>1097</v>
      </c>
      <c r="C387" s="104" t="s">
        <v>2322</v>
      </c>
      <c r="D387" s="104" t="s">
        <v>2524</v>
      </c>
      <c r="E387" s="104"/>
      <c r="F387" s="104" t="s">
        <v>2524</v>
      </c>
      <c r="G387" s="104"/>
      <c r="H387" s="105" t="s">
        <v>878</v>
      </c>
      <c r="I387" s="209">
        <f t="shared" si="22"/>
        <v>1043700</v>
      </c>
      <c r="J387" s="209">
        <f t="shared" si="20"/>
        <v>198303</v>
      </c>
      <c r="K387" s="209">
        <v>1242003</v>
      </c>
      <c r="L387" s="209">
        <f t="shared" si="21"/>
        <v>994000</v>
      </c>
      <c r="M387" s="209">
        <f t="shared" si="23"/>
        <v>188860</v>
      </c>
      <c r="N387" s="325">
        <v>1182860</v>
      </c>
      <c r="O387" s="230" t="s">
        <v>2584</v>
      </c>
    </row>
    <row r="388" spans="1:15" ht="25.5">
      <c r="A388" s="97">
        <v>382</v>
      </c>
      <c r="B388" s="104" t="s">
        <v>1097</v>
      </c>
      <c r="C388" s="104" t="s">
        <v>2322</v>
      </c>
      <c r="D388" s="104" t="s">
        <v>2525</v>
      </c>
      <c r="E388" s="104"/>
      <c r="F388" s="104" t="s">
        <v>2525</v>
      </c>
      <c r="G388" s="104"/>
      <c r="H388" s="105" t="s">
        <v>878</v>
      </c>
      <c r="I388" s="209">
        <f t="shared" si="22"/>
        <v>1293600</v>
      </c>
      <c r="J388" s="209">
        <f t="shared" si="20"/>
        <v>245784</v>
      </c>
      <c r="K388" s="209">
        <v>1539384</v>
      </c>
      <c r="L388" s="209">
        <f t="shared" si="21"/>
        <v>1232000</v>
      </c>
      <c r="M388" s="209">
        <f t="shared" si="23"/>
        <v>234080</v>
      </c>
      <c r="N388" s="325">
        <v>1466080</v>
      </c>
      <c r="O388" s="230" t="s">
        <v>2584</v>
      </c>
    </row>
    <row r="389" spans="1:15" ht="25.5">
      <c r="A389" s="97">
        <v>383</v>
      </c>
      <c r="B389" s="104" t="s">
        <v>1097</v>
      </c>
      <c r="C389" s="104" t="s">
        <v>2322</v>
      </c>
      <c r="D389" s="104" t="s">
        <v>2526</v>
      </c>
      <c r="E389" s="104"/>
      <c r="F389" s="104" t="s">
        <v>2526</v>
      </c>
      <c r="G389" s="104"/>
      <c r="H389" s="105" t="s">
        <v>878</v>
      </c>
      <c r="I389" s="209">
        <f t="shared" si="22"/>
        <v>1293600</v>
      </c>
      <c r="J389" s="209">
        <f t="shared" si="20"/>
        <v>245784</v>
      </c>
      <c r="K389" s="209">
        <v>1539384</v>
      </c>
      <c r="L389" s="209">
        <f t="shared" si="21"/>
        <v>1232000</v>
      </c>
      <c r="M389" s="209">
        <f t="shared" si="23"/>
        <v>234080</v>
      </c>
      <c r="N389" s="325">
        <v>1466080</v>
      </c>
      <c r="O389" s="230" t="s">
        <v>2584</v>
      </c>
    </row>
    <row r="390" spans="1:15" ht="25.5">
      <c r="A390" s="97">
        <v>384</v>
      </c>
      <c r="B390" s="104" t="s">
        <v>1097</v>
      </c>
      <c r="C390" s="104" t="s">
        <v>2322</v>
      </c>
      <c r="D390" s="104" t="s">
        <v>2527</v>
      </c>
      <c r="E390" s="104"/>
      <c r="F390" s="104" t="s">
        <v>2527</v>
      </c>
      <c r="G390" s="104"/>
      <c r="H390" s="105" t="s">
        <v>878</v>
      </c>
      <c r="I390" s="209">
        <f t="shared" si="22"/>
        <v>924000</v>
      </c>
      <c r="J390" s="209">
        <f t="shared" ref="J390:J453" si="24">I390*19%</f>
        <v>175560</v>
      </c>
      <c r="K390" s="209">
        <v>1099560</v>
      </c>
      <c r="L390" s="209">
        <f t="shared" ref="L390:L453" si="25">N390/1.19</f>
        <v>880000</v>
      </c>
      <c r="M390" s="209">
        <f t="shared" si="23"/>
        <v>167200</v>
      </c>
      <c r="N390" s="325">
        <v>1047200</v>
      </c>
      <c r="O390" s="226" t="s">
        <v>2584</v>
      </c>
    </row>
    <row r="391" spans="1:15" ht="25.5">
      <c r="A391" s="97">
        <v>385</v>
      </c>
      <c r="B391" s="104" t="s">
        <v>1097</v>
      </c>
      <c r="C391" s="104" t="s">
        <v>2322</v>
      </c>
      <c r="D391" s="104" t="s">
        <v>2528</v>
      </c>
      <c r="E391" s="104"/>
      <c r="F391" s="104" t="s">
        <v>2528</v>
      </c>
      <c r="G391" s="104"/>
      <c r="H391" s="105" t="s">
        <v>878</v>
      </c>
      <c r="I391" s="209">
        <f t="shared" ref="I391:I454" si="26">K391/1.19</f>
        <v>1007563.025210084</v>
      </c>
      <c r="J391" s="209">
        <f t="shared" si="24"/>
        <v>191436.97478991598</v>
      </c>
      <c r="K391" s="209">
        <v>1199000</v>
      </c>
      <c r="L391" s="209">
        <f t="shared" si="25"/>
        <v>1007563.025210084</v>
      </c>
      <c r="M391" s="209">
        <f t="shared" ref="M391:M454" si="27">L391*19%</f>
        <v>191436.97478991598</v>
      </c>
      <c r="N391" s="325">
        <v>1199000</v>
      </c>
      <c r="O391" s="230" t="s">
        <v>3437</v>
      </c>
    </row>
    <row r="392" spans="1:15" ht="25.5">
      <c r="A392" s="97">
        <v>386</v>
      </c>
      <c r="B392" s="104" t="s">
        <v>1097</v>
      </c>
      <c r="C392" s="104" t="s">
        <v>2322</v>
      </c>
      <c r="D392" s="104" t="s">
        <v>2529</v>
      </c>
      <c r="E392" s="104"/>
      <c r="F392" s="104" t="s">
        <v>2529</v>
      </c>
      <c r="G392" s="104"/>
      <c r="H392" s="105" t="s">
        <v>878</v>
      </c>
      <c r="I392" s="209">
        <f t="shared" si="26"/>
        <v>772058.82352941169</v>
      </c>
      <c r="J392" s="209">
        <f t="shared" si="24"/>
        <v>146691.17647058822</v>
      </c>
      <c r="K392" s="209">
        <v>918749.99999999988</v>
      </c>
      <c r="L392" s="209">
        <f t="shared" si="25"/>
        <v>735294.11764705891</v>
      </c>
      <c r="M392" s="209">
        <f t="shared" si="27"/>
        <v>139705.8823529412</v>
      </c>
      <c r="N392" s="325">
        <v>875000</v>
      </c>
      <c r="O392" s="230" t="s">
        <v>2584</v>
      </c>
    </row>
    <row r="393" spans="1:15" ht="38.25">
      <c r="A393" s="97">
        <v>387</v>
      </c>
      <c r="B393" s="104" t="s">
        <v>3422</v>
      </c>
      <c r="C393" s="104" t="s">
        <v>2357</v>
      </c>
      <c r="D393" s="104" t="s">
        <v>2530</v>
      </c>
      <c r="E393" s="104"/>
      <c r="F393" s="104" t="s">
        <v>2530</v>
      </c>
      <c r="G393" s="104"/>
      <c r="H393" s="105" t="s">
        <v>878</v>
      </c>
      <c r="I393" s="209">
        <f t="shared" si="26"/>
        <v>16251.176470588238</v>
      </c>
      <c r="J393" s="209">
        <f t="shared" si="24"/>
        <v>3087.7235294117654</v>
      </c>
      <c r="K393" s="209">
        <v>19338.900000000001</v>
      </c>
      <c r="L393" s="209">
        <f t="shared" si="25"/>
        <v>15477.310924369749</v>
      </c>
      <c r="M393" s="209">
        <f t="shared" si="27"/>
        <v>2940.6890756302523</v>
      </c>
      <c r="N393" s="325">
        <v>18418</v>
      </c>
      <c r="O393" s="230" t="s">
        <v>3437</v>
      </c>
    </row>
    <row r="394" spans="1:15" ht="25.5">
      <c r="A394" s="97">
        <v>388</v>
      </c>
      <c r="B394" s="104" t="s">
        <v>1097</v>
      </c>
      <c r="C394" s="104" t="s">
        <v>2396</v>
      </c>
      <c r="D394" s="104" t="s">
        <v>2718</v>
      </c>
      <c r="E394" s="104"/>
      <c r="F394" s="104" t="s">
        <v>2718</v>
      </c>
      <c r="G394" s="104"/>
      <c r="H394" s="105" t="s">
        <v>878</v>
      </c>
      <c r="I394" s="209">
        <f t="shared" si="26"/>
        <v>6052.9411764705874</v>
      </c>
      <c r="J394" s="209">
        <f t="shared" si="24"/>
        <v>1150.0588235294117</v>
      </c>
      <c r="K394" s="209">
        <v>7202.9999999999991</v>
      </c>
      <c r="L394" s="209">
        <f t="shared" si="25"/>
        <v>5764.7058823529414</v>
      </c>
      <c r="M394" s="209">
        <f t="shared" si="27"/>
        <v>1095.2941176470588</v>
      </c>
      <c r="N394" s="325">
        <v>6860</v>
      </c>
      <c r="O394" s="230" t="s">
        <v>2584</v>
      </c>
    </row>
    <row r="395" spans="1:15" ht="38.25">
      <c r="A395" s="97">
        <v>389</v>
      </c>
      <c r="B395" s="104" t="s">
        <v>3422</v>
      </c>
      <c r="C395" s="104" t="s">
        <v>2443</v>
      </c>
      <c r="D395" s="104" t="s">
        <v>2532</v>
      </c>
      <c r="E395" s="104"/>
      <c r="F395" s="104" t="s">
        <v>2532</v>
      </c>
      <c r="G395" s="104" t="s">
        <v>909</v>
      </c>
      <c r="H395" s="105" t="s">
        <v>909</v>
      </c>
      <c r="I395" s="209">
        <f t="shared" si="26"/>
        <v>36015</v>
      </c>
      <c r="J395" s="209">
        <f t="shared" si="24"/>
        <v>6842.85</v>
      </c>
      <c r="K395" s="209">
        <v>42857.85</v>
      </c>
      <c r="L395" s="209">
        <f t="shared" si="25"/>
        <v>34300</v>
      </c>
      <c r="M395" s="209">
        <f t="shared" si="27"/>
        <v>6517</v>
      </c>
      <c r="N395" s="325">
        <v>40817</v>
      </c>
      <c r="O395" s="230" t="s">
        <v>2584</v>
      </c>
    </row>
    <row r="396" spans="1:15" ht="25.5">
      <c r="A396" s="97">
        <v>390</v>
      </c>
      <c r="B396" s="104" t="s">
        <v>1097</v>
      </c>
      <c r="C396" s="104" t="s">
        <v>2396</v>
      </c>
      <c r="D396" s="104" t="s">
        <v>2719</v>
      </c>
      <c r="E396" s="104"/>
      <c r="F396" s="104" t="s">
        <v>2719</v>
      </c>
      <c r="G396" s="104"/>
      <c r="H396" s="105" t="s">
        <v>878</v>
      </c>
      <c r="I396" s="209">
        <f t="shared" si="26"/>
        <v>154035</v>
      </c>
      <c r="J396" s="209">
        <f t="shared" si="24"/>
        <v>29266.65</v>
      </c>
      <c r="K396" s="209">
        <v>183301.65</v>
      </c>
      <c r="L396" s="209">
        <f t="shared" si="25"/>
        <v>146700</v>
      </c>
      <c r="M396" s="209">
        <f t="shared" si="27"/>
        <v>27873</v>
      </c>
      <c r="N396" s="325">
        <v>174573</v>
      </c>
      <c r="O396" s="230" t="s">
        <v>2584</v>
      </c>
    </row>
    <row r="397" spans="1:15" ht="25.5">
      <c r="A397" s="97">
        <v>391</v>
      </c>
      <c r="B397" s="104" t="s">
        <v>1097</v>
      </c>
      <c r="C397" s="104" t="s">
        <v>2396</v>
      </c>
      <c r="D397" s="104" t="s">
        <v>2720</v>
      </c>
      <c r="E397" s="104"/>
      <c r="F397" s="104" t="s">
        <v>2720</v>
      </c>
      <c r="G397" s="104"/>
      <c r="H397" s="105" t="s">
        <v>878</v>
      </c>
      <c r="I397" s="209">
        <f t="shared" si="26"/>
        <v>154035</v>
      </c>
      <c r="J397" s="209">
        <f t="shared" si="24"/>
        <v>29266.65</v>
      </c>
      <c r="K397" s="209">
        <v>183301.65</v>
      </c>
      <c r="L397" s="209">
        <f t="shared" si="25"/>
        <v>146700</v>
      </c>
      <c r="M397" s="209">
        <f t="shared" si="27"/>
        <v>27873</v>
      </c>
      <c r="N397" s="325">
        <v>174573</v>
      </c>
      <c r="O397" s="230" t="s">
        <v>2584</v>
      </c>
    </row>
    <row r="398" spans="1:15" ht="25.5">
      <c r="A398" s="97">
        <v>392</v>
      </c>
      <c r="B398" s="104" t="s">
        <v>1097</v>
      </c>
      <c r="C398" s="104" t="s">
        <v>2322</v>
      </c>
      <c r="D398" s="104" t="s">
        <v>2535</v>
      </c>
      <c r="E398" s="104"/>
      <c r="F398" s="104" t="s">
        <v>2535</v>
      </c>
      <c r="G398" s="104"/>
      <c r="H398" s="105" t="s">
        <v>878</v>
      </c>
      <c r="I398" s="209">
        <f t="shared" si="26"/>
        <v>652239</v>
      </c>
      <c r="J398" s="209">
        <f t="shared" si="24"/>
        <v>123925.41</v>
      </c>
      <c r="K398" s="209">
        <v>776164.41</v>
      </c>
      <c r="L398" s="209">
        <f t="shared" si="25"/>
        <v>621180</v>
      </c>
      <c r="M398" s="209">
        <f t="shared" si="27"/>
        <v>118024.2</v>
      </c>
      <c r="N398" s="325">
        <v>739204.2</v>
      </c>
      <c r="O398" s="230" t="s">
        <v>2584</v>
      </c>
    </row>
    <row r="399" spans="1:15" ht="25.5">
      <c r="A399" s="97">
        <v>393</v>
      </c>
      <c r="B399" s="104" t="s">
        <v>1097</v>
      </c>
      <c r="C399" s="104" t="s">
        <v>2322</v>
      </c>
      <c r="D399" s="104" t="s">
        <v>2536</v>
      </c>
      <c r="E399" s="104"/>
      <c r="F399" s="104" t="s">
        <v>2536</v>
      </c>
      <c r="G399" s="104"/>
      <c r="H399" s="105" t="s">
        <v>878</v>
      </c>
      <c r="I399" s="209">
        <f t="shared" si="26"/>
        <v>1146600</v>
      </c>
      <c r="J399" s="209">
        <f t="shared" si="24"/>
        <v>217854</v>
      </c>
      <c r="K399" s="209">
        <v>1364454</v>
      </c>
      <c r="L399" s="209">
        <f t="shared" si="25"/>
        <v>1092000</v>
      </c>
      <c r="M399" s="209">
        <f t="shared" si="27"/>
        <v>207480</v>
      </c>
      <c r="N399" s="325">
        <v>1299480</v>
      </c>
      <c r="O399" s="226" t="s">
        <v>2584</v>
      </c>
    </row>
    <row r="400" spans="1:15" ht="25.5">
      <c r="A400" s="97">
        <v>394</v>
      </c>
      <c r="B400" s="104" t="s">
        <v>1097</v>
      </c>
      <c r="C400" s="104" t="s">
        <v>2322</v>
      </c>
      <c r="D400" s="104" t="s">
        <v>2537</v>
      </c>
      <c r="E400" s="104"/>
      <c r="F400" s="104" t="s">
        <v>2537</v>
      </c>
      <c r="G400" s="104"/>
      <c r="H400" s="105" t="s">
        <v>878</v>
      </c>
      <c r="I400" s="209">
        <f t="shared" si="26"/>
        <v>369877.9411764706</v>
      </c>
      <c r="J400" s="209">
        <f t="shared" si="24"/>
        <v>70276.808823529413</v>
      </c>
      <c r="K400" s="209">
        <v>440154.75</v>
      </c>
      <c r="L400" s="209">
        <f t="shared" si="25"/>
        <v>352264.70588235295</v>
      </c>
      <c r="M400" s="209">
        <f t="shared" si="27"/>
        <v>66930.294117647063</v>
      </c>
      <c r="N400" s="325">
        <v>419195</v>
      </c>
      <c r="O400" s="226" t="s">
        <v>3442</v>
      </c>
    </row>
    <row r="401" spans="1:15" ht="25.5">
      <c r="A401" s="97">
        <v>395</v>
      </c>
      <c r="B401" s="104" t="s">
        <v>876</v>
      </c>
      <c r="C401" s="104" t="s">
        <v>2322</v>
      </c>
      <c r="D401" s="104" t="s">
        <v>2721</v>
      </c>
      <c r="E401" s="104"/>
      <c r="F401" s="104" t="s">
        <v>2721</v>
      </c>
      <c r="G401" s="104"/>
      <c r="H401" s="105" t="s">
        <v>878</v>
      </c>
      <c r="I401" s="209">
        <f t="shared" si="26"/>
        <v>26382.352941176472</v>
      </c>
      <c r="J401" s="209">
        <f t="shared" si="24"/>
        <v>5012.6470588235297</v>
      </c>
      <c r="K401" s="209">
        <v>31395</v>
      </c>
      <c r="L401" s="209">
        <f>N401/1.19</f>
        <v>25126.050420168067</v>
      </c>
      <c r="M401" s="209">
        <f t="shared" si="27"/>
        <v>4773.9495798319331</v>
      </c>
      <c r="N401" s="325">
        <v>29900</v>
      </c>
      <c r="O401" s="230" t="s">
        <v>2584</v>
      </c>
    </row>
    <row r="402" spans="1:15" ht="38.25">
      <c r="A402" s="97">
        <v>396</v>
      </c>
      <c r="B402" s="98" t="s">
        <v>3422</v>
      </c>
      <c r="C402" s="104" t="s">
        <v>2320</v>
      </c>
      <c r="D402" s="104" t="s">
        <v>2722</v>
      </c>
      <c r="E402" s="104"/>
      <c r="F402" s="104" t="s">
        <v>2722</v>
      </c>
      <c r="G402" s="104"/>
      <c r="H402" s="105" t="s">
        <v>878</v>
      </c>
      <c r="I402" s="209">
        <f t="shared" si="26"/>
        <v>18529.411764705885</v>
      </c>
      <c r="J402" s="209">
        <f t="shared" si="24"/>
        <v>3520.588235294118</v>
      </c>
      <c r="K402" s="209">
        <v>22050</v>
      </c>
      <c r="L402" s="209">
        <f t="shared" si="25"/>
        <v>17647.058823529413</v>
      </c>
      <c r="M402" s="209">
        <f t="shared" si="27"/>
        <v>3352.9411764705883</v>
      </c>
      <c r="N402" s="325">
        <v>21000</v>
      </c>
      <c r="O402" s="230" t="s">
        <v>2584</v>
      </c>
    </row>
    <row r="403" spans="1:15" ht="25.5">
      <c r="A403" s="97">
        <v>397</v>
      </c>
      <c r="B403" s="98" t="s">
        <v>876</v>
      </c>
      <c r="C403" s="104" t="s">
        <v>2320</v>
      </c>
      <c r="D403" s="104" t="s">
        <v>2540</v>
      </c>
      <c r="E403" s="104"/>
      <c r="F403" s="104" t="s">
        <v>2540</v>
      </c>
      <c r="G403" s="104"/>
      <c r="H403" s="105" t="s">
        <v>878</v>
      </c>
      <c r="I403" s="209">
        <f t="shared" si="26"/>
        <v>279300</v>
      </c>
      <c r="J403" s="209">
        <f t="shared" si="24"/>
        <v>53067</v>
      </c>
      <c r="K403" s="209">
        <v>332367</v>
      </c>
      <c r="L403" s="209">
        <f t="shared" si="25"/>
        <v>266000</v>
      </c>
      <c r="M403" s="209">
        <f>N403-L403</f>
        <v>50540</v>
      </c>
      <c r="N403" s="325">
        <v>316540</v>
      </c>
      <c r="O403" s="230" t="s">
        <v>2584</v>
      </c>
    </row>
    <row r="404" spans="1:15" ht="25.5">
      <c r="A404" s="97">
        <v>398</v>
      </c>
      <c r="B404" s="98" t="s">
        <v>1097</v>
      </c>
      <c r="C404" s="104" t="s">
        <v>2322</v>
      </c>
      <c r="D404" s="104" t="s">
        <v>2541</v>
      </c>
      <c r="E404" s="104"/>
      <c r="F404" s="104" t="s">
        <v>2541</v>
      </c>
      <c r="G404" s="104"/>
      <c r="H404" s="105" t="s">
        <v>878</v>
      </c>
      <c r="I404" s="209">
        <f t="shared" si="26"/>
        <v>1358823.5294117648</v>
      </c>
      <c r="J404" s="209">
        <f t="shared" si="24"/>
        <v>258176.47058823533</v>
      </c>
      <c r="K404" s="209">
        <v>1617000</v>
      </c>
      <c r="L404" s="209">
        <f t="shared" si="25"/>
        <v>1294117.6470588236</v>
      </c>
      <c r="M404" s="209">
        <f t="shared" si="27"/>
        <v>245882.35294117648</v>
      </c>
      <c r="N404" s="325">
        <v>1540000</v>
      </c>
      <c r="O404" s="230" t="s">
        <v>2584</v>
      </c>
    </row>
    <row r="405" spans="1:15" ht="25.5">
      <c r="A405" s="97">
        <v>399</v>
      </c>
      <c r="B405" s="104" t="s">
        <v>1097</v>
      </c>
      <c r="C405" s="104" t="s">
        <v>2322</v>
      </c>
      <c r="D405" s="104" t="s">
        <v>2905</v>
      </c>
      <c r="E405" s="104"/>
      <c r="F405" s="104" t="s">
        <v>2542</v>
      </c>
      <c r="G405" s="104"/>
      <c r="H405" s="105" t="s">
        <v>878</v>
      </c>
      <c r="I405" s="209">
        <f t="shared" si="26"/>
        <v>588000</v>
      </c>
      <c r="J405" s="209">
        <f t="shared" si="24"/>
        <v>111720</v>
      </c>
      <c r="K405" s="209">
        <v>699720</v>
      </c>
      <c r="L405" s="209">
        <f t="shared" si="25"/>
        <v>560000</v>
      </c>
      <c r="M405" s="209">
        <v>0</v>
      </c>
      <c r="N405" s="326">
        <v>666400</v>
      </c>
      <c r="O405" s="230" t="s">
        <v>2584</v>
      </c>
    </row>
    <row r="406" spans="1:15" ht="25.5">
      <c r="A406" s="97">
        <v>400</v>
      </c>
      <c r="B406" s="98" t="s">
        <v>876</v>
      </c>
      <c r="C406" s="104" t="s">
        <v>2320</v>
      </c>
      <c r="D406" s="104" t="s">
        <v>2906</v>
      </c>
      <c r="E406" s="104"/>
      <c r="F406" s="104" t="s">
        <v>2543</v>
      </c>
      <c r="G406" s="104"/>
      <c r="H406" s="105" t="s">
        <v>890</v>
      </c>
      <c r="I406" s="209">
        <f t="shared" si="26"/>
        <v>8647.0588235294126</v>
      </c>
      <c r="J406" s="209">
        <f t="shared" si="24"/>
        <v>1642.9411764705885</v>
      </c>
      <c r="K406" s="209">
        <v>10290</v>
      </c>
      <c r="L406" s="209">
        <f t="shared" si="25"/>
        <v>8235.2941176470595</v>
      </c>
      <c r="M406" s="237">
        <f>L406*19%</f>
        <v>1564.7058823529412</v>
      </c>
      <c r="N406" s="327">
        <v>9800</v>
      </c>
      <c r="O406" s="230" t="s">
        <v>2584</v>
      </c>
    </row>
    <row r="407" spans="1:15" ht="25.5">
      <c r="A407" s="97">
        <v>401</v>
      </c>
      <c r="B407" s="104" t="s">
        <v>876</v>
      </c>
      <c r="C407" s="104" t="s">
        <v>2320</v>
      </c>
      <c r="D407" s="104" t="s">
        <v>2907</v>
      </c>
      <c r="E407" s="104"/>
      <c r="F407" s="104" t="s">
        <v>2544</v>
      </c>
      <c r="G407" s="104"/>
      <c r="H407" s="105" t="s">
        <v>890</v>
      </c>
      <c r="I407" s="209">
        <f t="shared" si="26"/>
        <v>11382.35294117647</v>
      </c>
      <c r="J407" s="209">
        <f t="shared" si="24"/>
        <v>2162.6470588235293</v>
      </c>
      <c r="K407" s="209">
        <v>13545</v>
      </c>
      <c r="L407" s="209">
        <f t="shared" si="25"/>
        <v>10840.336134453783</v>
      </c>
      <c r="M407" s="237">
        <f t="shared" si="27"/>
        <v>2059.6638655462189</v>
      </c>
      <c r="N407" s="327">
        <v>12900</v>
      </c>
      <c r="O407" s="230" t="s">
        <v>2584</v>
      </c>
    </row>
    <row r="408" spans="1:15" ht="25.5">
      <c r="A408" s="97">
        <v>402</v>
      </c>
      <c r="B408" s="104" t="s">
        <v>876</v>
      </c>
      <c r="C408" s="104" t="s">
        <v>2320</v>
      </c>
      <c r="D408" s="104" t="s">
        <v>2908</v>
      </c>
      <c r="E408" s="104"/>
      <c r="F408" s="104" t="s">
        <v>2545</v>
      </c>
      <c r="G408" s="104"/>
      <c r="H408" s="105" t="s">
        <v>890</v>
      </c>
      <c r="I408" s="209">
        <f t="shared" si="26"/>
        <v>10311.764705882353</v>
      </c>
      <c r="J408" s="209">
        <f t="shared" si="24"/>
        <v>1959.2352941176471</v>
      </c>
      <c r="K408" s="209">
        <v>12271</v>
      </c>
      <c r="L408" s="209">
        <f t="shared" si="25"/>
        <v>9941.176470588236</v>
      </c>
      <c r="M408" s="237">
        <f t="shared" si="27"/>
        <v>1888.8235294117649</v>
      </c>
      <c r="N408" s="327">
        <v>11830</v>
      </c>
      <c r="O408" s="238" t="s">
        <v>2584</v>
      </c>
    </row>
    <row r="409" spans="1:15" ht="25.5">
      <c r="A409" s="97">
        <v>403</v>
      </c>
      <c r="B409" s="104" t="s">
        <v>944</v>
      </c>
      <c r="C409" s="104" t="s">
        <v>2320</v>
      </c>
      <c r="D409" s="104" t="s">
        <v>3416</v>
      </c>
      <c r="E409" s="104"/>
      <c r="F409" s="104" t="s">
        <v>3416</v>
      </c>
      <c r="G409" s="104"/>
      <c r="H409" s="105" t="s">
        <v>878</v>
      </c>
      <c r="I409" s="209">
        <f t="shared" si="26"/>
        <v>222229.4117647059</v>
      </c>
      <c r="J409" s="209">
        <f t="shared" si="24"/>
        <v>42223.588235294119</v>
      </c>
      <c r="K409" s="209">
        <v>264453</v>
      </c>
      <c r="L409" s="209">
        <f t="shared" si="25"/>
        <v>211647.0588235294</v>
      </c>
      <c r="M409" s="237">
        <f t="shared" si="27"/>
        <v>40212.941176470587</v>
      </c>
      <c r="N409" s="327">
        <v>251859.99999999997</v>
      </c>
      <c r="O409" s="230" t="s">
        <v>2584</v>
      </c>
    </row>
    <row r="410" spans="1:15" ht="25.5">
      <c r="A410" s="97">
        <v>404</v>
      </c>
      <c r="B410" s="104" t="s">
        <v>1097</v>
      </c>
      <c r="C410" s="104" t="s">
        <v>2322</v>
      </c>
      <c r="D410" s="104" t="s">
        <v>2547</v>
      </c>
      <c r="E410" s="104"/>
      <c r="F410" s="104" t="s">
        <v>2547</v>
      </c>
      <c r="G410" s="104"/>
      <c r="H410" s="105" t="s">
        <v>878</v>
      </c>
      <c r="I410" s="209">
        <f t="shared" si="26"/>
        <v>1146176.4705882354</v>
      </c>
      <c r="J410" s="209">
        <f t="shared" si="24"/>
        <v>217773.52941176473</v>
      </c>
      <c r="K410" s="209">
        <v>1363950</v>
      </c>
      <c r="L410" s="209">
        <f t="shared" si="25"/>
        <v>1091596.6386554623</v>
      </c>
      <c r="M410" s="237">
        <f t="shared" si="27"/>
        <v>207403.36134453784</v>
      </c>
      <c r="N410" s="327">
        <v>1299000</v>
      </c>
      <c r="O410" s="238" t="s">
        <v>2584</v>
      </c>
    </row>
    <row r="411" spans="1:15" ht="25.5">
      <c r="A411" s="97">
        <v>405</v>
      </c>
      <c r="B411" s="104" t="s">
        <v>944</v>
      </c>
      <c r="C411" s="104" t="s">
        <v>2371</v>
      </c>
      <c r="D411" s="104" t="s">
        <v>2723</v>
      </c>
      <c r="E411" s="104"/>
      <c r="F411" s="104" t="s">
        <v>2723</v>
      </c>
      <c r="G411" s="104" t="s">
        <v>2353</v>
      </c>
      <c r="H411" s="105" t="s">
        <v>878</v>
      </c>
      <c r="I411" s="209">
        <f t="shared" si="26"/>
        <v>69134.117647058825</v>
      </c>
      <c r="J411" s="209">
        <f t="shared" si="24"/>
        <v>13135.482352941177</v>
      </c>
      <c r="K411" s="209">
        <v>82269.600000000006</v>
      </c>
      <c r="L411" s="209">
        <f t="shared" si="25"/>
        <v>65842.016806722691</v>
      </c>
      <c r="M411" s="237">
        <f t="shared" si="27"/>
        <v>12509.983193277312</v>
      </c>
      <c r="N411" s="327">
        <v>78352</v>
      </c>
      <c r="O411" s="230" t="s">
        <v>3437</v>
      </c>
    </row>
    <row r="412" spans="1:15" ht="25.5">
      <c r="A412" s="97">
        <v>406</v>
      </c>
      <c r="B412" s="104" t="s">
        <v>876</v>
      </c>
      <c r="C412" s="104" t="s">
        <v>2322</v>
      </c>
      <c r="D412" s="104" t="s">
        <v>2549</v>
      </c>
      <c r="E412" s="104"/>
      <c r="F412" s="104" t="s">
        <v>2549</v>
      </c>
      <c r="G412" s="104" t="s">
        <v>2582</v>
      </c>
      <c r="H412" s="105" t="s">
        <v>878</v>
      </c>
      <c r="I412" s="209">
        <f t="shared" si="26"/>
        <v>24335.294117647056</v>
      </c>
      <c r="J412" s="209">
        <f t="shared" si="24"/>
        <v>4623.7058823529405</v>
      </c>
      <c r="K412" s="209">
        <v>28958.999999999996</v>
      </c>
      <c r="L412" s="209">
        <f t="shared" si="25"/>
        <v>23176.470588235294</v>
      </c>
      <c r="M412" s="237">
        <f t="shared" si="27"/>
        <v>4403.5294117647054</v>
      </c>
      <c r="N412" s="327">
        <v>27580</v>
      </c>
      <c r="O412" s="238" t="s">
        <v>2584</v>
      </c>
    </row>
    <row r="413" spans="1:15" ht="25.5">
      <c r="A413" s="97">
        <v>407</v>
      </c>
      <c r="B413" s="98" t="s">
        <v>1097</v>
      </c>
      <c r="C413" s="104" t="s">
        <v>2322</v>
      </c>
      <c r="D413" s="104" t="s">
        <v>2551</v>
      </c>
      <c r="E413" s="104"/>
      <c r="F413" s="104" t="s">
        <v>2551</v>
      </c>
      <c r="G413" s="104"/>
      <c r="H413" s="105" t="s">
        <v>878</v>
      </c>
      <c r="I413" s="209">
        <f t="shared" si="26"/>
        <v>1588234.411764706</v>
      </c>
      <c r="J413" s="209">
        <f t="shared" si="24"/>
        <v>301764.53823529417</v>
      </c>
      <c r="K413" s="209">
        <v>1889998.95</v>
      </c>
      <c r="L413" s="209">
        <f t="shared" si="25"/>
        <v>1588235.2941176472</v>
      </c>
      <c r="M413" s="237">
        <v>0</v>
      </c>
      <c r="N413" s="327">
        <v>1890000</v>
      </c>
      <c r="O413" s="232" t="s">
        <v>2584</v>
      </c>
    </row>
    <row r="414" spans="1:15" ht="25.5">
      <c r="A414" s="97">
        <v>408</v>
      </c>
      <c r="B414" s="104" t="s">
        <v>1097</v>
      </c>
      <c r="C414" s="104" t="s">
        <v>2322</v>
      </c>
      <c r="D414" s="104" t="s">
        <v>2552</v>
      </c>
      <c r="E414" s="104"/>
      <c r="F414" s="104" t="s">
        <v>2552</v>
      </c>
      <c r="G414" s="104"/>
      <c r="H414" s="105" t="s">
        <v>878</v>
      </c>
      <c r="I414" s="209">
        <f t="shared" si="26"/>
        <v>243774.70588235298</v>
      </c>
      <c r="J414" s="209">
        <f t="shared" si="24"/>
        <v>46317.194117647065</v>
      </c>
      <c r="K414" s="209">
        <v>290091.90000000002</v>
      </c>
      <c r="L414" s="209">
        <f t="shared" si="25"/>
        <v>232166.38655462186</v>
      </c>
      <c r="M414" s="237">
        <f t="shared" si="27"/>
        <v>44111.613445378156</v>
      </c>
      <c r="N414" s="327">
        <v>276278</v>
      </c>
      <c r="O414" s="230" t="s">
        <v>3437</v>
      </c>
    </row>
    <row r="415" spans="1:15" ht="25.5">
      <c r="A415" s="97">
        <v>409</v>
      </c>
      <c r="B415" s="98" t="s">
        <v>1097</v>
      </c>
      <c r="C415" s="104" t="s">
        <v>2322</v>
      </c>
      <c r="D415" s="104" t="s">
        <v>2553</v>
      </c>
      <c r="E415" s="104"/>
      <c r="F415" s="104" t="s">
        <v>2553</v>
      </c>
      <c r="G415" s="104"/>
      <c r="H415" s="105" t="s">
        <v>878</v>
      </c>
      <c r="I415" s="209">
        <f t="shared" si="26"/>
        <v>1860293.8235294118</v>
      </c>
      <c r="J415" s="209">
        <f t="shared" si="24"/>
        <v>353455.82647058828</v>
      </c>
      <c r="K415" s="209">
        <v>2213749.65</v>
      </c>
      <c r="L415" s="209">
        <f t="shared" si="25"/>
        <v>1771708.4033613447</v>
      </c>
      <c r="M415" s="209">
        <f t="shared" si="27"/>
        <v>336624.59663865552</v>
      </c>
      <c r="N415" s="327">
        <v>2108333</v>
      </c>
      <c r="O415" s="230" t="s">
        <v>2584</v>
      </c>
    </row>
    <row r="416" spans="1:15" ht="25.5">
      <c r="A416" s="97">
        <v>410</v>
      </c>
      <c r="B416" s="104" t="s">
        <v>876</v>
      </c>
      <c r="C416" s="104" t="s">
        <v>2322</v>
      </c>
      <c r="D416" s="104" t="s">
        <v>2554</v>
      </c>
      <c r="E416" s="104"/>
      <c r="F416" s="104" t="s">
        <v>2554</v>
      </c>
      <c r="G416" s="104"/>
      <c r="H416" s="105" t="s">
        <v>878</v>
      </c>
      <c r="I416" s="209">
        <f t="shared" si="26"/>
        <v>345098.82352941181</v>
      </c>
      <c r="J416" s="209">
        <f t="shared" si="24"/>
        <v>65568.776470588244</v>
      </c>
      <c r="K416" s="209">
        <v>410667.60000000003</v>
      </c>
      <c r="L416" s="209">
        <f t="shared" si="25"/>
        <v>328665.54621848743</v>
      </c>
      <c r="M416" s="209">
        <f t="shared" si="27"/>
        <v>62446.453781512617</v>
      </c>
      <c r="N416" s="325">
        <v>391112</v>
      </c>
      <c r="O416" s="230" t="s">
        <v>2584</v>
      </c>
    </row>
    <row r="417" spans="1:15" ht="25.5">
      <c r="A417" s="97">
        <v>411</v>
      </c>
      <c r="B417" s="98" t="s">
        <v>944</v>
      </c>
      <c r="C417" s="104" t="s">
        <v>2357</v>
      </c>
      <c r="D417" s="104" t="s">
        <v>2768</v>
      </c>
      <c r="E417" s="104"/>
      <c r="F417" s="104" t="s">
        <v>2768</v>
      </c>
      <c r="G417" s="104"/>
      <c r="H417" s="105" t="s">
        <v>890</v>
      </c>
      <c r="I417" s="209">
        <f t="shared" si="26"/>
        <v>7056</v>
      </c>
      <c r="J417" s="209">
        <f t="shared" si="24"/>
        <v>1340.64</v>
      </c>
      <c r="K417" s="209">
        <v>8396.64</v>
      </c>
      <c r="L417" s="209">
        <f t="shared" si="25"/>
        <v>6720</v>
      </c>
      <c r="M417" s="209">
        <f t="shared" si="27"/>
        <v>1276.8</v>
      </c>
      <c r="N417" s="325">
        <v>7996.7999999999993</v>
      </c>
      <c r="O417" s="230" t="s">
        <v>2584</v>
      </c>
    </row>
    <row r="418" spans="1:15" ht="25.5">
      <c r="A418" s="97">
        <v>412</v>
      </c>
      <c r="B418" s="104" t="s">
        <v>1097</v>
      </c>
      <c r="C418" s="104" t="s">
        <v>2322</v>
      </c>
      <c r="D418" s="104" t="s">
        <v>2556</v>
      </c>
      <c r="E418" s="104"/>
      <c r="F418" s="104" t="s">
        <v>2556</v>
      </c>
      <c r="G418" s="104"/>
      <c r="H418" s="105" t="s">
        <v>878</v>
      </c>
      <c r="I418" s="209">
        <f t="shared" si="26"/>
        <v>1383270</v>
      </c>
      <c r="J418" s="209">
        <f t="shared" si="24"/>
        <v>262821.3</v>
      </c>
      <c r="K418" s="209">
        <v>1646091.2999999998</v>
      </c>
      <c r="L418" s="209">
        <f t="shared" si="25"/>
        <v>1317400</v>
      </c>
      <c r="M418" s="209">
        <f t="shared" si="27"/>
        <v>250306</v>
      </c>
      <c r="N418" s="325">
        <v>1567706</v>
      </c>
      <c r="O418" s="226" t="s">
        <v>2584</v>
      </c>
    </row>
    <row r="419" spans="1:15" ht="25.5">
      <c r="A419" s="97">
        <v>413</v>
      </c>
      <c r="B419" s="104" t="s">
        <v>876</v>
      </c>
      <c r="C419" s="104" t="s">
        <v>2320</v>
      </c>
      <c r="D419" s="104" t="s">
        <v>2557</v>
      </c>
      <c r="E419" s="104"/>
      <c r="F419" s="104" t="s">
        <v>2557</v>
      </c>
      <c r="G419" s="104"/>
      <c r="H419" s="105" t="s">
        <v>878</v>
      </c>
      <c r="I419" s="209">
        <f t="shared" si="26"/>
        <v>35030.016806722691</v>
      </c>
      <c r="J419" s="209">
        <f t="shared" si="24"/>
        <v>6655.7031932773116</v>
      </c>
      <c r="K419" s="209">
        <v>41685.72</v>
      </c>
      <c r="L419" s="209">
        <f t="shared" si="25"/>
        <v>33602.016806722691</v>
      </c>
      <c r="M419" s="209">
        <f t="shared" si="27"/>
        <v>6384.3831932773119</v>
      </c>
      <c r="N419" s="325">
        <v>39986.400000000001</v>
      </c>
      <c r="O419" s="230" t="s">
        <v>2584</v>
      </c>
    </row>
    <row r="420" spans="1:15" ht="25.5">
      <c r="A420" s="97">
        <v>414</v>
      </c>
      <c r="B420" s="104" t="s">
        <v>1097</v>
      </c>
      <c r="C420" s="104" t="s">
        <v>2322</v>
      </c>
      <c r="D420" s="104" t="s">
        <v>2558</v>
      </c>
      <c r="E420" s="104"/>
      <c r="F420" s="104" t="s">
        <v>2558</v>
      </c>
      <c r="G420" s="104"/>
      <c r="H420" s="105" t="s">
        <v>878</v>
      </c>
      <c r="I420" s="209">
        <f t="shared" si="26"/>
        <v>287582.64705882355</v>
      </c>
      <c r="J420" s="209">
        <f t="shared" si="24"/>
        <v>54640.702941176474</v>
      </c>
      <c r="K420" s="209">
        <v>342223.35000000003</v>
      </c>
      <c r="L420" s="209">
        <f t="shared" si="25"/>
        <v>273888.23529411765</v>
      </c>
      <c r="M420" s="209">
        <f t="shared" si="27"/>
        <v>52038.764705882357</v>
      </c>
      <c r="N420" s="325">
        <v>325927</v>
      </c>
      <c r="O420" s="230" t="s">
        <v>2584</v>
      </c>
    </row>
    <row r="421" spans="1:15" ht="25.5">
      <c r="A421" s="97">
        <v>415</v>
      </c>
      <c r="B421" s="104" t="s">
        <v>1097</v>
      </c>
      <c r="C421" s="104" t="s">
        <v>2322</v>
      </c>
      <c r="D421" s="104" t="s">
        <v>2559</v>
      </c>
      <c r="E421" s="104"/>
      <c r="F421" s="104" t="s">
        <v>2559</v>
      </c>
      <c r="G421" s="104"/>
      <c r="H421" s="105" t="s">
        <v>878</v>
      </c>
      <c r="I421" s="209">
        <f t="shared" si="26"/>
        <v>1014705.8823529412</v>
      </c>
      <c r="J421" s="209">
        <f t="shared" si="24"/>
        <v>192794.11764705883</v>
      </c>
      <c r="K421" s="209">
        <v>1207500</v>
      </c>
      <c r="L421" s="209">
        <f t="shared" si="25"/>
        <v>966386.55462184874</v>
      </c>
      <c r="M421" s="209">
        <f t="shared" si="27"/>
        <v>183613.44537815126</v>
      </c>
      <c r="N421" s="325">
        <v>1150000</v>
      </c>
      <c r="O421" s="230" t="s">
        <v>2584</v>
      </c>
    </row>
    <row r="422" spans="1:15" ht="25.5">
      <c r="A422" s="97">
        <v>416</v>
      </c>
      <c r="B422" s="104" t="s">
        <v>876</v>
      </c>
      <c r="C422" s="104" t="s">
        <v>2320</v>
      </c>
      <c r="D422" s="104" t="s">
        <v>2560</v>
      </c>
      <c r="E422" s="104"/>
      <c r="F422" s="104" t="s">
        <v>2560</v>
      </c>
      <c r="G422" s="104"/>
      <c r="H422" s="105" t="s">
        <v>890</v>
      </c>
      <c r="I422" s="209">
        <f t="shared" si="26"/>
        <v>7148.6470588235288</v>
      </c>
      <c r="J422" s="209">
        <f t="shared" si="24"/>
        <v>1358.2429411764706</v>
      </c>
      <c r="K422" s="209">
        <v>8506.89</v>
      </c>
      <c r="L422" s="209">
        <f t="shared" si="25"/>
        <v>6808.2352941176468</v>
      </c>
      <c r="M422" s="209">
        <f t="shared" si="27"/>
        <v>1293.5647058823529</v>
      </c>
      <c r="N422" s="325">
        <v>8101.7999999999993</v>
      </c>
      <c r="O422" s="230" t="s">
        <v>2584</v>
      </c>
    </row>
    <row r="423" spans="1:15" ht="25.5">
      <c r="A423" s="97">
        <v>417</v>
      </c>
      <c r="B423" s="104" t="s">
        <v>876</v>
      </c>
      <c r="C423" s="104" t="s">
        <v>2320</v>
      </c>
      <c r="D423" s="104" t="s">
        <v>2561</v>
      </c>
      <c r="E423" s="104"/>
      <c r="F423" s="104" t="s">
        <v>2561</v>
      </c>
      <c r="G423" s="104"/>
      <c r="H423" s="105" t="s">
        <v>890</v>
      </c>
      <c r="I423" s="209">
        <f t="shared" si="26"/>
        <v>3566.2941176470586</v>
      </c>
      <c r="J423" s="209">
        <f t="shared" si="24"/>
        <v>677.59588235294109</v>
      </c>
      <c r="K423" s="209">
        <v>4243.8899999999994</v>
      </c>
      <c r="L423" s="209">
        <f t="shared" si="25"/>
        <v>3396.4705882352941</v>
      </c>
      <c r="M423" s="209">
        <f t="shared" si="27"/>
        <v>645.32941176470592</v>
      </c>
      <c r="N423" s="325">
        <v>4041.7999999999997</v>
      </c>
      <c r="O423" s="230" t="s">
        <v>2584</v>
      </c>
    </row>
    <row r="424" spans="1:15" ht="25.5">
      <c r="A424" s="97">
        <v>418</v>
      </c>
      <c r="B424" s="98" t="s">
        <v>876</v>
      </c>
      <c r="C424" s="104" t="s">
        <v>2320</v>
      </c>
      <c r="D424" s="104" t="s">
        <v>2562</v>
      </c>
      <c r="E424" s="104"/>
      <c r="F424" s="104" t="s">
        <v>2562</v>
      </c>
      <c r="G424" s="104"/>
      <c r="H424" s="105" t="s">
        <v>890</v>
      </c>
      <c r="I424" s="209">
        <f t="shared" si="26"/>
        <v>5586</v>
      </c>
      <c r="J424" s="209">
        <f t="shared" si="24"/>
        <v>1061.3399999999999</v>
      </c>
      <c r="K424" s="209">
        <v>6647.34</v>
      </c>
      <c r="L424" s="209">
        <f t="shared" si="25"/>
        <v>5320</v>
      </c>
      <c r="M424" s="209">
        <f t="shared" si="27"/>
        <v>1010.8000000000001</v>
      </c>
      <c r="N424" s="325">
        <v>6330.7999999999993</v>
      </c>
      <c r="O424" s="230" t="s">
        <v>2584</v>
      </c>
    </row>
    <row r="425" spans="1:15" ht="25.5">
      <c r="A425" s="97">
        <v>419</v>
      </c>
      <c r="B425" s="104" t="s">
        <v>876</v>
      </c>
      <c r="C425" s="104" t="s">
        <v>2320</v>
      </c>
      <c r="D425" s="104" t="s">
        <v>2563</v>
      </c>
      <c r="E425" s="104"/>
      <c r="F425" s="104" t="s">
        <v>2563</v>
      </c>
      <c r="G425" s="104"/>
      <c r="H425" s="105" t="s">
        <v>890</v>
      </c>
      <c r="I425" s="209">
        <f t="shared" si="26"/>
        <v>6761.9999999999991</v>
      </c>
      <c r="J425" s="209">
        <f t="shared" si="24"/>
        <v>1284.7799999999997</v>
      </c>
      <c r="K425" s="209">
        <v>8046.7799999999988</v>
      </c>
      <c r="L425" s="209">
        <f t="shared" si="25"/>
        <v>6440</v>
      </c>
      <c r="M425" s="209">
        <f t="shared" si="27"/>
        <v>1223.5999999999999</v>
      </c>
      <c r="N425" s="325">
        <v>7663.5999999999995</v>
      </c>
      <c r="O425" s="226" t="s">
        <v>2584</v>
      </c>
    </row>
    <row r="426" spans="1:15" ht="25.5">
      <c r="A426" s="97">
        <v>420</v>
      </c>
      <c r="B426" s="98" t="s">
        <v>876</v>
      </c>
      <c r="C426" s="104" t="s">
        <v>2320</v>
      </c>
      <c r="D426" s="104" t="s">
        <v>2564</v>
      </c>
      <c r="E426" s="104"/>
      <c r="F426" s="104" t="s">
        <v>2564</v>
      </c>
      <c r="G426" s="104"/>
      <c r="H426" s="105" t="s">
        <v>890</v>
      </c>
      <c r="I426" s="209">
        <f t="shared" si="26"/>
        <v>3828.1764705882351</v>
      </c>
      <c r="J426" s="209">
        <f t="shared" si="24"/>
        <v>727.35352941176473</v>
      </c>
      <c r="K426" s="209">
        <v>4555.53</v>
      </c>
      <c r="L426" s="209">
        <f t="shared" si="25"/>
        <v>3645.8823529411761</v>
      </c>
      <c r="M426" s="209">
        <f t="shared" si="27"/>
        <v>692.71764705882345</v>
      </c>
      <c r="N426" s="325">
        <v>4338.5999999999995</v>
      </c>
      <c r="O426" s="230" t="s">
        <v>2584</v>
      </c>
    </row>
    <row r="427" spans="1:15" ht="25.5">
      <c r="A427" s="97">
        <v>421</v>
      </c>
      <c r="B427" s="104" t="s">
        <v>876</v>
      </c>
      <c r="C427" s="104" t="s">
        <v>2320</v>
      </c>
      <c r="D427" s="104" t="s">
        <v>2565</v>
      </c>
      <c r="E427" s="104"/>
      <c r="F427" s="104" t="s">
        <v>2565</v>
      </c>
      <c r="G427" s="104"/>
      <c r="H427" s="105" t="s">
        <v>890</v>
      </c>
      <c r="I427" s="209">
        <f t="shared" si="26"/>
        <v>2964.7058823529414</v>
      </c>
      <c r="J427" s="209">
        <f t="shared" si="24"/>
        <v>563.2941176470589</v>
      </c>
      <c r="K427" s="209">
        <v>3528</v>
      </c>
      <c r="L427" s="209">
        <f t="shared" si="25"/>
        <v>2823.5294117647059</v>
      </c>
      <c r="M427" s="209">
        <f t="shared" si="27"/>
        <v>536.47058823529414</v>
      </c>
      <c r="N427" s="325">
        <v>3360</v>
      </c>
      <c r="O427" s="230" t="s">
        <v>2584</v>
      </c>
    </row>
    <row r="428" spans="1:15" ht="25.5">
      <c r="A428" s="97">
        <v>422</v>
      </c>
      <c r="B428" s="104" t="s">
        <v>876</v>
      </c>
      <c r="C428" s="104" t="s">
        <v>2320</v>
      </c>
      <c r="D428" s="104" t="s">
        <v>2566</v>
      </c>
      <c r="E428" s="104"/>
      <c r="F428" s="104" t="s">
        <v>2566</v>
      </c>
      <c r="G428" s="104"/>
      <c r="H428" s="105" t="s">
        <v>890</v>
      </c>
      <c r="I428" s="209">
        <f t="shared" si="26"/>
        <v>3335.2941176470586</v>
      </c>
      <c r="J428" s="209">
        <f t="shared" si="24"/>
        <v>633.7058823529411</v>
      </c>
      <c r="K428" s="209">
        <v>3968.9999999999995</v>
      </c>
      <c r="L428" s="209">
        <f t="shared" si="25"/>
        <v>3176.4705882352937</v>
      </c>
      <c r="M428" s="209">
        <f t="shared" si="27"/>
        <v>603.52941176470586</v>
      </c>
      <c r="N428" s="325">
        <v>3779.9999999999995</v>
      </c>
      <c r="O428" s="230" t="s">
        <v>2584</v>
      </c>
    </row>
    <row r="429" spans="1:15" ht="25.5">
      <c r="A429" s="97">
        <v>423</v>
      </c>
      <c r="B429" s="104" t="s">
        <v>876</v>
      </c>
      <c r="C429" s="104" t="s">
        <v>2320</v>
      </c>
      <c r="D429" s="104" t="s">
        <v>2567</v>
      </c>
      <c r="E429" s="104"/>
      <c r="F429" s="104" t="s">
        <v>2567</v>
      </c>
      <c r="G429" s="104"/>
      <c r="H429" s="105" t="s">
        <v>890</v>
      </c>
      <c r="I429" s="209">
        <f t="shared" si="26"/>
        <v>3335.2941176470586</v>
      </c>
      <c r="J429" s="209">
        <f t="shared" si="24"/>
        <v>633.7058823529411</v>
      </c>
      <c r="K429" s="209">
        <v>3968.9999999999995</v>
      </c>
      <c r="L429" s="209">
        <f t="shared" si="25"/>
        <v>3176.4705882352937</v>
      </c>
      <c r="M429" s="209">
        <f t="shared" si="27"/>
        <v>603.52941176470586</v>
      </c>
      <c r="N429" s="325">
        <v>3779.9999999999995</v>
      </c>
      <c r="O429" s="230" t="s">
        <v>2584</v>
      </c>
    </row>
    <row r="430" spans="1:15" ht="25.5">
      <c r="A430" s="97">
        <v>424</v>
      </c>
      <c r="B430" s="104" t="s">
        <v>876</v>
      </c>
      <c r="C430" s="104" t="s">
        <v>2320</v>
      </c>
      <c r="D430" s="104" t="s">
        <v>2568</v>
      </c>
      <c r="E430" s="104"/>
      <c r="F430" s="104" t="s">
        <v>2568</v>
      </c>
      <c r="G430" s="104"/>
      <c r="H430" s="105" t="s">
        <v>890</v>
      </c>
      <c r="I430" s="209">
        <f t="shared" si="26"/>
        <v>2614.4117647058824</v>
      </c>
      <c r="J430" s="209">
        <f t="shared" si="24"/>
        <v>496.73823529411766</v>
      </c>
      <c r="K430" s="209">
        <v>3111.15</v>
      </c>
      <c r="L430" s="209">
        <f t="shared" si="25"/>
        <v>2489.9159663865548</v>
      </c>
      <c r="M430" s="209">
        <f t="shared" si="27"/>
        <v>473.0840336134454</v>
      </c>
      <c r="N430" s="325">
        <v>2963</v>
      </c>
      <c r="O430" s="230" t="s">
        <v>2584</v>
      </c>
    </row>
    <row r="431" spans="1:15" ht="25.5">
      <c r="A431" s="97">
        <v>425</v>
      </c>
      <c r="B431" s="104" t="s">
        <v>876</v>
      </c>
      <c r="C431" s="104" t="s">
        <v>2320</v>
      </c>
      <c r="D431" s="104" t="s">
        <v>2569</v>
      </c>
      <c r="E431" s="104"/>
      <c r="F431" s="104" t="s">
        <v>2569</v>
      </c>
      <c r="G431" s="104"/>
      <c r="H431" s="105" t="s">
        <v>890</v>
      </c>
      <c r="I431" s="209">
        <f t="shared" si="26"/>
        <v>2614.4117647058824</v>
      </c>
      <c r="J431" s="209">
        <f t="shared" si="24"/>
        <v>496.73823529411766</v>
      </c>
      <c r="K431" s="209">
        <v>3111.15</v>
      </c>
      <c r="L431" s="209">
        <f t="shared" si="25"/>
        <v>2489.9159663865548</v>
      </c>
      <c r="M431" s="209">
        <f t="shared" si="27"/>
        <v>473.0840336134454</v>
      </c>
      <c r="N431" s="325">
        <v>2963</v>
      </c>
      <c r="O431" s="226" t="s">
        <v>2584</v>
      </c>
    </row>
    <row r="432" spans="1:15" ht="25.5">
      <c r="A432" s="97">
        <v>426</v>
      </c>
      <c r="B432" s="104" t="s">
        <v>876</v>
      </c>
      <c r="C432" s="104" t="s">
        <v>2320</v>
      </c>
      <c r="D432" s="104" t="s">
        <v>2570</v>
      </c>
      <c r="E432" s="104"/>
      <c r="F432" s="104" t="s">
        <v>2570</v>
      </c>
      <c r="G432" s="104"/>
      <c r="H432" s="105" t="s">
        <v>890</v>
      </c>
      <c r="I432" s="209">
        <f t="shared" si="26"/>
        <v>2614.4117647058824</v>
      </c>
      <c r="J432" s="209">
        <f t="shared" si="24"/>
        <v>496.73823529411766</v>
      </c>
      <c r="K432" s="209">
        <v>3111.15</v>
      </c>
      <c r="L432" s="209">
        <f t="shared" si="25"/>
        <v>2489.9159663865548</v>
      </c>
      <c r="M432" s="209">
        <f t="shared" si="27"/>
        <v>473.0840336134454</v>
      </c>
      <c r="N432" s="325">
        <v>2963</v>
      </c>
      <c r="O432" s="230" t="s">
        <v>2584</v>
      </c>
    </row>
    <row r="433" spans="1:15" ht="25.5">
      <c r="A433" s="97">
        <v>427</v>
      </c>
      <c r="B433" s="98" t="s">
        <v>876</v>
      </c>
      <c r="C433" s="104" t="s">
        <v>2320</v>
      </c>
      <c r="D433" s="104" t="s">
        <v>2571</v>
      </c>
      <c r="E433" s="104"/>
      <c r="F433" s="104" t="s">
        <v>2571</v>
      </c>
      <c r="G433" s="104"/>
      <c r="H433" s="105" t="s">
        <v>890</v>
      </c>
      <c r="I433" s="209">
        <f t="shared" si="26"/>
        <v>2614.4117647058824</v>
      </c>
      <c r="J433" s="209">
        <f t="shared" si="24"/>
        <v>496.73823529411766</v>
      </c>
      <c r="K433" s="209">
        <v>3111.15</v>
      </c>
      <c r="L433" s="209">
        <f t="shared" si="25"/>
        <v>2489.9159663865548</v>
      </c>
      <c r="M433" s="209">
        <f t="shared" si="27"/>
        <v>473.0840336134454</v>
      </c>
      <c r="N433" s="325">
        <v>2963</v>
      </c>
      <c r="O433" s="230" t="s">
        <v>2584</v>
      </c>
    </row>
    <row r="434" spans="1:15" ht="25.5">
      <c r="A434" s="97">
        <v>428</v>
      </c>
      <c r="B434" s="104" t="s">
        <v>876</v>
      </c>
      <c r="C434" s="104" t="s">
        <v>2320</v>
      </c>
      <c r="D434" s="104" t="s">
        <v>2573</v>
      </c>
      <c r="E434" s="104"/>
      <c r="F434" s="104" t="s">
        <v>2573</v>
      </c>
      <c r="G434" s="104"/>
      <c r="H434" s="105" t="s">
        <v>890</v>
      </c>
      <c r="I434" s="209">
        <f t="shared" si="26"/>
        <v>2614.4117647058824</v>
      </c>
      <c r="J434" s="209">
        <f t="shared" si="24"/>
        <v>496.73823529411766</v>
      </c>
      <c r="K434" s="209">
        <v>3111.15</v>
      </c>
      <c r="L434" s="209">
        <f t="shared" si="25"/>
        <v>2489.9159663865548</v>
      </c>
      <c r="M434" s="209">
        <f t="shared" si="27"/>
        <v>473.0840336134454</v>
      </c>
      <c r="N434" s="325">
        <v>2963</v>
      </c>
      <c r="O434" s="230" t="s">
        <v>2584</v>
      </c>
    </row>
    <row r="435" spans="1:15" ht="25.5">
      <c r="A435" s="97">
        <v>429</v>
      </c>
      <c r="B435" s="104" t="s">
        <v>876</v>
      </c>
      <c r="C435" s="104" t="s">
        <v>2320</v>
      </c>
      <c r="D435" s="104" t="s">
        <v>2574</v>
      </c>
      <c r="E435" s="104"/>
      <c r="F435" s="104" t="s">
        <v>2574</v>
      </c>
      <c r="G435" s="104"/>
      <c r="H435" s="105" t="s">
        <v>890</v>
      </c>
      <c r="I435" s="209">
        <f t="shared" si="26"/>
        <v>2100</v>
      </c>
      <c r="J435" s="209">
        <f t="shared" si="24"/>
        <v>399</v>
      </c>
      <c r="K435" s="209">
        <v>2499</v>
      </c>
      <c r="L435" s="209">
        <f t="shared" si="25"/>
        <v>2000</v>
      </c>
      <c r="M435" s="209">
        <f t="shared" si="27"/>
        <v>380</v>
      </c>
      <c r="N435" s="325">
        <v>2380</v>
      </c>
      <c r="O435" s="230" t="s">
        <v>2584</v>
      </c>
    </row>
    <row r="436" spans="1:15" ht="25.5">
      <c r="A436" s="97">
        <v>430</v>
      </c>
      <c r="B436" s="104" t="s">
        <v>876</v>
      </c>
      <c r="C436" s="104" t="s">
        <v>2320</v>
      </c>
      <c r="D436" s="104" t="s">
        <v>2575</v>
      </c>
      <c r="E436" s="104"/>
      <c r="F436" s="104" t="s">
        <v>2575</v>
      </c>
      <c r="G436" s="104"/>
      <c r="H436" s="105" t="s">
        <v>890</v>
      </c>
      <c r="I436" s="209">
        <f t="shared" si="26"/>
        <v>9996</v>
      </c>
      <c r="J436" s="209">
        <f t="shared" si="24"/>
        <v>1899.24</v>
      </c>
      <c r="K436" s="209">
        <v>11895.24</v>
      </c>
      <c r="L436" s="209">
        <f t="shared" si="25"/>
        <v>9520</v>
      </c>
      <c r="M436" s="209">
        <f t="shared" si="27"/>
        <v>1808.8</v>
      </c>
      <c r="N436" s="325">
        <v>11328.8</v>
      </c>
      <c r="O436" s="230" t="s">
        <v>2584</v>
      </c>
    </row>
    <row r="437" spans="1:15" ht="25.5">
      <c r="A437" s="97">
        <v>431</v>
      </c>
      <c r="B437" s="104" t="s">
        <v>876</v>
      </c>
      <c r="C437" s="104" t="s">
        <v>2320</v>
      </c>
      <c r="D437" s="104" t="s">
        <v>2579</v>
      </c>
      <c r="E437" s="104"/>
      <c r="F437" s="104" t="s">
        <v>2579</v>
      </c>
      <c r="G437" s="104"/>
      <c r="H437" s="105" t="s">
        <v>890</v>
      </c>
      <c r="I437" s="209">
        <f t="shared" si="26"/>
        <v>7632.3529411764712</v>
      </c>
      <c r="J437" s="209">
        <f t="shared" si="24"/>
        <v>1450.1470588235295</v>
      </c>
      <c r="K437" s="209">
        <v>9082.5</v>
      </c>
      <c r="L437" s="209">
        <f t="shared" si="25"/>
        <v>7268.90756302521</v>
      </c>
      <c r="M437" s="209">
        <f t="shared" si="27"/>
        <v>1381.09243697479</v>
      </c>
      <c r="N437" s="325">
        <v>8650</v>
      </c>
      <c r="O437" s="226" t="s">
        <v>2584</v>
      </c>
    </row>
    <row r="438" spans="1:15" ht="25.5">
      <c r="A438" s="97">
        <v>432</v>
      </c>
      <c r="B438" s="104" t="s">
        <v>876</v>
      </c>
      <c r="C438" s="104" t="s">
        <v>2320</v>
      </c>
      <c r="D438" s="104" t="s">
        <v>2576</v>
      </c>
      <c r="E438" s="104"/>
      <c r="F438" s="104" t="s">
        <v>2576</v>
      </c>
      <c r="G438" s="104"/>
      <c r="H438" s="105" t="s">
        <v>890</v>
      </c>
      <c r="I438" s="209">
        <f t="shared" si="26"/>
        <v>11451.176470588236</v>
      </c>
      <c r="J438" s="209">
        <f t="shared" si="24"/>
        <v>2175.723529411765</v>
      </c>
      <c r="K438" s="209">
        <v>13626.9</v>
      </c>
      <c r="L438" s="209">
        <f t="shared" si="25"/>
        <v>10905.882352941177</v>
      </c>
      <c r="M438" s="209">
        <f t="shared" si="27"/>
        <v>2072.1176470588234</v>
      </c>
      <c r="N438" s="325">
        <v>12978</v>
      </c>
      <c r="O438" s="226" t="s">
        <v>2584</v>
      </c>
    </row>
    <row r="439" spans="1:15" ht="25.5">
      <c r="A439" s="97">
        <v>433</v>
      </c>
      <c r="B439" s="104" t="s">
        <v>876</v>
      </c>
      <c r="C439" s="104" t="s">
        <v>2320</v>
      </c>
      <c r="D439" s="104" t="s">
        <v>2577</v>
      </c>
      <c r="E439" s="104"/>
      <c r="F439" s="104" t="s">
        <v>2577</v>
      </c>
      <c r="G439" s="104"/>
      <c r="H439" s="105" t="s">
        <v>890</v>
      </c>
      <c r="I439" s="209">
        <f t="shared" si="26"/>
        <v>10731</v>
      </c>
      <c r="J439" s="209">
        <f t="shared" si="24"/>
        <v>2038.89</v>
      </c>
      <c r="K439" s="209">
        <v>12769.89</v>
      </c>
      <c r="L439" s="209">
        <f t="shared" si="25"/>
        <v>10220</v>
      </c>
      <c r="M439" s="209">
        <f t="shared" si="27"/>
        <v>1941.8</v>
      </c>
      <c r="N439" s="325">
        <v>12161.8</v>
      </c>
      <c r="O439" s="226" t="s">
        <v>2584</v>
      </c>
    </row>
    <row r="440" spans="1:15" ht="25.5">
      <c r="A440" s="97">
        <v>434</v>
      </c>
      <c r="B440" s="104" t="s">
        <v>876</v>
      </c>
      <c r="C440" s="104" t="s">
        <v>2320</v>
      </c>
      <c r="D440" s="104" t="s">
        <v>2578</v>
      </c>
      <c r="E440" s="104"/>
      <c r="F440" s="104" t="s">
        <v>2578</v>
      </c>
      <c r="G440" s="104"/>
      <c r="H440" s="105" t="s">
        <v>890</v>
      </c>
      <c r="I440" s="209">
        <f t="shared" si="26"/>
        <v>11451.176470588236</v>
      </c>
      <c r="J440" s="209">
        <f t="shared" si="24"/>
        <v>2175.723529411765</v>
      </c>
      <c r="K440" s="209">
        <v>13626.9</v>
      </c>
      <c r="L440" s="209">
        <f t="shared" si="25"/>
        <v>10905.882352941177</v>
      </c>
      <c r="M440" s="209">
        <f t="shared" si="27"/>
        <v>2072.1176470588234</v>
      </c>
      <c r="N440" s="325">
        <v>12978</v>
      </c>
      <c r="O440" s="230" t="s">
        <v>2584</v>
      </c>
    </row>
    <row r="441" spans="1:15" ht="38.25">
      <c r="A441" s="97">
        <v>435</v>
      </c>
      <c r="B441" s="104" t="s">
        <v>3422</v>
      </c>
      <c r="C441" s="104" t="s">
        <v>2322</v>
      </c>
      <c r="D441" s="104" t="s">
        <v>2855</v>
      </c>
      <c r="E441" s="104"/>
      <c r="F441" s="104" t="s">
        <v>2855</v>
      </c>
      <c r="G441" s="104"/>
      <c r="H441" s="105" t="s">
        <v>878</v>
      </c>
      <c r="I441" s="209">
        <f t="shared" si="26"/>
        <v>15435.000000000002</v>
      </c>
      <c r="J441" s="209">
        <f t="shared" si="24"/>
        <v>2932.6500000000005</v>
      </c>
      <c r="K441" s="209">
        <v>18367.650000000001</v>
      </c>
      <c r="L441" s="209">
        <f t="shared" si="25"/>
        <v>14700</v>
      </c>
      <c r="M441" s="209">
        <f t="shared" si="27"/>
        <v>2793</v>
      </c>
      <c r="N441" s="325">
        <v>17493</v>
      </c>
      <c r="O441" s="230" t="s">
        <v>2584</v>
      </c>
    </row>
    <row r="442" spans="1:15" ht="25.5">
      <c r="A442" s="97">
        <v>436</v>
      </c>
      <c r="B442" s="104" t="s">
        <v>1097</v>
      </c>
      <c r="C442" s="104" t="s">
        <v>2396</v>
      </c>
      <c r="D442" s="104" t="s">
        <v>2856</v>
      </c>
      <c r="E442" s="104"/>
      <c r="F442" s="104" t="s">
        <v>2856</v>
      </c>
      <c r="G442" s="104"/>
      <c r="H442" s="105" t="s">
        <v>878</v>
      </c>
      <c r="I442" s="209">
        <f t="shared" si="26"/>
        <v>23458.235294117647</v>
      </c>
      <c r="J442" s="209">
        <f t="shared" si="24"/>
        <v>4457.0647058823533</v>
      </c>
      <c r="K442" s="209">
        <v>27915.3</v>
      </c>
      <c r="L442" s="209">
        <f t="shared" si="25"/>
        <v>22341.176470588238</v>
      </c>
      <c r="M442" s="209">
        <f t="shared" si="27"/>
        <v>4244.8235294117649</v>
      </c>
      <c r="N442" s="325">
        <v>26586</v>
      </c>
      <c r="O442" s="230" t="s">
        <v>2919</v>
      </c>
    </row>
    <row r="443" spans="1:15" ht="25.5">
      <c r="A443" s="97">
        <v>437</v>
      </c>
      <c r="B443" s="104" t="s">
        <v>1097</v>
      </c>
      <c r="C443" s="104" t="s">
        <v>2322</v>
      </c>
      <c r="D443" s="104" t="s">
        <v>2857</v>
      </c>
      <c r="E443" s="104"/>
      <c r="F443" s="104" t="s">
        <v>2857</v>
      </c>
      <c r="G443" s="104"/>
      <c r="H443" s="105" t="s">
        <v>878</v>
      </c>
      <c r="I443" s="209">
        <f t="shared" si="26"/>
        <v>404249.99999999994</v>
      </c>
      <c r="J443" s="209">
        <f t="shared" si="24"/>
        <v>76807.499999999985</v>
      </c>
      <c r="K443" s="209">
        <v>481057.49999999994</v>
      </c>
      <c r="L443" s="209">
        <f t="shared" si="25"/>
        <v>385000</v>
      </c>
      <c r="M443" s="209">
        <f t="shared" si="27"/>
        <v>73150</v>
      </c>
      <c r="N443" s="325">
        <v>458150</v>
      </c>
      <c r="O443" s="230" t="s">
        <v>2584</v>
      </c>
    </row>
    <row r="444" spans="1:15" ht="25.5">
      <c r="A444" s="97">
        <v>438</v>
      </c>
      <c r="B444" s="104" t="s">
        <v>1097</v>
      </c>
      <c r="C444" s="104" t="s">
        <v>2322</v>
      </c>
      <c r="D444" s="104" t="s">
        <v>2858</v>
      </c>
      <c r="E444" s="104"/>
      <c r="F444" s="104" t="s">
        <v>2858</v>
      </c>
      <c r="G444" s="104"/>
      <c r="H444" s="105" t="s">
        <v>878</v>
      </c>
      <c r="I444" s="209">
        <f t="shared" si="26"/>
        <v>18900</v>
      </c>
      <c r="J444" s="209">
        <f t="shared" si="24"/>
        <v>3591</v>
      </c>
      <c r="K444" s="209">
        <v>22491</v>
      </c>
      <c r="L444" s="209">
        <f t="shared" si="25"/>
        <v>18000</v>
      </c>
      <c r="M444" s="209">
        <f t="shared" si="27"/>
        <v>3420</v>
      </c>
      <c r="N444" s="325">
        <v>21420</v>
      </c>
      <c r="O444" s="230" t="s">
        <v>2584</v>
      </c>
    </row>
    <row r="445" spans="1:15" ht="25.5">
      <c r="A445" s="97">
        <v>439</v>
      </c>
      <c r="B445" s="104" t="s">
        <v>1097</v>
      </c>
      <c r="C445" s="104" t="s">
        <v>2396</v>
      </c>
      <c r="D445" s="104" t="s">
        <v>2859</v>
      </c>
      <c r="E445" s="104"/>
      <c r="F445" s="104" t="s">
        <v>2859</v>
      </c>
      <c r="G445" s="104"/>
      <c r="H445" s="105" t="s">
        <v>878</v>
      </c>
      <c r="I445" s="209">
        <f t="shared" si="26"/>
        <v>28411.764705882353</v>
      </c>
      <c r="J445" s="209">
        <f t="shared" si="24"/>
        <v>5398.2352941176468</v>
      </c>
      <c r="K445" s="209">
        <v>33810</v>
      </c>
      <c r="L445" s="209">
        <f t="shared" si="25"/>
        <v>27058.823529411762</v>
      </c>
      <c r="M445" s="209">
        <f t="shared" si="27"/>
        <v>5141.1764705882351</v>
      </c>
      <c r="N445" s="325">
        <v>32199.999999999996</v>
      </c>
      <c r="O445" s="230" t="s">
        <v>2584</v>
      </c>
    </row>
    <row r="446" spans="1:15" ht="38.25">
      <c r="A446" s="97">
        <v>440</v>
      </c>
      <c r="B446" s="104" t="s">
        <v>3422</v>
      </c>
      <c r="C446" s="104" t="s">
        <v>2357</v>
      </c>
      <c r="D446" s="104" t="s">
        <v>2860</v>
      </c>
      <c r="E446" s="104"/>
      <c r="F446" s="104" t="s">
        <v>2860</v>
      </c>
      <c r="G446" s="104"/>
      <c r="H446" s="105" t="s">
        <v>890</v>
      </c>
      <c r="I446" s="209">
        <f t="shared" si="26"/>
        <v>78461.470588235301</v>
      </c>
      <c r="J446" s="209">
        <f t="shared" si="24"/>
        <v>14907.679411764708</v>
      </c>
      <c r="K446" s="209">
        <v>93369.150000000009</v>
      </c>
      <c r="L446" s="209">
        <f t="shared" si="25"/>
        <v>74725.210084033621</v>
      </c>
      <c r="M446" s="209">
        <f t="shared" si="27"/>
        <v>14197.789915966388</v>
      </c>
      <c r="N446" s="325">
        <v>88923</v>
      </c>
      <c r="O446" s="226" t="s">
        <v>2584</v>
      </c>
    </row>
    <row r="447" spans="1:15" ht="25.5">
      <c r="A447" s="97">
        <v>441</v>
      </c>
      <c r="B447" s="104" t="s">
        <v>1097</v>
      </c>
      <c r="C447" s="104" t="s">
        <v>2322</v>
      </c>
      <c r="D447" s="104" t="s">
        <v>2861</v>
      </c>
      <c r="E447" s="104"/>
      <c r="F447" s="104" t="s">
        <v>2861</v>
      </c>
      <c r="G447" s="104"/>
      <c r="H447" s="105" t="s">
        <v>878</v>
      </c>
      <c r="I447" s="209">
        <f t="shared" si="26"/>
        <v>1296687</v>
      </c>
      <c r="J447" s="209">
        <f t="shared" si="24"/>
        <v>246370.53</v>
      </c>
      <c r="K447" s="209">
        <v>1543057.5299999998</v>
      </c>
      <c r="L447" s="209">
        <f t="shared" si="25"/>
        <v>1234940</v>
      </c>
      <c r="M447" s="209">
        <f t="shared" si="27"/>
        <v>234638.6</v>
      </c>
      <c r="N447" s="325">
        <v>1469578.5999999999</v>
      </c>
      <c r="O447" s="230" t="s">
        <v>2584</v>
      </c>
    </row>
    <row r="448" spans="1:15" ht="25.5">
      <c r="A448" s="97">
        <v>442</v>
      </c>
      <c r="B448" s="104" t="s">
        <v>1097</v>
      </c>
      <c r="C448" s="104" t="s">
        <v>2320</v>
      </c>
      <c r="D448" s="104" t="s">
        <v>2862</v>
      </c>
      <c r="E448" s="104"/>
      <c r="F448" s="104" t="s">
        <v>2862</v>
      </c>
      <c r="G448" s="104"/>
      <c r="H448" s="105" t="s">
        <v>878</v>
      </c>
      <c r="I448" s="209">
        <f t="shared" si="26"/>
        <v>1031470.5882352942</v>
      </c>
      <c r="J448" s="209">
        <f t="shared" si="24"/>
        <v>195979.4117647059</v>
      </c>
      <c r="K448" s="209">
        <v>1227450</v>
      </c>
      <c r="L448" s="209">
        <f t="shared" si="25"/>
        <v>982352.9411764706</v>
      </c>
      <c r="M448" s="209">
        <f t="shared" si="27"/>
        <v>186647.05882352943</v>
      </c>
      <c r="N448" s="325">
        <v>1169000</v>
      </c>
      <c r="O448" s="230" t="s">
        <v>2919</v>
      </c>
    </row>
    <row r="449" spans="1:15" ht="25.5">
      <c r="A449" s="97">
        <v>443</v>
      </c>
      <c r="B449" s="104" t="s">
        <v>1097</v>
      </c>
      <c r="C449" s="104" t="s">
        <v>2322</v>
      </c>
      <c r="D449" s="104" t="s">
        <v>2863</v>
      </c>
      <c r="E449" s="104"/>
      <c r="F449" s="104" t="s">
        <v>2863</v>
      </c>
      <c r="G449" s="104"/>
      <c r="H449" s="105" t="s">
        <v>878</v>
      </c>
      <c r="I449" s="209">
        <f t="shared" si="26"/>
        <v>908499.5294117647</v>
      </c>
      <c r="J449" s="209">
        <f t="shared" si="24"/>
        <v>172614.9105882353</v>
      </c>
      <c r="K449" s="209">
        <v>1081114.44</v>
      </c>
      <c r="L449" s="209">
        <f t="shared" si="25"/>
        <v>865237.6470588235</v>
      </c>
      <c r="M449" s="209">
        <f t="shared" si="27"/>
        <v>164395.15294117646</v>
      </c>
      <c r="N449" s="325">
        <v>1029632.7999999999</v>
      </c>
      <c r="O449" s="230" t="s">
        <v>2584</v>
      </c>
    </row>
    <row r="450" spans="1:15" ht="38.25">
      <c r="A450" s="97">
        <v>444</v>
      </c>
      <c r="B450" s="104" t="s">
        <v>3422</v>
      </c>
      <c r="C450" s="104" t="s">
        <v>2320</v>
      </c>
      <c r="D450" s="104" t="s">
        <v>2864</v>
      </c>
      <c r="E450" s="104"/>
      <c r="F450" s="104" t="s">
        <v>2864</v>
      </c>
      <c r="G450" s="104"/>
      <c r="H450" s="105" t="s">
        <v>878</v>
      </c>
      <c r="I450" s="209">
        <f t="shared" si="26"/>
        <v>280392.3529411765</v>
      </c>
      <c r="J450" s="209">
        <f t="shared" si="24"/>
        <v>53274.547058823533</v>
      </c>
      <c r="K450" s="209">
        <v>333666.90000000002</v>
      </c>
      <c r="L450" s="209">
        <f t="shared" si="25"/>
        <v>267040.33613445377</v>
      </c>
      <c r="M450" s="209">
        <f t="shared" si="27"/>
        <v>50737.663865546216</v>
      </c>
      <c r="N450" s="325">
        <v>317778</v>
      </c>
      <c r="O450" s="230" t="s">
        <v>2584</v>
      </c>
    </row>
    <row r="451" spans="1:15" ht="38.25">
      <c r="A451" s="97">
        <v>445</v>
      </c>
      <c r="B451" s="104" t="s">
        <v>3422</v>
      </c>
      <c r="C451" s="104" t="s">
        <v>2398</v>
      </c>
      <c r="D451" s="104" t="s">
        <v>2865</v>
      </c>
      <c r="E451" s="104"/>
      <c r="F451" s="104" t="s">
        <v>2865</v>
      </c>
      <c r="G451" s="104"/>
      <c r="H451" s="105" t="s">
        <v>878</v>
      </c>
      <c r="I451" s="209">
        <f t="shared" si="26"/>
        <v>191470.58823529413</v>
      </c>
      <c r="J451" s="209">
        <f t="shared" si="24"/>
        <v>36379.411764705881</v>
      </c>
      <c r="K451" s="209">
        <v>227850</v>
      </c>
      <c r="L451" s="209">
        <f t="shared" si="25"/>
        <v>182352.9411764706</v>
      </c>
      <c r="M451" s="209">
        <f t="shared" si="27"/>
        <v>34647.058823529413</v>
      </c>
      <c r="N451" s="325">
        <v>217000</v>
      </c>
      <c r="O451" s="230" t="s">
        <v>2584</v>
      </c>
    </row>
    <row r="452" spans="1:15" ht="38.25">
      <c r="A452" s="97">
        <v>446</v>
      </c>
      <c r="B452" s="104" t="s">
        <v>3422</v>
      </c>
      <c r="C452" s="104" t="s">
        <v>2357</v>
      </c>
      <c r="D452" s="104" t="s">
        <v>2866</v>
      </c>
      <c r="E452" s="104"/>
      <c r="F452" s="104" t="s">
        <v>3417</v>
      </c>
      <c r="G452" s="104"/>
      <c r="H452" s="105"/>
      <c r="I452" s="209">
        <f t="shared" si="26"/>
        <v>233100</v>
      </c>
      <c r="J452" s="209">
        <f t="shared" si="24"/>
        <v>44289</v>
      </c>
      <c r="K452" s="209">
        <v>277389</v>
      </c>
      <c r="L452" s="209">
        <f t="shared" si="25"/>
        <v>222000</v>
      </c>
      <c r="M452" s="209">
        <f t="shared" si="27"/>
        <v>42180</v>
      </c>
      <c r="N452" s="325">
        <v>264180</v>
      </c>
      <c r="O452" s="230" t="s">
        <v>2584</v>
      </c>
    </row>
    <row r="453" spans="1:15" ht="25.5">
      <c r="A453" s="97">
        <v>447</v>
      </c>
      <c r="B453" s="104" t="s">
        <v>1097</v>
      </c>
      <c r="C453" s="104" t="s">
        <v>2320</v>
      </c>
      <c r="D453" s="104" t="s">
        <v>2867</v>
      </c>
      <c r="E453" s="104"/>
      <c r="F453" s="104" t="s">
        <v>2867</v>
      </c>
      <c r="G453" s="104"/>
      <c r="H453" s="105" t="s">
        <v>878</v>
      </c>
      <c r="I453" s="209">
        <f t="shared" si="26"/>
        <v>2586436.7647058824</v>
      </c>
      <c r="J453" s="209">
        <f t="shared" si="24"/>
        <v>491422.98529411765</v>
      </c>
      <c r="K453" s="209">
        <v>3077859.75</v>
      </c>
      <c r="L453" s="209">
        <f t="shared" si="25"/>
        <v>2463273.1092436975</v>
      </c>
      <c r="M453" s="209">
        <f t="shared" si="27"/>
        <v>468021.89075630251</v>
      </c>
      <c r="N453" s="325">
        <v>2931295</v>
      </c>
      <c r="O453" s="226" t="s">
        <v>2584</v>
      </c>
    </row>
    <row r="454" spans="1:15" ht="25.5">
      <c r="A454" s="97">
        <v>448</v>
      </c>
      <c r="B454" s="104" t="s">
        <v>1097</v>
      </c>
      <c r="C454" s="104" t="s">
        <v>2322</v>
      </c>
      <c r="D454" s="104" t="s">
        <v>2868</v>
      </c>
      <c r="E454" s="104"/>
      <c r="F454" s="104" t="s">
        <v>2868</v>
      </c>
      <c r="G454" s="104"/>
      <c r="H454" s="105" t="s">
        <v>878</v>
      </c>
      <c r="I454" s="209">
        <f t="shared" si="26"/>
        <v>1334319.0000000002</v>
      </c>
      <c r="J454" s="209">
        <f t="shared" ref="J454:J459" si="28">I454*19%</f>
        <v>253520.61000000004</v>
      </c>
      <c r="K454" s="209">
        <v>1587839.61</v>
      </c>
      <c r="L454" s="209">
        <f t="shared" ref="L454:L459" si="29">N454/1.19</f>
        <v>1270780</v>
      </c>
      <c r="M454" s="209">
        <f t="shared" si="27"/>
        <v>241448.2</v>
      </c>
      <c r="N454" s="325">
        <v>1512228.2</v>
      </c>
      <c r="O454" s="230" t="s">
        <v>2584</v>
      </c>
    </row>
    <row r="455" spans="1:15" ht="25.5">
      <c r="A455" s="97">
        <v>449</v>
      </c>
      <c r="B455" s="104" t="s">
        <v>1097</v>
      </c>
      <c r="C455" s="104" t="s">
        <v>2320</v>
      </c>
      <c r="D455" s="104" t="s">
        <v>2869</v>
      </c>
      <c r="E455" s="104"/>
      <c r="F455" s="104" t="s">
        <v>2869</v>
      </c>
      <c r="G455" s="104"/>
      <c r="H455" s="105" t="s">
        <v>878</v>
      </c>
      <c r="I455" s="209">
        <f t="shared" ref="I455:I459" si="30">K455/1.19</f>
        <v>183750</v>
      </c>
      <c r="J455" s="209">
        <f t="shared" si="28"/>
        <v>34912.5</v>
      </c>
      <c r="K455" s="209">
        <v>218662.5</v>
      </c>
      <c r="L455" s="209">
        <f t="shared" si="29"/>
        <v>175000</v>
      </c>
      <c r="M455" s="209">
        <f t="shared" ref="M455:M459" si="31">L455*19%</f>
        <v>33250</v>
      </c>
      <c r="N455" s="325">
        <v>208250</v>
      </c>
      <c r="O455" s="230" t="s">
        <v>2584</v>
      </c>
    </row>
    <row r="456" spans="1:15" ht="25.5">
      <c r="A456" s="97">
        <v>450</v>
      </c>
      <c r="B456" s="104" t="s">
        <v>1097</v>
      </c>
      <c r="C456" s="104" t="s">
        <v>2322</v>
      </c>
      <c r="D456" s="104" t="s">
        <v>3330</v>
      </c>
      <c r="E456" s="104"/>
      <c r="F456" s="104" t="s">
        <v>3330</v>
      </c>
      <c r="G456" s="104"/>
      <c r="H456" s="105" t="s">
        <v>878</v>
      </c>
      <c r="I456" s="209">
        <f t="shared" si="30"/>
        <v>1368401.6806722691</v>
      </c>
      <c r="J456" s="209">
        <f t="shared" si="28"/>
        <v>259996.31932773112</v>
      </c>
      <c r="K456" s="209">
        <v>1628398</v>
      </c>
      <c r="L456" s="209">
        <f t="shared" si="29"/>
        <v>1368401.6806722691</v>
      </c>
      <c r="M456" s="209">
        <f t="shared" si="31"/>
        <v>259996.31932773112</v>
      </c>
      <c r="N456" s="325">
        <v>1628398</v>
      </c>
      <c r="O456" s="230" t="s">
        <v>3437</v>
      </c>
    </row>
    <row r="457" spans="1:15" ht="25.5">
      <c r="A457" s="97">
        <v>451</v>
      </c>
      <c r="B457" s="104" t="s">
        <v>1097</v>
      </c>
      <c r="C457" s="104" t="s">
        <v>2322</v>
      </c>
      <c r="D457" s="104" t="s">
        <v>3418</v>
      </c>
      <c r="E457" s="104"/>
      <c r="F457" s="104" t="s">
        <v>3418</v>
      </c>
      <c r="G457" s="104"/>
      <c r="H457" s="105" t="s">
        <v>878</v>
      </c>
      <c r="I457" s="209">
        <f t="shared" si="30"/>
        <v>344117.64705882355</v>
      </c>
      <c r="J457" s="209">
        <f t="shared" si="28"/>
        <v>65382.352941176476</v>
      </c>
      <c r="K457" s="209">
        <v>409500</v>
      </c>
      <c r="L457" s="209">
        <f t="shared" si="29"/>
        <v>327731.09243697481</v>
      </c>
      <c r="M457" s="209">
        <f t="shared" si="31"/>
        <v>62268.907563025212</v>
      </c>
      <c r="N457" s="325">
        <v>390000</v>
      </c>
      <c r="O457" s="230" t="s">
        <v>2584</v>
      </c>
    </row>
    <row r="458" spans="1:15" ht="25.5">
      <c r="A458" s="97">
        <v>452</v>
      </c>
      <c r="B458" s="104" t="s">
        <v>1097</v>
      </c>
      <c r="C458" s="104" t="s">
        <v>2322</v>
      </c>
      <c r="D458" s="104" t="s">
        <v>3419</v>
      </c>
      <c r="E458" s="104"/>
      <c r="F458" s="104" t="s">
        <v>3419</v>
      </c>
      <c r="G458" s="104"/>
      <c r="H458" s="105" t="s">
        <v>878</v>
      </c>
      <c r="I458" s="209">
        <f t="shared" si="30"/>
        <v>388500</v>
      </c>
      <c r="J458" s="209">
        <f t="shared" si="28"/>
        <v>73815</v>
      </c>
      <c r="K458" s="209">
        <v>462315</v>
      </c>
      <c r="L458" s="209">
        <f t="shared" si="29"/>
        <v>370000</v>
      </c>
      <c r="M458" s="209">
        <f t="shared" si="31"/>
        <v>70300</v>
      </c>
      <c r="N458" s="325">
        <v>440300</v>
      </c>
      <c r="O458" s="230" t="s">
        <v>2584</v>
      </c>
    </row>
    <row r="459" spans="1:15" ht="25.5">
      <c r="A459" s="97">
        <v>453</v>
      </c>
      <c r="B459" s="104" t="s">
        <v>1097</v>
      </c>
      <c r="C459" s="104" t="s">
        <v>2396</v>
      </c>
      <c r="D459" s="104" t="s">
        <v>3420</v>
      </c>
      <c r="E459" s="104"/>
      <c r="F459" s="104" t="s">
        <v>3420</v>
      </c>
      <c r="G459" s="104"/>
      <c r="H459" s="105" t="s">
        <v>878</v>
      </c>
      <c r="I459" s="209">
        <f t="shared" si="30"/>
        <v>176382.35294117648</v>
      </c>
      <c r="J459" s="209">
        <f t="shared" si="28"/>
        <v>33512.647058823532</v>
      </c>
      <c r="K459" s="209">
        <v>209895</v>
      </c>
      <c r="L459" s="209">
        <f t="shared" si="29"/>
        <v>167983.19327731093</v>
      </c>
      <c r="M459" s="209">
        <f t="shared" si="31"/>
        <v>31916.806722689078</v>
      </c>
      <c r="N459" s="325">
        <v>199900</v>
      </c>
      <c r="O459" s="230" t="s">
        <v>2584</v>
      </c>
    </row>
    <row r="460" spans="1:15" ht="25.5">
      <c r="A460" s="97">
        <v>454</v>
      </c>
      <c r="B460" s="104" t="s">
        <v>1097</v>
      </c>
      <c r="C460" s="104" t="s">
        <v>2320</v>
      </c>
      <c r="D460" s="104" t="s">
        <v>3679</v>
      </c>
      <c r="E460" s="104"/>
      <c r="F460" s="104" t="s">
        <v>3420</v>
      </c>
      <c r="G460" s="104"/>
      <c r="H460" s="105" t="s">
        <v>878</v>
      </c>
      <c r="I460" s="209">
        <f t="shared" ref="I460:I475" si="32">K460/1.19</f>
        <v>30882.352941176472</v>
      </c>
      <c r="J460" s="209">
        <f t="shared" ref="J460:J475" si="33">I460*19%</f>
        <v>5867.6470588235297</v>
      </c>
      <c r="K460" s="209">
        <v>36750</v>
      </c>
      <c r="L460" s="209">
        <f t="shared" ref="L460:L475" si="34">N460/1.19</f>
        <v>29411.764705882353</v>
      </c>
      <c r="M460" s="209">
        <f t="shared" ref="M460:M475" si="35">L460*19%</f>
        <v>5588.2352941176468</v>
      </c>
      <c r="N460" s="325">
        <v>35000</v>
      </c>
      <c r="O460" s="230" t="s">
        <v>2584</v>
      </c>
    </row>
    <row r="461" spans="1:15" ht="25.5">
      <c r="A461" s="97">
        <v>455</v>
      </c>
      <c r="B461" s="104" t="s">
        <v>1097</v>
      </c>
      <c r="C461" s="104" t="s">
        <v>2322</v>
      </c>
      <c r="D461" s="104" t="s">
        <v>3680</v>
      </c>
      <c r="E461" s="104"/>
      <c r="F461" s="104" t="s">
        <v>3420</v>
      </c>
      <c r="G461" s="104"/>
      <c r="H461" s="105" t="s">
        <v>878</v>
      </c>
      <c r="I461" s="209">
        <f t="shared" si="32"/>
        <v>1291500</v>
      </c>
      <c r="J461" s="209">
        <f t="shared" si="33"/>
        <v>245385</v>
      </c>
      <c r="K461" s="209">
        <v>1536885</v>
      </c>
      <c r="L461" s="209">
        <f t="shared" si="34"/>
        <v>1230000</v>
      </c>
      <c r="M461" s="209">
        <f t="shared" si="35"/>
        <v>233700</v>
      </c>
      <c r="N461" s="325">
        <v>1463700</v>
      </c>
      <c r="O461" s="230" t="s">
        <v>2584</v>
      </c>
    </row>
    <row r="462" spans="1:15" ht="25.5">
      <c r="A462" s="97">
        <v>456</v>
      </c>
      <c r="B462" s="104" t="s">
        <v>1097</v>
      </c>
      <c r="C462" s="104" t="s">
        <v>2322</v>
      </c>
      <c r="D462" s="104" t="s">
        <v>3681</v>
      </c>
      <c r="E462" s="104"/>
      <c r="F462" s="104" t="s">
        <v>3420</v>
      </c>
      <c r="G462" s="104"/>
      <c r="H462" s="105" t="s">
        <v>878</v>
      </c>
      <c r="I462" s="209">
        <f t="shared" si="32"/>
        <v>1491176.4705882354</v>
      </c>
      <c r="J462" s="209">
        <f t="shared" si="33"/>
        <v>283323.52941176476</v>
      </c>
      <c r="K462" s="209">
        <v>1774500</v>
      </c>
      <c r="L462" s="209">
        <f t="shared" si="34"/>
        <v>1420168.0672268907</v>
      </c>
      <c r="M462" s="209">
        <f t="shared" si="35"/>
        <v>269831.93277310923</v>
      </c>
      <c r="N462" s="325">
        <v>1690000</v>
      </c>
      <c r="O462" s="230" t="s">
        <v>2584</v>
      </c>
    </row>
    <row r="463" spans="1:15" ht="25.5">
      <c r="A463" s="97">
        <v>457</v>
      </c>
      <c r="B463" s="104" t="s">
        <v>1097</v>
      </c>
      <c r="C463" s="104" t="s">
        <v>2320</v>
      </c>
      <c r="D463" s="104" t="s">
        <v>3682</v>
      </c>
      <c r="E463" s="104"/>
      <c r="F463" s="104" t="s">
        <v>3420</v>
      </c>
      <c r="G463" s="104"/>
      <c r="H463" s="105" t="s">
        <v>878</v>
      </c>
      <c r="I463" s="209">
        <f t="shared" si="32"/>
        <v>741176.4705882353</v>
      </c>
      <c r="J463" s="209">
        <f t="shared" si="33"/>
        <v>140823.5294117647</v>
      </c>
      <c r="K463" s="209">
        <v>882000</v>
      </c>
      <c r="L463" s="209">
        <f t="shared" si="34"/>
        <v>705882.3529411765</v>
      </c>
      <c r="M463" s="209">
        <f t="shared" si="35"/>
        <v>134117.64705882352</v>
      </c>
      <c r="N463" s="325">
        <v>840000</v>
      </c>
      <c r="O463" s="230" t="s">
        <v>2584</v>
      </c>
    </row>
    <row r="464" spans="1:15" ht="25.5">
      <c r="A464" s="97">
        <v>458</v>
      </c>
      <c r="B464" s="104" t="s">
        <v>876</v>
      </c>
      <c r="C464" s="104" t="s">
        <v>2322</v>
      </c>
      <c r="D464" s="104" t="s">
        <v>3683</v>
      </c>
      <c r="E464" s="104"/>
      <c r="F464" s="104" t="s">
        <v>3420</v>
      </c>
      <c r="G464" s="104"/>
      <c r="H464" s="105" t="s">
        <v>890</v>
      </c>
      <c r="I464" s="209">
        <f t="shared" si="32"/>
        <v>225750</v>
      </c>
      <c r="J464" s="209">
        <f t="shared" si="33"/>
        <v>42892.5</v>
      </c>
      <c r="K464" s="209">
        <v>268642.5</v>
      </c>
      <c r="L464" s="209">
        <f t="shared" si="34"/>
        <v>215000</v>
      </c>
      <c r="M464" s="209">
        <f t="shared" si="35"/>
        <v>40850</v>
      </c>
      <c r="N464" s="325">
        <v>255850</v>
      </c>
      <c r="O464" s="230" t="s">
        <v>2584</v>
      </c>
    </row>
    <row r="465" spans="1:15" ht="25.5">
      <c r="A465" s="97">
        <v>459</v>
      </c>
      <c r="B465" s="104" t="s">
        <v>1097</v>
      </c>
      <c r="C465" s="104" t="s">
        <v>2320</v>
      </c>
      <c r="D465" s="104" t="s">
        <v>3606</v>
      </c>
      <c r="E465" s="104"/>
      <c r="F465" s="104" t="s">
        <v>3420</v>
      </c>
      <c r="G465" s="104"/>
      <c r="H465" s="105" t="s">
        <v>890</v>
      </c>
      <c r="I465" s="209">
        <f t="shared" si="32"/>
        <v>47730.9</v>
      </c>
      <c r="J465" s="209">
        <f t="shared" si="33"/>
        <v>9068.871000000001</v>
      </c>
      <c r="K465" s="209">
        <v>56799.771000000001</v>
      </c>
      <c r="L465" s="209">
        <f t="shared" si="34"/>
        <v>45458.000000000007</v>
      </c>
      <c r="M465" s="209">
        <f t="shared" si="35"/>
        <v>8637.0200000000023</v>
      </c>
      <c r="N465" s="325">
        <v>54095.020000000004</v>
      </c>
      <c r="O465" s="230" t="s">
        <v>3437</v>
      </c>
    </row>
    <row r="466" spans="1:15" ht="25.5">
      <c r="A466" s="97">
        <v>460</v>
      </c>
      <c r="B466" s="104" t="s">
        <v>1097</v>
      </c>
      <c r="C466" s="104" t="s">
        <v>2322</v>
      </c>
      <c r="D466" s="104" t="s">
        <v>3684</v>
      </c>
      <c r="E466" s="104"/>
      <c r="F466" s="104" t="s">
        <v>3420</v>
      </c>
      <c r="G466" s="104"/>
      <c r="H466" s="105" t="s">
        <v>878</v>
      </c>
      <c r="I466" s="209">
        <f t="shared" si="32"/>
        <v>283500</v>
      </c>
      <c r="J466" s="209">
        <f t="shared" si="33"/>
        <v>53865</v>
      </c>
      <c r="K466" s="209">
        <v>337365</v>
      </c>
      <c r="L466" s="209">
        <f t="shared" si="34"/>
        <v>270000</v>
      </c>
      <c r="M466" s="209">
        <f t="shared" si="35"/>
        <v>51300</v>
      </c>
      <c r="N466" s="325">
        <v>321300</v>
      </c>
      <c r="O466" s="230" t="s">
        <v>2584</v>
      </c>
    </row>
    <row r="467" spans="1:15" ht="25.5">
      <c r="A467" s="97">
        <v>461</v>
      </c>
      <c r="B467" s="104" t="s">
        <v>1097</v>
      </c>
      <c r="C467" s="104" t="s">
        <v>2322</v>
      </c>
      <c r="D467" s="104" t="s">
        <v>3685</v>
      </c>
      <c r="E467" s="104"/>
      <c r="F467" s="104" t="s">
        <v>3420</v>
      </c>
      <c r="G467" s="104"/>
      <c r="H467" s="105" t="s">
        <v>878</v>
      </c>
      <c r="I467" s="209">
        <f t="shared" si="32"/>
        <v>881470.58823529421</v>
      </c>
      <c r="J467" s="209">
        <f t="shared" si="33"/>
        <v>167479.4117647059</v>
      </c>
      <c r="K467" s="209">
        <v>1048950</v>
      </c>
      <c r="L467" s="209">
        <f t="shared" si="34"/>
        <v>839495.79831932776</v>
      </c>
      <c r="M467" s="209">
        <f t="shared" si="35"/>
        <v>159504.20168067227</v>
      </c>
      <c r="N467" s="325">
        <v>999000</v>
      </c>
      <c r="O467" s="230" t="s">
        <v>2584</v>
      </c>
    </row>
    <row r="468" spans="1:15" ht="25.5">
      <c r="A468" s="97">
        <v>462</v>
      </c>
      <c r="B468" s="104" t="s">
        <v>1097</v>
      </c>
      <c r="C468" s="104" t="s">
        <v>2322</v>
      </c>
      <c r="D468" s="104" t="s">
        <v>3686</v>
      </c>
      <c r="E468" s="104"/>
      <c r="F468" s="104" t="s">
        <v>3420</v>
      </c>
      <c r="G468" s="104"/>
      <c r="H468" s="105" t="s">
        <v>878</v>
      </c>
      <c r="I468" s="209">
        <f t="shared" si="32"/>
        <v>2572500</v>
      </c>
      <c r="J468" s="209">
        <f t="shared" si="33"/>
        <v>488775</v>
      </c>
      <c r="K468" s="209">
        <v>3061275</v>
      </c>
      <c r="L468" s="209">
        <f t="shared" si="34"/>
        <v>2450000</v>
      </c>
      <c r="M468" s="209">
        <f t="shared" si="35"/>
        <v>465500</v>
      </c>
      <c r="N468" s="325">
        <v>2915500</v>
      </c>
      <c r="O468" s="230" t="s">
        <v>2584</v>
      </c>
    </row>
    <row r="469" spans="1:15" ht="25.5">
      <c r="A469" s="97">
        <v>463</v>
      </c>
      <c r="B469" s="104" t="s">
        <v>1097</v>
      </c>
      <c r="C469" s="104" t="s">
        <v>2322</v>
      </c>
      <c r="D469" s="104" t="s">
        <v>3687</v>
      </c>
      <c r="E469" s="104"/>
      <c r="F469" s="104" t="s">
        <v>3420</v>
      </c>
      <c r="G469" s="104"/>
      <c r="H469" s="105" t="s">
        <v>878</v>
      </c>
      <c r="I469" s="209">
        <f t="shared" si="32"/>
        <v>507150</v>
      </c>
      <c r="J469" s="209">
        <f t="shared" si="33"/>
        <v>96358.5</v>
      </c>
      <c r="K469" s="209">
        <v>603508.5</v>
      </c>
      <c r="L469" s="209">
        <f t="shared" si="34"/>
        <v>483000</v>
      </c>
      <c r="M469" s="209">
        <f t="shared" si="35"/>
        <v>91770</v>
      </c>
      <c r="N469" s="325">
        <v>574770</v>
      </c>
      <c r="O469" s="230" t="s">
        <v>3437</v>
      </c>
    </row>
    <row r="470" spans="1:15" ht="25.5">
      <c r="A470" s="97">
        <v>464</v>
      </c>
      <c r="B470" s="104" t="s">
        <v>1097</v>
      </c>
      <c r="C470" s="104" t="s">
        <v>2322</v>
      </c>
      <c r="D470" s="104" t="s">
        <v>3688</v>
      </c>
      <c r="E470" s="104"/>
      <c r="F470" s="104" t="s">
        <v>3420</v>
      </c>
      <c r="G470" s="104"/>
      <c r="H470" s="105" t="s">
        <v>878</v>
      </c>
      <c r="I470" s="209">
        <f t="shared" si="32"/>
        <v>725025</v>
      </c>
      <c r="J470" s="209">
        <f t="shared" si="33"/>
        <v>137754.75</v>
      </c>
      <c r="K470" s="209">
        <v>862779.75</v>
      </c>
      <c r="L470" s="209">
        <f t="shared" si="34"/>
        <v>690500</v>
      </c>
      <c r="M470" s="209">
        <f t="shared" si="35"/>
        <v>131195</v>
      </c>
      <c r="N470" s="325">
        <v>821695</v>
      </c>
      <c r="O470" s="230" t="s">
        <v>3437</v>
      </c>
    </row>
    <row r="471" spans="1:15" ht="25.5">
      <c r="A471" s="97">
        <v>465</v>
      </c>
      <c r="B471" s="104" t="s">
        <v>1097</v>
      </c>
      <c r="C471" s="104" t="s">
        <v>2322</v>
      </c>
      <c r="D471" s="104" t="s">
        <v>3689</v>
      </c>
      <c r="E471" s="104"/>
      <c r="F471" s="104" t="s">
        <v>3420</v>
      </c>
      <c r="G471" s="104"/>
      <c r="H471" s="105" t="s">
        <v>878</v>
      </c>
      <c r="I471" s="209">
        <f t="shared" si="32"/>
        <v>725025</v>
      </c>
      <c r="J471" s="209">
        <f t="shared" si="33"/>
        <v>137754.75</v>
      </c>
      <c r="K471" s="209">
        <v>862779.75</v>
      </c>
      <c r="L471" s="209">
        <f t="shared" si="34"/>
        <v>690500</v>
      </c>
      <c r="M471" s="209">
        <f t="shared" si="35"/>
        <v>131195</v>
      </c>
      <c r="N471" s="325">
        <v>821695</v>
      </c>
      <c r="O471" s="230" t="s">
        <v>3437</v>
      </c>
    </row>
    <row r="472" spans="1:15" ht="25.5">
      <c r="A472" s="97">
        <v>466</v>
      </c>
      <c r="B472" s="104" t="s">
        <v>1097</v>
      </c>
      <c r="C472" s="104" t="s">
        <v>2322</v>
      </c>
      <c r="D472" s="104" t="s">
        <v>3690</v>
      </c>
      <c r="E472" s="104"/>
      <c r="F472" s="104" t="s">
        <v>3420</v>
      </c>
      <c r="G472" s="104"/>
      <c r="H472" s="105" t="s">
        <v>878</v>
      </c>
      <c r="I472" s="209">
        <f t="shared" si="32"/>
        <v>725025</v>
      </c>
      <c r="J472" s="209">
        <f t="shared" si="33"/>
        <v>137754.75</v>
      </c>
      <c r="K472" s="209">
        <v>862779.75</v>
      </c>
      <c r="L472" s="209">
        <f t="shared" si="34"/>
        <v>690500</v>
      </c>
      <c r="M472" s="209">
        <f t="shared" si="35"/>
        <v>131195</v>
      </c>
      <c r="N472" s="325">
        <v>821695</v>
      </c>
      <c r="O472" s="230" t="s">
        <v>3437</v>
      </c>
    </row>
    <row r="473" spans="1:15" ht="25.5">
      <c r="A473" s="97">
        <v>467</v>
      </c>
      <c r="B473" s="104" t="s">
        <v>1097</v>
      </c>
      <c r="C473" s="104" t="s">
        <v>2322</v>
      </c>
      <c r="D473" s="104" t="s">
        <v>3691</v>
      </c>
      <c r="E473" s="104"/>
      <c r="F473" s="104" t="s">
        <v>3420</v>
      </c>
      <c r="G473" s="104"/>
      <c r="H473" s="105" t="s">
        <v>878</v>
      </c>
      <c r="I473" s="209">
        <f t="shared" si="32"/>
        <v>1155735</v>
      </c>
      <c r="J473" s="209">
        <f t="shared" si="33"/>
        <v>219589.65</v>
      </c>
      <c r="K473" s="209">
        <v>1375324.65</v>
      </c>
      <c r="L473" s="209">
        <f t="shared" si="34"/>
        <v>1100700</v>
      </c>
      <c r="M473" s="209">
        <f t="shared" si="35"/>
        <v>209133</v>
      </c>
      <c r="N473" s="325">
        <v>1309833</v>
      </c>
      <c r="O473" s="230" t="s">
        <v>3437</v>
      </c>
    </row>
    <row r="474" spans="1:15" ht="25.5">
      <c r="A474" s="97">
        <v>468</v>
      </c>
      <c r="B474" s="104" t="s">
        <v>1097</v>
      </c>
      <c r="C474" s="104" t="s">
        <v>2322</v>
      </c>
      <c r="D474" s="104" t="s">
        <v>3692</v>
      </c>
      <c r="E474" s="104"/>
      <c r="F474" s="104" t="s">
        <v>3420</v>
      </c>
      <c r="G474" s="104"/>
      <c r="H474" s="105" t="s">
        <v>878</v>
      </c>
      <c r="I474" s="209">
        <f t="shared" si="32"/>
        <v>520588.23529411765</v>
      </c>
      <c r="J474" s="209">
        <f t="shared" si="33"/>
        <v>98911.76470588235</v>
      </c>
      <c r="K474" s="209">
        <v>619500</v>
      </c>
      <c r="L474" s="209">
        <f t="shared" si="34"/>
        <v>495798.31932773109</v>
      </c>
      <c r="M474" s="209">
        <f t="shared" si="35"/>
        <v>94201.680672268907</v>
      </c>
      <c r="N474" s="325">
        <v>590000</v>
      </c>
      <c r="O474" s="230" t="s">
        <v>2584</v>
      </c>
    </row>
    <row r="475" spans="1:15" ht="25.5">
      <c r="A475" s="97">
        <v>469</v>
      </c>
      <c r="B475" s="104" t="s">
        <v>1097</v>
      </c>
      <c r="C475" s="104" t="s">
        <v>2412</v>
      </c>
      <c r="D475" s="104" t="s">
        <v>3693</v>
      </c>
      <c r="E475" s="104"/>
      <c r="F475" s="104" t="s">
        <v>3420</v>
      </c>
      <c r="G475" s="104"/>
      <c r="H475" s="105" t="s">
        <v>878</v>
      </c>
      <c r="I475" s="209">
        <f t="shared" si="32"/>
        <v>750000</v>
      </c>
      <c r="J475" s="209">
        <f t="shared" si="33"/>
        <v>142500</v>
      </c>
      <c r="K475" s="209">
        <v>892500</v>
      </c>
      <c r="L475" s="209">
        <f t="shared" si="34"/>
        <v>714285.71428571432</v>
      </c>
      <c r="M475" s="209">
        <f t="shared" si="35"/>
        <v>135714.28571428571</v>
      </c>
      <c r="N475" s="325">
        <v>850000</v>
      </c>
      <c r="O475" s="230" t="s">
        <v>2584</v>
      </c>
    </row>
    <row r="477" spans="1:15">
      <c r="K477" s="256">
        <f>SUM(K7:K476)</f>
        <v>196578240.71399999</v>
      </c>
      <c r="N477" s="256">
        <f>SUM(N7:N476)</f>
        <v>187441533.68000001</v>
      </c>
    </row>
    <row r="480" spans="1:15">
      <c r="K480" s="328"/>
    </row>
  </sheetData>
  <autoFilter ref="A6:O475" xr:uid="{00000000-0009-0000-0000-000008000000}"/>
  <mergeCells count="6">
    <mergeCell ref="A1:N1"/>
    <mergeCell ref="A2:N2"/>
    <mergeCell ref="A3:N3"/>
    <mergeCell ref="A4:H5"/>
    <mergeCell ref="I4:K5"/>
    <mergeCell ref="L4:N5"/>
  </mergeCells>
  <phoneticPr fontId="59" type="noConversion"/>
  <hyperlinks>
    <hyperlink ref="D217" r:id="rId1" display="https://www.hiltrento.com/sellos-manuales/871-sello-numerador-12-mm-6-digitos.html" xr:uid="{00000000-0004-0000-0800-000000000000}"/>
  </hyperlinks>
  <pageMargins left="0.7" right="0.7" top="0.75" bottom="0.75" header="0.3" footer="0.3"/>
  <pageSetup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39997558519241921"/>
  </sheetPr>
  <dimension ref="A1:C454"/>
  <sheetViews>
    <sheetView zoomScale="90" zoomScaleNormal="90" workbookViewId="0">
      <selection activeCell="A6" sqref="A6"/>
    </sheetView>
  </sheetViews>
  <sheetFormatPr baseColWidth="10" defaultColWidth="11.42578125" defaultRowHeight="15"/>
  <cols>
    <col min="1" max="1" width="6.85546875" style="161" customWidth="1"/>
    <col min="2" max="2" width="69.140625" style="161" customWidth="1"/>
    <col min="3" max="3" width="33.28515625" style="161" customWidth="1"/>
    <col min="4" max="16384" width="11.42578125" style="161"/>
  </cols>
  <sheetData>
    <row r="1" spans="1:3" ht="18" customHeight="1" thickBot="1">
      <c r="A1" s="663" t="s">
        <v>3630</v>
      </c>
      <c r="B1" s="663"/>
      <c r="C1" s="663"/>
    </row>
    <row r="2" spans="1:3" ht="15.75" thickBot="1">
      <c r="A2" s="663" t="s">
        <v>2871</v>
      </c>
      <c r="B2" s="663"/>
      <c r="C2" s="663"/>
    </row>
    <row r="3" spans="1:3" ht="18.75" customHeight="1" thickBot="1">
      <c r="A3" s="663" t="s">
        <v>3710</v>
      </c>
      <c r="B3" s="663"/>
      <c r="C3" s="663"/>
    </row>
    <row r="4" spans="1:3" ht="16.5" customHeight="1" thickBot="1">
      <c r="A4" s="663" t="s">
        <v>868</v>
      </c>
      <c r="B4" s="663"/>
      <c r="C4" s="663"/>
    </row>
    <row r="5" spans="1:3" ht="15.75" thickBot="1">
      <c r="A5" s="241" t="s">
        <v>869</v>
      </c>
      <c r="B5" s="242" t="s">
        <v>871</v>
      </c>
      <c r="C5" s="243" t="s">
        <v>1471</v>
      </c>
    </row>
    <row r="6" spans="1:3">
      <c r="A6" s="244">
        <v>1</v>
      </c>
      <c r="B6" s="245" t="s">
        <v>2937</v>
      </c>
      <c r="C6" s="246">
        <v>125319</v>
      </c>
    </row>
    <row r="7" spans="1:3">
      <c r="A7" s="247">
        <v>2</v>
      </c>
      <c r="B7" s="248" t="s">
        <v>2941</v>
      </c>
      <c r="C7" s="249">
        <v>33081</v>
      </c>
    </row>
    <row r="8" spans="1:3">
      <c r="A8" s="247">
        <v>3</v>
      </c>
      <c r="B8" s="248" t="s">
        <v>2958</v>
      </c>
      <c r="C8" s="249">
        <v>32160</v>
      </c>
    </row>
    <row r="9" spans="1:3">
      <c r="A9" s="247">
        <v>4</v>
      </c>
      <c r="B9" s="248" t="s">
        <v>3538</v>
      </c>
      <c r="C9" s="249">
        <v>29502</v>
      </c>
    </row>
    <row r="10" spans="1:3">
      <c r="A10" s="247">
        <v>5</v>
      </c>
      <c r="B10" s="248" t="s">
        <v>2938</v>
      </c>
      <c r="C10" s="249">
        <v>26013</v>
      </c>
    </row>
    <row r="11" spans="1:3">
      <c r="A11" s="247">
        <v>6</v>
      </c>
      <c r="B11" s="248" t="s">
        <v>2944</v>
      </c>
      <c r="C11" s="249">
        <v>28135</v>
      </c>
    </row>
    <row r="12" spans="1:3">
      <c r="A12" s="247">
        <v>7</v>
      </c>
      <c r="B12" s="248" t="s">
        <v>2942</v>
      </c>
      <c r="C12" s="249">
        <v>22452</v>
      </c>
    </row>
    <row r="13" spans="1:3">
      <c r="A13" s="247">
        <v>8</v>
      </c>
      <c r="B13" s="248" t="s">
        <v>2939</v>
      </c>
      <c r="C13" s="249">
        <v>18233</v>
      </c>
    </row>
    <row r="14" spans="1:3">
      <c r="A14" s="247">
        <v>9</v>
      </c>
      <c r="B14" s="248" t="s">
        <v>3539</v>
      </c>
      <c r="C14" s="249">
        <v>14094</v>
      </c>
    </row>
    <row r="15" spans="1:3">
      <c r="A15" s="247">
        <v>10</v>
      </c>
      <c r="B15" s="248" t="s">
        <v>2940</v>
      </c>
      <c r="C15" s="249">
        <v>14271</v>
      </c>
    </row>
    <row r="16" spans="1:3">
      <c r="A16" s="247">
        <v>11</v>
      </c>
      <c r="B16" s="248" t="s">
        <v>2951</v>
      </c>
      <c r="C16" s="249">
        <v>12520</v>
      </c>
    </row>
    <row r="17" spans="1:3">
      <c r="A17" s="247">
        <v>12</v>
      </c>
      <c r="B17" s="248" t="s">
        <v>2955</v>
      </c>
      <c r="C17" s="249">
        <v>10835</v>
      </c>
    </row>
    <row r="18" spans="1:3">
      <c r="A18" s="247">
        <v>13</v>
      </c>
      <c r="B18" s="248" t="s">
        <v>2943</v>
      </c>
      <c r="C18" s="249">
        <v>9242</v>
      </c>
    </row>
    <row r="19" spans="1:3">
      <c r="A19" s="247">
        <v>14</v>
      </c>
      <c r="B19" s="248" t="s">
        <v>2963</v>
      </c>
      <c r="C19" s="249">
        <v>8107</v>
      </c>
    </row>
    <row r="20" spans="1:3">
      <c r="A20" s="247">
        <v>15</v>
      </c>
      <c r="B20" s="248" t="s">
        <v>2947</v>
      </c>
      <c r="C20" s="249">
        <v>7612</v>
      </c>
    </row>
    <row r="21" spans="1:3">
      <c r="A21" s="247">
        <v>16</v>
      </c>
      <c r="B21" s="248" t="s">
        <v>2953</v>
      </c>
      <c r="C21" s="249">
        <v>6815</v>
      </c>
    </row>
    <row r="22" spans="1:3">
      <c r="A22" s="247">
        <v>17</v>
      </c>
      <c r="B22" s="248" t="s">
        <v>2945</v>
      </c>
      <c r="C22" s="249">
        <v>6654</v>
      </c>
    </row>
    <row r="23" spans="1:3">
      <c r="A23" s="247">
        <v>18</v>
      </c>
      <c r="B23" s="248" t="s">
        <v>2946</v>
      </c>
      <c r="C23" s="249">
        <v>8056</v>
      </c>
    </row>
    <row r="24" spans="1:3">
      <c r="A24" s="247">
        <v>19</v>
      </c>
      <c r="B24" s="248" t="s">
        <v>2960</v>
      </c>
      <c r="C24" s="249">
        <v>5750</v>
      </c>
    </row>
    <row r="25" spans="1:3">
      <c r="A25" s="247">
        <v>20</v>
      </c>
      <c r="B25" s="248" t="s">
        <v>2956</v>
      </c>
      <c r="C25" s="249">
        <v>5986</v>
      </c>
    </row>
    <row r="26" spans="1:3">
      <c r="A26" s="247">
        <v>21</v>
      </c>
      <c r="B26" s="248" t="s">
        <v>2949</v>
      </c>
      <c r="C26" s="249">
        <v>5430</v>
      </c>
    </row>
    <row r="27" spans="1:3">
      <c r="A27" s="247">
        <v>22</v>
      </c>
      <c r="B27" s="248" t="s">
        <v>2954</v>
      </c>
      <c r="C27" s="249">
        <v>5403</v>
      </c>
    </row>
    <row r="28" spans="1:3">
      <c r="A28" s="247">
        <v>23</v>
      </c>
      <c r="B28" s="248" t="s">
        <v>2957</v>
      </c>
      <c r="C28" s="249">
        <v>5056</v>
      </c>
    </row>
    <row r="29" spans="1:3">
      <c r="A29" s="247">
        <v>24</v>
      </c>
      <c r="B29" s="248" t="s">
        <v>2961</v>
      </c>
      <c r="C29" s="249">
        <v>4904</v>
      </c>
    </row>
    <row r="30" spans="1:3">
      <c r="A30" s="247">
        <v>25</v>
      </c>
      <c r="B30" s="248" t="s">
        <v>2950</v>
      </c>
      <c r="C30" s="249">
        <v>4616</v>
      </c>
    </row>
    <row r="31" spans="1:3">
      <c r="A31" s="247">
        <v>26</v>
      </c>
      <c r="B31" s="248" t="s">
        <v>2959</v>
      </c>
      <c r="C31" s="249">
        <v>5001</v>
      </c>
    </row>
    <row r="32" spans="1:3">
      <c r="A32" s="247">
        <v>27</v>
      </c>
      <c r="B32" s="248" t="s">
        <v>2964</v>
      </c>
      <c r="C32" s="249">
        <v>4604</v>
      </c>
    </row>
    <row r="33" spans="1:3">
      <c r="A33" s="247">
        <v>28</v>
      </c>
      <c r="B33" s="248" t="s">
        <v>2962</v>
      </c>
      <c r="C33" s="249">
        <v>4459</v>
      </c>
    </row>
    <row r="34" spans="1:3">
      <c r="A34" s="247">
        <v>29</v>
      </c>
      <c r="B34" s="248" t="s">
        <v>3089</v>
      </c>
      <c r="C34" s="249">
        <v>3739</v>
      </c>
    </row>
    <row r="35" spans="1:3">
      <c r="A35" s="247">
        <v>30</v>
      </c>
      <c r="B35" s="248" t="s">
        <v>2952</v>
      </c>
      <c r="C35" s="249">
        <v>4011</v>
      </c>
    </row>
    <row r="36" spans="1:3">
      <c r="A36" s="247">
        <v>31</v>
      </c>
      <c r="B36" s="248" t="s">
        <v>2966</v>
      </c>
      <c r="C36" s="249">
        <v>3829</v>
      </c>
    </row>
    <row r="37" spans="1:3">
      <c r="A37" s="247">
        <v>32</v>
      </c>
      <c r="B37" s="248" t="s">
        <v>3540</v>
      </c>
      <c r="C37" s="249">
        <v>4689</v>
      </c>
    </row>
    <row r="38" spans="1:3">
      <c r="A38" s="247">
        <v>33</v>
      </c>
      <c r="B38" s="248" t="s">
        <v>2969</v>
      </c>
      <c r="C38" s="249">
        <v>3614</v>
      </c>
    </row>
    <row r="39" spans="1:3">
      <c r="A39" s="247">
        <v>34</v>
      </c>
      <c r="B39" s="248" t="s">
        <v>2968</v>
      </c>
      <c r="C39" s="249">
        <v>3338</v>
      </c>
    </row>
    <row r="40" spans="1:3">
      <c r="A40" s="247">
        <v>35</v>
      </c>
      <c r="B40" s="248" t="s">
        <v>2965</v>
      </c>
      <c r="C40" s="249">
        <v>4362</v>
      </c>
    </row>
    <row r="41" spans="1:3">
      <c r="A41" s="247">
        <v>36</v>
      </c>
      <c r="B41" s="248" t="s">
        <v>3541</v>
      </c>
      <c r="C41" s="249">
        <v>1524</v>
      </c>
    </row>
    <row r="42" spans="1:3">
      <c r="A42" s="247">
        <v>37</v>
      </c>
      <c r="B42" s="248" t="s">
        <v>2971</v>
      </c>
      <c r="C42" s="249">
        <v>3470</v>
      </c>
    </row>
    <row r="43" spans="1:3">
      <c r="A43" s="247">
        <v>38</v>
      </c>
      <c r="B43" s="248" t="s">
        <v>2995</v>
      </c>
      <c r="C43" s="249">
        <v>3948</v>
      </c>
    </row>
    <row r="44" spans="1:3">
      <c r="A44" s="247">
        <v>39</v>
      </c>
      <c r="B44" s="248" t="s">
        <v>2948</v>
      </c>
      <c r="C44" s="249">
        <v>4053</v>
      </c>
    </row>
    <row r="45" spans="1:3">
      <c r="A45" s="247">
        <v>40</v>
      </c>
      <c r="B45" s="248" t="s">
        <v>3141</v>
      </c>
      <c r="C45" s="249">
        <v>3691</v>
      </c>
    </row>
    <row r="46" spans="1:3">
      <c r="A46" s="247">
        <v>41</v>
      </c>
      <c r="B46" s="248" t="s">
        <v>3543</v>
      </c>
      <c r="C46" s="249">
        <v>1368</v>
      </c>
    </row>
    <row r="47" spans="1:3">
      <c r="A47" s="247">
        <v>42</v>
      </c>
      <c r="B47" s="248" t="s">
        <v>2970</v>
      </c>
      <c r="C47" s="249">
        <v>3471</v>
      </c>
    </row>
    <row r="48" spans="1:3">
      <c r="A48" s="247">
        <v>43</v>
      </c>
      <c r="B48" s="248" t="s">
        <v>2973</v>
      </c>
      <c r="C48" s="249">
        <v>3063</v>
      </c>
    </row>
    <row r="49" spans="1:3">
      <c r="A49" s="247">
        <v>44</v>
      </c>
      <c r="B49" s="248" t="s">
        <v>3548</v>
      </c>
      <c r="C49" s="249">
        <v>0</v>
      </c>
    </row>
    <row r="50" spans="1:3">
      <c r="A50" s="247">
        <v>45</v>
      </c>
      <c r="B50" s="248" t="s">
        <v>2976</v>
      </c>
      <c r="C50" s="249">
        <v>3291</v>
      </c>
    </row>
    <row r="51" spans="1:3">
      <c r="A51" s="247">
        <v>46</v>
      </c>
      <c r="B51" s="248" t="s">
        <v>2967</v>
      </c>
      <c r="C51" s="249">
        <v>3207</v>
      </c>
    </row>
    <row r="52" spans="1:3">
      <c r="A52" s="247">
        <v>47</v>
      </c>
      <c r="B52" s="248" t="s">
        <v>3542</v>
      </c>
      <c r="C52" s="249">
        <v>2334</v>
      </c>
    </row>
    <row r="53" spans="1:3">
      <c r="A53" s="247">
        <v>48</v>
      </c>
      <c r="B53" s="248" t="s">
        <v>2978</v>
      </c>
      <c r="C53" s="249">
        <v>2399</v>
      </c>
    </row>
    <row r="54" spans="1:3">
      <c r="A54" s="247">
        <v>49</v>
      </c>
      <c r="B54" s="248" t="s">
        <v>2987</v>
      </c>
      <c r="C54" s="249">
        <v>2371</v>
      </c>
    </row>
    <row r="55" spans="1:3">
      <c r="A55" s="247">
        <v>50</v>
      </c>
      <c r="B55" s="248" t="s">
        <v>3549</v>
      </c>
      <c r="C55" s="249">
        <v>799</v>
      </c>
    </row>
    <row r="56" spans="1:3">
      <c r="A56" s="247">
        <v>51</v>
      </c>
      <c r="B56" s="248" t="s">
        <v>3014</v>
      </c>
      <c r="C56" s="249">
        <v>2054</v>
      </c>
    </row>
    <row r="57" spans="1:3">
      <c r="A57" s="247">
        <v>52</v>
      </c>
      <c r="B57" s="248" t="s">
        <v>2977</v>
      </c>
      <c r="C57" s="249">
        <v>1840</v>
      </c>
    </row>
    <row r="58" spans="1:3">
      <c r="A58" s="247">
        <v>53</v>
      </c>
      <c r="B58" s="248" t="s">
        <v>3232</v>
      </c>
      <c r="C58" s="249">
        <v>2575</v>
      </c>
    </row>
    <row r="59" spans="1:3">
      <c r="A59" s="247">
        <v>54</v>
      </c>
      <c r="B59" s="248" t="s">
        <v>2974</v>
      </c>
      <c r="C59" s="249">
        <v>1523</v>
      </c>
    </row>
    <row r="60" spans="1:3">
      <c r="A60" s="247">
        <v>55</v>
      </c>
      <c r="B60" s="248" t="s">
        <v>3027</v>
      </c>
      <c r="C60" s="249">
        <v>2461</v>
      </c>
    </row>
    <row r="61" spans="1:3">
      <c r="A61" s="247">
        <v>56</v>
      </c>
      <c r="B61" s="248" t="s">
        <v>2993</v>
      </c>
      <c r="C61" s="249">
        <v>1848</v>
      </c>
    </row>
    <row r="62" spans="1:3">
      <c r="A62" s="247">
        <v>57</v>
      </c>
      <c r="B62" s="248" t="s">
        <v>3544</v>
      </c>
      <c r="C62" s="249">
        <v>1265</v>
      </c>
    </row>
    <row r="63" spans="1:3">
      <c r="A63" s="247">
        <v>58</v>
      </c>
      <c r="B63" s="248" t="s">
        <v>2989</v>
      </c>
      <c r="C63" s="249">
        <v>1847</v>
      </c>
    </row>
    <row r="64" spans="1:3">
      <c r="A64" s="247">
        <v>59</v>
      </c>
      <c r="B64" s="248" t="s">
        <v>2990</v>
      </c>
      <c r="C64" s="249">
        <v>1760</v>
      </c>
    </row>
    <row r="65" spans="1:3">
      <c r="A65" s="247">
        <v>60</v>
      </c>
      <c r="B65" s="248" t="s">
        <v>3202</v>
      </c>
      <c r="C65" s="249">
        <v>1425</v>
      </c>
    </row>
    <row r="66" spans="1:3">
      <c r="A66" s="247">
        <v>61</v>
      </c>
      <c r="B66" s="248" t="s">
        <v>2991</v>
      </c>
      <c r="C66" s="249">
        <v>1606</v>
      </c>
    </row>
    <row r="67" spans="1:3">
      <c r="A67" s="247">
        <v>62</v>
      </c>
      <c r="B67" s="248" t="s">
        <v>2997</v>
      </c>
      <c r="C67" s="249">
        <v>1337</v>
      </c>
    </row>
    <row r="68" spans="1:3">
      <c r="A68" s="247">
        <v>63</v>
      </c>
      <c r="B68" s="248" t="s">
        <v>3550</v>
      </c>
      <c r="C68" s="249">
        <v>640</v>
      </c>
    </row>
    <row r="69" spans="1:3">
      <c r="A69" s="247">
        <v>64</v>
      </c>
      <c r="B69" s="248" t="s">
        <v>2986</v>
      </c>
      <c r="C69" s="249">
        <v>1617</v>
      </c>
    </row>
    <row r="70" spans="1:3">
      <c r="A70" s="247">
        <v>65</v>
      </c>
      <c r="B70" s="248" t="s">
        <v>2980</v>
      </c>
      <c r="C70" s="249">
        <v>1674</v>
      </c>
    </row>
    <row r="71" spans="1:3">
      <c r="A71" s="247">
        <v>66</v>
      </c>
      <c r="B71" s="248" t="s">
        <v>2983</v>
      </c>
      <c r="C71" s="249">
        <v>1378</v>
      </c>
    </row>
    <row r="72" spans="1:3">
      <c r="A72" s="247">
        <v>67</v>
      </c>
      <c r="B72" s="248" t="s">
        <v>2985</v>
      </c>
      <c r="C72" s="249">
        <v>1622</v>
      </c>
    </row>
    <row r="73" spans="1:3">
      <c r="A73" s="247">
        <v>68</v>
      </c>
      <c r="B73" s="248" t="s">
        <v>2979</v>
      </c>
      <c r="C73" s="249">
        <v>1537</v>
      </c>
    </row>
    <row r="74" spans="1:3">
      <c r="A74" s="247">
        <v>69</v>
      </c>
      <c r="B74" s="248" t="s">
        <v>2999</v>
      </c>
      <c r="C74" s="249">
        <v>1416</v>
      </c>
    </row>
    <row r="75" spans="1:3">
      <c r="A75" s="247">
        <v>70</v>
      </c>
      <c r="B75" s="248" t="s">
        <v>3000</v>
      </c>
      <c r="C75" s="249">
        <v>1214</v>
      </c>
    </row>
    <row r="76" spans="1:3">
      <c r="A76" s="247">
        <v>71</v>
      </c>
      <c r="B76" s="248" t="s">
        <v>3008</v>
      </c>
      <c r="C76" s="249">
        <v>742</v>
      </c>
    </row>
    <row r="77" spans="1:3">
      <c r="A77" s="247">
        <v>72</v>
      </c>
      <c r="B77" s="248" t="s">
        <v>2981</v>
      </c>
      <c r="C77" s="249">
        <v>1509</v>
      </c>
    </row>
    <row r="78" spans="1:3">
      <c r="A78" s="247">
        <v>73</v>
      </c>
      <c r="B78" s="248" t="s">
        <v>2998</v>
      </c>
      <c r="C78" s="249">
        <v>1208</v>
      </c>
    </row>
    <row r="79" spans="1:3">
      <c r="A79" s="247">
        <v>74</v>
      </c>
      <c r="B79" s="248" t="s">
        <v>3036</v>
      </c>
      <c r="C79" s="249">
        <v>1415</v>
      </c>
    </row>
    <row r="80" spans="1:3">
      <c r="A80" s="247">
        <v>75</v>
      </c>
      <c r="B80" s="248" t="s">
        <v>3547</v>
      </c>
      <c r="C80" s="249">
        <v>1470</v>
      </c>
    </row>
    <row r="81" spans="1:3">
      <c r="A81" s="247">
        <v>76</v>
      </c>
      <c r="B81" s="248" t="s">
        <v>3051</v>
      </c>
      <c r="C81" s="249">
        <v>1438</v>
      </c>
    </row>
    <row r="82" spans="1:3">
      <c r="A82" s="247">
        <v>77</v>
      </c>
      <c r="B82" s="248" t="s">
        <v>2972</v>
      </c>
      <c r="C82" s="249">
        <v>980</v>
      </c>
    </row>
    <row r="83" spans="1:3">
      <c r="A83" s="247">
        <v>78</v>
      </c>
      <c r="B83" s="248" t="s">
        <v>3545</v>
      </c>
      <c r="C83" s="249">
        <v>1413</v>
      </c>
    </row>
    <row r="84" spans="1:3">
      <c r="A84" s="247">
        <v>79</v>
      </c>
      <c r="B84" s="248" t="s">
        <v>3102</v>
      </c>
      <c r="C84" s="249">
        <v>1338</v>
      </c>
    </row>
    <row r="85" spans="1:3">
      <c r="A85" s="247">
        <v>80</v>
      </c>
      <c r="B85" s="248" t="s">
        <v>3001</v>
      </c>
      <c r="C85" s="249">
        <v>941</v>
      </c>
    </row>
    <row r="86" spans="1:3">
      <c r="A86" s="247">
        <v>81</v>
      </c>
      <c r="B86" s="248" t="s">
        <v>3176</v>
      </c>
      <c r="C86" s="249">
        <v>0</v>
      </c>
    </row>
    <row r="87" spans="1:3">
      <c r="A87" s="247">
        <v>82</v>
      </c>
      <c r="B87" s="248" t="s">
        <v>2982</v>
      </c>
      <c r="C87" s="249">
        <v>1226</v>
      </c>
    </row>
    <row r="88" spans="1:3">
      <c r="A88" s="247">
        <v>83</v>
      </c>
      <c r="B88" s="248" t="s">
        <v>2988</v>
      </c>
      <c r="C88" s="249">
        <v>1120</v>
      </c>
    </row>
    <row r="89" spans="1:3">
      <c r="A89" s="247">
        <v>84</v>
      </c>
      <c r="B89" s="248" t="s">
        <v>3061</v>
      </c>
      <c r="C89" s="249">
        <v>996</v>
      </c>
    </row>
    <row r="90" spans="1:3">
      <c r="A90" s="247">
        <v>85</v>
      </c>
      <c r="B90" s="248" t="s">
        <v>3566</v>
      </c>
      <c r="C90" s="249">
        <v>250</v>
      </c>
    </row>
    <row r="91" spans="1:3">
      <c r="A91" s="247">
        <v>86</v>
      </c>
      <c r="B91" s="248" t="s">
        <v>3711</v>
      </c>
      <c r="C91" s="249">
        <v>0</v>
      </c>
    </row>
    <row r="92" spans="1:3">
      <c r="A92" s="247">
        <v>87</v>
      </c>
      <c r="B92" s="248" t="s">
        <v>2994</v>
      </c>
      <c r="C92" s="249">
        <v>847</v>
      </c>
    </row>
    <row r="93" spans="1:3">
      <c r="A93" s="247">
        <v>88</v>
      </c>
      <c r="B93" s="248" t="s">
        <v>3043</v>
      </c>
      <c r="C93" s="249">
        <v>1022</v>
      </c>
    </row>
    <row r="94" spans="1:3">
      <c r="A94" s="247">
        <v>89</v>
      </c>
      <c r="B94" s="248" t="s">
        <v>3005</v>
      </c>
      <c r="C94" s="249">
        <v>736</v>
      </c>
    </row>
    <row r="95" spans="1:3">
      <c r="A95" s="247">
        <v>90</v>
      </c>
      <c r="B95" s="248" t="s">
        <v>2984</v>
      </c>
      <c r="C95" s="249">
        <v>1000</v>
      </c>
    </row>
    <row r="96" spans="1:3">
      <c r="A96" s="247">
        <v>91</v>
      </c>
      <c r="B96" s="248" t="s">
        <v>3028</v>
      </c>
      <c r="C96" s="249">
        <v>1000</v>
      </c>
    </row>
    <row r="97" spans="1:3">
      <c r="A97" s="247">
        <v>92</v>
      </c>
      <c r="B97" s="248" t="s">
        <v>3551</v>
      </c>
      <c r="C97" s="249">
        <v>950</v>
      </c>
    </row>
    <row r="98" spans="1:3">
      <c r="A98" s="247">
        <v>93</v>
      </c>
      <c r="B98" s="248" t="s">
        <v>3236</v>
      </c>
      <c r="C98" s="249">
        <v>588</v>
      </c>
    </row>
    <row r="99" spans="1:3">
      <c r="A99" s="247">
        <v>94</v>
      </c>
      <c r="B99" s="248" t="s">
        <v>3122</v>
      </c>
      <c r="C99" s="249">
        <v>929</v>
      </c>
    </row>
    <row r="100" spans="1:3">
      <c r="A100" s="247">
        <v>95</v>
      </c>
      <c r="B100" s="248" t="s">
        <v>3156</v>
      </c>
      <c r="C100" s="249">
        <v>487</v>
      </c>
    </row>
    <row r="101" spans="1:3">
      <c r="A101" s="247">
        <v>96</v>
      </c>
      <c r="B101" s="248" t="s">
        <v>3006</v>
      </c>
      <c r="C101" s="249">
        <v>840</v>
      </c>
    </row>
    <row r="102" spans="1:3">
      <c r="A102" s="247">
        <v>97</v>
      </c>
      <c r="B102" s="248" t="s">
        <v>3009</v>
      </c>
      <c r="C102" s="249">
        <v>805</v>
      </c>
    </row>
    <row r="103" spans="1:3">
      <c r="A103" s="247">
        <v>98</v>
      </c>
      <c r="B103" s="248" t="s">
        <v>3018</v>
      </c>
      <c r="C103" s="249">
        <v>694</v>
      </c>
    </row>
    <row r="104" spans="1:3">
      <c r="A104" s="247">
        <v>99</v>
      </c>
      <c r="B104" s="248" t="s">
        <v>3024</v>
      </c>
      <c r="C104" s="249">
        <v>671</v>
      </c>
    </row>
    <row r="105" spans="1:3">
      <c r="A105" s="247">
        <v>100</v>
      </c>
      <c r="B105" s="248" t="s">
        <v>3053</v>
      </c>
      <c r="C105" s="249">
        <v>372</v>
      </c>
    </row>
    <row r="106" spans="1:3">
      <c r="A106" s="247">
        <v>101</v>
      </c>
      <c r="B106" s="248" t="s">
        <v>3023</v>
      </c>
      <c r="C106" s="249">
        <v>671</v>
      </c>
    </row>
    <row r="107" spans="1:3">
      <c r="A107" s="247">
        <v>102</v>
      </c>
      <c r="B107" s="248" t="s">
        <v>3560</v>
      </c>
      <c r="C107" s="249">
        <v>325</v>
      </c>
    </row>
    <row r="108" spans="1:3">
      <c r="A108" s="247">
        <v>103</v>
      </c>
      <c r="B108" s="248" t="s">
        <v>3553</v>
      </c>
      <c r="C108" s="249">
        <v>833</v>
      </c>
    </row>
    <row r="109" spans="1:3">
      <c r="A109" s="247">
        <v>104</v>
      </c>
      <c r="B109" s="248" t="s">
        <v>3055</v>
      </c>
      <c r="C109" s="249">
        <v>638</v>
      </c>
    </row>
    <row r="110" spans="1:3">
      <c r="A110" s="247">
        <v>105</v>
      </c>
      <c r="B110" s="248" t="s">
        <v>3552</v>
      </c>
      <c r="C110" s="249">
        <v>799</v>
      </c>
    </row>
    <row r="111" spans="1:3">
      <c r="A111" s="247">
        <v>106</v>
      </c>
      <c r="B111" s="248" t="s">
        <v>3012</v>
      </c>
      <c r="C111" s="249">
        <v>605</v>
      </c>
    </row>
    <row r="112" spans="1:3">
      <c r="A112" s="247">
        <v>107</v>
      </c>
      <c r="B112" s="248" t="s">
        <v>3559</v>
      </c>
      <c r="C112" s="249">
        <v>563</v>
      </c>
    </row>
    <row r="113" spans="1:3">
      <c r="A113" s="247">
        <v>108</v>
      </c>
      <c r="B113" s="248" t="s">
        <v>3557</v>
      </c>
      <c r="C113" s="249">
        <v>738</v>
      </c>
    </row>
    <row r="114" spans="1:3">
      <c r="A114" s="247">
        <v>109</v>
      </c>
      <c r="B114" s="248" t="s">
        <v>3565</v>
      </c>
      <c r="C114" s="249">
        <v>234</v>
      </c>
    </row>
    <row r="115" spans="1:3">
      <c r="A115" s="247">
        <v>110</v>
      </c>
      <c r="B115" s="248" t="s">
        <v>3007</v>
      </c>
      <c r="C115" s="249">
        <v>607</v>
      </c>
    </row>
    <row r="116" spans="1:3">
      <c r="A116" s="247">
        <v>111</v>
      </c>
      <c r="B116" s="248" t="s">
        <v>3562</v>
      </c>
      <c r="C116" s="249">
        <v>293</v>
      </c>
    </row>
    <row r="117" spans="1:3">
      <c r="A117" s="247">
        <v>112</v>
      </c>
      <c r="B117" s="248" t="s">
        <v>3017</v>
      </c>
      <c r="C117" s="249">
        <v>635</v>
      </c>
    </row>
    <row r="118" spans="1:3">
      <c r="A118" s="247">
        <v>113</v>
      </c>
      <c r="B118" s="248" t="s">
        <v>3554</v>
      </c>
      <c r="C118" s="249">
        <v>642</v>
      </c>
    </row>
    <row r="119" spans="1:3">
      <c r="A119" s="247">
        <v>114</v>
      </c>
      <c r="B119" s="248" t="s">
        <v>3019</v>
      </c>
      <c r="C119" s="249">
        <v>509</v>
      </c>
    </row>
    <row r="120" spans="1:3">
      <c r="A120" s="247">
        <v>115</v>
      </c>
      <c r="B120" s="248" t="s">
        <v>3002</v>
      </c>
      <c r="C120" s="249">
        <v>651</v>
      </c>
    </row>
    <row r="121" spans="1:3">
      <c r="A121" s="247">
        <v>116</v>
      </c>
      <c r="B121" s="248" t="s">
        <v>3555</v>
      </c>
      <c r="C121" s="249">
        <v>655</v>
      </c>
    </row>
    <row r="122" spans="1:3">
      <c r="A122" s="247">
        <v>117</v>
      </c>
      <c r="B122" s="248" t="s">
        <v>3035</v>
      </c>
      <c r="C122" s="249">
        <v>499</v>
      </c>
    </row>
    <row r="123" spans="1:3">
      <c r="A123" s="247">
        <v>118</v>
      </c>
      <c r="B123" s="248" t="s">
        <v>3561</v>
      </c>
      <c r="C123" s="249">
        <v>270</v>
      </c>
    </row>
    <row r="124" spans="1:3">
      <c r="A124" s="247">
        <v>119</v>
      </c>
      <c r="B124" s="248" t="s">
        <v>3037</v>
      </c>
      <c r="C124" s="249">
        <v>507</v>
      </c>
    </row>
    <row r="125" spans="1:3">
      <c r="A125" s="247">
        <v>120</v>
      </c>
      <c r="B125" s="248" t="s">
        <v>3011</v>
      </c>
      <c r="C125" s="249">
        <v>478</v>
      </c>
    </row>
    <row r="126" spans="1:3">
      <c r="A126" s="247">
        <v>121</v>
      </c>
      <c r="B126" s="248" t="s">
        <v>3144</v>
      </c>
      <c r="C126" s="249">
        <v>526</v>
      </c>
    </row>
    <row r="127" spans="1:3">
      <c r="A127" s="247">
        <v>122</v>
      </c>
      <c r="B127" s="248" t="s">
        <v>3060</v>
      </c>
      <c r="C127" s="249">
        <v>579</v>
      </c>
    </row>
    <row r="128" spans="1:3">
      <c r="A128" s="247">
        <v>123</v>
      </c>
      <c r="B128" s="248" t="s">
        <v>3031</v>
      </c>
      <c r="C128" s="249">
        <v>543</v>
      </c>
    </row>
    <row r="129" spans="1:3">
      <c r="A129" s="247">
        <v>124</v>
      </c>
      <c r="B129" s="248" t="s">
        <v>3059</v>
      </c>
      <c r="C129" s="249">
        <v>433</v>
      </c>
    </row>
    <row r="130" spans="1:3">
      <c r="A130" s="247">
        <v>125</v>
      </c>
      <c r="B130" s="248" t="s">
        <v>3556</v>
      </c>
      <c r="C130" s="249">
        <v>511</v>
      </c>
    </row>
    <row r="131" spans="1:3">
      <c r="A131" s="247">
        <v>126</v>
      </c>
      <c r="B131" s="248" t="s">
        <v>3578</v>
      </c>
      <c r="C131" s="249">
        <v>63</v>
      </c>
    </row>
    <row r="132" spans="1:3">
      <c r="A132" s="247">
        <v>127</v>
      </c>
      <c r="B132" s="248" t="s">
        <v>3030</v>
      </c>
      <c r="C132" s="249">
        <v>418</v>
      </c>
    </row>
    <row r="133" spans="1:3">
      <c r="A133" s="247">
        <v>128</v>
      </c>
      <c r="B133" s="248" t="s">
        <v>3032</v>
      </c>
      <c r="C133" s="249">
        <v>485</v>
      </c>
    </row>
    <row r="134" spans="1:3">
      <c r="A134" s="247">
        <v>129</v>
      </c>
      <c r="B134" s="248" t="s">
        <v>2528</v>
      </c>
      <c r="C134" s="249">
        <v>502</v>
      </c>
    </row>
    <row r="135" spans="1:3">
      <c r="A135" s="247">
        <v>130</v>
      </c>
      <c r="B135" s="248" t="s">
        <v>3573</v>
      </c>
      <c r="C135" s="249">
        <v>0</v>
      </c>
    </row>
    <row r="136" spans="1:3">
      <c r="A136" s="247">
        <v>131</v>
      </c>
      <c r="B136" s="248" t="s">
        <v>3558</v>
      </c>
      <c r="C136" s="249">
        <v>509</v>
      </c>
    </row>
    <row r="137" spans="1:3">
      <c r="A137" s="247">
        <v>132</v>
      </c>
      <c r="B137" s="248" t="s">
        <v>3010</v>
      </c>
      <c r="C137" s="249">
        <v>479</v>
      </c>
    </row>
    <row r="138" spans="1:3">
      <c r="A138" s="247">
        <v>133</v>
      </c>
      <c r="B138" s="248" t="s">
        <v>3025</v>
      </c>
      <c r="C138" s="249">
        <v>439</v>
      </c>
    </row>
    <row r="139" spans="1:3">
      <c r="A139" s="247">
        <v>134</v>
      </c>
      <c r="B139" s="248" t="s">
        <v>3065</v>
      </c>
      <c r="C139" s="249">
        <v>486</v>
      </c>
    </row>
    <row r="140" spans="1:3">
      <c r="A140" s="247">
        <v>135</v>
      </c>
      <c r="B140" s="248" t="s">
        <v>3022</v>
      </c>
      <c r="C140" s="249">
        <v>394</v>
      </c>
    </row>
    <row r="141" spans="1:3">
      <c r="A141" s="247">
        <v>136</v>
      </c>
      <c r="B141" s="248" t="s">
        <v>3042</v>
      </c>
      <c r="C141" s="249">
        <v>400</v>
      </c>
    </row>
    <row r="142" spans="1:3">
      <c r="A142" s="247">
        <v>137</v>
      </c>
      <c r="B142" s="248" t="s">
        <v>3062</v>
      </c>
      <c r="C142" s="249">
        <v>319</v>
      </c>
    </row>
    <row r="143" spans="1:3">
      <c r="A143" s="247">
        <v>138</v>
      </c>
      <c r="B143" s="248" t="s">
        <v>3076</v>
      </c>
      <c r="C143" s="249">
        <v>491</v>
      </c>
    </row>
    <row r="144" spans="1:3">
      <c r="A144" s="247">
        <v>139</v>
      </c>
      <c r="B144" s="248" t="s">
        <v>3049</v>
      </c>
      <c r="C144" s="249">
        <v>332</v>
      </c>
    </row>
    <row r="145" spans="1:3">
      <c r="A145" s="247">
        <v>140</v>
      </c>
      <c r="B145" s="248" t="s">
        <v>3003</v>
      </c>
      <c r="C145" s="249">
        <v>453</v>
      </c>
    </row>
    <row r="146" spans="1:3">
      <c r="A146" s="247">
        <v>141</v>
      </c>
      <c r="B146" s="248" t="s">
        <v>3098</v>
      </c>
      <c r="C146" s="249">
        <v>417</v>
      </c>
    </row>
    <row r="147" spans="1:3">
      <c r="A147" s="247">
        <v>142</v>
      </c>
      <c r="B147" s="248" t="s">
        <v>3048</v>
      </c>
      <c r="C147" s="249">
        <v>367</v>
      </c>
    </row>
    <row r="148" spans="1:3">
      <c r="A148" s="247">
        <v>143</v>
      </c>
      <c r="B148" s="248" t="s">
        <v>1015</v>
      </c>
      <c r="C148" s="249">
        <v>441</v>
      </c>
    </row>
    <row r="149" spans="1:3">
      <c r="A149" s="247">
        <v>144</v>
      </c>
      <c r="B149" s="248" t="s">
        <v>3572</v>
      </c>
      <c r="C149" s="249">
        <v>44</v>
      </c>
    </row>
    <row r="150" spans="1:3">
      <c r="A150" s="247">
        <v>145</v>
      </c>
      <c r="B150" s="248" t="s">
        <v>2996</v>
      </c>
      <c r="C150" s="249">
        <v>375</v>
      </c>
    </row>
    <row r="151" spans="1:3">
      <c r="A151" s="247">
        <v>146</v>
      </c>
      <c r="B151" s="248" t="s">
        <v>2975</v>
      </c>
      <c r="C151" s="249">
        <v>254</v>
      </c>
    </row>
    <row r="152" spans="1:3">
      <c r="A152" s="247">
        <v>147</v>
      </c>
      <c r="B152" s="248" t="s">
        <v>3057</v>
      </c>
      <c r="C152" s="249">
        <v>415</v>
      </c>
    </row>
    <row r="153" spans="1:3">
      <c r="A153" s="247">
        <v>148</v>
      </c>
      <c r="B153" s="248" t="s">
        <v>3142</v>
      </c>
      <c r="C153" s="249">
        <v>403</v>
      </c>
    </row>
    <row r="154" spans="1:3">
      <c r="A154" s="247">
        <v>149</v>
      </c>
      <c r="B154" s="248" t="s">
        <v>3099</v>
      </c>
      <c r="C154" s="249">
        <v>280</v>
      </c>
    </row>
    <row r="155" spans="1:3">
      <c r="A155" s="247">
        <v>150</v>
      </c>
      <c r="B155" s="248" t="s">
        <v>3213</v>
      </c>
      <c r="C155" s="249">
        <v>396</v>
      </c>
    </row>
    <row r="156" spans="1:3">
      <c r="A156" s="247">
        <v>151</v>
      </c>
      <c r="B156" s="248" t="s">
        <v>3020</v>
      </c>
      <c r="C156" s="249">
        <v>313</v>
      </c>
    </row>
    <row r="157" spans="1:3">
      <c r="A157" s="247">
        <v>152</v>
      </c>
      <c r="B157" s="248" t="s">
        <v>3074</v>
      </c>
      <c r="C157" s="249">
        <v>176</v>
      </c>
    </row>
    <row r="158" spans="1:3">
      <c r="A158" s="247">
        <v>153</v>
      </c>
      <c r="B158" s="248" t="s">
        <v>3029</v>
      </c>
      <c r="C158" s="249">
        <v>357</v>
      </c>
    </row>
    <row r="159" spans="1:3">
      <c r="A159" s="247">
        <v>154</v>
      </c>
      <c r="B159" s="248" t="s">
        <v>3568</v>
      </c>
      <c r="C159" s="249">
        <v>354</v>
      </c>
    </row>
    <row r="160" spans="1:3">
      <c r="A160" s="247">
        <v>155</v>
      </c>
      <c r="B160" s="248" t="s">
        <v>3121</v>
      </c>
      <c r="C160" s="249">
        <v>290</v>
      </c>
    </row>
    <row r="161" spans="1:3">
      <c r="A161" s="247">
        <v>156</v>
      </c>
      <c r="B161" s="248" t="s">
        <v>2545</v>
      </c>
      <c r="C161" s="249">
        <v>197</v>
      </c>
    </row>
    <row r="162" spans="1:3">
      <c r="A162" s="247">
        <v>157</v>
      </c>
      <c r="B162" s="248" t="s">
        <v>3712</v>
      </c>
      <c r="C162" s="249">
        <v>0</v>
      </c>
    </row>
    <row r="163" spans="1:3">
      <c r="A163" s="247">
        <v>158</v>
      </c>
      <c r="B163" s="248" t="s">
        <v>3571</v>
      </c>
      <c r="C163" s="249">
        <v>175</v>
      </c>
    </row>
    <row r="164" spans="1:3">
      <c r="A164" s="247">
        <v>159</v>
      </c>
      <c r="B164" s="248" t="s">
        <v>3021</v>
      </c>
      <c r="C164" s="249">
        <v>326</v>
      </c>
    </row>
    <row r="165" spans="1:3">
      <c r="A165" s="247">
        <v>160</v>
      </c>
      <c r="B165" s="248" t="s">
        <v>3582</v>
      </c>
      <c r="C165" s="249">
        <v>0</v>
      </c>
    </row>
    <row r="166" spans="1:3">
      <c r="A166" s="247">
        <v>161</v>
      </c>
      <c r="B166" s="248" t="s">
        <v>3093</v>
      </c>
      <c r="C166" s="249">
        <v>252</v>
      </c>
    </row>
    <row r="167" spans="1:3">
      <c r="A167" s="247">
        <v>162</v>
      </c>
      <c r="B167" s="248" t="s">
        <v>3148</v>
      </c>
      <c r="C167" s="249">
        <v>261</v>
      </c>
    </row>
    <row r="168" spans="1:3">
      <c r="A168" s="247">
        <v>163</v>
      </c>
      <c r="B168" s="248" t="s">
        <v>3564</v>
      </c>
      <c r="C168" s="249">
        <v>311</v>
      </c>
    </row>
    <row r="169" spans="1:3">
      <c r="A169" s="247">
        <v>164</v>
      </c>
      <c r="B169" s="248" t="s">
        <v>3577</v>
      </c>
      <c r="C169" s="249">
        <v>118</v>
      </c>
    </row>
    <row r="170" spans="1:3">
      <c r="A170" s="247">
        <v>165</v>
      </c>
      <c r="B170" s="248" t="s">
        <v>3589</v>
      </c>
      <c r="C170" s="249">
        <v>29</v>
      </c>
    </row>
    <row r="171" spans="1:3">
      <c r="A171" s="247">
        <v>166</v>
      </c>
      <c r="B171" s="248" t="s">
        <v>3570</v>
      </c>
      <c r="C171" s="249">
        <v>300</v>
      </c>
    </row>
    <row r="172" spans="1:3">
      <c r="A172" s="247">
        <v>167</v>
      </c>
      <c r="B172" s="248" t="s">
        <v>3135</v>
      </c>
      <c r="C172" s="249">
        <v>233</v>
      </c>
    </row>
    <row r="173" spans="1:3">
      <c r="A173" s="247">
        <v>168</v>
      </c>
      <c r="B173" s="248" t="s">
        <v>3033</v>
      </c>
      <c r="C173" s="249">
        <v>291</v>
      </c>
    </row>
    <row r="174" spans="1:3">
      <c r="A174" s="247">
        <v>169</v>
      </c>
      <c r="B174" s="248" t="s">
        <v>3584</v>
      </c>
      <c r="C174" s="249">
        <v>34</v>
      </c>
    </row>
    <row r="175" spans="1:3">
      <c r="A175" s="247">
        <v>170</v>
      </c>
      <c r="B175" s="248" t="s">
        <v>3096</v>
      </c>
      <c r="C175" s="249">
        <v>242</v>
      </c>
    </row>
    <row r="176" spans="1:3">
      <c r="A176" s="247">
        <v>171</v>
      </c>
      <c r="B176" s="248" t="s">
        <v>3015</v>
      </c>
      <c r="C176" s="249">
        <v>0</v>
      </c>
    </row>
    <row r="177" spans="1:3">
      <c r="A177" s="247">
        <v>172</v>
      </c>
      <c r="B177" s="248" t="s">
        <v>2543</v>
      </c>
      <c r="C177" s="249">
        <v>164</v>
      </c>
    </row>
    <row r="178" spans="1:3">
      <c r="A178" s="247">
        <v>173</v>
      </c>
      <c r="B178" s="248" t="s">
        <v>2544</v>
      </c>
      <c r="C178" s="249">
        <v>163</v>
      </c>
    </row>
    <row r="179" spans="1:3">
      <c r="A179" s="247">
        <v>174</v>
      </c>
      <c r="B179" s="248" t="s">
        <v>3064</v>
      </c>
      <c r="C179" s="249">
        <v>166</v>
      </c>
    </row>
    <row r="180" spans="1:3">
      <c r="A180" s="247">
        <v>175</v>
      </c>
      <c r="B180" s="248" t="s">
        <v>3040</v>
      </c>
      <c r="C180" s="249">
        <v>196</v>
      </c>
    </row>
    <row r="181" spans="1:3">
      <c r="A181" s="247">
        <v>176</v>
      </c>
      <c r="B181" s="248" t="s">
        <v>3077</v>
      </c>
      <c r="C181" s="249">
        <v>91</v>
      </c>
    </row>
    <row r="182" spans="1:3">
      <c r="A182" s="247">
        <v>177</v>
      </c>
      <c r="B182" s="248" t="s">
        <v>3082</v>
      </c>
      <c r="C182" s="249">
        <v>233</v>
      </c>
    </row>
    <row r="183" spans="1:3">
      <c r="A183" s="247">
        <v>178</v>
      </c>
      <c r="B183" s="248" t="s">
        <v>3072</v>
      </c>
      <c r="C183" s="249">
        <v>149</v>
      </c>
    </row>
    <row r="184" spans="1:3">
      <c r="A184" s="247">
        <v>179</v>
      </c>
      <c r="B184" s="248" t="s">
        <v>3073</v>
      </c>
      <c r="C184" s="249">
        <v>167</v>
      </c>
    </row>
    <row r="185" spans="1:3">
      <c r="A185" s="247">
        <v>180</v>
      </c>
      <c r="B185" s="248" t="s">
        <v>3574</v>
      </c>
      <c r="C185" s="249">
        <v>212</v>
      </c>
    </row>
    <row r="186" spans="1:3">
      <c r="A186" s="247">
        <v>181</v>
      </c>
      <c r="B186" s="248" t="s">
        <v>3154</v>
      </c>
      <c r="C186" s="249">
        <v>203</v>
      </c>
    </row>
    <row r="187" spans="1:3">
      <c r="A187" s="247">
        <v>182</v>
      </c>
      <c r="B187" s="248" t="s">
        <v>2992</v>
      </c>
      <c r="C187" s="249">
        <v>144</v>
      </c>
    </row>
    <row r="188" spans="1:3">
      <c r="A188" s="247">
        <v>183</v>
      </c>
      <c r="B188" s="248" t="s">
        <v>3155</v>
      </c>
      <c r="C188" s="249">
        <v>200</v>
      </c>
    </row>
    <row r="189" spans="1:3">
      <c r="A189" s="247">
        <v>184</v>
      </c>
      <c r="B189" s="248" t="s">
        <v>3576</v>
      </c>
      <c r="C189" s="249">
        <v>193</v>
      </c>
    </row>
    <row r="190" spans="1:3">
      <c r="A190" s="247">
        <v>185</v>
      </c>
      <c r="B190" s="248" t="s">
        <v>3244</v>
      </c>
      <c r="C190" s="249">
        <v>188</v>
      </c>
    </row>
    <row r="191" spans="1:3">
      <c r="A191" s="247">
        <v>186</v>
      </c>
      <c r="B191" s="248" t="s">
        <v>3066</v>
      </c>
      <c r="C191" s="249">
        <v>151</v>
      </c>
    </row>
    <row r="192" spans="1:3">
      <c r="A192" s="247">
        <v>187</v>
      </c>
      <c r="B192" s="248" t="s">
        <v>3013</v>
      </c>
      <c r="C192" s="249">
        <v>0</v>
      </c>
    </row>
    <row r="193" spans="1:3">
      <c r="A193" s="247">
        <v>188</v>
      </c>
      <c r="B193" s="248" t="s">
        <v>3067</v>
      </c>
      <c r="C193" s="249">
        <v>134</v>
      </c>
    </row>
    <row r="194" spans="1:3">
      <c r="A194" s="247">
        <v>189</v>
      </c>
      <c r="B194" s="248" t="s">
        <v>3045</v>
      </c>
      <c r="C194" s="249">
        <v>75</v>
      </c>
    </row>
    <row r="195" spans="1:3">
      <c r="A195" s="247">
        <v>190</v>
      </c>
      <c r="B195" s="248" t="s">
        <v>3075</v>
      </c>
      <c r="C195" s="249">
        <v>142</v>
      </c>
    </row>
    <row r="196" spans="1:3">
      <c r="A196" s="247">
        <v>191</v>
      </c>
      <c r="B196" s="248" t="s">
        <v>3087</v>
      </c>
      <c r="C196" s="249">
        <v>129</v>
      </c>
    </row>
    <row r="197" spans="1:3">
      <c r="A197" s="247">
        <v>192</v>
      </c>
      <c r="B197" s="248" t="s">
        <v>3086</v>
      </c>
      <c r="C197" s="249">
        <v>121</v>
      </c>
    </row>
    <row r="198" spans="1:3">
      <c r="A198" s="247">
        <v>193</v>
      </c>
      <c r="B198" s="248" t="s">
        <v>3247</v>
      </c>
      <c r="C198" s="249">
        <v>2</v>
      </c>
    </row>
    <row r="199" spans="1:3">
      <c r="A199" s="247">
        <v>194</v>
      </c>
      <c r="B199" s="248" t="s">
        <v>3110</v>
      </c>
      <c r="C199" s="249">
        <v>146</v>
      </c>
    </row>
    <row r="200" spans="1:3">
      <c r="A200" s="247">
        <v>195</v>
      </c>
      <c r="B200" s="248" t="s">
        <v>3090</v>
      </c>
      <c r="C200" s="249">
        <v>111</v>
      </c>
    </row>
    <row r="201" spans="1:3">
      <c r="A201" s="247">
        <v>196</v>
      </c>
      <c r="B201" s="248" t="s">
        <v>3069</v>
      </c>
      <c r="C201" s="249">
        <v>123</v>
      </c>
    </row>
    <row r="202" spans="1:3">
      <c r="A202" s="247">
        <v>197</v>
      </c>
      <c r="B202" s="248" t="s">
        <v>3081</v>
      </c>
      <c r="C202" s="249">
        <v>138</v>
      </c>
    </row>
    <row r="203" spans="1:3">
      <c r="A203" s="247">
        <v>198</v>
      </c>
      <c r="B203" s="248" t="s">
        <v>3092</v>
      </c>
      <c r="C203" s="249">
        <v>113</v>
      </c>
    </row>
    <row r="204" spans="1:3">
      <c r="A204" s="247">
        <v>199</v>
      </c>
      <c r="B204" s="248" t="s">
        <v>3103</v>
      </c>
      <c r="C204" s="249">
        <v>140</v>
      </c>
    </row>
    <row r="205" spans="1:3">
      <c r="A205" s="247">
        <v>200</v>
      </c>
      <c r="B205" s="248" t="s">
        <v>3587</v>
      </c>
      <c r="C205" s="249">
        <v>44</v>
      </c>
    </row>
    <row r="206" spans="1:3">
      <c r="A206" s="247">
        <v>201</v>
      </c>
      <c r="B206" s="248" t="s">
        <v>3163</v>
      </c>
      <c r="C206" s="249">
        <v>131</v>
      </c>
    </row>
    <row r="207" spans="1:3">
      <c r="A207" s="247">
        <v>202</v>
      </c>
      <c r="B207" s="248" t="s">
        <v>3071</v>
      </c>
      <c r="C207" s="249">
        <v>119</v>
      </c>
    </row>
    <row r="208" spans="1:3">
      <c r="A208" s="247">
        <v>203</v>
      </c>
      <c r="B208" s="248" t="s">
        <v>3124</v>
      </c>
      <c r="C208" s="249">
        <v>141</v>
      </c>
    </row>
    <row r="209" spans="1:3">
      <c r="A209" s="247">
        <v>204</v>
      </c>
      <c r="B209" s="248" t="s">
        <v>3579</v>
      </c>
      <c r="C209" s="249">
        <v>141</v>
      </c>
    </row>
    <row r="210" spans="1:3">
      <c r="A210" s="247">
        <v>205</v>
      </c>
      <c r="B210" s="248" t="s">
        <v>3104</v>
      </c>
      <c r="C210" s="249">
        <v>139</v>
      </c>
    </row>
    <row r="211" spans="1:3">
      <c r="A211" s="247">
        <v>206</v>
      </c>
      <c r="B211" s="248" t="s">
        <v>3111</v>
      </c>
      <c r="C211" s="249">
        <v>99</v>
      </c>
    </row>
    <row r="212" spans="1:3">
      <c r="A212" s="247">
        <v>207</v>
      </c>
      <c r="B212" s="248" t="s">
        <v>3088</v>
      </c>
      <c r="C212" s="249">
        <v>123</v>
      </c>
    </row>
    <row r="213" spans="1:3">
      <c r="A213" s="247">
        <v>208</v>
      </c>
      <c r="B213" s="248" t="s">
        <v>2768</v>
      </c>
      <c r="C213" s="249">
        <v>134</v>
      </c>
    </row>
    <row r="214" spans="1:3">
      <c r="A214" s="247">
        <v>209</v>
      </c>
      <c r="B214" s="248" t="s">
        <v>3016</v>
      </c>
      <c r="C214" s="249">
        <v>93</v>
      </c>
    </row>
    <row r="215" spans="1:3">
      <c r="A215" s="247">
        <v>210</v>
      </c>
      <c r="B215" s="248" t="s">
        <v>3132</v>
      </c>
      <c r="C215" s="249">
        <v>118</v>
      </c>
    </row>
    <row r="216" spans="1:3">
      <c r="A216" s="247">
        <v>211</v>
      </c>
      <c r="B216" s="248" t="s">
        <v>3079</v>
      </c>
      <c r="C216" s="249">
        <v>101</v>
      </c>
    </row>
    <row r="217" spans="1:3">
      <c r="A217" s="247">
        <v>212</v>
      </c>
      <c r="B217" s="248" t="s">
        <v>3580</v>
      </c>
      <c r="C217" s="249">
        <v>124</v>
      </c>
    </row>
    <row r="218" spans="1:3">
      <c r="A218" s="247">
        <v>213</v>
      </c>
      <c r="B218" s="248" t="s">
        <v>3581</v>
      </c>
      <c r="C218" s="249">
        <v>121</v>
      </c>
    </row>
    <row r="219" spans="1:3">
      <c r="A219" s="247">
        <v>214</v>
      </c>
      <c r="B219" s="248" t="s">
        <v>3583</v>
      </c>
      <c r="C219" s="249">
        <v>116</v>
      </c>
    </row>
    <row r="220" spans="1:3">
      <c r="A220" s="247">
        <v>215</v>
      </c>
      <c r="B220" s="248" t="s">
        <v>3563</v>
      </c>
      <c r="C220" s="249">
        <v>115</v>
      </c>
    </row>
    <row r="221" spans="1:3">
      <c r="A221" s="247">
        <v>216</v>
      </c>
      <c r="B221" s="248" t="s">
        <v>3058</v>
      </c>
      <c r="C221" s="249">
        <v>0</v>
      </c>
    </row>
    <row r="222" spans="1:3">
      <c r="A222" s="247">
        <v>217</v>
      </c>
      <c r="B222" s="248" t="s">
        <v>3196</v>
      </c>
      <c r="C222" s="249">
        <v>74</v>
      </c>
    </row>
    <row r="223" spans="1:3">
      <c r="A223" s="247">
        <v>218</v>
      </c>
      <c r="B223" s="248" t="s">
        <v>3585</v>
      </c>
      <c r="C223" s="249">
        <v>99</v>
      </c>
    </row>
    <row r="224" spans="1:3">
      <c r="A224" s="247">
        <v>219</v>
      </c>
      <c r="B224" s="248" t="s">
        <v>3190</v>
      </c>
      <c r="C224" s="249">
        <v>58</v>
      </c>
    </row>
    <row r="225" spans="1:3">
      <c r="A225" s="247">
        <v>220</v>
      </c>
      <c r="B225" s="248" t="s">
        <v>3070</v>
      </c>
      <c r="C225" s="249">
        <v>80</v>
      </c>
    </row>
    <row r="226" spans="1:3">
      <c r="A226" s="247">
        <v>221</v>
      </c>
      <c r="B226" s="248" t="s">
        <v>3054</v>
      </c>
      <c r="C226" s="249">
        <v>80</v>
      </c>
    </row>
    <row r="227" spans="1:3">
      <c r="A227" s="247">
        <v>222</v>
      </c>
      <c r="B227" s="248" t="s">
        <v>3038</v>
      </c>
      <c r="C227" s="249">
        <v>85</v>
      </c>
    </row>
    <row r="228" spans="1:3">
      <c r="A228" s="247">
        <v>223</v>
      </c>
      <c r="B228" s="248" t="s">
        <v>3039</v>
      </c>
      <c r="C228" s="249">
        <v>85</v>
      </c>
    </row>
    <row r="229" spans="1:3">
      <c r="A229" s="247">
        <v>224</v>
      </c>
      <c r="B229" s="248" t="s">
        <v>3047</v>
      </c>
      <c r="C229" s="249">
        <v>85</v>
      </c>
    </row>
    <row r="230" spans="1:3">
      <c r="A230" s="247">
        <v>225</v>
      </c>
      <c r="B230" s="248" t="s">
        <v>3041</v>
      </c>
      <c r="C230" s="249">
        <v>24</v>
      </c>
    </row>
    <row r="231" spans="1:3">
      <c r="A231" s="247">
        <v>226</v>
      </c>
      <c r="B231" s="248" t="s">
        <v>3143</v>
      </c>
      <c r="C231" s="249">
        <v>83</v>
      </c>
    </row>
    <row r="232" spans="1:3">
      <c r="A232" s="247">
        <v>227</v>
      </c>
      <c r="B232" s="248" t="s">
        <v>3117</v>
      </c>
      <c r="C232" s="249">
        <v>61</v>
      </c>
    </row>
    <row r="233" spans="1:3">
      <c r="A233" s="247">
        <v>228</v>
      </c>
      <c r="B233" s="248" t="s">
        <v>2507</v>
      </c>
      <c r="C233" s="249">
        <v>49</v>
      </c>
    </row>
    <row r="234" spans="1:3">
      <c r="A234" s="247">
        <v>229</v>
      </c>
      <c r="B234" s="248" t="s">
        <v>2499</v>
      </c>
      <c r="C234" s="249">
        <v>35</v>
      </c>
    </row>
    <row r="235" spans="1:3">
      <c r="A235" s="247">
        <v>230</v>
      </c>
      <c r="B235" s="248" t="s">
        <v>3150</v>
      </c>
      <c r="C235" s="249">
        <v>68</v>
      </c>
    </row>
    <row r="236" spans="1:3">
      <c r="A236" s="247">
        <v>231</v>
      </c>
      <c r="B236" s="248" t="s">
        <v>3575</v>
      </c>
      <c r="C236" s="249">
        <v>71</v>
      </c>
    </row>
    <row r="237" spans="1:3">
      <c r="A237" s="247">
        <v>232</v>
      </c>
      <c r="B237" s="248" t="s">
        <v>3588</v>
      </c>
      <c r="C237" s="249">
        <v>64</v>
      </c>
    </row>
    <row r="238" spans="1:3">
      <c r="A238" s="247">
        <v>233</v>
      </c>
      <c r="B238" s="248" t="s">
        <v>3123</v>
      </c>
      <c r="C238" s="249">
        <v>63</v>
      </c>
    </row>
    <row r="239" spans="1:3">
      <c r="A239" s="247">
        <v>234</v>
      </c>
      <c r="B239" s="248" t="s">
        <v>3026</v>
      </c>
      <c r="C239" s="249">
        <v>72</v>
      </c>
    </row>
    <row r="240" spans="1:3">
      <c r="A240" s="247">
        <v>235</v>
      </c>
      <c r="B240" s="248" t="s">
        <v>3217</v>
      </c>
      <c r="C240" s="249">
        <v>70</v>
      </c>
    </row>
    <row r="241" spans="1:3">
      <c r="A241" s="247">
        <v>236</v>
      </c>
      <c r="B241" s="248" t="s">
        <v>3252</v>
      </c>
      <c r="C241" s="249">
        <v>62</v>
      </c>
    </row>
    <row r="242" spans="1:3">
      <c r="A242" s="247">
        <v>237</v>
      </c>
      <c r="B242" s="248" t="s">
        <v>3188</v>
      </c>
      <c r="C242" s="249">
        <v>45</v>
      </c>
    </row>
    <row r="243" spans="1:3">
      <c r="A243" s="247">
        <v>238</v>
      </c>
      <c r="B243" s="248" t="s">
        <v>3107</v>
      </c>
      <c r="C243" s="249">
        <v>53</v>
      </c>
    </row>
    <row r="244" spans="1:3">
      <c r="A244" s="247">
        <v>239</v>
      </c>
      <c r="B244" s="248" t="s">
        <v>3126</v>
      </c>
      <c r="C244" s="249">
        <v>60</v>
      </c>
    </row>
    <row r="245" spans="1:3">
      <c r="A245" s="247">
        <v>240</v>
      </c>
      <c r="B245" s="248" t="s">
        <v>3004</v>
      </c>
      <c r="C245" s="249">
        <v>60</v>
      </c>
    </row>
    <row r="246" spans="1:3">
      <c r="A246" s="247">
        <v>241</v>
      </c>
      <c r="B246" s="248" t="s">
        <v>3128</v>
      </c>
      <c r="C246" s="249">
        <v>59</v>
      </c>
    </row>
    <row r="247" spans="1:3">
      <c r="A247" s="247">
        <v>242</v>
      </c>
      <c r="B247" s="248" t="s">
        <v>3114</v>
      </c>
      <c r="C247" s="249">
        <v>44</v>
      </c>
    </row>
    <row r="248" spans="1:3">
      <c r="A248" s="247">
        <v>243</v>
      </c>
      <c r="B248" s="248" t="s">
        <v>3133</v>
      </c>
      <c r="C248" s="249">
        <v>50</v>
      </c>
    </row>
    <row r="249" spans="1:3">
      <c r="A249" s="247">
        <v>244</v>
      </c>
      <c r="B249" s="248" t="s">
        <v>3593</v>
      </c>
      <c r="C249" s="249">
        <v>50</v>
      </c>
    </row>
    <row r="250" spans="1:3">
      <c r="A250" s="247">
        <v>245</v>
      </c>
      <c r="B250" s="248" t="s">
        <v>3592</v>
      </c>
      <c r="C250" s="249">
        <v>50</v>
      </c>
    </row>
    <row r="251" spans="1:3">
      <c r="A251" s="247">
        <v>246</v>
      </c>
      <c r="B251" s="248" t="s">
        <v>3084</v>
      </c>
      <c r="C251" s="249">
        <v>49</v>
      </c>
    </row>
    <row r="252" spans="1:3">
      <c r="A252" s="247">
        <v>247</v>
      </c>
      <c r="B252" s="248" t="s">
        <v>3586</v>
      </c>
      <c r="C252" s="249">
        <v>49</v>
      </c>
    </row>
    <row r="253" spans="1:3">
      <c r="A253" s="247">
        <v>248</v>
      </c>
      <c r="B253" s="248" t="s">
        <v>3056</v>
      </c>
      <c r="C253" s="249">
        <v>0</v>
      </c>
    </row>
    <row r="254" spans="1:3">
      <c r="A254" s="247">
        <v>249</v>
      </c>
      <c r="B254" s="248" t="s">
        <v>3713</v>
      </c>
      <c r="C254" s="249">
        <v>0</v>
      </c>
    </row>
    <row r="255" spans="1:3">
      <c r="A255" s="247">
        <v>250</v>
      </c>
      <c r="B255" s="248" t="s">
        <v>2861</v>
      </c>
      <c r="C255" s="249">
        <v>41</v>
      </c>
    </row>
    <row r="256" spans="1:3">
      <c r="A256" s="247">
        <v>251</v>
      </c>
      <c r="B256" s="248" t="s">
        <v>3594</v>
      </c>
      <c r="C256" s="249">
        <v>47</v>
      </c>
    </row>
    <row r="257" spans="1:3">
      <c r="A257" s="247">
        <v>252</v>
      </c>
      <c r="B257" s="248" t="s">
        <v>3609</v>
      </c>
      <c r="C257" s="249">
        <v>0</v>
      </c>
    </row>
    <row r="258" spans="1:3">
      <c r="A258" s="247">
        <v>253</v>
      </c>
      <c r="B258" s="248" t="s">
        <v>2547</v>
      </c>
      <c r="C258" s="249">
        <v>34</v>
      </c>
    </row>
    <row r="259" spans="1:3">
      <c r="A259" s="247">
        <v>254</v>
      </c>
      <c r="B259" s="248" t="s">
        <v>3129</v>
      </c>
      <c r="C259" s="249">
        <v>39</v>
      </c>
    </row>
    <row r="260" spans="1:3">
      <c r="A260" s="247">
        <v>255</v>
      </c>
      <c r="B260" s="248" t="s">
        <v>3157</v>
      </c>
      <c r="C260" s="249">
        <v>40</v>
      </c>
    </row>
    <row r="261" spans="1:3">
      <c r="A261" s="247">
        <v>256</v>
      </c>
      <c r="B261" s="248" t="s">
        <v>3595</v>
      </c>
      <c r="C261" s="249">
        <v>40</v>
      </c>
    </row>
    <row r="262" spans="1:3">
      <c r="A262" s="247">
        <v>257</v>
      </c>
      <c r="B262" s="248" t="s">
        <v>3094</v>
      </c>
      <c r="C262" s="249">
        <v>32</v>
      </c>
    </row>
    <row r="263" spans="1:3">
      <c r="A263" s="247">
        <v>258</v>
      </c>
      <c r="B263" s="248" t="s">
        <v>3164</v>
      </c>
      <c r="C263" s="249">
        <v>29</v>
      </c>
    </row>
    <row r="264" spans="1:3">
      <c r="A264" s="247">
        <v>259</v>
      </c>
      <c r="B264" s="248" t="s">
        <v>3085</v>
      </c>
      <c r="C264" s="249">
        <v>12</v>
      </c>
    </row>
    <row r="265" spans="1:3">
      <c r="A265" s="247">
        <v>260</v>
      </c>
      <c r="B265" s="248" t="s">
        <v>3136</v>
      </c>
      <c r="C265" s="249">
        <v>31</v>
      </c>
    </row>
    <row r="266" spans="1:3">
      <c r="A266" s="247">
        <v>261</v>
      </c>
      <c r="B266" s="248" t="s">
        <v>3596</v>
      </c>
      <c r="C266" s="249">
        <v>38</v>
      </c>
    </row>
    <row r="267" spans="1:3">
      <c r="A267" s="247">
        <v>262</v>
      </c>
      <c r="B267" s="248" t="s">
        <v>3046</v>
      </c>
      <c r="C267" s="249">
        <v>32</v>
      </c>
    </row>
    <row r="268" spans="1:3">
      <c r="A268" s="247">
        <v>263</v>
      </c>
      <c r="B268" s="248" t="s">
        <v>3146</v>
      </c>
      <c r="C268" s="249">
        <v>33</v>
      </c>
    </row>
    <row r="269" spans="1:3">
      <c r="A269" s="247">
        <v>264</v>
      </c>
      <c r="B269" s="248" t="s">
        <v>3068</v>
      </c>
      <c r="C269" s="249">
        <v>35</v>
      </c>
    </row>
    <row r="270" spans="1:3">
      <c r="A270" s="247">
        <v>265</v>
      </c>
      <c r="B270" s="248" t="s">
        <v>3591</v>
      </c>
      <c r="C270" s="249">
        <v>0</v>
      </c>
    </row>
    <row r="271" spans="1:3">
      <c r="A271" s="247">
        <v>266</v>
      </c>
      <c r="B271" s="248" t="s">
        <v>3101</v>
      </c>
      <c r="C271" s="249">
        <v>29</v>
      </c>
    </row>
    <row r="272" spans="1:3">
      <c r="A272" s="247">
        <v>267</v>
      </c>
      <c r="B272" s="248" t="s">
        <v>3134</v>
      </c>
      <c r="C272" s="249">
        <v>24</v>
      </c>
    </row>
    <row r="273" spans="1:3">
      <c r="A273" s="247">
        <v>268</v>
      </c>
      <c r="B273" s="248" t="s">
        <v>3106</v>
      </c>
      <c r="C273" s="249">
        <v>28</v>
      </c>
    </row>
    <row r="274" spans="1:3">
      <c r="A274" s="247">
        <v>269</v>
      </c>
      <c r="B274" s="248" t="s">
        <v>3116</v>
      </c>
      <c r="C274" s="249">
        <v>17</v>
      </c>
    </row>
    <row r="275" spans="1:3">
      <c r="A275" s="247">
        <v>270</v>
      </c>
      <c r="B275" s="248" t="s">
        <v>3597</v>
      </c>
      <c r="C275" s="249">
        <v>34</v>
      </c>
    </row>
    <row r="276" spans="1:3">
      <c r="A276" s="247">
        <v>271</v>
      </c>
      <c r="B276" s="248" t="s">
        <v>3590</v>
      </c>
      <c r="C276" s="249">
        <v>33</v>
      </c>
    </row>
    <row r="277" spans="1:3">
      <c r="A277" s="247">
        <v>272</v>
      </c>
      <c r="B277" s="248" t="s">
        <v>3211</v>
      </c>
      <c r="C277" s="249">
        <v>22</v>
      </c>
    </row>
    <row r="278" spans="1:3">
      <c r="A278" s="247">
        <v>273</v>
      </c>
      <c r="B278" s="248" t="s">
        <v>3063</v>
      </c>
      <c r="C278" s="249">
        <v>30</v>
      </c>
    </row>
    <row r="279" spans="1:3">
      <c r="A279" s="247">
        <v>274</v>
      </c>
      <c r="B279" s="248" t="s">
        <v>3151</v>
      </c>
      <c r="C279" s="249">
        <v>31</v>
      </c>
    </row>
    <row r="280" spans="1:3">
      <c r="A280" s="247">
        <v>275</v>
      </c>
      <c r="B280" s="248" t="s">
        <v>3245</v>
      </c>
      <c r="C280" s="249">
        <v>31</v>
      </c>
    </row>
    <row r="281" spans="1:3">
      <c r="A281" s="247">
        <v>276</v>
      </c>
      <c r="B281" s="248" t="s">
        <v>3567</v>
      </c>
      <c r="C281" s="249">
        <v>23</v>
      </c>
    </row>
    <row r="282" spans="1:3">
      <c r="A282" s="247">
        <v>277</v>
      </c>
      <c r="B282" s="248" t="s">
        <v>3174</v>
      </c>
      <c r="C282" s="249">
        <v>31</v>
      </c>
    </row>
    <row r="283" spans="1:3">
      <c r="A283" s="247">
        <v>278</v>
      </c>
      <c r="B283" s="248" t="s">
        <v>3162</v>
      </c>
      <c r="C283" s="249">
        <v>29</v>
      </c>
    </row>
    <row r="284" spans="1:3">
      <c r="A284" s="247">
        <v>279</v>
      </c>
      <c r="B284" s="248" t="s">
        <v>3215</v>
      </c>
      <c r="C284" s="249">
        <v>27</v>
      </c>
    </row>
    <row r="285" spans="1:3">
      <c r="A285" s="247">
        <v>280</v>
      </c>
      <c r="B285" s="248" t="s">
        <v>3216</v>
      </c>
      <c r="C285" s="249">
        <v>27</v>
      </c>
    </row>
    <row r="286" spans="1:3">
      <c r="A286" s="247">
        <v>281</v>
      </c>
      <c r="B286" s="248" t="s">
        <v>3714</v>
      </c>
      <c r="C286" s="249">
        <v>0</v>
      </c>
    </row>
    <row r="287" spans="1:3">
      <c r="A287" s="247">
        <v>282</v>
      </c>
      <c r="B287" s="248" t="s">
        <v>3100</v>
      </c>
      <c r="C287" s="249">
        <v>25</v>
      </c>
    </row>
    <row r="288" spans="1:3">
      <c r="A288" s="247">
        <v>283</v>
      </c>
      <c r="B288" s="248" t="s">
        <v>3194</v>
      </c>
      <c r="C288" s="249">
        <v>23</v>
      </c>
    </row>
    <row r="289" spans="1:3">
      <c r="A289" s="247">
        <v>284</v>
      </c>
      <c r="B289" s="248" t="s">
        <v>3715</v>
      </c>
      <c r="C289" s="249">
        <v>0</v>
      </c>
    </row>
    <row r="290" spans="1:3">
      <c r="A290" s="247">
        <v>285</v>
      </c>
      <c r="B290" s="248" t="s">
        <v>3716</v>
      </c>
      <c r="C290" s="249">
        <v>0</v>
      </c>
    </row>
    <row r="291" spans="1:3">
      <c r="A291" s="247">
        <v>286</v>
      </c>
      <c r="B291" s="248" t="s">
        <v>3119</v>
      </c>
      <c r="C291" s="249">
        <v>16</v>
      </c>
    </row>
    <row r="292" spans="1:3">
      <c r="A292" s="247">
        <v>287</v>
      </c>
      <c r="B292" s="248" t="s">
        <v>3131</v>
      </c>
      <c r="C292" s="249">
        <v>22</v>
      </c>
    </row>
    <row r="293" spans="1:3">
      <c r="A293" s="247">
        <v>288</v>
      </c>
      <c r="B293" s="248" t="s">
        <v>3140</v>
      </c>
      <c r="C293" s="249">
        <v>22</v>
      </c>
    </row>
    <row r="294" spans="1:3">
      <c r="A294" s="247">
        <v>289</v>
      </c>
      <c r="B294" s="248" t="s">
        <v>3601</v>
      </c>
      <c r="C294" s="249">
        <v>16</v>
      </c>
    </row>
    <row r="295" spans="1:3">
      <c r="A295" s="247">
        <v>290</v>
      </c>
      <c r="B295" s="248" t="s">
        <v>3139</v>
      </c>
      <c r="C295" s="249">
        <v>14</v>
      </c>
    </row>
    <row r="296" spans="1:3">
      <c r="A296" s="247">
        <v>291</v>
      </c>
      <c r="B296" s="248" t="s">
        <v>3600</v>
      </c>
      <c r="C296" s="249">
        <v>21</v>
      </c>
    </row>
    <row r="297" spans="1:3">
      <c r="A297" s="247">
        <v>292</v>
      </c>
      <c r="B297" s="248" t="s">
        <v>3603</v>
      </c>
      <c r="C297" s="249">
        <v>20</v>
      </c>
    </row>
    <row r="298" spans="1:3">
      <c r="A298" s="247">
        <v>293</v>
      </c>
      <c r="B298" s="248" t="s">
        <v>3230</v>
      </c>
      <c r="C298" s="249">
        <v>12</v>
      </c>
    </row>
    <row r="299" spans="1:3">
      <c r="A299" s="247">
        <v>294</v>
      </c>
      <c r="B299" s="248" t="s">
        <v>3602</v>
      </c>
      <c r="C299" s="249">
        <v>20</v>
      </c>
    </row>
    <row r="300" spans="1:3">
      <c r="A300" s="247">
        <v>295</v>
      </c>
      <c r="B300" s="248" t="s">
        <v>3145</v>
      </c>
      <c r="C300" s="249">
        <v>20</v>
      </c>
    </row>
    <row r="301" spans="1:3">
      <c r="A301" s="247">
        <v>296</v>
      </c>
      <c r="B301" s="248" t="s">
        <v>3210</v>
      </c>
      <c r="C301" s="249">
        <v>18</v>
      </c>
    </row>
    <row r="302" spans="1:3">
      <c r="A302" s="247">
        <v>297</v>
      </c>
      <c r="B302" s="248" t="s">
        <v>3179</v>
      </c>
      <c r="C302" s="249">
        <v>19</v>
      </c>
    </row>
    <row r="303" spans="1:3">
      <c r="A303" s="247">
        <v>298</v>
      </c>
      <c r="B303" s="248" t="s">
        <v>2551</v>
      </c>
      <c r="C303" s="249">
        <v>16</v>
      </c>
    </row>
    <row r="304" spans="1:3">
      <c r="A304" s="247">
        <v>299</v>
      </c>
      <c r="B304" s="248" t="s">
        <v>3207</v>
      </c>
      <c r="C304" s="249">
        <v>7</v>
      </c>
    </row>
    <row r="305" spans="1:3">
      <c r="A305" s="247">
        <v>300</v>
      </c>
      <c r="B305" s="248" t="s">
        <v>3183</v>
      </c>
      <c r="C305" s="249">
        <v>18</v>
      </c>
    </row>
    <row r="306" spans="1:3">
      <c r="A306" s="247">
        <v>301</v>
      </c>
      <c r="B306" s="248" t="s">
        <v>3605</v>
      </c>
      <c r="C306" s="249">
        <v>18</v>
      </c>
    </row>
    <row r="307" spans="1:3">
      <c r="A307" s="247">
        <v>302</v>
      </c>
      <c r="B307" s="248" t="s">
        <v>3604</v>
      </c>
      <c r="C307" s="249">
        <v>18</v>
      </c>
    </row>
    <row r="308" spans="1:3">
      <c r="A308" s="247">
        <v>303</v>
      </c>
      <c r="B308" s="248" t="s">
        <v>3182</v>
      </c>
      <c r="C308" s="249">
        <v>18</v>
      </c>
    </row>
    <row r="309" spans="1:3">
      <c r="A309" s="247">
        <v>304</v>
      </c>
      <c r="B309" s="248" t="s">
        <v>3159</v>
      </c>
      <c r="C309" s="249">
        <v>11</v>
      </c>
    </row>
    <row r="310" spans="1:3">
      <c r="A310" s="247">
        <v>305</v>
      </c>
      <c r="B310" s="248" t="s">
        <v>3149</v>
      </c>
      <c r="C310" s="249">
        <v>17</v>
      </c>
    </row>
    <row r="311" spans="1:3">
      <c r="A311" s="247">
        <v>306</v>
      </c>
      <c r="B311" s="248" t="s">
        <v>3160</v>
      </c>
      <c r="C311" s="249">
        <v>11</v>
      </c>
    </row>
    <row r="312" spans="1:3">
      <c r="A312" s="247">
        <v>307</v>
      </c>
      <c r="B312" s="248" t="s">
        <v>3222</v>
      </c>
      <c r="C312" s="249">
        <v>17</v>
      </c>
    </row>
    <row r="313" spans="1:3">
      <c r="A313" s="247">
        <v>308</v>
      </c>
      <c r="B313" s="248" t="s">
        <v>3166</v>
      </c>
      <c r="C313" s="249">
        <v>3</v>
      </c>
    </row>
    <row r="314" spans="1:3">
      <c r="A314" s="247">
        <v>309</v>
      </c>
      <c r="B314" s="248" t="s">
        <v>3191</v>
      </c>
      <c r="C314" s="249">
        <v>11</v>
      </c>
    </row>
    <row r="315" spans="1:3">
      <c r="A315" s="247">
        <v>310</v>
      </c>
      <c r="B315" s="248" t="s">
        <v>3138</v>
      </c>
      <c r="C315" s="249">
        <v>11</v>
      </c>
    </row>
    <row r="316" spans="1:3">
      <c r="A316" s="247">
        <v>311</v>
      </c>
      <c r="B316" s="248" t="s">
        <v>3167</v>
      </c>
      <c r="C316" s="249">
        <v>14</v>
      </c>
    </row>
    <row r="317" spans="1:3">
      <c r="A317" s="247">
        <v>312</v>
      </c>
      <c r="B317" s="248" t="s">
        <v>3171</v>
      </c>
      <c r="C317" s="249">
        <v>16</v>
      </c>
    </row>
    <row r="318" spans="1:3">
      <c r="A318" s="247">
        <v>313</v>
      </c>
      <c r="B318" s="248" t="s">
        <v>2717</v>
      </c>
      <c r="C318" s="249">
        <v>16</v>
      </c>
    </row>
    <row r="319" spans="1:3">
      <c r="A319" s="247">
        <v>314</v>
      </c>
      <c r="B319" s="248" t="s">
        <v>3717</v>
      </c>
      <c r="C319" s="249">
        <v>0</v>
      </c>
    </row>
    <row r="320" spans="1:3">
      <c r="A320" s="247">
        <v>315</v>
      </c>
      <c r="B320" s="248" t="s">
        <v>3109</v>
      </c>
      <c r="C320" s="249">
        <v>15</v>
      </c>
    </row>
    <row r="321" spans="1:3">
      <c r="A321" s="247">
        <v>316</v>
      </c>
      <c r="B321" s="248" t="s">
        <v>3095</v>
      </c>
      <c r="C321" s="249">
        <v>15</v>
      </c>
    </row>
    <row r="322" spans="1:3">
      <c r="A322" s="247">
        <v>317</v>
      </c>
      <c r="B322" s="248" t="s">
        <v>3599</v>
      </c>
      <c r="C322" s="249">
        <v>14</v>
      </c>
    </row>
    <row r="323" spans="1:3">
      <c r="A323" s="247">
        <v>318</v>
      </c>
      <c r="B323" s="248" t="s">
        <v>3161</v>
      </c>
      <c r="C323" s="249">
        <v>11</v>
      </c>
    </row>
    <row r="324" spans="1:3">
      <c r="A324" s="247">
        <v>319</v>
      </c>
      <c r="B324" s="248" t="s">
        <v>3130</v>
      </c>
      <c r="C324" s="249">
        <v>14</v>
      </c>
    </row>
    <row r="325" spans="1:3">
      <c r="A325" s="247">
        <v>320</v>
      </c>
      <c r="B325" s="248" t="s">
        <v>3623</v>
      </c>
      <c r="C325" s="249">
        <v>2</v>
      </c>
    </row>
    <row r="326" spans="1:3">
      <c r="A326" s="247">
        <v>321</v>
      </c>
      <c r="B326" s="248" t="s">
        <v>3172</v>
      </c>
      <c r="C326" s="249">
        <v>13</v>
      </c>
    </row>
    <row r="327" spans="1:3">
      <c r="A327" s="247">
        <v>322</v>
      </c>
      <c r="B327" s="248" t="s">
        <v>3598</v>
      </c>
      <c r="C327" s="249">
        <v>11</v>
      </c>
    </row>
    <row r="328" spans="1:3">
      <c r="A328" s="247">
        <v>323</v>
      </c>
      <c r="B328" s="248" t="s">
        <v>3193</v>
      </c>
      <c r="C328" s="249">
        <v>4</v>
      </c>
    </row>
    <row r="329" spans="1:3">
      <c r="A329" s="247">
        <v>324</v>
      </c>
      <c r="B329" s="248" t="s">
        <v>3620</v>
      </c>
      <c r="C329" s="249">
        <v>0</v>
      </c>
    </row>
    <row r="330" spans="1:3">
      <c r="A330" s="247">
        <v>325</v>
      </c>
      <c r="B330" s="248" t="s">
        <v>3108</v>
      </c>
      <c r="C330" s="249">
        <v>13</v>
      </c>
    </row>
    <row r="331" spans="1:3">
      <c r="A331" s="247">
        <v>326</v>
      </c>
      <c r="B331" s="248" t="s">
        <v>3158</v>
      </c>
      <c r="C331" s="249">
        <v>9</v>
      </c>
    </row>
    <row r="332" spans="1:3">
      <c r="A332" s="247">
        <v>327</v>
      </c>
      <c r="B332" s="248" t="s">
        <v>3105</v>
      </c>
      <c r="C332" s="249">
        <v>13</v>
      </c>
    </row>
    <row r="333" spans="1:3">
      <c r="A333" s="247">
        <v>328</v>
      </c>
      <c r="B333" s="248" t="s">
        <v>3170</v>
      </c>
      <c r="C333" s="249">
        <v>8</v>
      </c>
    </row>
    <row r="334" spans="1:3">
      <c r="A334" s="247">
        <v>329</v>
      </c>
      <c r="B334" s="248" t="s">
        <v>3208</v>
      </c>
      <c r="C334" s="249">
        <v>11</v>
      </c>
    </row>
    <row r="335" spans="1:3">
      <c r="A335" s="247">
        <v>330</v>
      </c>
      <c r="B335" s="248" t="s">
        <v>3227</v>
      </c>
      <c r="C335" s="249">
        <v>13</v>
      </c>
    </row>
    <row r="336" spans="1:3">
      <c r="A336" s="247">
        <v>331</v>
      </c>
      <c r="B336" s="248" t="s">
        <v>3251</v>
      </c>
      <c r="C336" s="249">
        <v>11</v>
      </c>
    </row>
    <row r="337" spans="1:3">
      <c r="A337" s="247">
        <v>332</v>
      </c>
      <c r="B337" s="248" t="s">
        <v>3187</v>
      </c>
      <c r="C337" s="249">
        <v>12</v>
      </c>
    </row>
    <row r="338" spans="1:3">
      <c r="A338" s="247">
        <v>333</v>
      </c>
      <c r="B338" s="248" t="s">
        <v>3718</v>
      </c>
      <c r="C338" s="249">
        <v>0</v>
      </c>
    </row>
    <row r="339" spans="1:3">
      <c r="A339" s="247">
        <v>334</v>
      </c>
      <c r="B339" s="248" t="s">
        <v>3165</v>
      </c>
      <c r="C339" s="249">
        <v>10</v>
      </c>
    </row>
    <row r="340" spans="1:3">
      <c r="A340" s="247">
        <v>335</v>
      </c>
      <c r="B340" s="248" t="s">
        <v>3229</v>
      </c>
      <c r="C340" s="249">
        <v>6</v>
      </c>
    </row>
    <row r="341" spans="1:3">
      <c r="A341" s="247">
        <v>336</v>
      </c>
      <c r="B341" s="248" t="s">
        <v>3152</v>
      </c>
      <c r="C341" s="249">
        <v>10</v>
      </c>
    </row>
    <row r="342" spans="1:3">
      <c r="A342" s="247">
        <v>337</v>
      </c>
      <c r="B342" s="248" t="s">
        <v>3173</v>
      </c>
      <c r="C342" s="249">
        <v>11</v>
      </c>
    </row>
    <row r="343" spans="1:3">
      <c r="A343" s="247">
        <v>338</v>
      </c>
      <c r="B343" s="248" t="s">
        <v>3205</v>
      </c>
      <c r="C343" s="249">
        <v>11</v>
      </c>
    </row>
    <row r="344" spans="1:3">
      <c r="A344" s="247">
        <v>339</v>
      </c>
      <c r="B344" s="248" t="s">
        <v>3115</v>
      </c>
      <c r="C344" s="249">
        <v>9</v>
      </c>
    </row>
    <row r="345" spans="1:3">
      <c r="A345" s="247">
        <v>340</v>
      </c>
      <c r="B345" s="248" t="s">
        <v>3607</v>
      </c>
      <c r="C345" s="249">
        <v>10</v>
      </c>
    </row>
    <row r="346" spans="1:3">
      <c r="A346" s="247">
        <v>341</v>
      </c>
      <c r="B346" s="248" t="s">
        <v>3612</v>
      </c>
      <c r="C346" s="249">
        <v>10</v>
      </c>
    </row>
    <row r="347" spans="1:3">
      <c r="A347" s="247">
        <v>342</v>
      </c>
      <c r="B347" s="248" t="s">
        <v>3052</v>
      </c>
      <c r="C347" s="249">
        <v>10</v>
      </c>
    </row>
    <row r="348" spans="1:3">
      <c r="A348" s="247">
        <v>343</v>
      </c>
      <c r="B348" s="248" t="s">
        <v>3198</v>
      </c>
      <c r="C348" s="249">
        <v>10</v>
      </c>
    </row>
    <row r="349" spans="1:3">
      <c r="A349" s="247">
        <v>344</v>
      </c>
      <c r="B349" s="248" t="s">
        <v>3719</v>
      </c>
      <c r="C349" s="249">
        <v>0</v>
      </c>
    </row>
    <row r="350" spans="1:3">
      <c r="A350" s="247">
        <v>345</v>
      </c>
      <c r="B350" s="248" t="s">
        <v>3127</v>
      </c>
      <c r="C350" s="249">
        <v>10</v>
      </c>
    </row>
    <row r="351" spans="1:3">
      <c r="A351" s="247">
        <v>346</v>
      </c>
      <c r="B351" s="248" t="s">
        <v>3225</v>
      </c>
      <c r="C351" s="249">
        <v>9</v>
      </c>
    </row>
    <row r="352" spans="1:3">
      <c r="A352" s="247">
        <v>347</v>
      </c>
      <c r="B352" s="248" t="s">
        <v>3235</v>
      </c>
      <c r="C352" s="249">
        <v>9</v>
      </c>
    </row>
    <row r="353" spans="1:3">
      <c r="A353" s="247">
        <v>348</v>
      </c>
      <c r="B353" s="248" t="s">
        <v>3610</v>
      </c>
      <c r="C353" s="249">
        <v>9</v>
      </c>
    </row>
    <row r="354" spans="1:3">
      <c r="A354" s="247">
        <v>349</v>
      </c>
      <c r="B354" s="248" t="s">
        <v>2531</v>
      </c>
      <c r="C354" s="249">
        <v>9</v>
      </c>
    </row>
    <row r="355" spans="1:3">
      <c r="A355" s="247">
        <v>350</v>
      </c>
      <c r="B355" s="248" t="s">
        <v>3169</v>
      </c>
      <c r="C355" s="249">
        <v>8</v>
      </c>
    </row>
    <row r="356" spans="1:3">
      <c r="A356" s="247">
        <v>351</v>
      </c>
      <c r="B356" s="248" t="s">
        <v>3608</v>
      </c>
      <c r="C356" s="249">
        <v>9</v>
      </c>
    </row>
    <row r="357" spans="1:3">
      <c r="A357" s="247">
        <v>352</v>
      </c>
      <c r="B357" s="248" t="s">
        <v>3239</v>
      </c>
      <c r="C357" s="249">
        <v>9</v>
      </c>
    </row>
    <row r="358" spans="1:3">
      <c r="A358" s="247">
        <v>353</v>
      </c>
      <c r="B358" s="248" t="s">
        <v>2891</v>
      </c>
      <c r="C358" s="249">
        <v>7</v>
      </c>
    </row>
    <row r="359" spans="1:3">
      <c r="A359" s="247">
        <v>354</v>
      </c>
      <c r="B359" s="248" t="s">
        <v>3044</v>
      </c>
      <c r="C359" s="249">
        <v>4</v>
      </c>
    </row>
    <row r="360" spans="1:3">
      <c r="A360" s="247">
        <v>355</v>
      </c>
      <c r="B360" s="248" t="s">
        <v>3253</v>
      </c>
      <c r="C360" s="249">
        <v>8</v>
      </c>
    </row>
    <row r="361" spans="1:3">
      <c r="A361" s="247">
        <v>356</v>
      </c>
      <c r="B361" s="248" t="s">
        <v>3720</v>
      </c>
      <c r="C361" s="249">
        <v>0</v>
      </c>
    </row>
    <row r="362" spans="1:3">
      <c r="A362" s="247">
        <v>357</v>
      </c>
      <c r="B362" s="248" t="s">
        <v>3615</v>
      </c>
      <c r="C362" s="249">
        <v>8</v>
      </c>
    </row>
    <row r="363" spans="1:3">
      <c r="A363" s="247">
        <v>358</v>
      </c>
      <c r="B363" s="248" t="s">
        <v>3178</v>
      </c>
      <c r="C363" s="249">
        <v>8</v>
      </c>
    </row>
    <row r="364" spans="1:3">
      <c r="A364" s="247">
        <v>359</v>
      </c>
      <c r="B364" s="248" t="s">
        <v>2540</v>
      </c>
      <c r="C364" s="249">
        <v>7</v>
      </c>
    </row>
    <row r="365" spans="1:3">
      <c r="A365" s="247">
        <v>360</v>
      </c>
      <c r="B365" s="248" t="s">
        <v>3546</v>
      </c>
      <c r="C365" s="249">
        <v>6</v>
      </c>
    </row>
    <row r="366" spans="1:3">
      <c r="A366" s="247">
        <v>361</v>
      </c>
      <c r="B366" s="248" t="s">
        <v>3613</v>
      </c>
      <c r="C366" s="249">
        <v>8</v>
      </c>
    </row>
    <row r="367" spans="1:3">
      <c r="A367" s="247">
        <v>362</v>
      </c>
      <c r="B367" s="248" t="s">
        <v>3209</v>
      </c>
      <c r="C367" s="249">
        <v>8</v>
      </c>
    </row>
    <row r="368" spans="1:3">
      <c r="A368" s="247">
        <v>363</v>
      </c>
      <c r="B368" s="248" t="s">
        <v>3147</v>
      </c>
      <c r="C368" s="249">
        <v>7</v>
      </c>
    </row>
    <row r="369" spans="1:3">
      <c r="A369" s="247">
        <v>364</v>
      </c>
      <c r="B369" s="248" t="s">
        <v>3224</v>
      </c>
      <c r="C369" s="249">
        <v>7</v>
      </c>
    </row>
    <row r="370" spans="1:3">
      <c r="A370" s="247">
        <v>365</v>
      </c>
      <c r="B370" s="248" t="s">
        <v>3192</v>
      </c>
      <c r="C370" s="249">
        <v>7</v>
      </c>
    </row>
    <row r="371" spans="1:3">
      <c r="A371" s="247">
        <v>366</v>
      </c>
      <c r="B371" s="248" t="s">
        <v>3186</v>
      </c>
      <c r="C371" s="249">
        <v>4</v>
      </c>
    </row>
    <row r="372" spans="1:3">
      <c r="A372" s="247">
        <v>367</v>
      </c>
      <c r="B372" s="248" t="s">
        <v>3721</v>
      </c>
      <c r="C372" s="249">
        <v>0</v>
      </c>
    </row>
    <row r="373" spans="1:3">
      <c r="A373" s="247">
        <v>368</v>
      </c>
      <c r="B373" s="248" t="s">
        <v>3180</v>
      </c>
      <c r="C373" s="249">
        <v>6</v>
      </c>
    </row>
    <row r="374" spans="1:3">
      <c r="A374" s="247">
        <v>369</v>
      </c>
      <c r="B374" s="248" t="s">
        <v>3242</v>
      </c>
      <c r="C374" s="249">
        <v>5</v>
      </c>
    </row>
    <row r="375" spans="1:3">
      <c r="A375" s="247">
        <v>370</v>
      </c>
      <c r="B375" s="248" t="s">
        <v>2869</v>
      </c>
      <c r="C375" s="249">
        <v>6</v>
      </c>
    </row>
    <row r="376" spans="1:3">
      <c r="A376" s="247">
        <v>371</v>
      </c>
      <c r="B376" s="248" t="s">
        <v>3137</v>
      </c>
      <c r="C376" s="249">
        <v>7</v>
      </c>
    </row>
    <row r="377" spans="1:3">
      <c r="A377" s="247">
        <v>372</v>
      </c>
      <c r="B377" s="248" t="s">
        <v>3200</v>
      </c>
      <c r="C377" s="249">
        <v>7</v>
      </c>
    </row>
    <row r="378" spans="1:3">
      <c r="A378" s="247">
        <v>373</v>
      </c>
      <c r="B378" s="248" t="s">
        <v>3195</v>
      </c>
      <c r="C378" s="249">
        <v>2</v>
      </c>
    </row>
    <row r="379" spans="1:3">
      <c r="A379" s="247">
        <v>374</v>
      </c>
      <c r="B379" s="248" t="s">
        <v>3181</v>
      </c>
      <c r="C379" s="249">
        <v>4</v>
      </c>
    </row>
    <row r="380" spans="1:3">
      <c r="A380" s="247">
        <v>375</v>
      </c>
      <c r="B380" s="248" t="s">
        <v>3616</v>
      </c>
      <c r="C380" s="249">
        <v>6</v>
      </c>
    </row>
    <row r="381" spans="1:3">
      <c r="A381" s="247">
        <v>376</v>
      </c>
      <c r="B381" s="248" t="s">
        <v>3617</v>
      </c>
      <c r="C381" s="249">
        <v>6</v>
      </c>
    </row>
    <row r="382" spans="1:3">
      <c r="A382" s="247">
        <v>377</v>
      </c>
      <c r="B382" s="248" t="s">
        <v>3722</v>
      </c>
      <c r="C382" s="249">
        <v>0</v>
      </c>
    </row>
    <row r="383" spans="1:3">
      <c r="A383" s="247">
        <v>378</v>
      </c>
      <c r="B383" s="248" t="s">
        <v>3080</v>
      </c>
      <c r="C383" s="249">
        <v>0</v>
      </c>
    </row>
    <row r="384" spans="1:3">
      <c r="A384" s="247">
        <v>379</v>
      </c>
      <c r="B384" s="248" t="s">
        <v>3569</v>
      </c>
      <c r="C384" s="249">
        <v>3</v>
      </c>
    </row>
    <row r="385" spans="1:3">
      <c r="A385" s="247">
        <v>380</v>
      </c>
      <c r="B385" s="248" t="s">
        <v>3611</v>
      </c>
      <c r="C385" s="249">
        <v>6</v>
      </c>
    </row>
    <row r="386" spans="1:3">
      <c r="A386" s="247">
        <v>381</v>
      </c>
      <c r="B386" s="248" t="s">
        <v>3184</v>
      </c>
      <c r="C386" s="249">
        <v>4</v>
      </c>
    </row>
    <row r="387" spans="1:3">
      <c r="A387" s="247">
        <v>382</v>
      </c>
      <c r="B387" s="248" t="s">
        <v>3618</v>
      </c>
      <c r="C387" s="249">
        <v>5</v>
      </c>
    </row>
    <row r="388" spans="1:3">
      <c r="A388" s="247">
        <v>383</v>
      </c>
      <c r="B388" s="248" t="s">
        <v>3112</v>
      </c>
      <c r="C388" s="249">
        <v>5</v>
      </c>
    </row>
    <row r="389" spans="1:3">
      <c r="A389" s="247">
        <v>384</v>
      </c>
      <c r="B389" s="248" t="s">
        <v>3034</v>
      </c>
      <c r="C389" s="249">
        <v>5</v>
      </c>
    </row>
    <row r="390" spans="1:3">
      <c r="A390" s="247">
        <v>385</v>
      </c>
      <c r="B390" s="248" t="s">
        <v>3168</v>
      </c>
      <c r="C390" s="249">
        <v>2</v>
      </c>
    </row>
    <row r="391" spans="1:3">
      <c r="A391" s="247">
        <v>386</v>
      </c>
      <c r="B391" s="248" t="s">
        <v>3228</v>
      </c>
      <c r="C391" s="249">
        <v>5</v>
      </c>
    </row>
    <row r="392" spans="1:3">
      <c r="A392" s="247">
        <v>387</v>
      </c>
      <c r="B392" s="248" t="s">
        <v>3614</v>
      </c>
      <c r="C392" s="249">
        <v>5</v>
      </c>
    </row>
    <row r="393" spans="1:3">
      <c r="A393" s="247">
        <v>388</v>
      </c>
      <c r="B393" s="248" t="s">
        <v>3091</v>
      </c>
      <c r="C393" s="249">
        <v>5</v>
      </c>
    </row>
    <row r="394" spans="1:3">
      <c r="A394" s="247">
        <v>389</v>
      </c>
      <c r="B394" s="248" t="s">
        <v>3619</v>
      </c>
      <c r="C394" s="249">
        <v>5</v>
      </c>
    </row>
    <row r="395" spans="1:3">
      <c r="A395" s="247">
        <v>390</v>
      </c>
      <c r="B395" s="248" t="s">
        <v>3214</v>
      </c>
      <c r="C395" s="249">
        <v>5</v>
      </c>
    </row>
    <row r="396" spans="1:3">
      <c r="A396" s="247">
        <v>391</v>
      </c>
      <c r="B396" s="248" t="s">
        <v>3219</v>
      </c>
      <c r="C396" s="249">
        <v>5</v>
      </c>
    </row>
    <row r="397" spans="1:3">
      <c r="A397" s="247">
        <v>392</v>
      </c>
      <c r="B397" s="248" t="s">
        <v>3621</v>
      </c>
      <c r="C397" s="249">
        <v>5</v>
      </c>
    </row>
    <row r="398" spans="1:3">
      <c r="A398" s="247">
        <v>393</v>
      </c>
      <c r="B398" s="248" t="s">
        <v>3199</v>
      </c>
      <c r="C398" s="249">
        <v>3</v>
      </c>
    </row>
    <row r="399" spans="1:3">
      <c r="A399" s="247">
        <v>394</v>
      </c>
      <c r="B399" s="248" t="s">
        <v>3231</v>
      </c>
      <c r="C399" s="249">
        <v>3</v>
      </c>
    </row>
    <row r="400" spans="1:3">
      <c r="A400" s="247">
        <v>395</v>
      </c>
      <c r="B400" s="248" t="s">
        <v>3223</v>
      </c>
      <c r="C400" s="249">
        <v>3</v>
      </c>
    </row>
    <row r="401" spans="1:3">
      <c r="A401" s="247">
        <v>396</v>
      </c>
      <c r="B401" s="248" t="s">
        <v>3233</v>
      </c>
      <c r="C401" s="249">
        <v>3</v>
      </c>
    </row>
    <row r="402" spans="1:3">
      <c r="A402" s="247">
        <v>397</v>
      </c>
      <c r="B402" s="248" t="s">
        <v>3206</v>
      </c>
      <c r="C402" s="249">
        <v>4</v>
      </c>
    </row>
    <row r="403" spans="1:3">
      <c r="A403" s="247">
        <v>398</v>
      </c>
      <c r="B403" s="248" t="s">
        <v>3622</v>
      </c>
      <c r="C403" s="249">
        <v>4</v>
      </c>
    </row>
    <row r="404" spans="1:3">
      <c r="A404" s="247">
        <v>399</v>
      </c>
      <c r="B404" s="248" t="s">
        <v>3238</v>
      </c>
      <c r="C404" s="249">
        <v>0</v>
      </c>
    </row>
    <row r="405" spans="1:3">
      <c r="A405" s="247">
        <v>400</v>
      </c>
      <c r="B405" s="248" t="s">
        <v>3113</v>
      </c>
      <c r="C405" s="249">
        <v>4</v>
      </c>
    </row>
    <row r="406" spans="1:3">
      <c r="A406" s="247">
        <v>401</v>
      </c>
      <c r="B406" s="248" t="s">
        <v>3237</v>
      </c>
      <c r="C406" s="249">
        <v>4</v>
      </c>
    </row>
    <row r="407" spans="1:3">
      <c r="A407" s="247">
        <v>402</v>
      </c>
      <c r="B407" s="248" t="s">
        <v>3241</v>
      </c>
      <c r="C407" s="249">
        <v>0</v>
      </c>
    </row>
    <row r="408" spans="1:3">
      <c r="A408" s="247">
        <v>403</v>
      </c>
      <c r="B408" s="248" t="s">
        <v>3197</v>
      </c>
      <c r="C408" s="249">
        <v>3</v>
      </c>
    </row>
    <row r="409" spans="1:3">
      <c r="A409" s="247">
        <v>404</v>
      </c>
      <c r="B409" s="248" t="s">
        <v>3153</v>
      </c>
      <c r="C409" s="249">
        <v>3</v>
      </c>
    </row>
    <row r="410" spans="1:3">
      <c r="A410" s="247">
        <v>405</v>
      </c>
      <c r="B410" s="248" t="s">
        <v>3175</v>
      </c>
      <c r="C410" s="249">
        <v>3</v>
      </c>
    </row>
    <row r="411" spans="1:3">
      <c r="A411" s="247">
        <v>406</v>
      </c>
      <c r="B411" s="248" t="s">
        <v>3201</v>
      </c>
      <c r="C411" s="249">
        <v>2</v>
      </c>
    </row>
    <row r="412" spans="1:3">
      <c r="A412" s="247">
        <v>407</v>
      </c>
      <c r="B412" s="248" t="s">
        <v>2516</v>
      </c>
      <c r="C412" s="249">
        <v>1</v>
      </c>
    </row>
    <row r="413" spans="1:3">
      <c r="A413" s="247">
        <v>408</v>
      </c>
      <c r="B413" s="248" t="s">
        <v>3204</v>
      </c>
      <c r="C413" s="249">
        <v>3</v>
      </c>
    </row>
    <row r="414" spans="1:3">
      <c r="A414" s="247">
        <v>409</v>
      </c>
      <c r="B414" s="248" t="s">
        <v>3220</v>
      </c>
      <c r="C414" s="249">
        <v>2</v>
      </c>
    </row>
    <row r="415" spans="1:3">
      <c r="A415" s="247">
        <v>410</v>
      </c>
      <c r="B415" s="248" t="s">
        <v>3625</v>
      </c>
      <c r="C415" s="249">
        <v>3</v>
      </c>
    </row>
    <row r="416" spans="1:3">
      <c r="A416" s="247">
        <v>411</v>
      </c>
      <c r="B416" s="248" t="s">
        <v>3624</v>
      </c>
      <c r="C416" s="249">
        <v>3</v>
      </c>
    </row>
    <row r="417" spans="1:3">
      <c r="A417" s="247">
        <v>412</v>
      </c>
      <c r="B417" s="248" t="s">
        <v>3125</v>
      </c>
      <c r="C417" s="249">
        <v>2</v>
      </c>
    </row>
    <row r="418" spans="1:3">
      <c r="A418" s="247">
        <v>413</v>
      </c>
      <c r="B418" s="248" t="s">
        <v>3243</v>
      </c>
      <c r="C418" s="249">
        <v>3</v>
      </c>
    </row>
    <row r="419" spans="1:3">
      <c r="A419" s="247">
        <v>414</v>
      </c>
      <c r="B419" s="248" t="s">
        <v>3120</v>
      </c>
      <c r="C419" s="249">
        <v>3</v>
      </c>
    </row>
    <row r="420" spans="1:3">
      <c r="A420" s="247">
        <v>415</v>
      </c>
      <c r="B420" s="248" t="s">
        <v>3234</v>
      </c>
      <c r="C420" s="249">
        <v>3</v>
      </c>
    </row>
    <row r="421" spans="1:3">
      <c r="A421" s="247">
        <v>416</v>
      </c>
      <c r="B421" s="248" t="s">
        <v>1021</v>
      </c>
      <c r="C421" s="249">
        <v>2</v>
      </c>
    </row>
    <row r="422" spans="1:3">
      <c r="A422" s="247">
        <v>417</v>
      </c>
      <c r="B422" s="248" t="s">
        <v>3723</v>
      </c>
      <c r="C422" s="249">
        <v>0</v>
      </c>
    </row>
    <row r="423" spans="1:3">
      <c r="A423" s="247">
        <v>418</v>
      </c>
      <c r="B423" s="248" t="s">
        <v>3078</v>
      </c>
      <c r="C423" s="249">
        <v>2</v>
      </c>
    </row>
    <row r="424" spans="1:3">
      <c r="A424" s="247">
        <v>419</v>
      </c>
      <c r="B424" s="248" t="s">
        <v>3246</v>
      </c>
      <c r="C424" s="249">
        <v>2</v>
      </c>
    </row>
    <row r="425" spans="1:3">
      <c r="A425" s="247">
        <v>420</v>
      </c>
      <c r="B425" s="248" t="s">
        <v>3627</v>
      </c>
      <c r="C425" s="249">
        <v>2</v>
      </c>
    </row>
    <row r="426" spans="1:3">
      <c r="A426" s="247">
        <v>421</v>
      </c>
      <c r="B426" s="248" t="s">
        <v>3118</v>
      </c>
      <c r="C426" s="249">
        <v>2</v>
      </c>
    </row>
    <row r="427" spans="1:3">
      <c r="A427" s="247">
        <v>422</v>
      </c>
      <c r="B427" s="248" t="s">
        <v>2541</v>
      </c>
      <c r="C427" s="249">
        <v>2</v>
      </c>
    </row>
    <row r="428" spans="1:3">
      <c r="A428" s="247">
        <v>423</v>
      </c>
      <c r="B428" s="248" t="s">
        <v>3050</v>
      </c>
      <c r="C428" s="249">
        <v>2</v>
      </c>
    </row>
    <row r="429" spans="1:3">
      <c r="A429" s="247">
        <v>424</v>
      </c>
      <c r="B429" s="248" t="s">
        <v>3724</v>
      </c>
      <c r="C429" s="249">
        <v>0</v>
      </c>
    </row>
    <row r="430" spans="1:3">
      <c r="A430" s="247">
        <v>425</v>
      </c>
      <c r="B430" s="248" t="s">
        <v>3725</v>
      </c>
      <c r="C430" s="249">
        <v>0</v>
      </c>
    </row>
    <row r="431" spans="1:3">
      <c r="A431" s="247">
        <v>426</v>
      </c>
      <c r="B431" s="248" t="s">
        <v>2538</v>
      </c>
      <c r="C431" s="249">
        <v>2</v>
      </c>
    </row>
    <row r="432" spans="1:3">
      <c r="A432" s="247">
        <v>427</v>
      </c>
      <c r="B432" s="248" t="s">
        <v>3626</v>
      </c>
      <c r="C432" s="249">
        <v>2</v>
      </c>
    </row>
    <row r="433" spans="1:3">
      <c r="A433" s="247">
        <v>428</v>
      </c>
      <c r="B433" s="248" t="s">
        <v>3189</v>
      </c>
      <c r="C433" s="249">
        <v>2</v>
      </c>
    </row>
    <row r="434" spans="1:3">
      <c r="A434" s="247">
        <v>429</v>
      </c>
      <c r="B434" s="248" t="s">
        <v>3250</v>
      </c>
      <c r="C434" s="249">
        <v>2</v>
      </c>
    </row>
    <row r="435" spans="1:3">
      <c r="A435" s="247">
        <v>430</v>
      </c>
      <c r="B435" s="248" t="s">
        <v>3218</v>
      </c>
      <c r="C435" s="249">
        <v>2</v>
      </c>
    </row>
    <row r="436" spans="1:3">
      <c r="A436" s="247">
        <v>431</v>
      </c>
      <c r="B436" s="248" t="s">
        <v>2501</v>
      </c>
      <c r="C436" s="249">
        <v>2</v>
      </c>
    </row>
    <row r="437" spans="1:3">
      <c r="A437" s="247">
        <v>432</v>
      </c>
      <c r="B437" s="248" t="s">
        <v>3177</v>
      </c>
      <c r="C437" s="249">
        <v>2</v>
      </c>
    </row>
    <row r="438" spans="1:3">
      <c r="A438" s="247">
        <v>433</v>
      </c>
      <c r="B438" s="248" t="s">
        <v>3221</v>
      </c>
      <c r="C438" s="249">
        <v>0</v>
      </c>
    </row>
    <row r="439" spans="1:3">
      <c r="A439" s="247">
        <v>434</v>
      </c>
      <c r="B439" s="248" t="s">
        <v>3726</v>
      </c>
      <c r="C439" s="249">
        <v>0</v>
      </c>
    </row>
    <row r="440" spans="1:3">
      <c r="A440" s="247">
        <v>435</v>
      </c>
      <c r="B440" s="248" t="s">
        <v>3083</v>
      </c>
      <c r="C440" s="249">
        <v>1</v>
      </c>
    </row>
    <row r="441" spans="1:3">
      <c r="A441" s="247">
        <v>436</v>
      </c>
      <c r="B441" s="248" t="s">
        <v>3333</v>
      </c>
      <c r="C441" s="249">
        <v>1</v>
      </c>
    </row>
    <row r="442" spans="1:3">
      <c r="A442" s="247">
        <v>437</v>
      </c>
      <c r="B442" s="248" t="s">
        <v>3203</v>
      </c>
      <c r="C442" s="249">
        <v>1</v>
      </c>
    </row>
    <row r="443" spans="1:3">
      <c r="A443" s="247">
        <v>438</v>
      </c>
      <c r="B443" s="248" t="s">
        <v>3212</v>
      </c>
      <c r="C443" s="249">
        <v>1</v>
      </c>
    </row>
    <row r="444" spans="1:3">
      <c r="A444" s="247">
        <v>439</v>
      </c>
      <c r="B444" s="248" t="s">
        <v>3097</v>
      </c>
      <c r="C444" s="249">
        <v>1</v>
      </c>
    </row>
    <row r="445" spans="1:3">
      <c r="A445" s="247">
        <v>440</v>
      </c>
      <c r="B445" s="248" t="s">
        <v>3226</v>
      </c>
      <c r="C445" s="249">
        <v>1</v>
      </c>
    </row>
    <row r="446" spans="1:3">
      <c r="A446" s="247">
        <v>441</v>
      </c>
      <c r="B446" s="248" t="s">
        <v>3628</v>
      </c>
      <c r="C446" s="249">
        <v>1</v>
      </c>
    </row>
    <row r="447" spans="1:3">
      <c r="A447" s="247">
        <v>442</v>
      </c>
      <c r="B447" s="248" t="s">
        <v>3727</v>
      </c>
      <c r="C447" s="249">
        <v>0</v>
      </c>
    </row>
    <row r="448" spans="1:3">
      <c r="A448" s="247">
        <v>443</v>
      </c>
      <c r="B448" s="248" t="s">
        <v>3185</v>
      </c>
      <c r="C448" s="249">
        <v>1</v>
      </c>
    </row>
    <row r="449" spans="1:3">
      <c r="A449" s="247">
        <v>444</v>
      </c>
      <c r="B449" s="248" t="s">
        <v>3728</v>
      </c>
      <c r="C449" s="249">
        <v>0</v>
      </c>
    </row>
    <row r="450" spans="1:3">
      <c r="A450" s="247">
        <v>445</v>
      </c>
      <c r="B450" s="248" t="s">
        <v>3240</v>
      </c>
      <c r="C450" s="249">
        <v>1</v>
      </c>
    </row>
    <row r="451" spans="1:3">
      <c r="A451" s="247">
        <v>446</v>
      </c>
      <c r="B451" s="248" t="s">
        <v>3249</v>
      </c>
      <c r="C451" s="249">
        <v>1</v>
      </c>
    </row>
    <row r="452" spans="1:3">
      <c r="A452" s="247">
        <v>447</v>
      </c>
      <c r="B452" s="248" t="s">
        <v>3248</v>
      </c>
      <c r="C452" s="249">
        <v>0</v>
      </c>
    </row>
    <row r="454" spans="1:3">
      <c r="C454" s="161">
        <f>SUBTOTAL(9,C6:C453)</f>
        <v>627512</v>
      </c>
    </row>
  </sheetData>
  <autoFilter ref="A5:C452" xr:uid="{00000000-0009-0000-0000-000009000000}"/>
  <mergeCells count="4">
    <mergeCell ref="A1:C1"/>
    <mergeCell ref="A2:C2"/>
    <mergeCell ref="A3:C3"/>
    <mergeCell ref="A4:C4"/>
  </mergeCells>
  <conditionalFormatting sqref="B1:B1048576">
    <cfRule type="duplicateValues" dxfId="8" priority="1"/>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39997558519241921"/>
  </sheetPr>
  <dimension ref="A1:J475"/>
  <sheetViews>
    <sheetView zoomScale="90" zoomScaleNormal="90" workbookViewId="0">
      <pane ySplit="6" topLeftCell="A7" activePane="bottomLeft" state="frozen"/>
      <selection pane="bottomLeft" activeCell="A7" sqref="A7"/>
    </sheetView>
  </sheetViews>
  <sheetFormatPr baseColWidth="10" defaultColWidth="11.42578125" defaultRowHeight="12"/>
  <cols>
    <col min="1" max="1" width="9.5703125" style="96" customWidth="1"/>
    <col min="2" max="2" width="11.42578125" style="96"/>
    <col min="3" max="3" width="17" style="96" bestFit="1" customWidth="1"/>
    <col min="4" max="4" width="34.28515625" style="96" customWidth="1"/>
    <col min="5" max="5" width="11.5703125" style="96" bestFit="1" customWidth="1"/>
    <col min="6" max="6" width="27.85546875" style="96" hidden="1" customWidth="1"/>
    <col min="7" max="7" width="15.85546875" style="96" bestFit="1" customWidth="1"/>
    <col min="8" max="8" width="11.85546875" style="96" bestFit="1" customWidth="1"/>
    <col min="9" max="10" width="13.28515625" style="96" bestFit="1" customWidth="1"/>
    <col min="11" max="16384" width="11.42578125" style="96"/>
  </cols>
  <sheetData>
    <row r="1" spans="1:10" ht="13.5" thickTop="1" thickBot="1">
      <c r="A1" s="666" t="s">
        <v>3631</v>
      </c>
      <c r="B1" s="666"/>
      <c r="C1" s="666"/>
      <c r="D1" s="666"/>
      <c r="E1" s="666"/>
      <c r="F1" s="666"/>
      <c r="G1" s="666"/>
      <c r="H1" s="666"/>
      <c r="I1" s="666"/>
      <c r="J1" s="666"/>
    </row>
    <row r="2" spans="1:10" ht="13.5" thickTop="1" thickBot="1">
      <c r="A2" s="664" t="s">
        <v>2871</v>
      </c>
      <c r="B2" s="664"/>
      <c r="C2" s="664"/>
      <c r="D2" s="664"/>
      <c r="E2" s="664"/>
      <c r="F2" s="664"/>
      <c r="G2" s="664"/>
      <c r="H2" s="664"/>
      <c r="I2" s="664"/>
      <c r="J2" s="664"/>
    </row>
    <row r="3" spans="1:10" ht="13.5" thickTop="1" thickBot="1">
      <c r="A3" s="666" t="s">
        <v>3674</v>
      </c>
      <c r="B3" s="666"/>
      <c r="C3" s="666"/>
      <c r="D3" s="666"/>
      <c r="E3" s="666"/>
      <c r="F3" s="666"/>
      <c r="G3" s="666"/>
      <c r="H3" s="666"/>
      <c r="I3" s="666"/>
      <c r="J3" s="666"/>
    </row>
    <row r="4" spans="1:10" ht="24.75" customHeight="1" thickTop="1" thickBot="1">
      <c r="A4" s="664" t="s">
        <v>868</v>
      </c>
      <c r="B4" s="664"/>
      <c r="C4" s="664"/>
      <c r="D4" s="664"/>
      <c r="E4" s="664"/>
      <c r="F4" s="664"/>
      <c r="G4" s="664"/>
      <c r="H4" s="664"/>
      <c r="I4" s="667" t="s">
        <v>1199</v>
      </c>
      <c r="J4" s="668"/>
    </row>
    <row r="5" spans="1:10" ht="25.5" thickTop="1" thickBot="1">
      <c r="A5" s="665"/>
      <c r="B5" s="665"/>
      <c r="C5" s="665"/>
      <c r="D5" s="665"/>
      <c r="E5" s="665"/>
      <c r="F5" s="665"/>
      <c r="G5" s="665"/>
      <c r="H5" s="665"/>
      <c r="I5" s="141" t="s">
        <v>1192</v>
      </c>
      <c r="J5" s="141" t="s">
        <v>3254</v>
      </c>
    </row>
    <row r="6" spans="1:10" ht="24.75" thickBot="1">
      <c r="A6" s="118" t="s">
        <v>869</v>
      </c>
      <c r="B6" s="119" t="s">
        <v>3297</v>
      </c>
      <c r="C6" s="119" t="s">
        <v>2580</v>
      </c>
      <c r="D6" s="119" t="s">
        <v>2910</v>
      </c>
      <c r="E6" s="119" t="s">
        <v>872</v>
      </c>
      <c r="F6" s="119" t="s">
        <v>873</v>
      </c>
      <c r="G6" s="119" t="s">
        <v>2911</v>
      </c>
      <c r="H6" s="119" t="s">
        <v>875</v>
      </c>
      <c r="I6" s="119" t="s">
        <v>1196</v>
      </c>
      <c r="J6" s="136" t="s">
        <v>1196</v>
      </c>
    </row>
    <row r="7" spans="1:10" ht="24">
      <c r="A7" s="115">
        <v>1</v>
      </c>
      <c r="B7" s="116" t="s">
        <v>876</v>
      </c>
      <c r="C7" s="116" t="s">
        <v>2317</v>
      </c>
      <c r="D7" s="116" t="s">
        <v>1433</v>
      </c>
      <c r="E7" s="116"/>
      <c r="F7" s="116" t="s">
        <v>2318</v>
      </c>
      <c r="G7" s="116" t="s">
        <v>877</v>
      </c>
      <c r="H7" s="116" t="s">
        <v>878</v>
      </c>
      <c r="I7" s="415">
        <f>+'ANEXO No. 03'!O7</f>
        <v>18300</v>
      </c>
      <c r="J7" s="390">
        <f>+'ANEXO No. 03'!P7</f>
        <v>17400</v>
      </c>
    </row>
    <row r="8" spans="1:10" ht="24">
      <c r="A8" s="109">
        <v>2</v>
      </c>
      <c r="B8" s="110" t="s">
        <v>876</v>
      </c>
      <c r="C8" s="110" t="s">
        <v>2317</v>
      </c>
      <c r="D8" s="110" t="s">
        <v>1434</v>
      </c>
      <c r="E8" s="110"/>
      <c r="F8" s="110" t="s">
        <v>2319</v>
      </c>
      <c r="G8" s="110" t="s">
        <v>880</v>
      </c>
      <c r="H8" s="110" t="s">
        <v>878</v>
      </c>
      <c r="I8" s="416">
        <f>+'ANEXO No. 03'!O8</f>
        <v>16900</v>
      </c>
      <c r="J8" s="391">
        <f>+'ANEXO No. 03'!P8</f>
        <v>16100</v>
      </c>
    </row>
    <row r="9" spans="1:10" ht="36">
      <c r="A9" s="109">
        <v>3</v>
      </c>
      <c r="B9" s="110" t="s">
        <v>876</v>
      </c>
      <c r="C9" s="110" t="s">
        <v>2320</v>
      </c>
      <c r="D9" s="110" t="s">
        <v>881</v>
      </c>
      <c r="E9" s="110"/>
      <c r="F9" s="110" t="s">
        <v>881</v>
      </c>
      <c r="G9" s="110" t="s">
        <v>2321</v>
      </c>
      <c r="H9" s="110" t="s">
        <v>878</v>
      </c>
      <c r="I9" s="416">
        <f>+'ANEXO No. 03'!O9</f>
        <v>12700</v>
      </c>
      <c r="J9" s="391">
        <f>+'ANEXO No. 03'!P9</f>
        <v>12100</v>
      </c>
    </row>
    <row r="10" spans="1:10" ht="24">
      <c r="A10" s="109">
        <v>4</v>
      </c>
      <c r="B10" s="110" t="s">
        <v>876</v>
      </c>
      <c r="C10" s="110" t="s">
        <v>2320</v>
      </c>
      <c r="D10" s="110" t="s">
        <v>1435</v>
      </c>
      <c r="E10" s="110"/>
      <c r="F10" s="110" t="s">
        <v>882</v>
      </c>
      <c r="G10" s="110" t="s">
        <v>883</v>
      </c>
      <c r="H10" s="110" t="s">
        <v>878</v>
      </c>
      <c r="I10" s="416">
        <f>+'ANEXO No. 03'!O10</f>
        <v>15800</v>
      </c>
      <c r="J10" s="391">
        <f>+'ANEXO No. 03'!P10</f>
        <v>15000</v>
      </c>
    </row>
    <row r="11" spans="1:10" ht="24">
      <c r="A11" s="109">
        <v>5</v>
      </c>
      <c r="B11" s="110" t="s">
        <v>876</v>
      </c>
      <c r="C11" s="110" t="s">
        <v>2322</v>
      </c>
      <c r="D11" s="110" t="s">
        <v>2689</v>
      </c>
      <c r="E11" s="110"/>
      <c r="F11" s="110" t="s">
        <v>2689</v>
      </c>
      <c r="G11" s="110" t="s">
        <v>2323</v>
      </c>
      <c r="H11" s="110" t="s">
        <v>890</v>
      </c>
      <c r="I11" s="416">
        <f>+'ANEXO No. 03'!O11</f>
        <v>30600</v>
      </c>
      <c r="J11" s="391">
        <f>+'ANEXO No. 03'!P11</f>
        <v>29100</v>
      </c>
    </row>
    <row r="12" spans="1:10" ht="24">
      <c r="A12" s="109">
        <v>6</v>
      </c>
      <c r="B12" s="110" t="s">
        <v>876</v>
      </c>
      <c r="C12" s="110" t="s">
        <v>2322</v>
      </c>
      <c r="D12" s="110" t="s">
        <v>2690</v>
      </c>
      <c r="E12" s="110"/>
      <c r="F12" s="110" t="s">
        <v>2690</v>
      </c>
      <c r="G12" s="110" t="s">
        <v>2323</v>
      </c>
      <c r="H12" s="110" t="s">
        <v>890</v>
      </c>
      <c r="I12" s="416">
        <f>+'ANEXO No. 03'!O12</f>
        <v>30600</v>
      </c>
      <c r="J12" s="391">
        <f>+'ANEXO No. 03'!P12</f>
        <v>29100</v>
      </c>
    </row>
    <row r="13" spans="1:10" ht="24">
      <c r="A13" s="109">
        <v>7</v>
      </c>
      <c r="B13" s="110" t="s">
        <v>876</v>
      </c>
      <c r="C13" s="110" t="s">
        <v>2320</v>
      </c>
      <c r="D13" s="110" t="s">
        <v>2324</v>
      </c>
      <c r="E13" s="110"/>
      <c r="F13" s="110" t="s">
        <v>2325</v>
      </c>
      <c r="G13" s="110" t="s">
        <v>2326</v>
      </c>
      <c r="H13" s="110" t="s">
        <v>886</v>
      </c>
      <c r="I13" s="416">
        <f>+'ANEXO No. 03'!O13</f>
        <v>74045</v>
      </c>
      <c r="J13" s="391">
        <f>+'ANEXO No. 03'!P13</f>
        <v>70521</v>
      </c>
    </row>
    <row r="14" spans="1:10" ht="24">
      <c r="A14" s="109">
        <v>8</v>
      </c>
      <c r="B14" s="111" t="s">
        <v>876</v>
      </c>
      <c r="C14" s="111" t="s">
        <v>2322</v>
      </c>
      <c r="D14" s="111" t="s">
        <v>887</v>
      </c>
      <c r="E14" s="110"/>
      <c r="F14" s="111" t="s">
        <v>887</v>
      </c>
      <c r="G14" s="111" t="s">
        <v>888</v>
      </c>
      <c r="H14" s="111" t="s">
        <v>878</v>
      </c>
      <c r="I14" s="416">
        <f>+'ANEXO No. 03'!O14</f>
        <v>20100</v>
      </c>
      <c r="J14" s="392">
        <f>+'ANEXO No. 03'!P14</f>
        <v>19100</v>
      </c>
    </row>
    <row r="15" spans="1:10" ht="36">
      <c r="A15" s="109">
        <v>9</v>
      </c>
      <c r="B15" s="110" t="s">
        <v>876</v>
      </c>
      <c r="C15" s="110" t="s">
        <v>2320</v>
      </c>
      <c r="D15" s="110" t="s">
        <v>1436</v>
      </c>
      <c r="E15" s="110"/>
      <c r="F15" s="110" t="s">
        <v>889</v>
      </c>
      <c r="G15" s="110" t="s">
        <v>2327</v>
      </c>
      <c r="H15" s="110" t="s">
        <v>890</v>
      </c>
      <c r="I15" s="416">
        <f>+'ANEXO No. 03'!O15</f>
        <v>58900</v>
      </c>
      <c r="J15" s="391">
        <f>+'ANEXO No. 03'!P15</f>
        <v>56000</v>
      </c>
    </row>
    <row r="16" spans="1:10" ht="48">
      <c r="A16" s="109">
        <v>10</v>
      </c>
      <c r="B16" s="110" t="s">
        <v>876</v>
      </c>
      <c r="C16" s="110" t="s">
        <v>2320</v>
      </c>
      <c r="D16" s="110" t="s">
        <v>3399</v>
      </c>
      <c r="E16" s="110"/>
      <c r="F16" s="110" t="s">
        <v>2328</v>
      </c>
      <c r="G16" s="110" t="s">
        <v>2329</v>
      </c>
      <c r="H16" s="110" t="s">
        <v>890</v>
      </c>
      <c r="I16" s="416">
        <f>+'ANEXO No. 03'!O16</f>
        <v>7300</v>
      </c>
      <c r="J16" s="392">
        <f>+'ANEXO No. 03'!P16</f>
        <v>6900</v>
      </c>
    </row>
    <row r="17" spans="1:10" ht="48">
      <c r="A17" s="109">
        <v>11</v>
      </c>
      <c r="B17" s="110" t="s">
        <v>876</v>
      </c>
      <c r="C17" s="110" t="s">
        <v>2320</v>
      </c>
      <c r="D17" s="110" t="s">
        <v>3421</v>
      </c>
      <c r="E17" s="110"/>
      <c r="F17" s="110" t="s">
        <v>2330</v>
      </c>
      <c r="G17" s="110" t="s">
        <v>2329</v>
      </c>
      <c r="H17" s="110" t="s">
        <v>890</v>
      </c>
      <c r="I17" s="416">
        <f>+'ANEXO No. 03'!O17</f>
        <v>7800</v>
      </c>
      <c r="J17" s="392">
        <f>+'ANEXO No. 03'!P17</f>
        <v>7500</v>
      </c>
    </row>
    <row r="18" spans="1:10" ht="48">
      <c r="A18" s="109">
        <v>12</v>
      </c>
      <c r="B18" s="110" t="s">
        <v>876</v>
      </c>
      <c r="C18" s="110" t="s">
        <v>2320</v>
      </c>
      <c r="D18" s="110" t="s">
        <v>3398</v>
      </c>
      <c r="E18" s="110"/>
      <c r="F18" s="110" t="s">
        <v>2331</v>
      </c>
      <c r="G18" s="110" t="s">
        <v>2329</v>
      </c>
      <c r="H18" s="110" t="s">
        <v>890</v>
      </c>
      <c r="I18" s="416">
        <f>+'ANEXO No. 03'!O18</f>
        <v>7300</v>
      </c>
      <c r="J18" s="391">
        <f>+'ANEXO No. 03'!P18</f>
        <v>6900</v>
      </c>
    </row>
    <row r="19" spans="1:10" ht="24">
      <c r="A19" s="109">
        <v>13</v>
      </c>
      <c r="B19" s="110" t="s">
        <v>876</v>
      </c>
      <c r="C19" s="110" t="s">
        <v>2320</v>
      </c>
      <c r="D19" s="110" t="s">
        <v>1259</v>
      </c>
      <c r="E19" s="110"/>
      <c r="F19" s="110" t="s">
        <v>1259</v>
      </c>
      <c r="G19" s="110" t="s">
        <v>2323</v>
      </c>
      <c r="H19" s="110" t="s">
        <v>890</v>
      </c>
      <c r="I19" s="416">
        <f>+'ANEXO No. 03'!O19</f>
        <v>3800</v>
      </c>
      <c r="J19" s="391">
        <f>+'ANEXO No. 03'!P19</f>
        <v>3600</v>
      </c>
    </row>
    <row r="20" spans="1:10" ht="36">
      <c r="A20" s="109">
        <v>14</v>
      </c>
      <c r="B20" s="110" t="s">
        <v>876</v>
      </c>
      <c r="C20" s="110" t="s">
        <v>2320</v>
      </c>
      <c r="D20" s="110" t="s">
        <v>891</v>
      </c>
      <c r="E20" s="110"/>
      <c r="F20" s="110" t="s">
        <v>891</v>
      </c>
      <c r="G20" s="110" t="s">
        <v>2329</v>
      </c>
      <c r="H20" s="110" t="s">
        <v>890</v>
      </c>
      <c r="I20" s="416">
        <f>+'ANEXO No. 03'!O20</f>
        <v>23800</v>
      </c>
      <c r="J20" s="391">
        <f>+'ANEXO No. 03'!P20</f>
        <v>22700</v>
      </c>
    </row>
    <row r="21" spans="1:10" ht="36">
      <c r="A21" s="109">
        <v>15</v>
      </c>
      <c r="B21" s="110" t="s">
        <v>876</v>
      </c>
      <c r="C21" s="110" t="s">
        <v>2322</v>
      </c>
      <c r="D21" s="110" t="s">
        <v>1437</v>
      </c>
      <c r="E21" s="110"/>
      <c r="F21" s="110" t="s">
        <v>2332</v>
      </c>
      <c r="G21" s="110" t="s">
        <v>883</v>
      </c>
      <c r="H21" s="110" t="s">
        <v>878</v>
      </c>
      <c r="I21" s="416">
        <f>+'ANEXO No. 03'!O21</f>
        <v>117300</v>
      </c>
      <c r="J21" s="391">
        <f>+'ANEXO No. 03'!P21</f>
        <v>111600</v>
      </c>
    </row>
    <row r="22" spans="1:10">
      <c r="A22" s="109">
        <v>16</v>
      </c>
      <c r="B22" s="110" t="s">
        <v>876</v>
      </c>
      <c r="C22" s="110" t="s">
        <v>2322</v>
      </c>
      <c r="D22" s="110" t="s">
        <v>1438</v>
      </c>
      <c r="E22" s="110"/>
      <c r="F22" s="110" t="s">
        <v>2333</v>
      </c>
      <c r="G22" s="110" t="s">
        <v>2334</v>
      </c>
      <c r="H22" s="110" t="s">
        <v>878</v>
      </c>
      <c r="I22" s="416">
        <f>+'ANEXO No. 03'!O22</f>
        <v>25300</v>
      </c>
      <c r="J22" s="391">
        <f>+'ANEXO No. 03'!P22</f>
        <v>24000</v>
      </c>
    </row>
    <row r="23" spans="1:10" ht="36">
      <c r="A23" s="109">
        <v>17</v>
      </c>
      <c r="B23" s="110" t="s">
        <v>876</v>
      </c>
      <c r="C23" s="110" t="s">
        <v>2320</v>
      </c>
      <c r="D23" s="110" t="s">
        <v>1439</v>
      </c>
      <c r="E23" s="110"/>
      <c r="F23" s="110" t="s">
        <v>892</v>
      </c>
      <c r="G23" s="110" t="s">
        <v>883</v>
      </c>
      <c r="H23" s="110" t="s">
        <v>878</v>
      </c>
      <c r="I23" s="416">
        <f>+'ANEXO No. 03'!O23</f>
        <v>5300</v>
      </c>
      <c r="J23" s="391">
        <f>+'ANEXO No. 03'!P23</f>
        <v>5100</v>
      </c>
    </row>
    <row r="24" spans="1:10">
      <c r="A24" s="109">
        <v>18</v>
      </c>
      <c r="B24" s="134" t="s">
        <v>876</v>
      </c>
      <c r="C24" s="134" t="s">
        <v>2320</v>
      </c>
      <c r="D24" s="134" t="s">
        <v>1440</v>
      </c>
      <c r="E24" s="134"/>
      <c r="F24" s="134" t="s">
        <v>893</v>
      </c>
      <c r="G24" s="134" t="s">
        <v>883</v>
      </c>
      <c r="H24" s="134" t="s">
        <v>878</v>
      </c>
      <c r="I24" s="416">
        <f>+'ANEXO No. 03'!O24</f>
        <v>14400</v>
      </c>
      <c r="J24" s="391">
        <f>+'ANEXO No. 03'!P24</f>
        <v>13700</v>
      </c>
    </row>
    <row r="25" spans="1:10" ht="24">
      <c r="A25" s="109">
        <v>19</v>
      </c>
      <c r="B25" s="134" t="s">
        <v>876</v>
      </c>
      <c r="C25" s="134" t="s">
        <v>2320</v>
      </c>
      <c r="D25" s="134" t="s">
        <v>894</v>
      </c>
      <c r="E25" s="134"/>
      <c r="F25" s="134" t="s">
        <v>894</v>
      </c>
      <c r="G25" s="134" t="s">
        <v>883</v>
      </c>
      <c r="H25" s="134" t="s">
        <v>878</v>
      </c>
      <c r="I25" s="416">
        <f>+'ANEXO No. 03'!O25</f>
        <v>11700</v>
      </c>
      <c r="J25" s="391">
        <f>+'ANEXO No. 03'!P25</f>
        <v>11100</v>
      </c>
    </row>
    <row r="26" spans="1:10" ht="36">
      <c r="A26" s="109">
        <v>20</v>
      </c>
      <c r="B26" s="110" t="s">
        <v>876</v>
      </c>
      <c r="C26" s="110" t="s">
        <v>2320</v>
      </c>
      <c r="D26" s="110" t="s">
        <v>895</v>
      </c>
      <c r="E26" s="110"/>
      <c r="F26" s="110" t="s">
        <v>895</v>
      </c>
      <c r="G26" s="110" t="s">
        <v>896</v>
      </c>
      <c r="H26" s="110" t="s">
        <v>896</v>
      </c>
      <c r="I26" s="416">
        <f>+'ANEXO No. 03'!O26</f>
        <v>63400</v>
      </c>
      <c r="J26" s="391">
        <f>+'ANEXO No. 03'!P26</f>
        <v>60300</v>
      </c>
    </row>
    <row r="27" spans="1:10" ht="24">
      <c r="A27" s="109">
        <v>21</v>
      </c>
      <c r="B27" s="110" t="s">
        <v>876</v>
      </c>
      <c r="C27" s="110" t="s">
        <v>2322</v>
      </c>
      <c r="D27" s="110" t="s">
        <v>2691</v>
      </c>
      <c r="E27" s="110"/>
      <c r="F27" s="110" t="s">
        <v>2335</v>
      </c>
      <c r="G27" s="110" t="s">
        <v>897</v>
      </c>
      <c r="H27" s="110" t="s">
        <v>878</v>
      </c>
      <c r="I27" s="416">
        <f>+'ANEXO No. 03'!O27</f>
        <v>116300</v>
      </c>
      <c r="J27" s="391">
        <f>+'ANEXO No. 03'!P27</f>
        <v>110600</v>
      </c>
    </row>
    <row r="28" spans="1:10" ht="24">
      <c r="A28" s="109">
        <v>22</v>
      </c>
      <c r="B28" s="110" t="s">
        <v>876</v>
      </c>
      <c r="C28" s="110" t="s">
        <v>2322</v>
      </c>
      <c r="D28" s="110" t="s">
        <v>898</v>
      </c>
      <c r="E28" s="110"/>
      <c r="F28" s="110" t="s">
        <v>898</v>
      </c>
      <c r="G28" s="110" t="s">
        <v>888</v>
      </c>
      <c r="H28" s="110" t="s">
        <v>878</v>
      </c>
      <c r="I28" s="416">
        <f>+'ANEXO No. 03'!O28</f>
        <v>40100</v>
      </c>
      <c r="J28" s="391">
        <f>+'ANEXO No. 03'!P28</f>
        <v>38100</v>
      </c>
    </row>
    <row r="29" spans="1:10">
      <c r="A29" s="109">
        <v>23</v>
      </c>
      <c r="B29" s="110" t="s">
        <v>876</v>
      </c>
      <c r="C29" s="110" t="s">
        <v>2322</v>
      </c>
      <c r="D29" s="110" t="s">
        <v>899</v>
      </c>
      <c r="E29" s="110"/>
      <c r="F29" s="110" t="s">
        <v>899</v>
      </c>
      <c r="G29" s="110" t="s">
        <v>900</v>
      </c>
      <c r="H29" s="110" t="s">
        <v>878</v>
      </c>
      <c r="I29" s="416">
        <f>+'ANEXO No. 03'!O29</f>
        <v>36200</v>
      </c>
      <c r="J29" s="391">
        <f>+'ANEXO No. 03'!P29</f>
        <v>34400</v>
      </c>
    </row>
    <row r="30" spans="1:10" ht="24">
      <c r="A30" s="109">
        <v>24</v>
      </c>
      <c r="B30" s="110" t="s">
        <v>876</v>
      </c>
      <c r="C30" s="110" t="s">
        <v>2322</v>
      </c>
      <c r="D30" s="110" t="s">
        <v>901</v>
      </c>
      <c r="E30" s="110"/>
      <c r="F30" s="110" t="s">
        <v>901</v>
      </c>
      <c r="G30" s="110" t="s">
        <v>888</v>
      </c>
      <c r="H30" s="110" t="s">
        <v>878</v>
      </c>
      <c r="I30" s="416">
        <f>+'ANEXO No. 03'!O30</f>
        <v>42800</v>
      </c>
      <c r="J30" s="391">
        <f>+'ANEXO No. 03'!P30</f>
        <v>40700</v>
      </c>
    </row>
    <row r="31" spans="1:10">
      <c r="A31" s="109">
        <v>25</v>
      </c>
      <c r="B31" s="110" t="s">
        <v>876</v>
      </c>
      <c r="C31" s="110" t="s">
        <v>2322</v>
      </c>
      <c r="D31" s="110" t="s">
        <v>919</v>
      </c>
      <c r="E31" s="110"/>
      <c r="F31" s="110" t="s">
        <v>2336</v>
      </c>
      <c r="G31" s="110" t="s">
        <v>2337</v>
      </c>
      <c r="H31" s="110" t="s">
        <v>878</v>
      </c>
      <c r="I31" s="416">
        <f>+'ANEXO No. 03'!O31</f>
        <v>15400</v>
      </c>
      <c r="J31" s="391">
        <f>+'ANEXO No. 03'!P31</f>
        <v>14600</v>
      </c>
    </row>
    <row r="32" spans="1:10" ht="24">
      <c r="A32" s="109">
        <v>26</v>
      </c>
      <c r="B32" s="110" t="s">
        <v>876</v>
      </c>
      <c r="C32" s="110" t="s">
        <v>2322</v>
      </c>
      <c r="D32" s="110" t="s">
        <v>2692</v>
      </c>
      <c r="E32" s="110"/>
      <c r="F32" s="110" t="s">
        <v>2692</v>
      </c>
      <c r="G32" s="110" t="s">
        <v>903</v>
      </c>
      <c r="H32" s="110" t="s">
        <v>878</v>
      </c>
      <c r="I32" s="416">
        <f>+'ANEXO No. 03'!O32</f>
        <v>50100</v>
      </c>
      <c r="J32" s="391">
        <f>+'ANEXO No. 03'!P32</f>
        <v>47600</v>
      </c>
    </row>
    <row r="33" spans="1:10" ht="24">
      <c r="A33" s="109">
        <v>27</v>
      </c>
      <c r="B33" s="110" t="s">
        <v>876</v>
      </c>
      <c r="C33" s="110" t="s">
        <v>2322</v>
      </c>
      <c r="D33" s="110" t="s">
        <v>2693</v>
      </c>
      <c r="E33" s="110"/>
      <c r="F33" s="110" t="s">
        <v>2693</v>
      </c>
      <c r="G33" s="110" t="s">
        <v>903</v>
      </c>
      <c r="H33" s="110" t="s">
        <v>878</v>
      </c>
      <c r="I33" s="416">
        <f>+'ANEXO No. 03'!O33</f>
        <v>58100</v>
      </c>
      <c r="J33" s="391">
        <f>+'ANEXO No. 03'!P33</f>
        <v>55200</v>
      </c>
    </row>
    <row r="34" spans="1:10" ht="24">
      <c r="A34" s="109">
        <v>28</v>
      </c>
      <c r="B34" s="110" t="s">
        <v>876</v>
      </c>
      <c r="C34" s="110" t="s">
        <v>2322</v>
      </c>
      <c r="D34" s="110" t="s">
        <v>2694</v>
      </c>
      <c r="E34" s="110"/>
      <c r="F34" s="110" t="s">
        <v>2694</v>
      </c>
      <c r="G34" s="110" t="s">
        <v>903</v>
      </c>
      <c r="H34" s="110" t="s">
        <v>878</v>
      </c>
      <c r="I34" s="416">
        <f>+'ANEXO No. 03'!O34</f>
        <v>57400</v>
      </c>
      <c r="J34" s="391">
        <f>+'ANEXO No. 03'!P34</f>
        <v>54600</v>
      </c>
    </row>
    <row r="35" spans="1:10" ht="24">
      <c r="A35" s="109">
        <v>29</v>
      </c>
      <c r="B35" s="110" t="s">
        <v>876</v>
      </c>
      <c r="C35" s="110" t="s">
        <v>2322</v>
      </c>
      <c r="D35" s="110" t="s">
        <v>2695</v>
      </c>
      <c r="E35" s="110"/>
      <c r="F35" s="110" t="s">
        <v>2695</v>
      </c>
      <c r="G35" s="110" t="s">
        <v>903</v>
      </c>
      <c r="H35" s="110" t="s">
        <v>878</v>
      </c>
      <c r="I35" s="416">
        <f>+'ANEXO No. 03'!O35</f>
        <v>52500</v>
      </c>
      <c r="J35" s="391">
        <f>+'ANEXO No. 03'!P35</f>
        <v>49900</v>
      </c>
    </row>
    <row r="36" spans="1:10" ht="24">
      <c r="A36" s="109">
        <v>30</v>
      </c>
      <c r="B36" s="110" t="s">
        <v>876</v>
      </c>
      <c r="C36" s="110" t="s">
        <v>2322</v>
      </c>
      <c r="D36" s="110" t="s">
        <v>2696</v>
      </c>
      <c r="E36" s="110"/>
      <c r="F36" s="110" t="s">
        <v>2696</v>
      </c>
      <c r="G36" s="110" t="s">
        <v>903</v>
      </c>
      <c r="H36" s="110" t="s">
        <v>878</v>
      </c>
      <c r="I36" s="416">
        <f>+'ANEXO No. 03'!O36</f>
        <v>47800</v>
      </c>
      <c r="J36" s="391">
        <f>+'ANEXO No. 03'!P36</f>
        <v>45500</v>
      </c>
    </row>
    <row r="37" spans="1:10" ht="24">
      <c r="A37" s="109">
        <v>31</v>
      </c>
      <c r="B37" s="110" t="s">
        <v>876</v>
      </c>
      <c r="C37" s="110" t="s">
        <v>2322</v>
      </c>
      <c r="D37" s="110" t="s">
        <v>2697</v>
      </c>
      <c r="E37" s="110"/>
      <c r="F37" s="110" t="s">
        <v>2697</v>
      </c>
      <c r="G37" s="110" t="s">
        <v>903</v>
      </c>
      <c r="H37" s="110" t="s">
        <v>878</v>
      </c>
      <c r="I37" s="416">
        <f>+'ANEXO No. 03'!O37</f>
        <v>48100</v>
      </c>
      <c r="J37" s="391">
        <f>+'ANEXO No. 03'!P37</f>
        <v>45700</v>
      </c>
    </row>
    <row r="38" spans="1:10" ht="24">
      <c r="A38" s="109">
        <v>32</v>
      </c>
      <c r="B38" s="110" t="s">
        <v>876</v>
      </c>
      <c r="C38" s="110" t="s">
        <v>2322</v>
      </c>
      <c r="D38" s="110" t="s">
        <v>2698</v>
      </c>
      <c r="E38" s="110"/>
      <c r="F38" s="110" t="s">
        <v>2698</v>
      </c>
      <c r="G38" s="110" t="s">
        <v>903</v>
      </c>
      <c r="H38" s="110" t="s">
        <v>878</v>
      </c>
      <c r="I38" s="416">
        <f>+'ANEXO No. 03'!O38</f>
        <v>42700</v>
      </c>
      <c r="J38" s="391">
        <f>+'ANEXO No. 03'!P38</f>
        <v>40600</v>
      </c>
    </row>
    <row r="39" spans="1:10" ht="24">
      <c r="A39" s="109">
        <v>33</v>
      </c>
      <c r="B39" s="110" t="s">
        <v>876</v>
      </c>
      <c r="C39" s="110" t="s">
        <v>2322</v>
      </c>
      <c r="D39" s="110" t="s">
        <v>2699</v>
      </c>
      <c r="E39" s="110"/>
      <c r="F39" s="110" t="s">
        <v>2699</v>
      </c>
      <c r="G39" s="110" t="s">
        <v>903</v>
      </c>
      <c r="H39" s="110" t="s">
        <v>878</v>
      </c>
      <c r="I39" s="416">
        <f>+'ANEXO No. 03'!O39</f>
        <v>40400</v>
      </c>
      <c r="J39" s="391">
        <f>+'ANEXO No. 03'!P39</f>
        <v>38400</v>
      </c>
    </row>
    <row r="40" spans="1:10" ht="24">
      <c r="A40" s="109">
        <v>34</v>
      </c>
      <c r="B40" s="110" t="s">
        <v>876</v>
      </c>
      <c r="C40" s="110" t="s">
        <v>2322</v>
      </c>
      <c r="D40" s="110" t="s">
        <v>2700</v>
      </c>
      <c r="E40" s="110"/>
      <c r="F40" s="110" t="s">
        <v>902</v>
      </c>
      <c r="G40" s="110" t="s">
        <v>2342</v>
      </c>
      <c r="H40" s="110" t="s">
        <v>878</v>
      </c>
      <c r="I40" s="416">
        <f>+'ANEXO No. 03'!O40</f>
        <v>14800</v>
      </c>
      <c r="J40" s="391">
        <f>+'ANEXO No. 03'!P40</f>
        <v>14000</v>
      </c>
    </row>
    <row r="41" spans="1:10" ht="24">
      <c r="A41" s="109">
        <v>35</v>
      </c>
      <c r="B41" s="110" t="s">
        <v>876</v>
      </c>
      <c r="C41" s="110" t="s">
        <v>2320</v>
      </c>
      <c r="D41" s="110" t="s">
        <v>904</v>
      </c>
      <c r="E41" s="110"/>
      <c r="F41" s="110" t="s">
        <v>2343</v>
      </c>
      <c r="G41" s="110" t="s">
        <v>883</v>
      </c>
      <c r="H41" s="110" t="s">
        <v>878</v>
      </c>
      <c r="I41" s="416">
        <f>+'ANEXO No. 03'!O41</f>
        <v>14700</v>
      </c>
      <c r="J41" s="391">
        <f>+'ANEXO No. 03'!P41</f>
        <v>14000</v>
      </c>
    </row>
    <row r="42" spans="1:10">
      <c r="A42" s="109">
        <v>36</v>
      </c>
      <c r="B42" s="110" t="s">
        <v>876</v>
      </c>
      <c r="C42" s="110" t="s">
        <v>2322</v>
      </c>
      <c r="D42" s="110" t="s">
        <v>906</v>
      </c>
      <c r="E42" s="110"/>
      <c r="F42" s="110" t="s">
        <v>906</v>
      </c>
      <c r="G42" s="110" t="s">
        <v>2342</v>
      </c>
      <c r="H42" s="110" t="s">
        <v>878</v>
      </c>
      <c r="I42" s="416">
        <f>+'ANEXO No. 03'!O42</f>
        <v>30800</v>
      </c>
      <c r="J42" s="391">
        <f>+'ANEXO No. 03'!P42</f>
        <v>29300</v>
      </c>
    </row>
    <row r="43" spans="1:10" ht="24">
      <c r="A43" s="109">
        <v>37</v>
      </c>
      <c r="B43" s="110" t="s">
        <v>876</v>
      </c>
      <c r="C43" s="110" t="s">
        <v>2320</v>
      </c>
      <c r="D43" s="110" t="s">
        <v>905</v>
      </c>
      <c r="E43" s="110"/>
      <c r="F43" s="110" t="s">
        <v>905</v>
      </c>
      <c r="G43" s="110" t="s">
        <v>883</v>
      </c>
      <c r="H43" s="110" t="s">
        <v>878</v>
      </c>
      <c r="I43" s="416">
        <f>+'ANEXO No. 03'!O43</f>
        <v>15100</v>
      </c>
      <c r="J43" s="391">
        <f>+'ANEXO No. 03'!P43</f>
        <v>14400</v>
      </c>
    </row>
    <row r="44" spans="1:10">
      <c r="A44" s="109">
        <v>38</v>
      </c>
      <c r="B44" s="110" t="s">
        <v>876</v>
      </c>
      <c r="C44" s="110" t="s">
        <v>2322</v>
      </c>
      <c r="D44" s="110" t="s">
        <v>2701</v>
      </c>
      <c r="E44" s="110"/>
      <c r="F44" s="110" t="s">
        <v>2701</v>
      </c>
      <c r="G44" s="110"/>
      <c r="H44" s="110" t="s">
        <v>878</v>
      </c>
      <c r="I44" s="416">
        <f>+'ANEXO No. 03'!O44</f>
        <v>1000</v>
      </c>
      <c r="J44" s="391">
        <f>+'ANEXO No. 03'!P44</f>
        <v>1000</v>
      </c>
    </row>
    <row r="45" spans="1:10" ht="24">
      <c r="A45" s="109">
        <v>39</v>
      </c>
      <c r="B45" s="110" t="s">
        <v>876</v>
      </c>
      <c r="C45" s="110" t="s">
        <v>2320</v>
      </c>
      <c r="D45" s="110" t="s">
        <v>910</v>
      </c>
      <c r="E45" s="110"/>
      <c r="F45" s="110" t="s">
        <v>910</v>
      </c>
      <c r="G45" s="110" t="s">
        <v>909</v>
      </c>
      <c r="H45" s="110" t="s">
        <v>909</v>
      </c>
      <c r="I45" s="416">
        <f>+'ANEXO No. 03'!O45</f>
        <v>10300</v>
      </c>
      <c r="J45" s="391">
        <f>+'ANEXO No. 03'!P45</f>
        <v>9800</v>
      </c>
    </row>
    <row r="46" spans="1:10" ht="24">
      <c r="A46" s="109">
        <v>40</v>
      </c>
      <c r="B46" s="110" t="s">
        <v>876</v>
      </c>
      <c r="C46" s="110" t="s">
        <v>2320</v>
      </c>
      <c r="D46" s="110" t="s">
        <v>908</v>
      </c>
      <c r="E46" s="110"/>
      <c r="F46" s="110" t="s">
        <v>2344</v>
      </c>
      <c r="G46" s="110" t="s">
        <v>909</v>
      </c>
      <c r="H46" s="110" t="s">
        <v>909</v>
      </c>
      <c r="I46" s="416">
        <f>+'ANEXO No. 03'!O46</f>
        <v>10300</v>
      </c>
      <c r="J46" s="391">
        <f>+'ANEXO No. 03'!P46</f>
        <v>9800</v>
      </c>
    </row>
    <row r="47" spans="1:10" ht="24">
      <c r="A47" s="109">
        <v>41</v>
      </c>
      <c r="B47" s="110" t="s">
        <v>876</v>
      </c>
      <c r="C47" s="110" t="s">
        <v>2320</v>
      </c>
      <c r="D47" s="110" t="s">
        <v>911</v>
      </c>
      <c r="E47" s="110"/>
      <c r="F47" s="110" t="s">
        <v>911</v>
      </c>
      <c r="G47" s="110" t="s">
        <v>909</v>
      </c>
      <c r="H47" s="110" t="s">
        <v>909</v>
      </c>
      <c r="I47" s="416">
        <f>+'ANEXO No. 03'!O47</f>
        <v>10300</v>
      </c>
      <c r="J47" s="391">
        <f>+'ANEXO No. 03'!P47</f>
        <v>9800</v>
      </c>
    </row>
    <row r="48" spans="1:10" ht="24">
      <c r="A48" s="109">
        <v>42</v>
      </c>
      <c r="B48" s="110" t="s">
        <v>876</v>
      </c>
      <c r="C48" s="110" t="s">
        <v>2320</v>
      </c>
      <c r="D48" s="110" t="s">
        <v>913</v>
      </c>
      <c r="E48" s="110"/>
      <c r="F48" s="110" t="s">
        <v>913</v>
      </c>
      <c r="G48" s="110" t="s">
        <v>909</v>
      </c>
      <c r="H48" s="110" t="s">
        <v>909</v>
      </c>
      <c r="I48" s="416">
        <f>+'ANEXO No. 03'!O48</f>
        <v>21400</v>
      </c>
      <c r="J48" s="391">
        <f>+'ANEXO No. 03'!P48</f>
        <v>20300</v>
      </c>
    </row>
    <row r="49" spans="1:10" ht="36">
      <c r="A49" s="109">
        <v>43</v>
      </c>
      <c r="B49" s="110" t="s">
        <v>876</v>
      </c>
      <c r="C49" s="110" t="s">
        <v>2320</v>
      </c>
      <c r="D49" s="110" t="s">
        <v>1446</v>
      </c>
      <c r="E49" s="110"/>
      <c r="F49" s="110" t="s">
        <v>2345</v>
      </c>
      <c r="G49" s="110" t="s">
        <v>2346</v>
      </c>
      <c r="H49" s="110" t="s">
        <v>916</v>
      </c>
      <c r="I49" s="416">
        <f>+'ANEXO No. 03'!O49</f>
        <v>61900</v>
      </c>
      <c r="J49" s="391">
        <f>+'ANEXO No. 03'!P49</f>
        <v>58900</v>
      </c>
    </row>
    <row r="50" spans="1:10" ht="24">
      <c r="A50" s="109">
        <v>44</v>
      </c>
      <c r="B50" s="110" t="s">
        <v>876</v>
      </c>
      <c r="C50" s="110" t="s">
        <v>2320</v>
      </c>
      <c r="D50" s="110" t="s">
        <v>912</v>
      </c>
      <c r="E50" s="110"/>
      <c r="F50" s="110" t="s">
        <v>912</v>
      </c>
      <c r="G50" s="110" t="s">
        <v>909</v>
      </c>
      <c r="H50" s="110" t="s">
        <v>909</v>
      </c>
      <c r="I50" s="416">
        <f>+'ANEXO No. 03'!O50</f>
        <v>10300</v>
      </c>
      <c r="J50" s="391">
        <f>+'ANEXO No. 03'!P50</f>
        <v>9800</v>
      </c>
    </row>
    <row r="51" spans="1:10" ht="24">
      <c r="A51" s="109">
        <v>45</v>
      </c>
      <c r="B51" s="110" t="s">
        <v>876</v>
      </c>
      <c r="C51" s="110" t="s">
        <v>2320</v>
      </c>
      <c r="D51" s="110" t="s">
        <v>914</v>
      </c>
      <c r="E51" s="110"/>
      <c r="F51" s="110" t="s">
        <v>914</v>
      </c>
      <c r="G51" s="110" t="s">
        <v>909</v>
      </c>
      <c r="H51" s="110" t="s">
        <v>909</v>
      </c>
      <c r="I51" s="416">
        <f>+'ANEXO No. 03'!O51</f>
        <v>13000</v>
      </c>
      <c r="J51" s="392">
        <f>+'ANEXO No. 03'!P51</f>
        <v>12400</v>
      </c>
    </row>
    <row r="52" spans="1:10" ht="24">
      <c r="A52" s="109">
        <v>46</v>
      </c>
      <c r="B52" s="110" t="s">
        <v>876</v>
      </c>
      <c r="C52" s="110" t="s">
        <v>2320</v>
      </c>
      <c r="D52" s="110" t="s">
        <v>1445</v>
      </c>
      <c r="E52" s="110"/>
      <c r="F52" s="110" t="s">
        <v>915</v>
      </c>
      <c r="G52" s="110" t="s">
        <v>909</v>
      </c>
      <c r="H52" s="110" t="s">
        <v>909</v>
      </c>
      <c r="I52" s="416">
        <f>+'ANEXO No. 03'!O52</f>
        <v>13000</v>
      </c>
      <c r="J52" s="392">
        <f>+'ANEXO No. 03'!P52</f>
        <v>12400</v>
      </c>
    </row>
    <row r="53" spans="1:10">
      <c r="A53" s="109">
        <v>47</v>
      </c>
      <c r="B53" s="110" t="s">
        <v>876</v>
      </c>
      <c r="C53" s="110" t="s">
        <v>2322</v>
      </c>
      <c r="D53" s="110" t="s">
        <v>917</v>
      </c>
      <c r="E53" s="110"/>
      <c r="F53" s="110" t="s">
        <v>917</v>
      </c>
      <c r="G53" s="110" t="s">
        <v>2347</v>
      </c>
      <c r="H53" s="110" t="s">
        <v>878</v>
      </c>
      <c r="I53" s="416">
        <f>+'ANEXO No. 03'!O53</f>
        <v>7500</v>
      </c>
      <c r="J53" s="392">
        <f>+'ANEXO No. 03'!P53</f>
        <v>7200</v>
      </c>
    </row>
    <row r="54" spans="1:10" ht="24">
      <c r="A54" s="109">
        <v>48</v>
      </c>
      <c r="B54" s="110" t="s">
        <v>876</v>
      </c>
      <c r="C54" s="110" t="s">
        <v>2322</v>
      </c>
      <c r="D54" s="110" t="s">
        <v>1256</v>
      </c>
      <c r="E54" s="110"/>
      <c r="F54" s="110" t="s">
        <v>1256</v>
      </c>
      <c r="G54" s="110" t="s">
        <v>1258</v>
      </c>
      <c r="H54" s="110" t="s">
        <v>878</v>
      </c>
      <c r="I54" s="416">
        <f>+'ANEXO No. 03'!O54</f>
        <v>35200</v>
      </c>
      <c r="J54" s="392">
        <f>+'ANEXO No. 03'!P54</f>
        <v>33500</v>
      </c>
    </row>
    <row r="55" spans="1:10" ht="24">
      <c r="A55" s="109">
        <v>49</v>
      </c>
      <c r="B55" s="110" t="s">
        <v>876</v>
      </c>
      <c r="C55" s="110" t="s">
        <v>2322</v>
      </c>
      <c r="D55" s="110" t="s">
        <v>1255</v>
      </c>
      <c r="E55" s="110"/>
      <c r="F55" s="110" t="s">
        <v>1255</v>
      </c>
      <c r="G55" s="110" t="s">
        <v>921</v>
      </c>
      <c r="H55" s="110" t="s">
        <v>878</v>
      </c>
      <c r="I55" s="416">
        <f>+'ANEXO No. 03'!O55</f>
        <v>18000</v>
      </c>
      <c r="J55" s="391">
        <f>+'ANEXO No. 03'!P55</f>
        <v>17100</v>
      </c>
    </row>
    <row r="56" spans="1:10" ht="24">
      <c r="A56" s="109">
        <v>50</v>
      </c>
      <c r="B56" s="110" t="s">
        <v>876</v>
      </c>
      <c r="C56" s="110" t="s">
        <v>2322</v>
      </c>
      <c r="D56" s="110" t="s">
        <v>1447</v>
      </c>
      <c r="E56" s="110"/>
      <c r="F56" s="110" t="s">
        <v>2348</v>
      </c>
      <c r="G56" s="110" t="s">
        <v>918</v>
      </c>
      <c r="H56" s="110" t="s">
        <v>878</v>
      </c>
      <c r="I56" s="416">
        <f>+'ANEXO No. 03'!O56</f>
        <v>122100</v>
      </c>
      <c r="J56" s="391">
        <f>+'ANEXO No. 03'!P56</f>
        <v>116200</v>
      </c>
    </row>
    <row r="57" spans="1:10" ht="24">
      <c r="A57" s="109">
        <v>51</v>
      </c>
      <c r="B57" s="110" t="s">
        <v>876</v>
      </c>
      <c r="C57" s="110" t="s">
        <v>2322</v>
      </c>
      <c r="D57" s="110" t="s">
        <v>920</v>
      </c>
      <c r="E57" s="110"/>
      <c r="F57" s="110" t="s">
        <v>920</v>
      </c>
      <c r="G57" s="110" t="s">
        <v>921</v>
      </c>
      <c r="H57" s="110" t="s">
        <v>878</v>
      </c>
      <c r="I57" s="416">
        <f>+'ANEXO No. 03'!O57</f>
        <v>9700</v>
      </c>
      <c r="J57" s="391">
        <f>+'ANEXO No. 03'!P57</f>
        <v>9200</v>
      </c>
    </row>
    <row r="58" spans="1:10" ht="24">
      <c r="A58" s="109">
        <v>52</v>
      </c>
      <c r="B58" s="110" t="s">
        <v>876</v>
      </c>
      <c r="C58" s="110" t="s">
        <v>2322</v>
      </c>
      <c r="D58" s="110" t="s">
        <v>922</v>
      </c>
      <c r="E58" s="110"/>
      <c r="F58" s="110" t="s">
        <v>922</v>
      </c>
      <c r="G58" s="110" t="s">
        <v>923</v>
      </c>
      <c r="H58" s="110" t="s">
        <v>878</v>
      </c>
      <c r="I58" s="416">
        <f>+'ANEXO No. 03'!O58</f>
        <v>14200</v>
      </c>
      <c r="J58" s="391">
        <f>+'ANEXO No. 03'!P58</f>
        <v>13500</v>
      </c>
    </row>
    <row r="59" spans="1:10" ht="36">
      <c r="A59" s="109">
        <v>53</v>
      </c>
      <c r="B59" s="110" t="s">
        <v>876</v>
      </c>
      <c r="C59" s="110" t="s">
        <v>2322</v>
      </c>
      <c r="D59" s="110" t="s">
        <v>924</v>
      </c>
      <c r="E59" s="110"/>
      <c r="F59" s="110" t="s">
        <v>2349</v>
      </c>
      <c r="G59" s="110" t="s">
        <v>2350</v>
      </c>
      <c r="H59" s="110" t="s">
        <v>878</v>
      </c>
      <c r="I59" s="416">
        <f>+'ANEXO No. 03'!O59</f>
        <v>11600</v>
      </c>
      <c r="J59" s="391">
        <f>+'ANEXO No. 03'!P59</f>
        <v>11100</v>
      </c>
    </row>
    <row r="60" spans="1:10" ht="24">
      <c r="A60" s="109">
        <v>54</v>
      </c>
      <c r="B60" s="110" t="s">
        <v>876</v>
      </c>
      <c r="C60" s="110" t="s">
        <v>2322</v>
      </c>
      <c r="D60" s="110" t="s">
        <v>925</v>
      </c>
      <c r="E60" s="110"/>
      <c r="F60" s="110" t="s">
        <v>925</v>
      </c>
      <c r="G60" s="110" t="s">
        <v>888</v>
      </c>
      <c r="H60" s="110" t="s">
        <v>878</v>
      </c>
      <c r="I60" s="416">
        <f>+'ANEXO No. 03'!O60</f>
        <v>41900</v>
      </c>
      <c r="J60" s="392">
        <f>+'ANEXO No. 03'!P60</f>
        <v>39800</v>
      </c>
    </row>
    <row r="61" spans="1:10" ht="24">
      <c r="A61" s="109">
        <v>55</v>
      </c>
      <c r="B61" s="110" t="s">
        <v>876</v>
      </c>
      <c r="C61" s="110" t="s">
        <v>2322</v>
      </c>
      <c r="D61" s="110" t="s">
        <v>2351</v>
      </c>
      <c r="E61" s="110"/>
      <c r="F61" s="110" t="s">
        <v>926</v>
      </c>
      <c r="G61" s="110" t="s">
        <v>2352</v>
      </c>
      <c r="H61" s="110" t="s">
        <v>878</v>
      </c>
      <c r="I61" s="416">
        <f>+'ANEXO No. 03'!O61</f>
        <v>26500</v>
      </c>
      <c r="J61" s="391">
        <f>+'ANEXO No. 03'!P61</f>
        <v>25200</v>
      </c>
    </row>
    <row r="62" spans="1:10" ht="24">
      <c r="A62" s="109">
        <v>56</v>
      </c>
      <c r="B62" s="110" t="s">
        <v>876</v>
      </c>
      <c r="C62" s="110" t="s">
        <v>2322</v>
      </c>
      <c r="D62" s="110" t="s">
        <v>927</v>
      </c>
      <c r="E62" s="110"/>
      <c r="F62" s="110" t="s">
        <v>927</v>
      </c>
      <c r="G62" s="110" t="s">
        <v>2353</v>
      </c>
      <c r="H62" s="110" t="s">
        <v>878</v>
      </c>
      <c r="I62" s="416">
        <f>+'ANEXO No. 03'!O62</f>
        <v>21600</v>
      </c>
      <c r="J62" s="391">
        <f>+'ANEXO No. 03'!P62</f>
        <v>20500</v>
      </c>
    </row>
    <row r="63" spans="1:10" ht="24">
      <c r="A63" s="109">
        <v>57</v>
      </c>
      <c r="B63" s="110" t="s">
        <v>876</v>
      </c>
      <c r="C63" s="110" t="s">
        <v>2322</v>
      </c>
      <c r="D63" s="110" t="s">
        <v>928</v>
      </c>
      <c r="E63" s="110"/>
      <c r="F63" s="110" t="s">
        <v>2354</v>
      </c>
      <c r="G63" s="110" t="s">
        <v>2355</v>
      </c>
      <c r="H63" s="110" t="s">
        <v>878</v>
      </c>
      <c r="I63" s="416">
        <f>+'ANEXO No. 03'!O63</f>
        <v>11700</v>
      </c>
      <c r="J63" s="391">
        <f>+'ANEXO No. 03'!P63</f>
        <v>11100</v>
      </c>
    </row>
    <row r="64" spans="1:10" ht="36">
      <c r="A64" s="109">
        <v>58</v>
      </c>
      <c r="B64" s="110" t="s">
        <v>876</v>
      </c>
      <c r="C64" s="110" t="s">
        <v>2322</v>
      </c>
      <c r="D64" s="110" t="s">
        <v>929</v>
      </c>
      <c r="E64" s="110"/>
      <c r="F64" s="110" t="s">
        <v>929</v>
      </c>
      <c r="G64" s="110" t="s">
        <v>2356</v>
      </c>
      <c r="H64" s="110" t="s">
        <v>878</v>
      </c>
      <c r="I64" s="416">
        <f>+'ANEXO No. 03'!O64</f>
        <v>218100</v>
      </c>
      <c r="J64" s="391">
        <f>+'ANEXO No. 03'!P64</f>
        <v>207200</v>
      </c>
    </row>
    <row r="65" spans="1:10" ht="24">
      <c r="A65" s="109">
        <v>59</v>
      </c>
      <c r="B65" s="110" t="s">
        <v>876</v>
      </c>
      <c r="C65" s="110" t="s">
        <v>2357</v>
      </c>
      <c r="D65" s="110" t="s">
        <v>2358</v>
      </c>
      <c r="E65" s="110"/>
      <c r="F65" s="110" t="s">
        <v>2359</v>
      </c>
      <c r="G65" s="110" t="s">
        <v>2360</v>
      </c>
      <c r="H65" s="110" t="s">
        <v>878</v>
      </c>
      <c r="I65" s="416">
        <f>+'ANEXO No. 03'!O65</f>
        <v>7400</v>
      </c>
      <c r="J65" s="391">
        <f>+'ANEXO No. 03'!P65</f>
        <v>6600</v>
      </c>
    </row>
    <row r="66" spans="1:10" ht="24">
      <c r="A66" s="109">
        <v>60</v>
      </c>
      <c r="B66" s="110" t="s">
        <v>876</v>
      </c>
      <c r="C66" s="110" t="s">
        <v>2357</v>
      </c>
      <c r="D66" s="110" t="s">
        <v>1448</v>
      </c>
      <c r="E66" s="110"/>
      <c r="F66" s="110" t="s">
        <v>931</v>
      </c>
      <c r="G66" s="110" t="s">
        <v>2361</v>
      </c>
      <c r="H66" s="110" t="s">
        <v>932</v>
      </c>
      <c r="I66" s="416">
        <f>+'ANEXO No. 03'!O66</f>
        <v>87100</v>
      </c>
      <c r="J66" s="391">
        <f>+'ANEXO No. 03'!P66</f>
        <v>82900</v>
      </c>
    </row>
    <row r="67" spans="1:10" ht="24">
      <c r="A67" s="109">
        <v>61</v>
      </c>
      <c r="B67" s="110" t="s">
        <v>876</v>
      </c>
      <c r="C67" s="110" t="s">
        <v>2320</v>
      </c>
      <c r="D67" s="110" t="s">
        <v>933</v>
      </c>
      <c r="E67" s="110"/>
      <c r="F67" s="110" t="s">
        <v>933</v>
      </c>
      <c r="G67" s="110" t="s">
        <v>2362</v>
      </c>
      <c r="H67" s="110" t="s">
        <v>878</v>
      </c>
      <c r="I67" s="416">
        <f>+'ANEXO No. 03'!O67</f>
        <v>62900</v>
      </c>
      <c r="J67" s="391">
        <f>+'ANEXO No. 03'!P67</f>
        <v>59800</v>
      </c>
    </row>
    <row r="68" spans="1:10">
      <c r="A68" s="109">
        <v>62</v>
      </c>
      <c r="B68" s="110" t="s">
        <v>876</v>
      </c>
      <c r="C68" s="110" t="s">
        <v>2320</v>
      </c>
      <c r="D68" s="110" t="s">
        <v>934</v>
      </c>
      <c r="E68" s="110"/>
      <c r="F68" s="110" t="s">
        <v>934</v>
      </c>
      <c r="G68" s="110" t="s">
        <v>883</v>
      </c>
      <c r="H68" s="110" t="s">
        <v>878</v>
      </c>
      <c r="I68" s="416">
        <f>+'ANEXO No. 03'!O68</f>
        <v>6000</v>
      </c>
      <c r="J68" s="391">
        <f>+'ANEXO No. 03'!P68</f>
        <v>5700</v>
      </c>
    </row>
    <row r="69" spans="1:10" ht="36">
      <c r="A69" s="109">
        <v>63</v>
      </c>
      <c r="B69" s="110" t="s">
        <v>876</v>
      </c>
      <c r="C69" s="110" t="s">
        <v>2322</v>
      </c>
      <c r="D69" s="110" t="s">
        <v>935</v>
      </c>
      <c r="E69" s="110"/>
      <c r="F69" s="110" t="s">
        <v>935</v>
      </c>
      <c r="G69" s="110" t="s">
        <v>2363</v>
      </c>
      <c r="H69" s="110" t="s">
        <v>878</v>
      </c>
      <c r="I69" s="416">
        <f>+'ANEXO No. 03'!O69</f>
        <v>190200</v>
      </c>
      <c r="J69" s="391">
        <f>+'ANEXO No. 03'!P69</f>
        <v>180900</v>
      </c>
    </row>
    <row r="70" spans="1:10" ht="24">
      <c r="A70" s="109">
        <v>64</v>
      </c>
      <c r="B70" s="110" t="s">
        <v>876</v>
      </c>
      <c r="C70" s="110" t="s">
        <v>2322</v>
      </c>
      <c r="D70" s="110" t="s">
        <v>936</v>
      </c>
      <c r="E70" s="110"/>
      <c r="F70" s="110" t="s">
        <v>2364</v>
      </c>
      <c r="G70" s="110" t="s">
        <v>2363</v>
      </c>
      <c r="H70" s="110" t="s">
        <v>878</v>
      </c>
      <c r="I70" s="416">
        <f>+'ANEXO No. 03'!O70</f>
        <v>593200</v>
      </c>
      <c r="J70" s="392">
        <f>+'ANEXO No. 03'!P70</f>
        <v>564400</v>
      </c>
    </row>
    <row r="71" spans="1:10">
      <c r="A71" s="109">
        <v>65</v>
      </c>
      <c r="B71" s="110" t="s">
        <v>876</v>
      </c>
      <c r="C71" s="110" t="s">
        <v>2322</v>
      </c>
      <c r="D71" s="110" t="s">
        <v>939</v>
      </c>
      <c r="E71" s="110"/>
      <c r="F71" s="110" t="s">
        <v>939</v>
      </c>
      <c r="G71" s="110" t="s">
        <v>2326</v>
      </c>
      <c r="H71" s="110" t="s">
        <v>886</v>
      </c>
      <c r="I71" s="416">
        <f>+'ANEXO No. 03'!O71</f>
        <v>3042700</v>
      </c>
      <c r="J71" s="391">
        <f>+'ANEXO No. 03'!P71</f>
        <v>2894500</v>
      </c>
    </row>
    <row r="72" spans="1:10" ht="24">
      <c r="A72" s="109">
        <v>66</v>
      </c>
      <c r="B72" s="110" t="s">
        <v>876</v>
      </c>
      <c r="C72" s="110" t="s">
        <v>2322</v>
      </c>
      <c r="D72" s="110" t="s">
        <v>1257</v>
      </c>
      <c r="E72" s="110"/>
      <c r="F72" s="110" t="s">
        <v>2365</v>
      </c>
      <c r="G72" s="110" t="s">
        <v>2366</v>
      </c>
      <c r="H72" s="110" t="s">
        <v>916</v>
      </c>
      <c r="I72" s="416">
        <f>+'ANEXO No. 03'!O72</f>
        <v>504300</v>
      </c>
      <c r="J72" s="391">
        <f>+'ANEXO No. 03'!P72</f>
        <v>479700</v>
      </c>
    </row>
    <row r="73" spans="1:10" ht="24">
      <c r="A73" s="109">
        <v>67</v>
      </c>
      <c r="B73" s="110" t="s">
        <v>876</v>
      </c>
      <c r="C73" s="110" t="s">
        <v>2322</v>
      </c>
      <c r="D73" s="110" t="s">
        <v>940</v>
      </c>
      <c r="E73" s="110"/>
      <c r="F73" s="110" t="s">
        <v>941</v>
      </c>
      <c r="G73" s="110" t="s">
        <v>2367</v>
      </c>
      <c r="H73" s="110" t="s">
        <v>916</v>
      </c>
      <c r="I73" s="416">
        <f>+'ANEXO No. 03'!O73</f>
        <v>19600</v>
      </c>
      <c r="J73" s="391">
        <f>+'ANEXO No. 03'!P73</f>
        <v>18600</v>
      </c>
    </row>
    <row r="74" spans="1:10">
      <c r="A74" s="109">
        <v>68</v>
      </c>
      <c r="B74" s="110" t="s">
        <v>876</v>
      </c>
      <c r="C74" s="110" t="s">
        <v>2322</v>
      </c>
      <c r="D74" s="110" t="s">
        <v>942</v>
      </c>
      <c r="E74" s="110"/>
      <c r="F74" s="110" t="s">
        <v>942</v>
      </c>
      <c r="G74" s="110" t="s">
        <v>2368</v>
      </c>
      <c r="H74" s="110" t="s">
        <v>878</v>
      </c>
      <c r="I74" s="416">
        <f>+'ANEXO No. 03'!O74</f>
        <v>107600</v>
      </c>
      <c r="J74" s="391">
        <f>+'ANEXO No. 03'!P74</f>
        <v>102400</v>
      </c>
    </row>
    <row r="75" spans="1:10">
      <c r="A75" s="109">
        <v>69</v>
      </c>
      <c r="B75" s="110" t="s">
        <v>876</v>
      </c>
      <c r="C75" s="110" t="s">
        <v>2369</v>
      </c>
      <c r="D75" s="110" t="s">
        <v>943</v>
      </c>
      <c r="E75" s="110"/>
      <c r="F75" s="110" t="s">
        <v>943</v>
      </c>
      <c r="G75" s="110" t="s">
        <v>2370</v>
      </c>
      <c r="H75" s="110" t="s">
        <v>878</v>
      </c>
      <c r="I75" s="416">
        <f>+'ANEXO No. 03'!O75</f>
        <v>28500</v>
      </c>
      <c r="J75" s="391">
        <f>+'ANEXO No. 03'!P75</f>
        <v>27000</v>
      </c>
    </row>
    <row r="76" spans="1:10" ht="24">
      <c r="A76" s="109">
        <v>70</v>
      </c>
      <c r="B76" s="110" t="s">
        <v>944</v>
      </c>
      <c r="C76" s="110" t="s">
        <v>2371</v>
      </c>
      <c r="D76" s="110" t="s">
        <v>945</v>
      </c>
      <c r="E76" s="110"/>
      <c r="F76" s="110" t="s">
        <v>2372</v>
      </c>
      <c r="G76" s="110" t="s">
        <v>2373</v>
      </c>
      <c r="H76" s="110" t="s">
        <v>946</v>
      </c>
      <c r="I76" s="416">
        <f>+'ANEXO No. 03'!O76</f>
        <v>5000</v>
      </c>
      <c r="J76" s="391">
        <f>+'ANEXO No. 03'!P76</f>
        <v>4700</v>
      </c>
    </row>
    <row r="77" spans="1:10" ht="24">
      <c r="A77" s="109">
        <v>71</v>
      </c>
      <c r="B77" s="110" t="s">
        <v>944</v>
      </c>
      <c r="C77" s="110" t="s">
        <v>2371</v>
      </c>
      <c r="D77" s="110" t="s">
        <v>947</v>
      </c>
      <c r="E77" s="110"/>
      <c r="F77" s="110" t="s">
        <v>2374</v>
      </c>
      <c r="G77" s="110" t="s">
        <v>2373</v>
      </c>
      <c r="H77" s="110" t="s">
        <v>946</v>
      </c>
      <c r="I77" s="416">
        <f>+'ANEXO No. 03'!O77</f>
        <v>4900</v>
      </c>
      <c r="J77" s="391">
        <f>+'ANEXO No. 03'!P77</f>
        <v>4700</v>
      </c>
    </row>
    <row r="78" spans="1:10" ht="24">
      <c r="A78" s="109">
        <v>72</v>
      </c>
      <c r="B78" s="110" t="s">
        <v>944</v>
      </c>
      <c r="C78" s="110" t="s">
        <v>2371</v>
      </c>
      <c r="D78" s="110" t="s">
        <v>948</v>
      </c>
      <c r="E78" s="110"/>
      <c r="F78" s="110" t="s">
        <v>948</v>
      </c>
      <c r="G78" s="110" t="s">
        <v>2375</v>
      </c>
      <c r="H78" s="110" t="s">
        <v>890</v>
      </c>
      <c r="I78" s="416">
        <f>+'ANEXO No. 03'!O78</f>
        <v>15500</v>
      </c>
      <c r="J78" s="392">
        <f>+'ANEXO No. 03'!P78</f>
        <v>14700</v>
      </c>
    </row>
    <row r="79" spans="1:10">
      <c r="A79" s="109">
        <v>73</v>
      </c>
      <c r="B79" s="110" t="s">
        <v>944</v>
      </c>
      <c r="C79" s="110" t="s">
        <v>2320</v>
      </c>
      <c r="D79" s="110" t="s">
        <v>949</v>
      </c>
      <c r="E79" s="110"/>
      <c r="F79" s="110" t="s">
        <v>2376</v>
      </c>
      <c r="G79" s="110" t="s">
        <v>883</v>
      </c>
      <c r="H79" s="110" t="s">
        <v>878</v>
      </c>
      <c r="I79" s="416">
        <f>+'ANEXO No. 03'!O79</f>
        <v>36300</v>
      </c>
      <c r="J79" s="391">
        <f>+'ANEXO No. 03'!P79</f>
        <v>34500</v>
      </c>
    </row>
    <row r="80" spans="1:10" ht="24">
      <c r="A80" s="109">
        <v>74</v>
      </c>
      <c r="B80" s="110" t="s">
        <v>944</v>
      </c>
      <c r="C80" s="110" t="s">
        <v>2371</v>
      </c>
      <c r="D80" s="110" t="s">
        <v>950</v>
      </c>
      <c r="E80" s="110"/>
      <c r="F80" s="110" t="s">
        <v>950</v>
      </c>
      <c r="G80" s="110" t="s">
        <v>2353</v>
      </c>
      <c r="H80" s="110" t="s">
        <v>878</v>
      </c>
      <c r="I80" s="416">
        <f>+'ANEXO No. 03'!O80</f>
        <v>44400</v>
      </c>
      <c r="J80" s="391">
        <f>+'ANEXO No. 03'!P80</f>
        <v>42400</v>
      </c>
    </row>
    <row r="81" spans="1:10" ht="24">
      <c r="A81" s="109">
        <v>75</v>
      </c>
      <c r="B81" s="110" t="s">
        <v>944</v>
      </c>
      <c r="C81" s="110" t="s">
        <v>2320</v>
      </c>
      <c r="D81" s="110" t="s">
        <v>955</v>
      </c>
      <c r="E81" s="110"/>
      <c r="F81" s="110" t="s">
        <v>955</v>
      </c>
      <c r="G81" s="110" t="s">
        <v>2377</v>
      </c>
      <c r="H81" s="110" t="s">
        <v>890</v>
      </c>
      <c r="I81" s="416">
        <f>+'ANEXO No. 03'!O81</f>
        <v>10100</v>
      </c>
      <c r="J81" s="391">
        <f>+'ANEXO No. 03'!P81</f>
        <v>9600</v>
      </c>
    </row>
    <row r="82" spans="1:10" ht="24">
      <c r="A82" s="109">
        <v>76</v>
      </c>
      <c r="B82" s="110" t="s">
        <v>876</v>
      </c>
      <c r="C82" s="110" t="s">
        <v>2322</v>
      </c>
      <c r="D82" s="135" t="s">
        <v>952</v>
      </c>
      <c r="E82" s="110"/>
      <c r="F82" s="110" t="s">
        <v>952</v>
      </c>
      <c r="G82" s="110" t="s">
        <v>2323</v>
      </c>
      <c r="H82" s="110" t="s">
        <v>890</v>
      </c>
      <c r="I82" s="416">
        <f>+'ANEXO No. 03'!O82</f>
        <v>3800</v>
      </c>
      <c r="J82" s="391">
        <f>+'ANEXO No. 03'!P82</f>
        <v>3600</v>
      </c>
    </row>
    <row r="83" spans="1:10" ht="24">
      <c r="A83" s="109">
        <v>77</v>
      </c>
      <c r="B83" s="110" t="s">
        <v>944</v>
      </c>
      <c r="C83" s="110" t="s">
        <v>2322</v>
      </c>
      <c r="D83" s="110" t="s">
        <v>953</v>
      </c>
      <c r="E83" s="110"/>
      <c r="F83" s="110" t="s">
        <v>953</v>
      </c>
      <c r="G83" s="110" t="s">
        <v>2378</v>
      </c>
      <c r="H83" s="110" t="s">
        <v>878</v>
      </c>
      <c r="I83" s="416">
        <f>+'ANEXO No. 03'!O83</f>
        <v>7600</v>
      </c>
      <c r="J83" s="391">
        <f>+'ANEXO No. 03'!P83</f>
        <v>7200</v>
      </c>
    </row>
    <row r="84" spans="1:10">
      <c r="A84" s="109">
        <v>78</v>
      </c>
      <c r="B84" s="110" t="s">
        <v>944</v>
      </c>
      <c r="C84" s="110" t="s">
        <v>2320</v>
      </c>
      <c r="D84" s="110" t="s">
        <v>954</v>
      </c>
      <c r="E84" s="110"/>
      <c r="F84" s="110" t="s">
        <v>954</v>
      </c>
      <c r="G84" s="110" t="s">
        <v>2379</v>
      </c>
      <c r="H84" s="110" t="s">
        <v>878</v>
      </c>
      <c r="I84" s="416">
        <f>+'ANEXO No. 03'!O84</f>
        <v>23000</v>
      </c>
      <c r="J84" s="391">
        <f>+'ANEXO No. 03'!P84</f>
        <v>21900</v>
      </c>
    </row>
    <row r="85" spans="1:10" ht="36">
      <c r="A85" s="109">
        <v>79</v>
      </c>
      <c r="B85" s="110" t="s">
        <v>944</v>
      </c>
      <c r="C85" s="110" t="s">
        <v>2357</v>
      </c>
      <c r="D85" s="110" t="s">
        <v>3412</v>
      </c>
      <c r="E85" s="110"/>
      <c r="F85" s="110" t="s">
        <v>3412</v>
      </c>
      <c r="G85" s="110" t="s">
        <v>2382</v>
      </c>
      <c r="H85" s="110" t="s">
        <v>878</v>
      </c>
      <c r="I85" s="416">
        <f>+'ANEXO No. 03'!O85</f>
        <v>26400</v>
      </c>
      <c r="J85" s="391">
        <f>+'ANEXO No. 03'!P85</f>
        <v>25100</v>
      </c>
    </row>
    <row r="86" spans="1:10" ht="36">
      <c r="A86" s="109">
        <v>80</v>
      </c>
      <c r="B86" s="110" t="s">
        <v>876</v>
      </c>
      <c r="C86" s="110" t="s">
        <v>2380</v>
      </c>
      <c r="D86" s="110" t="s">
        <v>907</v>
      </c>
      <c r="E86" s="110"/>
      <c r="F86" s="110" t="s">
        <v>2381</v>
      </c>
      <c r="G86" s="110" t="s">
        <v>883</v>
      </c>
      <c r="H86" s="110" t="s">
        <v>878</v>
      </c>
      <c r="I86" s="416">
        <f>+'ANEXO No. 03'!O86</f>
        <v>46300</v>
      </c>
      <c r="J86" s="391">
        <f>+'ANEXO No. 03'!P86</f>
        <v>44000</v>
      </c>
    </row>
    <row r="87" spans="1:10" ht="36">
      <c r="A87" s="109">
        <v>81</v>
      </c>
      <c r="B87" s="110" t="s">
        <v>944</v>
      </c>
      <c r="C87" s="110" t="s">
        <v>2371</v>
      </c>
      <c r="D87" s="110" t="s">
        <v>3413</v>
      </c>
      <c r="E87" s="110"/>
      <c r="F87" s="110" t="s">
        <v>3413</v>
      </c>
      <c r="G87" s="110" t="s">
        <v>2382</v>
      </c>
      <c r="H87" s="110" t="s">
        <v>878</v>
      </c>
      <c r="I87" s="416">
        <f>+'ANEXO No. 03'!O87</f>
        <v>14800</v>
      </c>
      <c r="J87" s="391">
        <f>+'ANEXO No. 03'!P87</f>
        <v>14100</v>
      </c>
    </row>
    <row r="88" spans="1:10" ht="24">
      <c r="A88" s="109">
        <v>82</v>
      </c>
      <c r="B88" s="110" t="s">
        <v>944</v>
      </c>
      <c r="C88" s="110" t="s">
        <v>2383</v>
      </c>
      <c r="D88" s="110" t="s">
        <v>1449</v>
      </c>
      <c r="E88" s="110"/>
      <c r="F88" s="110" t="s">
        <v>956</v>
      </c>
      <c r="G88" s="110" t="s">
        <v>883</v>
      </c>
      <c r="H88" s="110" t="s">
        <v>878</v>
      </c>
      <c r="I88" s="416">
        <f>+'ANEXO No. 03'!O88</f>
        <v>26600</v>
      </c>
      <c r="J88" s="391">
        <f>+'ANEXO No. 03'!P88</f>
        <v>25300</v>
      </c>
    </row>
    <row r="89" spans="1:10" ht="24">
      <c r="A89" s="109">
        <v>83</v>
      </c>
      <c r="B89" s="110" t="s">
        <v>944</v>
      </c>
      <c r="C89" s="110" t="s">
        <v>2357</v>
      </c>
      <c r="D89" s="110" t="s">
        <v>957</v>
      </c>
      <c r="E89" s="110"/>
      <c r="F89" s="110" t="s">
        <v>2384</v>
      </c>
      <c r="G89" s="110" t="s">
        <v>2375</v>
      </c>
      <c r="H89" s="110" t="s">
        <v>890</v>
      </c>
      <c r="I89" s="416">
        <f>+'ANEXO No. 03'!O89</f>
        <v>30300</v>
      </c>
      <c r="J89" s="391">
        <f>+'ANEXO No. 03'!P89</f>
        <v>28800</v>
      </c>
    </row>
    <row r="90" spans="1:10" ht="24">
      <c r="A90" s="109">
        <v>84</v>
      </c>
      <c r="B90" s="110" t="s">
        <v>944</v>
      </c>
      <c r="C90" s="110" t="s">
        <v>2357</v>
      </c>
      <c r="D90" s="110" t="s">
        <v>958</v>
      </c>
      <c r="E90" s="110"/>
      <c r="F90" s="110" t="s">
        <v>2385</v>
      </c>
      <c r="G90" s="110" t="s">
        <v>2375</v>
      </c>
      <c r="H90" s="110" t="s">
        <v>890</v>
      </c>
      <c r="I90" s="416">
        <f>+'ANEXO No. 03'!O90</f>
        <v>12700</v>
      </c>
      <c r="J90" s="391">
        <f>+'ANEXO No. 03'!P90</f>
        <v>12100</v>
      </c>
    </row>
    <row r="91" spans="1:10" ht="24">
      <c r="A91" s="109">
        <v>85</v>
      </c>
      <c r="B91" s="110" t="s">
        <v>944</v>
      </c>
      <c r="C91" s="110" t="s">
        <v>2357</v>
      </c>
      <c r="D91" s="110" t="s">
        <v>960</v>
      </c>
      <c r="E91" s="110"/>
      <c r="F91" s="110" t="s">
        <v>2386</v>
      </c>
      <c r="G91" s="110" t="s">
        <v>2327</v>
      </c>
      <c r="H91" s="110" t="s">
        <v>890</v>
      </c>
      <c r="I91" s="416">
        <f>+'ANEXO No. 03'!O91</f>
        <v>17200</v>
      </c>
      <c r="J91" s="391">
        <f>+'ANEXO No. 03'!P91</f>
        <v>16300</v>
      </c>
    </row>
    <row r="92" spans="1:10" ht="24">
      <c r="A92" s="109">
        <v>86</v>
      </c>
      <c r="B92" s="110" t="s">
        <v>962</v>
      </c>
      <c r="C92" s="110" t="s">
        <v>2320</v>
      </c>
      <c r="D92" s="110" t="s">
        <v>963</v>
      </c>
      <c r="E92" s="110"/>
      <c r="F92" s="110" t="s">
        <v>963</v>
      </c>
      <c r="G92" s="110"/>
      <c r="H92" s="110" t="s">
        <v>878</v>
      </c>
      <c r="I92" s="416">
        <f>+'ANEXO No. 03'!O92</f>
        <v>100</v>
      </c>
      <c r="J92" s="391">
        <f>+'ANEXO No. 03'!P92</f>
        <v>100</v>
      </c>
    </row>
    <row r="93" spans="1:10" ht="24">
      <c r="A93" s="109">
        <v>87</v>
      </c>
      <c r="B93" s="110" t="s">
        <v>3422</v>
      </c>
      <c r="C93" s="110" t="s">
        <v>2322</v>
      </c>
      <c r="D93" s="110" t="s">
        <v>964</v>
      </c>
      <c r="E93" s="110"/>
      <c r="F93" s="110" t="s">
        <v>964</v>
      </c>
      <c r="G93" s="110"/>
      <c r="H93" s="110" t="s">
        <v>878</v>
      </c>
      <c r="I93" s="416">
        <f>+'ANEXO No. 03'!O93</f>
        <v>7100</v>
      </c>
      <c r="J93" s="391">
        <f>+'ANEXO No. 03'!P93</f>
        <v>6700</v>
      </c>
    </row>
    <row r="94" spans="1:10" ht="24">
      <c r="A94" s="109">
        <v>88</v>
      </c>
      <c r="B94" s="110" t="s">
        <v>3422</v>
      </c>
      <c r="C94" s="110" t="s">
        <v>2322</v>
      </c>
      <c r="D94" s="110" t="s">
        <v>965</v>
      </c>
      <c r="E94" s="110"/>
      <c r="F94" s="110" t="s">
        <v>965</v>
      </c>
      <c r="G94" s="110"/>
      <c r="H94" s="110" t="s">
        <v>878</v>
      </c>
      <c r="I94" s="416">
        <f>+'ANEXO No. 03'!O94</f>
        <v>7900</v>
      </c>
      <c r="J94" s="391">
        <f>+'ANEXO No. 03'!P94</f>
        <v>7500</v>
      </c>
    </row>
    <row r="95" spans="1:10" ht="24">
      <c r="A95" s="109">
        <v>89</v>
      </c>
      <c r="B95" s="110" t="s">
        <v>3422</v>
      </c>
      <c r="C95" s="110" t="s">
        <v>2320</v>
      </c>
      <c r="D95" s="110" t="s">
        <v>966</v>
      </c>
      <c r="E95" s="110"/>
      <c r="F95" s="110" t="s">
        <v>966</v>
      </c>
      <c r="G95" s="110"/>
      <c r="H95" s="110" t="s">
        <v>916</v>
      </c>
      <c r="I95" s="416">
        <f>+'ANEXO No. 03'!O95</f>
        <v>1500</v>
      </c>
      <c r="J95" s="391">
        <f>+'ANEXO No. 03'!P95</f>
        <v>1400</v>
      </c>
    </row>
    <row r="96" spans="1:10" ht="24">
      <c r="A96" s="109">
        <v>90</v>
      </c>
      <c r="B96" s="110" t="s">
        <v>3422</v>
      </c>
      <c r="C96" s="110" t="s">
        <v>2369</v>
      </c>
      <c r="D96" s="110" t="s">
        <v>2387</v>
      </c>
      <c r="E96" s="110"/>
      <c r="F96" s="110" t="s">
        <v>2388</v>
      </c>
      <c r="G96" s="110"/>
      <c r="H96" s="110" t="s">
        <v>878</v>
      </c>
      <c r="I96" s="416">
        <f>+'ANEXO No. 03'!O96</f>
        <v>208500</v>
      </c>
      <c r="J96" s="391">
        <f>+'ANEXO No. 03'!P96</f>
        <v>198300</v>
      </c>
    </row>
    <row r="97" spans="1:10" ht="24">
      <c r="A97" s="109">
        <v>91</v>
      </c>
      <c r="B97" s="110" t="s">
        <v>3422</v>
      </c>
      <c r="C97" s="110" t="s">
        <v>2320</v>
      </c>
      <c r="D97" s="110" t="s">
        <v>2389</v>
      </c>
      <c r="E97" s="110"/>
      <c r="F97" s="110" t="s">
        <v>2389</v>
      </c>
      <c r="G97" s="110"/>
      <c r="H97" s="110" t="s">
        <v>878</v>
      </c>
      <c r="I97" s="416">
        <f>+'ANEXO No. 03'!O97</f>
        <v>8000</v>
      </c>
      <c r="J97" s="391">
        <f>+'ANEXO No. 03'!P97</f>
        <v>7600</v>
      </c>
    </row>
    <row r="98" spans="1:10" ht="24">
      <c r="A98" s="109">
        <v>92</v>
      </c>
      <c r="B98" s="110" t="s">
        <v>3422</v>
      </c>
      <c r="C98" s="110" t="s">
        <v>2357</v>
      </c>
      <c r="D98" s="110" t="s">
        <v>967</v>
      </c>
      <c r="E98" s="110"/>
      <c r="F98" s="110" t="s">
        <v>2390</v>
      </c>
      <c r="G98" s="110"/>
      <c r="H98" s="110" t="s">
        <v>878</v>
      </c>
      <c r="I98" s="416">
        <f>+'ANEXO No. 03'!O98</f>
        <v>10700</v>
      </c>
      <c r="J98" s="391">
        <f>+'ANEXO No. 03'!P98</f>
        <v>10200</v>
      </c>
    </row>
    <row r="99" spans="1:10" ht="24">
      <c r="A99" s="109">
        <v>93</v>
      </c>
      <c r="B99" s="110" t="s">
        <v>3422</v>
      </c>
      <c r="C99" s="110" t="s">
        <v>2320</v>
      </c>
      <c r="D99" s="110" t="s">
        <v>2391</v>
      </c>
      <c r="E99" s="110"/>
      <c r="F99" s="110" t="s">
        <v>2392</v>
      </c>
      <c r="G99" s="110"/>
      <c r="H99" s="110" t="s">
        <v>878</v>
      </c>
      <c r="I99" s="416">
        <f>+'ANEXO No. 03'!O99</f>
        <v>2500</v>
      </c>
      <c r="J99" s="391">
        <f>+'ANEXO No. 03'!P99</f>
        <v>2300</v>
      </c>
    </row>
    <row r="100" spans="1:10" ht="24">
      <c r="A100" s="109">
        <v>94</v>
      </c>
      <c r="B100" s="110" t="s">
        <v>3422</v>
      </c>
      <c r="C100" s="110" t="s">
        <v>2320</v>
      </c>
      <c r="D100" s="110" t="s">
        <v>2393</v>
      </c>
      <c r="E100" s="110"/>
      <c r="F100" s="110" t="s">
        <v>2394</v>
      </c>
      <c r="G100" s="110"/>
      <c r="H100" s="110" t="s">
        <v>878</v>
      </c>
      <c r="I100" s="416">
        <f>+'ANEXO No. 03'!O100</f>
        <v>1900</v>
      </c>
      <c r="J100" s="391">
        <f>+'ANEXO No. 03'!P100</f>
        <v>1800</v>
      </c>
    </row>
    <row r="101" spans="1:10" ht="48">
      <c r="A101" s="109">
        <v>95</v>
      </c>
      <c r="B101" s="110" t="s">
        <v>3422</v>
      </c>
      <c r="C101" s="110" t="s">
        <v>2320</v>
      </c>
      <c r="D101" s="110" t="s">
        <v>968</v>
      </c>
      <c r="E101" s="110"/>
      <c r="F101" s="110" t="s">
        <v>3414</v>
      </c>
      <c r="G101" s="110" t="s">
        <v>2382</v>
      </c>
      <c r="H101" s="110" t="s">
        <v>890</v>
      </c>
      <c r="I101" s="416">
        <f>+'ANEXO No. 03'!O101</f>
        <v>225900</v>
      </c>
      <c r="J101" s="391">
        <f>+'ANEXO No. 03'!P101</f>
        <v>214900</v>
      </c>
    </row>
    <row r="102" spans="1:10" ht="36">
      <c r="A102" s="109">
        <v>96</v>
      </c>
      <c r="B102" s="110" t="s">
        <v>3422</v>
      </c>
      <c r="C102" s="110" t="s">
        <v>2320</v>
      </c>
      <c r="D102" s="110" t="s">
        <v>969</v>
      </c>
      <c r="E102" s="110"/>
      <c r="F102" s="110" t="s">
        <v>2395</v>
      </c>
      <c r="G102" s="110" t="s">
        <v>2327</v>
      </c>
      <c r="H102" s="110" t="s">
        <v>890</v>
      </c>
      <c r="I102" s="416">
        <f>+'ANEXO No. 03'!O102</f>
        <v>71200</v>
      </c>
      <c r="J102" s="391">
        <f>+'ANEXO No. 03'!P102</f>
        <v>67700</v>
      </c>
    </row>
    <row r="103" spans="1:10" ht="24">
      <c r="A103" s="109">
        <v>97</v>
      </c>
      <c r="B103" s="110" t="s">
        <v>3422</v>
      </c>
      <c r="C103" s="110" t="s">
        <v>2320</v>
      </c>
      <c r="D103" s="110" t="s">
        <v>970</v>
      </c>
      <c r="E103" s="110"/>
      <c r="F103" s="110" t="s">
        <v>970</v>
      </c>
      <c r="G103" s="110"/>
      <c r="H103" s="110" t="s">
        <v>878</v>
      </c>
      <c r="I103" s="416">
        <f>+'ANEXO No. 03'!O103</f>
        <v>900</v>
      </c>
      <c r="J103" s="391">
        <f>+'ANEXO No. 03'!P103</f>
        <v>900</v>
      </c>
    </row>
    <row r="104" spans="1:10" ht="24">
      <c r="A104" s="109">
        <v>98</v>
      </c>
      <c r="B104" s="110" t="s">
        <v>3422</v>
      </c>
      <c r="C104" s="110" t="s">
        <v>2320</v>
      </c>
      <c r="D104" s="110" t="s">
        <v>2397</v>
      </c>
      <c r="E104" s="110"/>
      <c r="F104" s="110" t="s">
        <v>2397</v>
      </c>
      <c r="G104" s="110"/>
      <c r="H104" s="110" t="s">
        <v>878</v>
      </c>
      <c r="I104" s="416">
        <f>+'ANEXO No. 03'!O104</f>
        <v>800</v>
      </c>
      <c r="J104" s="391">
        <f>+'ANEXO No. 03'!P104</f>
        <v>700</v>
      </c>
    </row>
    <row r="105" spans="1:10" ht="24">
      <c r="A105" s="109">
        <v>99</v>
      </c>
      <c r="B105" s="110" t="s">
        <v>3422</v>
      </c>
      <c r="C105" s="110" t="s">
        <v>2322</v>
      </c>
      <c r="D105" s="110" t="s">
        <v>972</v>
      </c>
      <c r="E105" s="110"/>
      <c r="F105" s="110" t="s">
        <v>972</v>
      </c>
      <c r="G105" s="110"/>
      <c r="H105" s="110" t="s">
        <v>878</v>
      </c>
      <c r="I105" s="416">
        <f>+'ANEXO No. 03'!O105</f>
        <v>13200</v>
      </c>
      <c r="J105" s="391">
        <f>+'ANEXO No. 03'!P105</f>
        <v>12600</v>
      </c>
    </row>
    <row r="106" spans="1:10" ht="24">
      <c r="A106" s="109">
        <v>100</v>
      </c>
      <c r="B106" s="110" t="s">
        <v>3422</v>
      </c>
      <c r="C106" s="110" t="s">
        <v>2320</v>
      </c>
      <c r="D106" s="110" t="s">
        <v>973</v>
      </c>
      <c r="E106" s="110"/>
      <c r="F106" s="110" t="s">
        <v>973</v>
      </c>
      <c r="G106" s="110"/>
      <c r="H106" s="110" t="s">
        <v>878</v>
      </c>
      <c r="I106" s="416">
        <f>+'ANEXO No. 03'!O106</f>
        <v>5700</v>
      </c>
      <c r="J106" s="392">
        <f>+'ANEXO No. 03'!P106</f>
        <v>5400</v>
      </c>
    </row>
    <row r="107" spans="1:10" ht="24">
      <c r="A107" s="109">
        <v>101</v>
      </c>
      <c r="B107" s="110" t="s">
        <v>3422</v>
      </c>
      <c r="C107" s="110" t="s">
        <v>2357</v>
      </c>
      <c r="D107" s="110" t="s">
        <v>974</v>
      </c>
      <c r="E107" s="110"/>
      <c r="F107" s="110" t="s">
        <v>974</v>
      </c>
      <c r="G107" s="110"/>
      <c r="H107" s="110" t="s">
        <v>878</v>
      </c>
      <c r="I107" s="416">
        <f>+'ANEXO No. 03'!O107</f>
        <v>13300</v>
      </c>
      <c r="J107" s="391">
        <f>+'ANEXO No. 03'!P107</f>
        <v>12700</v>
      </c>
    </row>
    <row r="108" spans="1:10" ht="24">
      <c r="A108" s="109">
        <v>102</v>
      </c>
      <c r="B108" s="110" t="s">
        <v>3422</v>
      </c>
      <c r="C108" s="110" t="s">
        <v>2357</v>
      </c>
      <c r="D108" s="110" t="s">
        <v>975</v>
      </c>
      <c r="E108" s="110"/>
      <c r="F108" s="110" t="s">
        <v>975</v>
      </c>
      <c r="G108" s="110"/>
      <c r="H108" s="110" t="s">
        <v>878</v>
      </c>
      <c r="I108" s="416">
        <f>+'ANEXO No. 03'!O108</f>
        <v>10000</v>
      </c>
      <c r="J108" s="391">
        <f>+'ANEXO No. 03'!P108</f>
        <v>9500</v>
      </c>
    </row>
    <row r="109" spans="1:10" ht="24">
      <c r="A109" s="109">
        <v>103</v>
      </c>
      <c r="B109" s="110" t="s">
        <v>3422</v>
      </c>
      <c r="C109" s="110" t="s">
        <v>2357</v>
      </c>
      <c r="D109" s="110" t="s">
        <v>976</v>
      </c>
      <c r="E109" s="110"/>
      <c r="F109" s="110" t="s">
        <v>976</v>
      </c>
      <c r="G109" s="110"/>
      <c r="H109" s="110" t="s">
        <v>878</v>
      </c>
      <c r="I109" s="416">
        <f>+'ANEXO No. 03'!O109</f>
        <v>12100</v>
      </c>
      <c r="J109" s="391">
        <f>+'ANEXO No. 03'!P109</f>
        <v>11500</v>
      </c>
    </row>
    <row r="110" spans="1:10" ht="24">
      <c r="A110" s="109">
        <v>104</v>
      </c>
      <c r="B110" s="110" t="s">
        <v>3422</v>
      </c>
      <c r="C110" s="110" t="s">
        <v>2357</v>
      </c>
      <c r="D110" s="110" t="s">
        <v>977</v>
      </c>
      <c r="E110" s="110"/>
      <c r="F110" s="110" t="s">
        <v>977</v>
      </c>
      <c r="G110" s="110"/>
      <c r="H110" s="110" t="s">
        <v>878</v>
      </c>
      <c r="I110" s="416">
        <f>+'ANEXO No. 03'!O110</f>
        <v>15300</v>
      </c>
      <c r="J110" s="391">
        <f>+'ANEXO No. 03'!P110</f>
        <v>14600</v>
      </c>
    </row>
    <row r="111" spans="1:10" ht="24">
      <c r="A111" s="109">
        <v>105</v>
      </c>
      <c r="B111" s="110" t="s">
        <v>3422</v>
      </c>
      <c r="C111" s="110" t="s">
        <v>2357</v>
      </c>
      <c r="D111" s="110" t="s">
        <v>978</v>
      </c>
      <c r="E111" s="110"/>
      <c r="F111" s="110" t="s">
        <v>978</v>
      </c>
      <c r="G111" s="110"/>
      <c r="H111" s="110" t="s">
        <v>878</v>
      </c>
      <c r="I111" s="416">
        <f>+'ANEXO No. 03'!O111</f>
        <v>18400</v>
      </c>
      <c r="J111" s="391">
        <f>+'ANEXO No. 03'!P111</f>
        <v>17500</v>
      </c>
    </row>
    <row r="112" spans="1:10" ht="24">
      <c r="A112" s="109">
        <v>106</v>
      </c>
      <c r="B112" s="110" t="s">
        <v>3422</v>
      </c>
      <c r="C112" s="110" t="s">
        <v>2357</v>
      </c>
      <c r="D112" s="110" t="s">
        <v>979</v>
      </c>
      <c r="E112" s="110"/>
      <c r="F112" s="110" t="s">
        <v>979</v>
      </c>
      <c r="G112" s="110"/>
      <c r="H112" s="110" t="s">
        <v>878</v>
      </c>
      <c r="I112" s="416">
        <f>+'ANEXO No. 03'!O112</f>
        <v>13600</v>
      </c>
      <c r="J112" s="392">
        <f>+'ANEXO No. 03'!P112</f>
        <v>13000</v>
      </c>
    </row>
    <row r="113" spans="1:10" ht="24">
      <c r="A113" s="109">
        <v>107</v>
      </c>
      <c r="B113" s="110" t="s">
        <v>3422</v>
      </c>
      <c r="C113" s="110" t="s">
        <v>2357</v>
      </c>
      <c r="D113" s="110" t="s">
        <v>980</v>
      </c>
      <c r="E113" s="110"/>
      <c r="F113" s="110" t="s">
        <v>980</v>
      </c>
      <c r="G113" s="110"/>
      <c r="H113" s="110" t="s">
        <v>878</v>
      </c>
      <c r="I113" s="416">
        <f>+'ANEXO No. 03'!O113</f>
        <v>14800</v>
      </c>
      <c r="J113" s="391">
        <f>+'ANEXO No. 03'!P113</f>
        <v>14100</v>
      </c>
    </row>
    <row r="114" spans="1:10" ht="24">
      <c r="A114" s="109">
        <v>108</v>
      </c>
      <c r="B114" s="110" t="s">
        <v>3422</v>
      </c>
      <c r="C114" s="110" t="s">
        <v>2398</v>
      </c>
      <c r="D114" s="110" t="s">
        <v>2702</v>
      </c>
      <c r="E114" s="110"/>
      <c r="F114" s="110" t="s">
        <v>2702</v>
      </c>
      <c r="G114" s="110"/>
      <c r="H114" s="110" t="s">
        <v>878</v>
      </c>
      <c r="I114" s="416">
        <f>+'ANEXO No. 03'!O114</f>
        <v>119400</v>
      </c>
      <c r="J114" s="391">
        <f>+'ANEXO No. 03'!P114</f>
        <v>113500</v>
      </c>
    </row>
    <row r="115" spans="1:10" ht="48">
      <c r="A115" s="109">
        <v>109</v>
      </c>
      <c r="B115" s="110" t="s">
        <v>3422</v>
      </c>
      <c r="C115" s="110" t="s">
        <v>2320</v>
      </c>
      <c r="D115" s="110" t="s">
        <v>3415</v>
      </c>
      <c r="E115" s="110"/>
      <c r="F115" s="110" t="s">
        <v>3415</v>
      </c>
      <c r="G115" s="110"/>
      <c r="H115" s="110" t="s">
        <v>878</v>
      </c>
      <c r="I115" s="416">
        <f>+'ANEXO No. 03'!O115</f>
        <v>6400</v>
      </c>
      <c r="J115" s="391">
        <f>+'ANEXO No. 03'!P115</f>
        <v>6100</v>
      </c>
    </row>
    <row r="116" spans="1:10" ht="24">
      <c r="A116" s="109">
        <v>110</v>
      </c>
      <c r="B116" s="110" t="s">
        <v>3422</v>
      </c>
      <c r="C116" s="110" t="s">
        <v>2320</v>
      </c>
      <c r="D116" s="110" t="s">
        <v>2400</v>
      </c>
      <c r="E116" s="110"/>
      <c r="F116" s="110" t="s">
        <v>2400</v>
      </c>
      <c r="G116" s="110" t="s">
        <v>2401</v>
      </c>
      <c r="H116" s="110" t="s">
        <v>916</v>
      </c>
      <c r="I116" s="416">
        <f>+'ANEXO No. 03'!O116</f>
        <v>19900</v>
      </c>
      <c r="J116" s="391">
        <f>+'ANEXO No. 03'!P116</f>
        <v>18900</v>
      </c>
    </row>
    <row r="117" spans="1:10" ht="36">
      <c r="A117" s="109">
        <v>111</v>
      </c>
      <c r="B117" s="110" t="s">
        <v>3422</v>
      </c>
      <c r="C117" s="110" t="s">
        <v>2320</v>
      </c>
      <c r="D117" s="110" t="s">
        <v>983</v>
      </c>
      <c r="E117" s="110"/>
      <c r="F117" s="110" t="s">
        <v>983</v>
      </c>
      <c r="G117" s="110"/>
      <c r="H117" s="110" t="s">
        <v>878</v>
      </c>
      <c r="I117" s="416">
        <f>+'ANEXO No. 03'!O117</f>
        <v>1832300</v>
      </c>
      <c r="J117" s="391">
        <f>+'ANEXO No. 03'!P117</f>
        <v>1743100</v>
      </c>
    </row>
    <row r="118" spans="1:10" ht="24">
      <c r="A118" s="109">
        <v>112</v>
      </c>
      <c r="B118" s="110" t="s">
        <v>3422</v>
      </c>
      <c r="C118" s="110" t="s">
        <v>2320</v>
      </c>
      <c r="D118" s="110" t="s">
        <v>984</v>
      </c>
      <c r="E118" s="110"/>
      <c r="F118" s="110" t="s">
        <v>984</v>
      </c>
      <c r="G118" s="110"/>
      <c r="H118" s="110" t="s">
        <v>878</v>
      </c>
      <c r="I118" s="416">
        <f>+'ANEXO No. 03'!O118</f>
        <v>2600</v>
      </c>
      <c r="J118" s="391">
        <f>+'ANEXO No. 03'!P118</f>
        <v>2500</v>
      </c>
    </row>
    <row r="119" spans="1:10" ht="36">
      <c r="A119" s="109">
        <v>113</v>
      </c>
      <c r="B119" s="110" t="s">
        <v>3422</v>
      </c>
      <c r="C119" s="110" t="s">
        <v>2320</v>
      </c>
      <c r="D119" s="110" t="s">
        <v>985</v>
      </c>
      <c r="E119" s="110"/>
      <c r="F119" s="110" t="s">
        <v>2402</v>
      </c>
      <c r="G119" s="110"/>
      <c r="H119" s="110" t="s">
        <v>878</v>
      </c>
      <c r="I119" s="416">
        <f>+'ANEXO No. 03'!O119</f>
        <v>8200</v>
      </c>
      <c r="J119" s="391">
        <f>+'ANEXO No. 03'!P119</f>
        <v>7800</v>
      </c>
    </row>
    <row r="120" spans="1:10" ht="24">
      <c r="A120" s="109">
        <v>114</v>
      </c>
      <c r="B120" s="110" t="s">
        <v>3422</v>
      </c>
      <c r="C120" s="110" t="s">
        <v>2320</v>
      </c>
      <c r="D120" s="110" t="s">
        <v>986</v>
      </c>
      <c r="E120" s="110"/>
      <c r="F120" s="110" t="s">
        <v>986</v>
      </c>
      <c r="G120" s="110" t="s">
        <v>2403</v>
      </c>
      <c r="H120" s="110" t="s">
        <v>878</v>
      </c>
      <c r="I120" s="416">
        <f>+'ANEXO No. 03'!O120</f>
        <v>17200</v>
      </c>
      <c r="J120" s="391">
        <f>+'ANEXO No. 03'!P120</f>
        <v>16300</v>
      </c>
    </row>
    <row r="121" spans="1:10" ht="24">
      <c r="A121" s="109">
        <v>115</v>
      </c>
      <c r="B121" s="110" t="s">
        <v>3422</v>
      </c>
      <c r="C121" s="110" t="s">
        <v>2320</v>
      </c>
      <c r="D121" s="110" t="s">
        <v>987</v>
      </c>
      <c r="E121" s="110"/>
      <c r="F121" s="110" t="s">
        <v>987</v>
      </c>
      <c r="G121" s="110" t="s">
        <v>2404</v>
      </c>
      <c r="H121" s="110" t="s">
        <v>878</v>
      </c>
      <c r="I121" s="416">
        <f>+'ANEXO No. 03'!O121</f>
        <v>75200</v>
      </c>
      <c r="J121" s="391">
        <f>+'ANEXO No. 03'!P121</f>
        <v>71500</v>
      </c>
    </row>
    <row r="122" spans="1:10" ht="24">
      <c r="A122" s="109">
        <v>116</v>
      </c>
      <c r="B122" s="110" t="s">
        <v>3422</v>
      </c>
      <c r="C122" s="110" t="s">
        <v>2320</v>
      </c>
      <c r="D122" s="110" t="s">
        <v>988</v>
      </c>
      <c r="E122" s="110"/>
      <c r="F122" s="110" t="s">
        <v>988</v>
      </c>
      <c r="G122" s="110" t="s">
        <v>2405</v>
      </c>
      <c r="H122" s="110" t="s">
        <v>878</v>
      </c>
      <c r="I122" s="416">
        <f>+'ANEXO No. 03'!O122</f>
        <v>6200</v>
      </c>
      <c r="J122" s="391">
        <f>+'ANEXO No. 03'!P122</f>
        <v>5900</v>
      </c>
    </row>
    <row r="123" spans="1:10" ht="24">
      <c r="A123" s="109">
        <v>117</v>
      </c>
      <c r="B123" s="110" t="s">
        <v>3422</v>
      </c>
      <c r="C123" s="110" t="s">
        <v>2320</v>
      </c>
      <c r="D123" s="110" t="s">
        <v>989</v>
      </c>
      <c r="E123" s="110"/>
      <c r="F123" s="110" t="s">
        <v>989</v>
      </c>
      <c r="G123" s="110" t="s">
        <v>2405</v>
      </c>
      <c r="H123" s="110" t="s">
        <v>878</v>
      </c>
      <c r="I123" s="416">
        <f>+'ANEXO No. 03'!O123</f>
        <v>13000</v>
      </c>
      <c r="J123" s="391">
        <f>+'ANEXO No. 03'!P123</f>
        <v>12300</v>
      </c>
    </row>
    <row r="124" spans="1:10" ht="24">
      <c r="A124" s="109">
        <v>118</v>
      </c>
      <c r="B124" s="110" t="s">
        <v>3422</v>
      </c>
      <c r="C124" s="110" t="s">
        <v>2320</v>
      </c>
      <c r="D124" s="110" t="s">
        <v>990</v>
      </c>
      <c r="E124" s="110"/>
      <c r="F124" s="110" t="s">
        <v>990</v>
      </c>
      <c r="G124" s="110" t="s">
        <v>2405</v>
      </c>
      <c r="H124" s="110" t="s">
        <v>878</v>
      </c>
      <c r="I124" s="416">
        <f>+'ANEXO No. 03'!O124</f>
        <v>18700</v>
      </c>
      <c r="J124" s="391">
        <f>+'ANEXO No. 03'!P124</f>
        <v>17800</v>
      </c>
    </row>
    <row r="125" spans="1:10" ht="24">
      <c r="A125" s="109">
        <v>119</v>
      </c>
      <c r="B125" s="110" t="s">
        <v>3422</v>
      </c>
      <c r="C125" s="110" t="s">
        <v>2320</v>
      </c>
      <c r="D125" s="110" t="s">
        <v>2406</v>
      </c>
      <c r="E125" s="110"/>
      <c r="F125" s="110" t="s">
        <v>2407</v>
      </c>
      <c r="G125" s="110" t="s">
        <v>896</v>
      </c>
      <c r="H125" s="110" t="s">
        <v>896</v>
      </c>
      <c r="I125" s="416">
        <f>+'ANEXO No. 03'!O125</f>
        <v>10400</v>
      </c>
      <c r="J125" s="391">
        <f>+'ANEXO No. 03'!P125</f>
        <v>9900</v>
      </c>
    </row>
    <row r="126" spans="1:10" ht="24">
      <c r="A126" s="109">
        <v>120</v>
      </c>
      <c r="B126" s="110" t="s">
        <v>3422</v>
      </c>
      <c r="C126" s="110" t="s">
        <v>2320</v>
      </c>
      <c r="D126" s="110" t="s">
        <v>991</v>
      </c>
      <c r="E126" s="110"/>
      <c r="F126" s="110" t="s">
        <v>991</v>
      </c>
      <c r="G126" s="110"/>
      <c r="H126" s="110" t="s">
        <v>878</v>
      </c>
      <c r="I126" s="416">
        <f>+'ANEXO No. 03'!O126</f>
        <v>119900</v>
      </c>
      <c r="J126" s="391">
        <f>+'ANEXO No. 03'!P126</f>
        <v>114100</v>
      </c>
    </row>
    <row r="127" spans="1:10" ht="24">
      <c r="A127" s="109">
        <v>121</v>
      </c>
      <c r="B127" s="110" t="s">
        <v>3422</v>
      </c>
      <c r="C127" s="110" t="s">
        <v>2320</v>
      </c>
      <c r="D127" s="110" t="s">
        <v>992</v>
      </c>
      <c r="E127" s="110"/>
      <c r="F127" s="110" t="s">
        <v>992</v>
      </c>
      <c r="G127" s="110"/>
      <c r="H127" s="110" t="s">
        <v>878</v>
      </c>
      <c r="I127" s="416">
        <f>+'ANEXO No. 03'!O127</f>
        <v>122100</v>
      </c>
      <c r="J127" s="391">
        <f>+'ANEXO No. 03'!P127</f>
        <v>116200</v>
      </c>
    </row>
    <row r="128" spans="1:10" ht="24">
      <c r="A128" s="109">
        <v>122</v>
      </c>
      <c r="B128" s="110" t="s">
        <v>3422</v>
      </c>
      <c r="C128" s="110" t="s">
        <v>2320</v>
      </c>
      <c r="D128" s="110" t="s">
        <v>993</v>
      </c>
      <c r="E128" s="110"/>
      <c r="F128" s="110" t="s">
        <v>993</v>
      </c>
      <c r="G128" s="110"/>
      <c r="H128" s="110" t="s">
        <v>878</v>
      </c>
      <c r="I128" s="416">
        <f>+'ANEXO No. 03'!O128</f>
        <v>345400</v>
      </c>
      <c r="J128" s="391">
        <f>+'ANEXO No. 03'!P128</f>
        <v>328200</v>
      </c>
    </row>
    <row r="129" spans="1:10" ht="24">
      <c r="A129" s="109">
        <v>123</v>
      </c>
      <c r="B129" s="110" t="s">
        <v>3422</v>
      </c>
      <c r="C129" s="110" t="s">
        <v>2320</v>
      </c>
      <c r="D129" s="110" t="s">
        <v>994</v>
      </c>
      <c r="E129" s="110"/>
      <c r="F129" s="110" t="s">
        <v>994</v>
      </c>
      <c r="G129" s="110"/>
      <c r="H129" s="110" t="s">
        <v>878</v>
      </c>
      <c r="I129" s="416">
        <f>+'ANEXO No. 03'!O129</f>
        <v>7400</v>
      </c>
      <c r="J129" s="391">
        <f>+'ANEXO No. 03'!P129</f>
        <v>7000</v>
      </c>
    </row>
    <row r="130" spans="1:10" ht="36">
      <c r="A130" s="109">
        <v>124</v>
      </c>
      <c r="B130" s="110" t="s">
        <v>3422</v>
      </c>
      <c r="C130" s="110" t="s">
        <v>2320</v>
      </c>
      <c r="D130" s="110" t="s">
        <v>995</v>
      </c>
      <c r="E130" s="110"/>
      <c r="F130" s="110" t="s">
        <v>995</v>
      </c>
      <c r="G130" s="110"/>
      <c r="H130" s="110" t="s">
        <v>878</v>
      </c>
      <c r="I130" s="416">
        <f>+'ANEXO No. 03'!O130</f>
        <v>51600</v>
      </c>
      <c r="J130" s="391">
        <f>+'ANEXO No. 03'!P130</f>
        <v>49100</v>
      </c>
    </row>
    <row r="131" spans="1:10" ht="24">
      <c r="A131" s="109">
        <v>125</v>
      </c>
      <c r="B131" s="110" t="s">
        <v>3422</v>
      </c>
      <c r="C131" s="110" t="s">
        <v>2320</v>
      </c>
      <c r="D131" s="110" t="s">
        <v>996</v>
      </c>
      <c r="E131" s="110"/>
      <c r="F131" s="110" t="s">
        <v>2408</v>
      </c>
      <c r="G131" s="110"/>
      <c r="H131" s="110" t="s">
        <v>878</v>
      </c>
      <c r="I131" s="416">
        <f>+'ANEXO No. 03'!O131</f>
        <v>1267000</v>
      </c>
      <c r="J131" s="391">
        <f>+'ANEXO No. 03'!P131</f>
        <v>1204400</v>
      </c>
    </row>
    <row r="132" spans="1:10" ht="24">
      <c r="A132" s="109">
        <v>126</v>
      </c>
      <c r="B132" s="110" t="s">
        <v>3422</v>
      </c>
      <c r="C132" s="110" t="s">
        <v>2317</v>
      </c>
      <c r="D132" s="110" t="s">
        <v>1463</v>
      </c>
      <c r="E132" s="110"/>
      <c r="F132" s="110" t="s">
        <v>2409</v>
      </c>
      <c r="G132" s="110"/>
      <c r="H132" s="110" t="s">
        <v>878</v>
      </c>
      <c r="I132" s="416">
        <f>+'ANEXO No. 03'!O132</f>
        <v>49700</v>
      </c>
      <c r="J132" s="391">
        <f>+'ANEXO No. 03'!P132</f>
        <v>47300</v>
      </c>
    </row>
    <row r="133" spans="1:10" ht="24">
      <c r="A133" s="109">
        <v>127</v>
      </c>
      <c r="B133" s="110" t="s">
        <v>3422</v>
      </c>
      <c r="C133" s="110" t="s">
        <v>2320</v>
      </c>
      <c r="D133" s="110" t="s">
        <v>997</v>
      </c>
      <c r="E133" s="110"/>
      <c r="F133" s="110" t="s">
        <v>997</v>
      </c>
      <c r="G133" s="110"/>
      <c r="H133" s="110" t="s">
        <v>878</v>
      </c>
      <c r="I133" s="416">
        <f>+'ANEXO No. 03'!O133</f>
        <v>1800</v>
      </c>
      <c r="J133" s="391">
        <f>+'ANEXO No. 03'!P133</f>
        <v>1700</v>
      </c>
    </row>
    <row r="134" spans="1:10" ht="24">
      <c r="A134" s="109">
        <v>128</v>
      </c>
      <c r="B134" s="110" t="s">
        <v>3422</v>
      </c>
      <c r="C134" s="110" t="s">
        <v>2317</v>
      </c>
      <c r="D134" s="110" t="s">
        <v>998</v>
      </c>
      <c r="E134" s="110"/>
      <c r="F134" s="110" t="s">
        <v>998</v>
      </c>
      <c r="G134" s="110"/>
      <c r="H134" s="110" t="s">
        <v>878</v>
      </c>
      <c r="I134" s="416">
        <f>+'ANEXO No. 03'!O134</f>
        <v>3700</v>
      </c>
      <c r="J134" s="391">
        <f>+'ANEXO No. 03'!P134</f>
        <v>3500</v>
      </c>
    </row>
    <row r="135" spans="1:10" ht="24">
      <c r="A135" s="109">
        <v>129</v>
      </c>
      <c r="B135" s="110" t="s">
        <v>3422</v>
      </c>
      <c r="C135" s="110" t="s">
        <v>2320</v>
      </c>
      <c r="D135" s="110" t="s">
        <v>999</v>
      </c>
      <c r="E135" s="110"/>
      <c r="F135" s="110" t="s">
        <v>999</v>
      </c>
      <c r="G135" s="110"/>
      <c r="H135" s="110" t="s">
        <v>878</v>
      </c>
      <c r="I135" s="416">
        <f>+'ANEXO No. 03'!O135</f>
        <v>118700</v>
      </c>
      <c r="J135" s="391">
        <f>+'ANEXO No. 03'!P135</f>
        <v>112900</v>
      </c>
    </row>
    <row r="136" spans="1:10" ht="24">
      <c r="A136" s="109">
        <v>130</v>
      </c>
      <c r="B136" s="110" t="s">
        <v>3422</v>
      </c>
      <c r="C136" s="110" t="s">
        <v>2320</v>
      </c>
      <c r="D136" s="110" t="s">
        <v>2410</v>
      </c>
      <c r="E136" s="110"/>
      <c r="F136" s="110" t="s">
        <v>2411</v>
      </c>
      <c r="G136" s="110"/>
      <c r="H136" s="110" t="s">
        <v>878</v>
      </c>
      <c r="I136" s="416">
        <f>+'ANEXO No. 03'!O136</f>
        <v>21700</v>
      </c>
      <c r="J136" s="391">
        <f>+'ANEXO No. 03'!P136</f>
        <v>20600</v>
      </c>
    </row>
    <row r="137" spans="1:10" ht="24">
      <c r="A137" s="109">
        <v>131</v>
      </c>
      <c r="B137" s="110" t="s">
        <v>3422</v>
      </c>
      <c r="C137" s="110" t="s">
        <v>2412</v>
      </c>
      <c r="D137" s="110" t="s">
        <v>1000</v>
      </c>
      <c r="E137" s="110"/>
      <c r="F137" s="110" t="s">
        <v>1000</v>
      </c>
      <c r="G137" s="110"/>
      <c r="H137" s="110" t="s">
        <v>878</v>
      </c>
      <c r="I137" s="416">
        <f>+'ANEXO No. 03'!O137</f>
        <v>1900</v>
      </c>
      <c r="J137" s="391">
        <f>+'ANEXO No. 03'!P137</f>
        <v>1800</v>
      </c>
    </row>
    <row r="138" spans="1:10" ht="24">
      <c r="A138" s="109">
        <v>132</v>
      </c>
      <c r="B138" s="110" t="s">
        <v>3422</v>
      </c>
      <c r="C138" s="110" t="s">
        <v>2412</v>
      </c>
      <c r="D138" s="110" t="s">
        <v>3423</v>
      </c>
      <c r="E138" s="110"/>
      <c r="F138" s="110" t="s">
        <v>2111</v>
      </c>
      <c r="G138" s="110" t="s">
        <v>1002</v>
      </c>
      <c r="H138" s="110" t="s">
        <v>1001</v>
      </c>
      <c r="I138" s="416">
        <f>+'ANEXO No. 03'!O138</f>
        <v>239500</v>
      </c>
      <c r="J138" s="391">
        <f>+'ANEXO No. 03'!P138</f>
        <v>227800</v>
      </c>
    </row>
    <row r="139" spans="1:10" ht="24">
      <c r="A139" s="109">
        <v>133</v>
      </c>
      <c r="B139" s="110" t="s">
        <v>3422</v>
      </c>
      <c r="C139" s="110" t="s">
        <v>2412</v>
      </c>
      <c r="D139" s="110" t="s">
        <v>1003</v>
      </c>
      <c r="E139" s="110"/>
      <c r="F139" s="110" t="s">
        <v>2413</v>
      </c>
      <c r="G139" s="110"/>
      <c r="H139" s="110" t="s">
        <v>878</v>
      </c>
      <c r="I139" s="416">
        <f>+'ANEXO No. 03'!O139</f>
        <v>3200</v>
      </c>
      <c r="J139" s="392">
        <f>+'ANEXO No. 03'!P139</f>
        <v>3000</v>
      </c>
    </row>
    <row r="140" spans="1:10" ht="24">
      <c r="A140" s="109">
        <v>134</v>
      </c>
      <c r="B140" s="110" t="s">
        <v>3422</v>
      </c>
      <c r="C140" s="110" t="s">
        <v>2412</v>
      </c>
      <c r="D140" s="110" t="s">
        <v>3424</v>
      </c>
      <c r="E140" s="110"/>
      <c r="F140" s="110" t="s">
        <v>2414</v>
      </c>
      <c r="G140" s="110" t="s">
        <v>2327</v>
      </c>
      <c r="H140" s="110" t="s">
        <v>890</v>
      </c>
      <c r="I140" s="416">
        <f>+'ANEXO No. 03'!O140</f>
        <v>105400</v>
      </c>
      <c r="J140" s="392">
        <f>+'ANEXO No. 03'!P140</f>
        <v>100300</v>
      </c>
    </row>
    <row r="141" spans="1:10" ht="24">
      <c r="A141" s="109">
        <v>135</v>
      </c>
      <c r="B141" s="110" t="s">
        <v>3422</v>
      </c>
      <c r="C141" s="110" t="s">
        <v>2320</v>
      </c>
      <c r="D141" s="110" t="s">
        <v>1004</v>
      </c>
      <c r="E141" s="110"/>
      <c r="F141" s="110" t="s">
        <v>2415</v>
      </c>
      <c r="G141" s="110"/>
      <c r="H141" s="110" t="s">
        <v>878</v>
      </c>
      <c r="I141" s="416">
        <f>+'ANEXO No. 03'!O141</f>
        <v>1700</v>
      </c>
      <c r="J141" s="392">
        <f>+'ANEXO No. 03'!P141</f>
        <v>1600</v>
      </c>
    </row>
    <row r="142" spans="1:10" ht="24">
      <c r="A142" s="109">
        <v>136</v>
      </c>
      <c r="B142" s="110" t="s">
        <v>3422</v>
      </c>
      <c r="C142" s="110" t="s">
        <v>2320</v>
      </c>
      <c r="D142" s="110" t="s">
        <v>1005</v>
      </c>
      <c r="E142" s="110"/>
      <c r="F142" s="110" t="s">
        <v>1005</v>
      </c>
      <c r="G142" s="110" t="s">
        <v>2361</v>
      </c>
      <c r="H142" s="110" t="s">
        <v>890</v>
      </c>
      <c r="I142" s="416">
        <f>+'ANEXO No. 03'!O142</f>
        <v>16800</v>
      </c>
      <c r="J142" s="392">
        <f>+'ANEXO No. 03'!P142</f>
        <v>16000</v>
      </c>
    </row>
    <row r="143" spans="1:10" ht="36">
      <c r="A143" s="109">
        <v>137</v>
      </c>
      <c r="B143" s="110" t="s">
        <v>962</v>
      </c>
      <c r="C143" s="110" t="s">
        <v>2320</v>
      </c>
      <c r="D143" s="110" t="s">
        <v>3397</v>
      </c>
      <c r="E143" s="110"/>
      <c r="F143" s="110" t="s">
        <v>3397</v>
      </c>
      <c r="G143" s="110"/>
      <c r="H143" s="110" t="s">
        <v>916</v>
      </c>
      <c r="I143" s="416">
        <f>+'ANEXO No. 03'!O143</f>
        <v>97300</v>
      </c>
      <c r="J143" s="391">
        <f>+'ANEXO No. 03'!P143</f>
        <v>92500</v>
      </c>
    </row>
    <row r="144" spans="1:10" ht="24">
      <c r="A144" s="109">
        <v>138</v>
      </c>
      <c r="B144" s="110" t="s">
        <v>3422</v>
      </c>
      <c r="C144" s="110" t="s">
        <v>2320</v>
      </c>
      <c r="D144" s="110" t="s">
        <v>1007</v>
      </c>
      <c r="E144" s="110"/>
      <c r="F144" s="110" t="s">
        <v>1007</v>
      </c>
      <c r="G144" s="110"/>
      <c r="H144" s="110" t="s">
        <v>916</v>
      </c>
      <c r="I144" s="416">
        <f>+'ANEXO No. 03'!O144</f>
        <v>67100</v>
      </c>
      <c r="J144" s="391">
        <f>+'ANEXO No. 03'!P144</f>
        <v>63800</v>
      </c>
    </row>
    <row r="145" spans="1:10" ht="24">
      <c r="A145" s="109">
        <v>139</v>
      </c>
      <c r="B145" s="110" t="s">
        <v>3422</v>
      </c>
      <c r="C145" s="110" t="s">
        <v>2320</v>
      </c>
      <c r="D145" s="110" t="s">
        <v>1008</v>
      </c>
      <c r="E145" s="110"/>
      <c r="F145" s="110" t="s">
        <v>1008</v>
      </c>
      <c r="G145" s="110"/>
      <c r="H145" s="110" t="s">
        <v>916</v>
      </c>
      <c r="I145" s="416">
        <f>+'ANEXO No. 03'!O145</f>
        <v>181800</v>
      </c>
      <c r="J145" s="391">
        <f>+'ANEXO No. 03'!P145</f>
        <v>173100</v>
      </c>
    </row>
    <row r="146" spans="1:10" ht="24">
      <c r="A146" s="109">
        <v>140</v>
      </c>
      <c r="B146" s="110" t="s">
        <v>3422</v>
      </c>
      <c r="C146" s="110" t="s">
        <v>2320</v>
      </c>
      <c r="D146" s="110" t="s">
        <v>2416</v>
      </c>
      <c r="E146" s="110"/>
      <c r="F146" s="110" t="s">
        <v>2416</v>
      </c>
      <c r="G146" s="110"/>
      <c r="H146" s="110" t="s">
        <v>878</v>
      </c>
      <c r="I146" s="416">
        <f>+'ANEXO No. 03'!O146</f>
        <v>2700</v>
      </c>
      <c r="J146" s="391">
        <f>+'ANEXO No. 03'!P146</f>
        <v>2600</v>
      </c>
    </row>
    <row r="147" spans="1:10" ht="24">
      <c r="A147" s="109">
        <v>141</v>
      </c>
      <c r="B147" s="110" t="s">
        <v>3422</v>
      </c>
      <c r="C147" s="110" t="s">
        <v>2380</v>
      </c>
      <c r="D147" s="110" t="s">
        <v>1009</v>
      </c>
      <c r="E147" s="110"/>
      <c r="F147" s="110" t="s">
        <v>1009</v>
      </c>
      <c r="G147" s="110" t="s">
        <v>2401</v>
      </c>
      <c r="H147" s="110" t="s">
        <v>916</v>
      </c>
      <c r="I147" s="416">
        <f>+'ANEXO No. 03'!O147</f>
        <v>6900</v>
      </c>
      <c r="J147" s="391">
        <f>+'ANEXO No. 03'!P147</f>
        <v>6600</v>
      </c>
    </row>
    <row r="148" spans="1:10" ht="24">
      <c r="A148" s="109">
        <v>142</v>
      </c>
      <c r="B148" s="110" t="s">
        <v>3422</v>
      </c>
      <c r="C148" s="110" t="s">
        <v>2380</v>
      </c>
      <c r="D148" s="110" t="s">
        <v>2417</v>
      </c>
      <c r="E148" s="110"/>
      <c r="F148" s="110" t="s">
        <v>2418</v>
      </c>
      <c r="G148" s="110" t="s">
        <v>2346</v>
      </c>
      <c r="H148" s="110" t="s">
        <v>916</v>
      </c>
      <c r="I148" s="416">
        <f>+'ANEXO No. 03'!O148</f>
        <v>2700</v>
      </c>
      <c r="J148" s="391">
        <f>+'ANEXO No. 03'!P148</f>
        <v>2600</v>
      </c>
    </row>
    <row r="149" spans="1:10" ht="36">
      <c r="A149" s="109">
        <v>143</v>
      </c>
      <c r="B149" s="110" t="s">
        <v>3422</v>
      </c>
      <c r="C149" s="110" t="s">
        <v>2320</v>
      </c>
      <c r="D149" s="110" t="s">
        <v>2419</v>
      </c>
      <c r="E149" s="110"/>
      <c r="F149" s="110" t="s">
        <v>2419</v>
      </c>
      <c r="G149" s="110" t="s">
        <v>2420</v>
      </c>
      <c r="H149" s="110" t="s">
        <v>890</v>
      </c>
      <c r="I149" s="416">
        <f>+'ANEXO No. 03'!O149</f>
        <v>5000</v>
      </c>
      <c r="J149" s="391">
        <f>+'ANEXO No. 03'!P149</f>
        <v>4800</v>
      </c>
    </row>
    <row r="150" spans="1:10" ht="24">
      <c r="A150" s="109">
        <v>144</v>
      </c>
      <c r="B150" s="110" t="s">
        <v>3422</v>
      </c>
      <c r="C150" s="110" t="s">
        <v>2380</v>
      </c>
      <c r="D150" s="110" t="s">
        <v>1010</v>
      </c>
      <c r="E150" s="110"/>
      <c r="F150" s="110" t="s">
        <v>1010</v>
      </c>
      <c r="G150" s="110"/>
      <c r="H150" s="110" t="s">
        <v>878</v>
      </c>
      <c r="I150" s="416">
        <f>+'ANEXO No. 03'!O150</f>
        <v>700</v>
      </c>
      <c r="J150" s="391">
        <f>+'ANEXO No. 03'!P150</f>
        <v>700</v>
      </c>
    </row>
    <row r="151" spans="1:10" ht="24">
      <c r="A151" s="109">
        <v>145</v>
      </c>
      <c r="B151" s="110" t="s">
        <v>3422</v>
      </c>
      <c r="C151" s="110" t="s">
        <v>2380</v>
      </c>
      <c r="D151" s="110" t="s">
        <v>1011</v>
      </c>
      <c r="E151" s="110"/>
      <c r="F151" s="110" t="s">
        <v>1011</v>
      </c>
      <c r="G151" s="110"/>
      <c r="H151" s="110" t="s">
        <v>878</v>
      </c>
      <c r="I151" s="416">
        <f>+'ANEXO No. 03'!O151</f>
        <v>700</v>
      </c>
      <c r="J151" s="391">
        <f>+'ANEXO No. 03'!P151</f>
        <v>700</v>
      </c>
    </row>
    <row r="152" spans="1:10" ht="24">
      <c r="A152" s="109">
        <v>146</v>
      </c>
      <c r="B152" s="110" t="s">
        <v>3422</v>
      </c>
      <c r="C152" s="110" t="s">
        <v>2380</v>
      </c>
      <c r="D152" s="110" t="s">
        <v>1012</v>
      </c>
      <c r="E152" s="110"/>
      <c r="F152" s="110" t="s">
        <v>1012</v>
      </c>
      <c r="G152" s="110"/>
      <c r="H152" s="110" t="s">
        <v>878</v>
      </c>
      <c r="I152" s="416">
        <f>+'ANEXO No. 03'!O152</f>
        <v>1200</v>
      </c>
      <c r="J152" s="391">
        <f>+'ANEXO No. 03'!P152</f>
        <v>1200</v>
      </c>
    </row>
    <row r="153" spans="1:10" ht="24">
      <c r="A153" s="109">
        <v>147</v>
      </c>
      <c r="B153" s="110" t="s">
        <v>3422</v>
      </c>
      <c r="C153" s="110" t="s">
        <v>2380</v>
      </c>
      <c r="D153" s="110" t="s">
        <v>1013</v>
      </c>
      <c r="E153" s="110"/>
      <c r="F153" s="110" t="s">
        <v>2421</v>
      </c>
      <c r="G153" s="110"/>
      <c r="H153" s="110" t="s">
        <v>878</v>
      </c>
      <c r="I153" s="416">
        <f>+'ANEXO No. 03'!O153</f>
        <v>1500</v>
      </c>
      <c r="J153" s="391">
        <f>+'ANEXO No. 03'!P153</f>
        <v>1400</v>
      </c>
    </row>
    <row r="154" spans="1:10" ht="24">
      <c r="A154" s="109">
        <v>148</v>
      </c>
      <c r="B154" s="110" t="s">
        <v>3422</v>
      </c>
      <c r="C154" s="110" t="s">
        <v>2380</v>
      </c>
      <c r="D154" s="110" t="s">
        <v>1014</v>
      </c>
      <c r="E154" s="110"/>
      <c r="F154" s="110" t="s">
        <v>1014</v>
      </c>
      <c r="G154" s="110"/>
      <c r="H154" s="110" t="s">
        <v>878</v>
      </c>
      <c r="I154" s="416">
        <f>+'ANEXO No. 03'!O154</f>
        <v>400</v>
      </c>
      <c r="J154" s="391">
        <f>+'ANEXO No. 03'!P154</f>
        <v>300</v>
      </c>
    </row>
    <row r="155" spans="1:10" ht="24">
      <c r="A155" s="109">
        <v>149</v>
      </c>
      <c r="B155" s="110" t="s">
        <v>3422</v>
      </c>
      <c r="C155" s="110" t="s">
        <v>2380</v>
      </c>
      <c r="D155" s="110" t="s">
        <v>1015</v>
      </c>
      <c r="E155" s="110"/>
      <c r="F155" s="110" t="s">
        <v>1015</v>
      </c>
      <c r="G155" s="110"/>
      <c r="H155" s="110" t="s">
        <v>878</v>
      </c>
      <c r="I155" s="416">
        <f>+'ANEXO No. 03'!O155</f>
        <v>2000</v>
      </c>
      <c r="J155" s="391">
        <f>+'ANEXO No. 03'!P155</f>
        <v>1900</v>
      </c>
    </row>
    <row r="156" spans="1:10" ht="24">
      <c r="A156" s="109">
        <v>150</v>
      </c>
      <c r="B156" s="110" t="s">
        <v>3422</v>
      </c>
      <c r="C156" s="110" t="s">
        <v>2357</v>
      </c>
      <c r="D156" s="110" t="s">
        <v>1016</v>
      </c>
      <c r="E156" s="110"/>
      <c r="F156" s="110" t="s">
        <v>2422</v>
      </c>
      <c r="G156" s="110"/>
      <c r="H156" s="110" t="s">
        <v>878</v>
      </c>
      <c r="I156" s="416">
        <f>+'ANEXO No. 03'!O156</f>
        <v>2800</v>
      </c>
      <c r="J156" s="391">
        <f>+'ANEXO No. 03'!P156</f>
        <v>2700</v>
      </c>
    </row>
    <row r="157" spans="1:10" ht="24">
      <c r="A157" s="109">
        <v>151</v>
      </c>
      <c r="B157" s="110" t="s">
        <v>3422</v>
      </c>
      <c r="C157" s="110" t="s">
        <v>2317</v>
      </c>
      <c r="D157" s="110" t="s">
        <v>1017</v>
      </c>
      <c r="E157" s="110"/>
      <c r="F157" s="110" t="s">
        <v>2423</v>
      </c>
      <c r="G157" s="110"/>
      <c r="H157" s="110" t="s">
        <v>878</v>
      </c>
      <c r="I157" s="416">
        <f>+'ANEXO No. 03'!O157</f>
        <v>7200</v>
      </c>
      <c r="J157" s="391">
        <f>+'ANEXO No. 03'!P157</f>
        <v>6800</v>
      </c>
    </row>
    <row r="158" spans="1:10" ht="24">
      <c r="A158" s="109">
        <v>152</v>
      </c>
      <c r="B158" s="110" t="s">
        <v>3422</v>
      </c>
      <c r="C158" s="110" t="s">
        <v>2369</v>
      </c>
      <c r="D158" s="110" t="s">
        <v>1018</v>
      </c>
      <c r="E158" s="110"/>
      <c r="F158" s="110" t="s">
        <v>2424</v>
      </c>
      <c r="G158" s="110"/>
      <c r="H158" s="110" t="s">
        <v>878</v>
      </c>
      <c r="I158" s="416">
        <f>+'ANEXO No. 03'!O158</f>
        <v>1400</v>
      </c>
      <c r="J158" s="391">
        <f>+'ANEXO No. 03'!P158</f>
        <v>1400</v>
      </c>
    </row>
    <row r="159" spans="1:10" ht="24">
      <c r="A159" s="109">
        <v>153</v>
      </c>
      <c r="B159" s="110" t="s">
        <v>3422</v>
      </c>
      <c r="C159" s="110" t="s">
        <v>2357</v>
      </c>
      <c r="D159" s="110" t="s">
        <v>2425</v>
      </c>
      <c r="E159" s="110"/>
      <c r="F159" s="110" t="s">
        <v>2425</v>
      </c>
      <c r="G159" s="110"/>
      <c r="H159" s="110" t="s">
        <v>878</v>
      </c>
      <c r="I159" s="416">
        <f>+'ANEXO No. 03'!O159</f>
        <v>11300</v>
      </c>
      <c r="J159" s="391">
        <f>+'ANEXO No. 03'!P159</f>
        <v>10800</v>
      </c>
    </row>
    <row r="160" spans="1:10" ht="24">
      <c r="A160" s="109">
        <v>154</v>
      </c>
      <c r="B160" s="110" t="s">
        <v>3422</v>
      </c>
      <c r="C160" s="110" t="s">
        <v>2357</v>
      </c>
      <c r="D160" s="110" t="s">
        <v>1019</v>
      </c>
      <c r="E160" s="110"/>
      <c r="F160" s="110" t="s">
        <v>1019</v>
      </c>
      <c r="G160" s="110"/>
      <c r="H160" s="110" t="s">
        <v>878</v>
      </c>
      <c r="I160" s="416">
        <f>+'ANEXO No. 03'!O160</f>
        <v>9200</v>
      </c>
      <c r="J160" s="391">
        <f>+'ANEXO No. 03'!P160</f>
        <v>8700</v>
      </c>
    </row>
    <row r="161" spans="1:10" ht="24">
      <c r="A161" s="109">
        <v>155</v>
      </c>
      <c r="B161" s="110" t="s">
        <v>3422</v>
      </c>
      <c r="C161" s="110" t="s">
        <v>2357</v>
      </c>
      <c r="D161" s="110" t="s">
        <v>1020</v>
      </c>
      <c r="E161" s="110"/>
      <c r="F161" s="110" t="s">
        <v>1020</v>
      </c>
      <c r="G161" s="110"/>
      <c r="H161" s="110" t="s">
        <v>878</v>
      </c>
      <c r="I161" s="416">
        <f>+'ANEXO No. 03'!O161</f>
        <v>42400</v>
      </c>
      <c r="J161" s="391">
        <f>+'ANEXO No. 03'!P161</f>
        <v>40300</v>
      </c>
    </row>
    <row r="162" spans="1:10" ht="24">
      <c r="A162" s="109">
        <v>156</v>
      </c>
      <c r="B162" s="110" t="s">
        <v>3422</v>
      </c>
      <c r="C162" s="110" t="s">
        <v>2317</v>
      </c>
      <c r="D162" s="110" t="s">
        <v>2426</v>
      </c>
      <c r="E162" s="110"/>
      <c r="F162" s="110" t="s">
        <v>2426</v>
      </c>
      <c r="G162" s="110"/>
      <c r="H162" s="110" t="s">
        <v>878</v>
      </c>
      <c r="I162" s="416">
        <f>+'ANEXO No. 03'!O162</f>
        <v>31400</v>
      </c>
      <c r="J162" s="391">
        <f>+'ANEXO No. 03'!P162</f>
        <v>29800</v>
      </c>
    </row>
    <row r="163" spans="1:10" ht="24">
      <c r="A163" s="109">
        <v>157</v>
      </c>
      <c r="B163" s="110" t="s">
        <v>3422</v>
      </c>
      <c r="C163" s="110" t="s">
        <v>2317</v>
      </c>
      <c r="D163" s="110" t="s">
        <v>1021</v>
      </c>
      <c r="E163" s="110"/>
      <c r="F163" s="110" t="s">
        <v>1021</v>
      </c>
      <c r="G163" s="110" t="s">
        <v>2427</v>
      </c>
      <c r="H163" s="110" t="s">
        <v>878</v>
      </c>
      <c r="I163" s="416">
        <f>+'ANEXO No. 03'!O163</f>
        <v>59300</v>
      </c>
      <c r="J163" s="391">
        <f>+'ANEXO No. 03'!P163</f>
        <v>56400</v>
      </c>
    </row>
    <row r="164" spans="1:10" ht="24">
      <c r="A164" s="109">
        <v>158</v>
      </c>
      <c r="B164" s="110" t="s">
        <v>3422</v>
      </c>
      <c r="C164" s="110" t="s">
        <v>2320</v>
      </c>
      <c r="D164" s="110" t="s">
        <v>1022</v>
      </c>
      <c r="E164" s="110"/>
      <c r="F164" s="110" t="s">
        <v>1022</v>
      </c>
      <c r="G164" s="110"/>
      <c r="H164" s="110" t="s">
        <v>878</v>
      </c>
      <c r="I164" s="416">
        <f>+'ANEXO No. 03'!O164</f>
        <v>3000</v>
      </c>
      <c r="J164" s="391">
        <f>+'ANEXO No. 03'!P164</f>
        <v>2800</v>
      </c>
    </row>
    <row r="165" spans="1:10" ht="24">
      <c r="A165" s="109">
        <v>159</v>
      </c>
      <c r="B165" s="110" t="s">
        <v>3422</v>
      </c>
      <c r="C165" s="110" t="s">
        <v>2320</v>
      </c>
      <c r="D165" s="110" t="s">
        <v>1023</v>
      </c>
      <c r="E165" s="110"/>
      <c r="F165" s="110" t="s">
        <v>2428</v>
      </c>
      <c r="G165" s="110"/>
      <c r="H165" s="110" t="s">
        <v>878</v>
      </c>
      <c r="I165" s="416">
        <f>+'ANEXO No. 03'!O165</f>
        <v>3000</v>
      </c>
      <c r="J165" s="391">
        <f>+'ANEXO No. 03'!P165</f>
        <v>2800</v>
      </c>
    </row>
    <row r="166" spans="1:10" ht="24">
      <c r="A166" s="109">
        <v>160</v>
      </c>
      <c r="B166" s="110" t="s">
        <v>3422</v>
      </c>
      <c r="C166" s="110" t="s">
        <v>2320</v>
      </c>
      <c r="D166" s="110" t="s">
        <v>1024</v>
      </c>
      <c r="E166" s="110"/>
      <c r="F166" s="110" t="s">
        <v>2429</v>
      </c>
      <c r="G166" s="110"/>
      <c r="H166" s="110" t="s">
        <v>878</v>
      </c>
      <c r="I166" s="416">
        <f>+'ANEXO No. 03'!O166</f>
        <v>3000</v>
      </c>
      <c r="J166" s="391">
        <f>+'ANEXO No. 03'!P166</f>
        <v>2800</v>
      </c>
    </row>
    <row r="167" spans="1:10" ht="24">
      <c r="A167" s="109">
        <v>161</v>
      </c>
      <c r="B167" s="110" t="s">
        <v>3422</v>
      </c>
      <c r="C167" s="110" t="s">
        <v>2320</v>
      </c>
      <c r="D167" s="110" t="s">
        <v>1025</v>
      </c>
      <c r="E167" s="110"/>
      <c r="F167" s="110" t="s">
        <v>1025</v>
      </c>
      <c r="G167" s="110"/>
      <c r="H167" s="110" t="s">
        <v>878</v>
      </c>
      <c r="I167" s="416">
        <f>+'ANEXO No. 03'!O167</f>
        <v>3000</v>
      </c>
      <c r="J167" s="391">
        <f>+'ANEXO No. 03'!P167</f>
        <v>2800</v>
      </c>
    </row>
    <row r="168" spans="1:10" ht="24">
      <c r="A168" s="109">
        <v>162</v>
      </c>
      <c r="B168" s="110" t="s">
        <v>3422</v>
      </c>
      <c r="C168" s="110" t="s">
        <v>2320</v>
      </c>
      <c r="D168" s="110" t="s">
        <v>1026</v>
      </c>
      <c r="E168" s="110"/>
      <c r="F168" s="110" t="s">
        <v>2430</v>
      </c>
      <c r="G168" s="110"/>
      <c r="H168" s="110" t="s">
        <v>878</v>
      </c>
      <c r="I168" s="416">
        <f>+'ANEXO No. 03'!O168</f>
        <v>2300</v>
      </c>
      <c r="J168" s="391">
        <f>+'ANEXO No. 03'!P168</f>
        <v>2200</v>
      </c>
    </row>
    <row r="169" spans="1:10" ht="24">
      <c r="A169" s="109">
        <v>163</v>
      </c>
      <c r="B169" s="110" t="s">
        <v>3422</v>
      </c>
      <c r="C169" s="110" t="s">
        <v>2320</v>
      </c>
      <c r="D169" s="110" t="s">
        <v>1027</v>
      </c>
      <c r="E169" s="110"/>
      <c r="F169" s="110" t="s">
        <v>2431</v>
      </c>
      <c r="G169" s="110"/>
      <c r="H169" s="110" t="s">
        <v>878</v>
      </c>
      <c r="I169" s="416">
        <f>+'ANEXO No. 03'!O169</f>
        <v>2300</v>
      </c>
      <c r="J169" s="391">
        <f>+'ANEXO No. 03'!P169</f>
        <v>2200</v>
      </c>
    </row>
    <row r="170" spans="1:10" ht="24">
      <c r="A170" s="109">
        <v>164</v>
      </c>
      <c r="B170" s="110" t="s">
        <v>3422</v>
      </c>
      <c r="C170" s="110" t="s">
        <v>2320</v>
      </c>
      <c r="D170" s="110" t="s">
        <v>1028</v>
      </c>
      <c r="E170" s="110"/>
      <c r="F170" s="110" t="s">
        <v>1028</v>
      </c>
      <c r="G170" s="110"/>
      <c r="H170" s="110" t="s">
        <v>878</v>
      </c>
      <c r="I170" s="416">
        <f>+'ANEXO No. 03'!O170</f>
        <v>2300</v>
      </c>
      <c r="J170" s="391">
        <f>+'ANEXO No. 03'!P170</f>
        <v>2200</v>
      </c>
    </row>
    <row r="171" spans="1:10" ht="24">
      <c r="A171" s="109">
        <v>165</v>
      </c>
      <c r="B171" s="110" t="s">
        <v>3422</v>
      </c>
      <c r="C171" s="110" t="s">
        <v>2320</v>
      </c>
      <c r="D171" s="110" t="s">
        <v>1029</v>
      </c>
      <c r="E171" s="110"/>
      <c r="F171" s="110" t="s">
        <v>1029</v>
      </c>
      <c r="G171" s="110"/>
      <c r="H171" s="110" t="s">
        <v>878</v>
      </c>
      <c r="I171" s="416">
        <f>+'ANEXO No. 03'!O171</f>
        <v>2300</v>
      </c>
      <c r="J171" s="391">
        <f>+'ANEXO No. 03'!P171</f>
        <v>2200</v>
      </c>
    </row>
    <row r="172" spans="1:10" ht="24">
      <c r="A172" s="109">
        <v>166</v>
      </c>
      <c r="B172" s="110" t="s">
        <v>3422</v>
      </c>
      <c r="C172" s="110" t="s">
        <v>2320</v>
      </c>
      <c r="D172" s="110" t="s">
        <v>1261</v>
      </c>
      <c r="E172" s="110"/>
      <c r="F172" s="110" t="s">
        <v>1261</v>
      </c>
      <c r="G172" s="110"/>
      <c r="H172" s="110" t="s">
        <v>878</v>
      </c>
      <c r="I172" s="416">
        <f>+'ANEXO No. 03'!O172</f>
        <v>68900</v>
      </c>
      <c r="J172" s="391">
        <f>+'ANEXO No. 03'!P172</f>
        <v>65500</v>
      </c>
    </row>
    <row r="173" spans="1:10" ht="24">
      <c r="A173" s="109">
        <v>167</v>
      </c>
      <c r="B173" s="110" t="s">
        <v>3422</v>
      </c>
      <c r="C173" s="110" t="s">
        <v>2320</v>
      </c>
      <c r="D173" s="110" t="s">
        <v>1030</v>
      </c>
      <c r="E173" s="110"/>
      <c r="F173" s="110" t="s">
        <v>2432</v>
      </c>
      <c r="G173" s="110"/>
      <c r="H173" s="110" t="s">
        <v>878</v>
      </c>
      <c r="I173" s="416">
        <f>+'ANEXO No. 03'!O173</f>
        <v>3000</v>
      </c>
      <c r="J173" s="391">
        <f>+'ANEXO No. 03'!P173</f>
        <v>2900</v>
      </c>
    </row>
    <row r="174" spans="1:10" ht="24">
      <c r="A174" s="109">
        <v>168</v>
      </c>
      <c r="B174" s="110" t="s">
        <v>3422</v>
      </c>
      <c r="C174" s="110" t="s">
        <v>2398</v>
      </c>
      <c r="D174" s="110" t="s">
        <v>1031</v>
      </c>
      <c r="E174" s="110"/>
      <c r="F174" s="110" t="s">
        <v>1031</v>
      </c>
      <c r="G174" s="110"/>
      <c r="H174" s="110" t="s">
        <v>878</v>
      </c>
      <c r="I174" s="416">
        <f>+'ANEXO No. 03'!O174</f>
        <v>73600</v>
      </c>
      <c r="J174" s="391">
        <f>+'ANEXO No. 03'!P174</f>
        <v>70000</v>
      </c>
    </row>
    <row r="175" spans="1:10" ht="24">
      <c r="A175" s="109">
        <v>169</v>
      </c>
      <c r="B175" s="110" t="s">
        <v>3422</v>
      </c>
      <c r="C175" s="110" t="s">
        <v>2396</v>
      </c>
      <c r="D175" s="110" t="s">
        <v>1032</v>
      </c>
      <c r="E175" s="110"/>
      <c r="F175" s="110" t="s">
        <v>1032</v>
      </c>
      <c r="G175" s="110"/>
      <c r="H175" s="110" t="s">
        <v>878</v>
      </c>
      <c r="I175" s="416">
        <f>+'ANEXO No. 03'!O175</f>
        <v>35400</v>
      </c>
      <c r="J175" s="391">
        <f>+'ANEXO No. 03'!P175</f>
        <v>33700</v>
      </c>
    </row>
    <row r="176" spans="1:10" ht="24">
      <c r="A176" s="109">
        <v>170</v>
      </c>
      <c r="B176" s="110" t="s">
        <v>3422</v>
      </c>
      <c r="C176" s="110" t="s">
        <v>2357</v>
      </c>
      <c r="D176" s="110" t="s">
        <v>1033</v>
      </c>
      <c r="E176" s="110"/>
      <c r="F176" s="110" t="s">
        <v>2433</v>
      </c>
      <c r="G176" s="110" t="s">
        <v>1034</v>
      </c>
      <c r="H176" s="110" t="s">
        <v>1034</v>
      </c>
      <c r="I176" s="416">
        <f>+'ANEXO No. 03'!O176</f>
        <v>65500</v>
      </c>
      <c r="J176" s="391">
        <f>+'ANEXO No. 03'!P176</f>
        <v>62400</v>
      </c>
    </row>
    <row r="177" spans="1:10" ht="24">
      <c r="A177" s="109">
        <v>171</v>
      </c>
      <c r="B177" s="110" t="s">
        <v>3422</v>
      </c>
      <c r="C177" s="110" t="s">
        <v>2357</v>
      </c>
      <c r="D177" s="110" t="s">
        <v>1035</v>
      </c>
      <c r="E177" s="110"/>
      <c r="F177" s="110" t="s">
        <v>2434</v>
      </c>
      <c r="G177" s="110" t="s">
        <v>1036</v>
      </c>
      <c r="H177" s="110" t="s">
        <v>982</v>
      </c>
      <c r="I177" s="416">
        <f>+'ANEXO No. 03'!O177</f>
        <v>509500</v>
      </c>
      <c r="J177" s="391">
        <f>+'ANEXO No. 03'!P177</f>
        <v>484500</v>
      </c>
    </row>
    <row r="178" spans="1:10" ht="24">
      <c r="A178" s="109">
        <v>172</v>
      </c>
      <c r="B178" s="110" t="s">
        <v>3422</v>
      </c>
      <c r="C178" s="110" t="s">
        <v>2357</v>
      </c>
      <c r="D178" s="110" t="s">
        <v>1037</v>
      </c>
      <c r="E178" s="110"/>
      <c r="F178" s="110" t="s">
        <v>1037</v>
      </c>
      <c r="G178" s="110" t="s">
        <v>1036</v>
      </c>
      <c r="H178" s="110" t="s">
        <v>982</v>
      </c>
      <c r="I178" s="416">
        <f>+'ANEXO No. 03'!O178</f>
        <v>1844200</v>
      </c>
      <c r="J178" s="391">
        <f>+'ANEXO No. 03'!P178</f>
        <v>1754100</v>
      </c>
    </row>
    <row r="179" spans="1:10" ht="24">
      <c r="A179" s="109">
        <v>173</v>
      </c>
      <c r="B179" s="110" t="s">
        <v>3422</v>
      </c>
      <c r="C179" s="110" t="s">
        <v>2357</v>
      </c>
      <c r="D179" s="110" t="s">
        <v>1038</v>
      </c>
      <c r="E179" s="110"/>
      <c r="F179" s="110" t="s">
        <v>1038</v>
      </c>
      <c r="G179" s="110" t="s">
        <v>1036</v>
      </c>
      <c r="H179" s="110" t="s">
        <v>982</v>
      </c>
      <c r="I179" s="416">
        <f>+'ANEXO No. 03'!O179</f>
        <v>120400</v>
      </c>
      <c r="J179" s="391">
        <f>+'ANEXO No. 03'!P179</f>
        <v>114700</v>
      </c>
    </row>
    <row r="180" spans="1:10" ht="36">
      <c r="A180" s="109">
        <v>174</v>
      </c>
      <c r="B180" s="110" t="s">
        <v>3422</v>
      </c>
      <c r="C180" s="110" t="s">
        <v>2357</v>
      </c>
      <c r="D180" s="110" t="s">
        <v>1039</v>
      </c>
      <c r="E180" s="110"/>
      <c r="F180" s="110" t="s">
        <v>1039</v>
      </c>
      <c r="G180" s="110"/>
      <c r="H180" s="110" t="s">
        <v>878</v>
      </c>
      <c r="I180" s="416">
        <f>+'ANEXO No. 03'!O180</f>
        <v>4900</v>
      </c>
      <c r="J180" s="391">
        <f>+'ANEXO No. 03'!P180</f>
        <v>4700</v>
      </c>
    </row>
    <row r="181" spans="1:10" ht="24">
      <c r="A181" s="109">
        <v>175</v>
      </c>
      <c r="B181" s="110" t="s">
        <v>3422</v>
      </c>
      <c r="C181" s="110" t="s">
        <v>2357</v>
      </c>
      <c r="D181" s="110" t="s">
        <v>1040</v>
      </c>
      <c r="E181" s="110"/>
      <c r="F181" s="110" t="s">
        <v>1040</v>
      </c>
      <c r="G181" s="110" t="s">
        <v>1036</v>
      </c>
      <c r="H181" s="110" t="s">
        <v>982</v>
      </c>
      <c r="I181" s="416">
        <f>+'ANEXO No. 03'!O181</f>
        <v>343900</v>
      </c>
      <c r="J181" s="391">
        <f>+'ANEXO No. 03'!P181</f>
        <v>327000</v>
      </c>
    </row>
    <row r="182" spans="1:10" ht="24">
      <c r="A182" s="109">
        <v>176</v>
      </c>
      <c r="B182" s="110" t="s">
        <v>3422</v>
      </c>
      <c r="C182" s="110" t="s">
        <v>2357</v>
      </c>
      <c r="D182" s="110" t="s">
        <v>1041</v>
      </c>
      <c r="E182" s="110"/>
      <c r="F182" s="110" t="s">
        <v>1041</v>
      </c>
      <c r="G182" s="110" t="s">
        <v>1042</v>
      </c>
      <c r="H182" s="110" t="s">
        <v>982</v>
      </c>
      <c r="I182" s="416">
        <f>+'ANEXO No. 03'!O182</f>
        <v>188100</v>
      </c>
      <c r="J182" s="391">
        <f>+'ANEXO No. 03'!P182</f>
        <v>179100</v>
      </c>
    </row>
    <row r="183" spans="1:10" ht="36">
      <c r="A183" s="109">
        <v>177</v>
      </c>
      <c r="B183" s="110" t="s">
        <v>3422</v>
      </c>
      <c r="C183" s="110" t="s">
        <v>2357</v>
      </c>
      <c r="D183" s="110" t="s">
        <v>1043</v>
      </c>
      <c r="E183" s="110"/>
      <c r="F183" s="110" t="s">
        <v>1044</v>
      </c>
      <c r="G183" s="110" t="s">
        <v>1036</v>
      </c>
      <c r="H183" s="110" t="s">
        <v>982</v>
      </c>
      <c r="I183" s="416">
        <f>+'ANEXO No. 03'!O183</f>
        <v>1748800</v>
      </c>
      <c r="J183" s="391">
        <f>+'ANEXO No. 03'!P183</f>
        <v>1663900</v>
      </c>
    </row>
    <row r="184" spans="1:10" ht="24">
      <c r="A184" s="109">
        <v>178</v>
      </c>
      <c r="B184" s="110" t="s">
        <v>3422</v>
      </c>
      <c r="C184" s="110" t="s">
        <v>2357</v>
      </c>
      <c r="D184" s="110" t="s">
        <v>1045</v>
      </c>
      <c r="E184" s="110"/>
      <c r="F184" s="110" t="s">
        <v>2435</v>
      </c>
      <c r="G184" s="110" t="s">
        <v>1036</v>
      </c>
      <c r="H184" s="110" t="s">
        <v>982</v>
      </c>
      <c r="I184" s="416">
        <f>+'ANEXO No. 03'!O184</f>
        <v>591600</v>
      </c>
      <c r="J184" s="391">
        <f>+'ANEXO No. 03'!P184</f>
        <v>562800</v>
      </c>
    </row>
    <row r="185" spans="1:10" ht="24">
      <c r="A185" s="109">
        <v>179</v>
      </c>
      <c r="B185" s="110" t="s">
        <v>3422</v>
      </c>
      <c r="C185" s="110" t="s">
        <v>2357</v>
      </c>
      <c r="D185" s="110" t="s">
        <v>1046</v>
      </c>
      <c r="E185" s="110"/>
      <c r="F185" s="110" t="s">
        <v>2436</v>
      </c>
      <c r="G185" s="110" t="s">
        <v>1036</v>
      </c>
      <c r="H185" s="110" t="s">
        <v>982</v>
      </c>
      <c r="I185" s="416">
        <f>+'ANEXO No. 03'!O185</f>
        <v>26800</v>
      </c>
      <c r="J185" s="391">
        <f>+'ANEXO No. 03'!P185</f>
        <v>25400</v>
      </c>
    </row>
    <row r="186" spans="1:10" ht="24">
      <c r="A186" s="109">
        <v>180</v>
      </c>
      <c r="B186" s="110" t="s">
        <v>3422</v>
      </c>
      <c r="C186" s="110" t="s">
        <v>2357</v>
      </c>
      <c r="D186" s="110" t="s">
        <v>1047</v>
      </c>
      <c r="E186" s="110"/>
      <c r="F186" s="110" t="s">
        <v>2437</v>
      </c>
      <c r="G186" s="110" t="s">
        <v>1036</v>
      </c>
      <c r="H186" s="110" t="s">
        <v>982</v>
      </c>
      <c r="I186" s="416">
        <f>+'ANEXO No. 03'!O186</f>
        <v>22400</v>
      </c>
      <c r="J186" s="391">
        <f>+'ANEXO No. 03'!P186</f>
        <v>21300</v>
      </c>
    </row>
    <row r="187" spans="1:10" ht="36">
      <c r="A187" s="109">
        <v>181</v>
      </c>
      <c r="B187" s="110" t="s">
        <v>3422</v>
      </c>
      <c r="C187" s="110" t="s">
        <v>2357</v>
      </c>
      <c r="D187" s="110" t="s">
        <v>1048</v>
      </c>
      <c r="E187" s="110"/>
      <c r="F187" s="110" t="s">
        <v>1048</v>
      </c>
      <c r="G187" s="110" t="s">
        <v>1036</v>
      </c>
      <c r="H187" s="110" t="s">
        <v>982</v>
      </c>
      <c r="I187" s="416">
        <f>+'ANEXO No. 03'!O187</f>
        <v>252400</v>
      </c>
      <c r="J187" s="391">
        <f>+'ANEXO No. 03'!P187</f>
        <v>240100</v>
      </c>
    </row>
    <row r="188" spans="1:10" ht="24">
      <c r="A188" s="109">
        <v>182</v>
      </c>
      <c r="B188" s="110" t="s">
        <v>3422</v>
      </c>
      <c r="C188" s="110" t="s">
        <v>2357</v>
      </c>
      <c r="D188" s="110" t="s">
        <v>1049</v>
      </c>
      <c r="E188" s="110"/>
      <c r="F188" s="110" t="s">
        <v>1049</v>
      </c>
      <c r="G188" s="110" t="s">
        <v>896</v>
      </c>
      <c r="H188" s="110" t="s">
        <v>896</v>
      </c>
      <c r="I188" s="416">
        <f>+'ANEXO No. 03'!O188</f>
        <v>8500</v>
      </c>
      <c r="J188" s="391">
        <f>+'ANEXO No. 03'!P188</f>
        <v>8100</v>
      </c>
    </row>
    <row r="189" spans="1:10" ht="24">
      <c r="A189" s="109">
        <v>183</v>
      </c>
      <c r="B189" s="110" t="s">
        <v>3422</v>
      </c>
      <c r="C189" s="110" t="s">
        <v>2317</v>
      </c>
      <c r="D189" s="110" t="s">
        <v>1050</v>
      </c>
      <c r="E189" s="110"/>
      <c r="F189" s="110" t="s">
        <v>1050</v>
      </c>
      <c r="G189" s="110" t="s">
        <v>1051</v>
      </c>
      <c r="H189" s="110" t="s">
        <v>878</v>
      </c>
      <c r="I189" s="416">
        <f>+'ANEXO No. 03'!O189</f>
        <v>13400</v>
      </c>
      <c r="J189" s="391">
        <f>+'ANEXO No. 03'!P189</f>
        <v>12700</v>
      </c>
    </row>
    <row r="190" spans="1:10" ht="24">
      <c r="A190" s="109">
        <v>184</v>
      </c>
      <c r="B190" s="110" t="s">
        <v>3422</v>
      </c>
      <c r="C190" s="110" t="s">
        <v>2317</v>
      </c>
      <c r="D190" s="110" t="s">
        <v>2438</v>
      </c>
      <c r="E190" s="110"/>
      <c r="F190" s="110" t="s">
        <v>2439</v>
      </c>
      <c r="G190" s="110" t="s">
        <v>2440</v>
      </c>
      <c r="H190" s="110" t="s">
        <v>878</v>
      </c>
      <c r="I190" s="416">
        <f>+'ANEXO No. 03'!O190</f>
        <v>18300</v>
      </c>
      <c r="J190" s="391">
        <f>+'ANEXO No. 03'!P190</f>
        <v>17400</v>
      </c>
    </row>
    <row r="191" spans="1:10" ht="24">
      <c r="A191" s="109">
        <v>185</v>
      </c>
      <c r="B191" s="110" t="s">
        <v>3422</v>
      </c>
      <c r="C191" s="110" t="s">
        <v>2317</v>
      </c>
      <c r="D191" s="110" t="s">
        <v>2441</v>
      </c>
      <c r="E191" s="110"/>
      <c r="F191" s="110" t="s">
        <v>2441</v>
      </c>
      <c r="G191" s="110" t="s">
        <v>2442</v>
      </c>
      <c r="H191" s="110" t="s">
        <v>878</v>
      </c>
      <c r="I191" s="416">
        <f>+'ANEXO No. 03'!O191</f>
        <v>32600</v>
      </c>
      <c r="J191" s="391">
        <f>+'ANEXO No. 03'!P191</f>
        <v>31000</v>
      </c>
    </row>
    <row r="192" spans="1:10" ht="24">
      <c r="A192" s="109">
        <v>186</v>
      </c>
      <c r="B192" s="110" t="s">
        <v>3422</v>
      </c>
      <c r="C192" s="110" t="s">
        <v>2443</v>
      </c>
      <c r="D192" s="110" t="s">
        <v>1052</v>
      </c>
      <c r="E192" s="110"/>
      <c r="F192" s="110" t="s">
        <v>2444</v>
      </c>
      <c r="G192" s="110"/>
      <c r="H192" s="110" t="s">
        <v>1053</v>
      </c>
      <c r="I192" s="416">
        <f>+'ANEXO No. 03'!O192</f>
        <v>11900</v>
      </c>
      <c r="J192" s="391">
        <f>+'ANEXO No. 03'!P192</f>
        <v>11300</v>
      </c>
    </row>
    <row r="193" spans="1:10" ht="24">
      <c r="A193" s="109">
        <v>187</v>
      </c>
      <c r="B193" s="110" t="s">
        <v>3422</v>
      </c>
      <c r="C193" s="110" t="s">
        <v>2443</v>
      </c>
      <c r="D193" s="110" t="s">
        <v>1054</v>
      </c>
      <c r="E193" s="110"/>
      <c r="F193" s="110" t="s">
        <v>1054</v>
      </c>
      <c r="G193" s="110" t="s">
        <v>909</v>
      </c>
      <c r="H193" s="110" t="s">
        <v>909</v>
      </c>
      <c r="I193" s="416">
        <f>+'ANEXO No. 03'!O193</f>
        <v>12800</v>
      </c>
      <c r="J193" s="391">
        <f>+'ANEXO No. 03'!P193</f>
        <v>12100</v>
      </c>
    </row>
    <row r="194" spans="1:10" ht="24">
      <c r="A194" s="109">
        <v>188</v>
      </c>
      <c r="B194" s="110" t="s">
        <v>3422</v>
      </c>
      <c r="C194" s="110" t="s">
        <v>2443</v>
      </c>
      <c r="D194" s="110" t="s">
        <v>1055</v>
      </c>
      <c r="E194" s="110"/>
      <c r="F194" s="110" t="s">
        <v>1055</v>
      </c>
      <c r="G194" s="110" t="s">
        <v>909</v>
      </c>
      <c r="H194" s="110" t="s">
        <v>909</v>
      </c>
      <c r="I194" s="416">
        <f>+'ANEXO No. 03'!O194</f>
        <v>12800</v>
      </c>
      <c r="J194" s="391">
        <f>+'ANEXO No. 03'!P194</f>
        <v>12100</v>
      </c>
    </row>
    <row r="195" spans="1:10" ht="24">
      <c r="A195" s="109">
        <v>189</v>
      </c>
      <c r="B195" s="110" t="s">
        <v>3422</v>
      </c>
      <c r="C195" s="110" t="s">
        <v>2322</v>
      </c>
      <c r="D195" s="110" t="s">
        <v>1056</v>
      </c>
      <c r="E195" s="110"/>
      <c r="F195" s="110" t="s">
        <v>1056</v>
      </c>
      <c r="G195" s="110" t="s">
        <v>879</v>
      </c>
      <c r="H195" s="110" t="s">
        <v>879</v>
      </c>
      <c r="I195" s="416">
        <f>+'ANEXO No. 03'!O195</f>
        <v>39600</v>
      </c>
      <c r="J195" s="391">
        <f>+'ANEXO No. 03'!P195</f>
        <v>37700</v>
      </c>
    </row>
    <row r="196" spans="1:10" ht="24">
      <c r="A196" s="109">
        <v>190</v>
      </c>
      <c r="B196" s="110" t="s">
        <v>3422</v>
      </c>
      <c r="C196" s="110" t="s">
        <v>2380</v>
      </c>
      <c r="D196" s="110" t="s">
        <v>1057</v>
      </c>
      <c r="E196" s="110"/>
      <c r="F196" s="110" t="s">
        <v>1057</v>
      </c>
      <c r="G196" s="110"/>
      <c r="H196" s="110" t="s">
        <v>878</v>
      </c>
      <c r="I196" s="416">
        <f>+'ANEXO No. 03'!O196</f>
        <v>483000</v>
      </c>
      <c r="J196" s="391">
        <f>+'ANEXO No. 03'!P196</f>
        <v>459400</v>
      </c>
    </row>
    <row r="197" spans="1:10" ht="24">
      <c r="A197" s="109">
        <v>191</v>
      </c>
      <c r="B197" s="110" t="s">
        <v>3422</v>
      </c>
      <c r="C197" s="110" t="s">
        <v>2320</v>
      </c>
      <c r="D197" s="110" t="s">
        <v>1058</v>
      </c>
      <c r="E197" s="110"/>
      <c r="F197" s="110" t="s">
        <v>1058</v>
      </c>
      <c r="G197" s="110" t="s">
        <v>896</v>
      </c>
      <c r="H197" s="110" t="s">
        <v>896</v>
      </c>
      <c r="I197" s="416">
        <f>+'ANEXO No. 03'!O197</f>
        <v>180000</v>
      </c>
      <c r="J197" s="391">
        <f>+'ANEXO No. 03'!P197</f>
        <v>171200</v>
      </c>
    </row>
    <row r="198" spans="1:10" ht="24">
      <c r="A198" s="109">
        <v>192</v>
      </c>
      <c r="B198" s="110" t="s">
        <v>3422</v>
      </c>
      <c r="C198" s="110" t="s">
        <v>2320</v>
      </c>
      <c r="D198" s="110" t="s">
        <v>1059</v>
      </c>
      <c r="E198" s="110"/>
      <c r="F198" s="110" t="s">
        <v>1059</v>
      </c>
      <c r="G198" s="110" t="s">
        <v>896</v>
      </c>
      <c r="H198" s="110" t="s">
        <v>896</v>
      </c>
      <c r="I198" s="416">
        <f>+'ANEXO No. 03'!O198</f>
        <v>94400</v>
      </c>
      <c r="J198" s="391">
        <f>+'ANEXO No. 03'!P198</f>
        <v>89800</v>
      </c>
    </row>
    <row r="199" spans="1:10" ht="24">
      <c r="A199" s="109">
        <v>193</v>
      </c>
      <c r="B199" s="110" t="s">
        <v>3422</v>
      </c>
      <c r="C199" s="110" t="s">
        <v>2320</v>
      </c>
      <c r="D199" s="110" t="s">
        <v>1060</v>
      </c>
      <c r="E199" s="110"/>
      <c r="F199" s="110" t="s">
        <v>1060</v>
      </c>
      <c r="G199" s="110"/>
      <c r="H199" s="110" t="s">
        <v>878</v>
      </c>
      <c r="I199" s="416">
        <f>+'ANEXO No. 03'!O199</f>
        <v>1600</v>
      </c>
      <c r="J199" s="391">
        <f>+'ANEXO No. 03'!P199</f>
        <v>1500</v>
      </c>
    </row>
    <row r="200" spans="1:10" ht="24">
      <c r="A200" s="109">
        <v>194</v>
      </c>
      <c r="B200" s="110" t="s">
        <v>3422</v>
      </c>
      <c r="C200" s="110" t="s">
        <v>2320</v>
      </c>
      <c r="D200" s="110" t="s">
        <v>1061</v>
      </c>
      <c r="E200" s="110"/>
      <c r="F200" s="110" t="s">
        <v>1061</v>
      </c>
      <c r="G200" s="110" t="s">
        <v>2445</v>
      </c>
      <c r="H200" s="110" t="s">
        <v>878</v>
      </c>
      <c r="I200" s="416">
        <f>+'ANEXO No. 03'!O200</f>
        <v>1100</v>
      </c>
      <c r="J200" s="391">
        <f>+'ANEXO No. 03'!P200</f>
        <v>1100</v>
      </c>
    </row>
    <row r="201" spans="1:10" ht="24">
      <c r="A201" s="109">
        <v>195</v>
      </c>
      <c r="B201" s="110" t="s">
        <v>3422</v>
      </c>
      <c r="C201" s="110" t="s">
        <v>2320</v>
      </c>
      <c r="D201" s="110" t="s">
        <v>1062</v>
      </c>
      <c r="E201" s="110"/>
      <c r="F201" s="110" t="s">
        <v>1062</v>
      </c>
      <c r="G201" s="110" t="s">
        <v>2446</v>
      </c>
      <c r="H201" s="110" t="s">
        <v>878</v>
      </c>
      <c r="I201" s="416">
        <f>+'ANEXO No. 03'!O201</f>
        <v>10400</v>
      </c>
      <c r="J201" s="391">
        <f>+'ANEXO No. 03'!P201</f>
        <v>9900</v>
      </c>
    </row>
    <row r="202" spans="1:10" ht="24">
      <c r="A202" s="109">
        <v>196</v>
      </c>
      <c r="B202" s="110" t="s">
        <v>3422</v>
      </c>
      <c r="C202" s="110" t="s">
        <v>2320</v>
      </c>
      <c r="D202" s="110" t="s">
        <v>1063</v>
      </c>
      <c r="E202" s="110"/>
      <c r="F202" s="110" t="s">
        <v>1063</v>
      </c>
      <c r="G202" s="110"/>
      <c r="H202" s="110" t="s">
        <v>878</v>
      </c>
      <c r="I202" s="416">
        <f>+'ANEXO No. 03'!O202</f>
        <v>2300</v>
      </c>
      <c r="J202" s="391">
        <f>+'ANEXO No. 03'!P202</f>
        <v>2200</v>
      </c>
    </row>
    <row r="203" spans="1:10" ht="24">
      <c r="A203" s="109">
        <v>197</v>
      </c>
      <c r="B203" s="110" t="s">
        <v>3422</v>
      </c>
      <c r="C203" s="110" t="s">
        <v>2320</v>
      </c>
      <c r="D203" s="110" t="s">
        <v>1064</v>
      </c>
      <c r="E203" s="110"/>
      <c r="F203" s="110" t="s">
        <v>1064</v>
      </c>
      <c r="G203" s="110"/>
      <c r="H203" s="110" t="s">
        <v>878</v>
      </c>
      <c r="I203" s="416">
        <f>+'ANEXO No. 03'!O203</f>
        <v>2200</v>
      </c>
      <c r="J203" s="391">
        <f>+'ANEXO No. 03'!P203</f>
        <v>2100</v>
      </c>
    </row>
    <row r="204" spans="1:10" ht="24">
      <c r="A204" s="109">
        <v>198</v>
      </c>
      <c r="B204" s="110" t="s">
        <v>3422</v>
      </c>
      <c r="C204" s="110" t="s">
        <v>2320</v>
      </c>
      <c r="D204" s="110" t="s">
        <v>1065</v>
      </c>
      <c r="E204" s="110"/>
      <c r="F204" s="110" t="s">
        <v>1065</v>
      </c>
      <c r="G204" s="110"/>
      <c r="H204" s="110" t="s">
        <v>878</v>
      </c>
      <c r="I204" s="416">
        <f>+'ANEXO No. 03'!O204</f>
        <v>2300</v>
      </c>
      <c r="J204" s="391">
        <f>+'ANEXO No. 03'!P204</f>
        <v>2200</v>
      </c>
    </row>
    <row r="205" spans="1:10" ht="24">
      <c r="A205" s="109">
        <v>199</v>
      </c>
      <c r="B205" s="110" t="s">
        <v>3422</v>
      </c>
      <c r="C205" s="110" t="s">
        <v>2320</v>
      </c>
      <c r="D205" s="110" t="s">
        <v>1066</v>
      </c>
      <c r="E205" s="110"/>
      <c r="F205" s="110" t="s">
        <v>1066</v>
      </c>
      <c r="G205" s="110"/>
      <c r="H205" s="110" t="s">
        <v>878</v>
      </c>
      <c r="I205" s="416">
        <f>+'ANEXO No. 03'!O205</f>
        <v>1900</v>
      </c>
      <c r="J205" s="391">
        <f>+'ANEXO No. 03'!P205</f>
        <v>1800</v>
      </c>
    </row>
    <row r="206" spans="1:10" ht="24">
      <c r="A206" s="109">
        <v>200</v>
      </c>
      <c r="B206" s="110" t="s">
        <v>3422</v>
      </c>
      <c r="C206" s="110" t="s">
        <v>2357</v>
      </c>
      <c r="D206" s="110" t="s">
        <v>1067</v>
      </c>
      <c r="E206" s="110"/>
      <c r="F206" s="110" t="s">
        <v>1067</v>
      </c>
      <c r="G206" s="110" t="s">
        <v>1042</v>
      </c>
      <c r="H206" s="110" t="s">
        <v>982</v>
      </c>
      <c r="I206" s="416">
        <f>+'ANEXO No. 03'!O206</f>
        <v>225100</v>
      </c>
      <c r="J206" s="391">
        <f>+'ANEXO No. 03'!P206</f>
        <v>213900</v>
      </c>
    </row>
    <row r="207" spans="1:10" ht="24">
      <c r="A207" s="109">
        <v>201</v>
      </c>
      <c r="B207" s="110" t="s">
        <v>3422</v>
      </c>
      <c r="C207" s="110" t="s">
        <v>2322</v>
      </c>
      <c r="D207" s="110" t="s">
        <v>1068</v>
      </c>
      <c r="E207" s="110"/>
      <c r="F207" s="110" t="s">
        <v>1068</v>
      </c>
      <c r="G207" s="110"/>
      <c r="H207" s="110" t="s">
        <v>878</v>
      </c>
      <c r="I207" s="416">
        <f>+'ANEXO No. 03'!O207</f>
        <v>375300</v>
      </c>
      <c r="J207" s="392">
        <f>+'ANEXO No. 03'!P207</f>
        <v>357000</v>
      </c>
    </row>
    <row r="208" spans="1:10" ht="24">
      <c r="A208" s="109">
        <v>202</v>
      </c>
      <c r="B208" s="110" t="s">
        <v>3422</v>
      </c>
      <c r="C208" s="110" t="s">
        <v>2320</v>
      </c>
      <c r="D208" s="110" t="s">
        <v>1069</v>
      </c>
      <c r="E208" s="110"/>
      <c r="F208" s="110" t="s">
        <v>1069</v>
      </c>
      <c r="G208" s="110" t="s">
        <v>896</v>
      </c>
      <c r="H208" s="110" t="s">
        <v>878</v>
      </c>
      <c r="I208" s="416">
        <f>+'ANEXO No. 03'!O208</f>
        <v>329200</v>
      </c>
      <c r="J208" s="392">
        <f>+'ANEXO No. 03'!P208</f>
        <v>312700</v>
      </c>
    </row>
    <row r="209" spans="1:10" ht="36">
      <c r="A209" s="109">
        <v>203</v>
      </c>
      <c r="B209" s="110" t="s">
        <v>3422</v>
      </c>
      <c r="C209" s="110" t="s">
        <v>2320</v>
      </c>
      <c r="D209" s="110" t="s">
        <v>1070</v>
      </c>
      <c r="E209" s="110"/>
      <c r="F209" s="110" t="s">
        <v>1070</v>
      </c>
      <c r="G209" s="110" t="s">
        <v>896</v>
      </c>
      <c r="H209" s="110" t="s">
        <v>896</v>
      </c>
      <c r="I209" s="416">
        <f>+'ANEXO No. 03'!O209</f>
        <v>72300</v>
      </c>
      <c r="J209" s="392">
        <f>+'ANEXO No. 03'!P209</f>
        <v>68800</v>
      </c>
    </row>
    <row r="210" spans="1:10" ht="24">
      <c r="A210" s="109">
        <v>204</v>
      </c>
      <c r="B210" s="110" t="s">
        <v>3422</v>
      </c>
      <c r="C210" s="110" t="s">
        <v>2357</v>
      </c>
      <c r="D210" s="110" t="s">
        <v>1071</v>
      </c>
      <c r="E210" s="110"/>
      <c r="F210" s="110" t="s">
        <v>1071</v>
      </c>
      <c r="G210" s="110" t="s">
        <v>896</v>
      </c>
      <c r="H210" s="110" t="s">
        <v>896</v>
      </c>
      <c r="I210" s="416">
        <f>+'ANEXO No. 03'!O210</f>
        <v>24200</v>
      </c>
      <c r="J210" s="391">
        <f>+'ANEXO No. 03'!P210</f>
        <v>23000</v>
      </c>
    </row>
    <row r="211" spans="1:10" ht="24">
      <c r="A211" s="109">
        <v>205</v>
      </c>
      <c r="B211" s="110" t="s">
        <v>3422</v>
      </c>
      <c r="C211" s="110" t="s">
        <v>2320</v>
      </c>
      <c r="D211" s="110" t="s">
        <v>1072</v>
      </c>
      <c r="E211" s="110"/>
      <c r="F211" s="110" t="s">
        <v>1072</v>
      </c>
      <c r="G211" s="110"/>
      <c r="H211" s="110" t="s">
        <v>878</v>
      </c>
      <c r="I211" s="416">
        <f>+'ANEXO No. 03'!O211</f>
        <v>4200</v>
      </c>
      <c r="J211" s="391">
        <f>+'ANEXO No. 03'!P211</f>
        <v>4000</v>
      </c>
    </row>
    <row r="212" spans="1:10" ht="24">
      <c r="A212" s="109">
        <v>206</v>
      </c>
      <c r="B212" s="110" t="s">
        <v>3422</v>
      </c>
      <c r="C212" s="110" t="s">
        <v>2320</v>
      </c>
      <c r="D212" s="110" t="s">
        <v>1073</v>
      </c>
      <c r="E212" s="110"/>
      <c r="F212" s="110" t="s">
        <v>2447</v>
      </c>
      <c r="G212" s="110"/>
      <c r="H212" s="110" t="s">
        <v>878</v>
      </c>
      <c r="I212" s="416">
        <f>+'ANEXO No. 03'!O212</f>
        <v>298400</v>
      </c>
      <c r="J212" s="391">
        <f>+'ANEXO No. 03'!P212</f>
        <v>284000</v>
      </c>
    </row>
    <row r="213" spans="1:10" ht="24">
      <c r="A213" s="109">
        <v>207</v>
      </c>
      <c r="B213" s="110" t="s">
        <v>3422</v>
      </c>
      <c r="C213" s="110" t="s">
        <v>2380</v>
      </c>
      <c r="D213" s="110" t="s">
        <v>1074</v>
      </c>
      <c r="E213" s="110"/>
      <c r="F213" s="110" t="s">
        <v>2448</v>
      </c>
      <c r="G213" s="110"/>
      <c r="H213" s="110" t="s">
        <v>878</v>
      </c>
      <c r="I213" s="416">
        <f>+'ANEXO No. 03'!O213</f>
        <v>700</v>
      </c>
      <c r="J213" s="391">
        <f>+'ANEXO No. 03'!P213</f>
        <v>700</v>
      </c>
    </row>
    <row r="214" spans="1:10" ht="36">
      <c r="A214" s="109">
        <v>208</v>
      </c>
      <c r="B214" s="110" t="s">
        <v>3422</v>
      </c>
      <c r="C214" s="110" t="s">
        <v>2322</v>
      </c>
      <c r="D214" s="110" t="s">
        <v>1075</v>
      </c>
      <c r="E214" s="110"/>
      <c r="F214" s="110" t="s">
        <v>1075</v>
      </c>
      <c r="G214" s="110"/>
      <c r="H214" s="110" t="s">
        <v>878</v>
      </c>
      <c r="I214" s="416">
        <f>+'ANEXO No. 03'!O214</f>
        <v>47200</v>
      </c>
      <c r="J214" s="391">
        <f>+'ANEXO No. 03'!P214</f>
        <v>44900</v>
      </c>
    </row>
    <row r="215" spans="1:10" ht="24">
      <c r="A215" s="109">
        <v>209</v>
      </c>
      <c r="B215" s="110" t="s">
        <v>3422</v>
      </c>
      <c r="C215" s="110" t="s">
        <v>2317</v>
      </c>
      <c r="D215" s="110" t="s">
        <v>1076</v>
      </c>
      <c r="E215" s="110"/>
      <c r="F215" s="110" t="s">
        <v>1076</v>
      </c>
      <c r="G215" s="110"/>
      <c r="H215" s="110" t="s">
        <v>878</v>
      </c>
      <c r="I215" s="416">
        <f>+'ANEXO No. 03'!O215</f>
        <v>17800</v>
      </c>
      <c r="J215" s="391">
        <f>+'ANEXO No. 03'!P215</f>
        <v>17000</v>
      </c>
    </row>
    <row r="216" spans="1:10" ht="24">
      <c r="A216" s="109">
        <v>210</v>
      </c>
      <c r="B216" s="110" t="s">
        <v>3422</v>
      </c>
      <c r="C216" s="110" t="s">
        <v>2317</v>
      </c>
      <c r="D216" s="110" t="s">
        <v>1077</v>
      </c>
      <c r="E216" s="110"/>
      <c r="F216" s="110" t="s">
        <v>2450</v>
      </c>
      <c r="G216" s="110" t="s">
        <v>2451</v>
      </c>
      <c r="H216" s="110" t="s">
        <v>878</v>
      </c>
      <c r="I216" s="416">
        <f>+'ANEXO No. 03'!O216</f>
        <v>44400</v>
      </c>
      <c r="J216" s="391">
        <f>+'ANEXO No. 03'!P216</f>
        <v>42200</v>
      </c>
    </row>
    <row r="217" spans="1:10" ht="24">
      <c r="A217" s="109">
        <v>211</v>
      </c>
      <c r="B217" s="110" t="s">
        <v>3422</v>
      </c>
      <c r="C217" s="110" t="s">
        <v>2357</v>
      </c>
      <c r="D217" s="110" t="s">
        <v>2452</v>
      </c>
      <c r="E217" s="110"/>
      <c r="F217" s="110" t="s">
        <v>2452</v>
      </c>
      <c r="G217" s="110"/>
      <c r="H217" s="110" t="s">
        <v>878</v>
      </c>
      <c r="I217" s="416">
        <f>+'ANEXO No. 03'!O217</f>
        <v>600</v>
      </c>
      <c r="J217" s="391">
        <f>+'ANEXO No. 03'!P217</f>
        <v>600</v>
      </c>
    </row>
    <row r="218" spans="1:10" ht="24">
      <c r="A218" s="109">
        <v>212</v>
      </c>
      <c r="B218" s="110" t="s">
        <v>3422</v>
      </c>
      <c r="C218" s="110" t="s">
        <v>2357</v>
      </c>
      <c r="D218" s="110" t="s">
        <v>1078</v>
      </c>
      <c r="E218" s="110"/>
      <c r="F218" s="110" t="s">
        <v>1078</v>
      </c>
      <c r="G218" s="110"/>
      <c r="H218" s="110" t="s">
        <v>878</v>
      </c>
      <c r="I218" s="416">
        <f>+'ANEXO No. 03'!O218</f>
        <v>500</v>
      </c>
      <c r="J218" s="391">
        <f>+'ANEXO No. 03'!P218</f>
        <v>400</v>
      </c>
    </row>
    <row r="219" spans="1:10" ht="24">
      <c r="A219" s="109">
        <v>213</v>
      </c>
      <c r="B219" s="110" t="s">
        <v>3422</v>
      </c>
      <c r="C219" s="110" t="s">
        <v>2357</v>
      </c>
      <c r="D219" s="110" t="s">
        <v>1079</v>
      </c>
      <c r="E219" s="110"/>
      <c r="F219" s="110" t="s">
        <v>1079</v>
      </c>
      <c r="G219" s="110"/>
      <c r="H219" s="110" t="s">
        <v>878</v>
      </c>
      <c r="I219" s="416">
        <f>+'ANEXO No. 03'!O219</f>
        <v>800</v>
      </c>
      <c r="J219" s="391">
        <f>+'ANEXO No. 03'!P219</f>
        <v>800</v>
      </c>
    </row>
    <row r="220" spans="1:10" ht="24">
      <c r="A220" s="109">
        <v>214</v>
      </c>
      <c r="B220" s="110" t="s">
        <v>3422</v>
      </c>
      <c r="C220" s="110" t="s">
        <v>2357</v>
      </c>
      <c r="D220" s="110" t="s">
        <v>1080</v>
      </c>
      <c r="E220" s="110"/>
      <c r="F220" s="110" t="s">
        <v>1080</v>
      </c>
      <c r="G220" s="110"/>
      <c r="H220" s="110" t="s">
        <v>878</v>
      </c>
      <c r="I220" s="416">
        <f>+'ANEXO No. 03'!O220</f>
        <v>800</v>
      </c>
      <c r="J220" s="391">
        <f>+'ANEXO No. 03'!P220</f>
        <v>800</v>
      </c>
    </row>
    <row r="221" spans="1:10" ht="24">
      <c r="A221" s="109">
        <v>215</v>
      </c>
      <c r="B221" s="110" t="s">
        <v>3422</v>
      </c>
      <c r="C221" s="110" t="s">
        <v>2357</v>
      </c>
      <c r="D221" s="110" t="s">
        <v>1081</v>
      </c>
      <c r="E221" s="110"/>
      <c r="F221" s="110" t="s">
        <v>1081</v>
      </c>
      <c r="G221" s="110"/>
      <c r="H221" s="110" t="s">
        <v>878</v>
      </c>
      <c r="I221" s="416">
        <f>+'ANEXO No. 03'!O221</f>
        <v>300</v>
      </c>
      <c r="J221" s="391">
        <f>+'ANEXO No. 03'!P221</f>
        <v>200</v>
      </c>
    </row>
    <row r="222" spans="1:10" ht="24">
      <c r="A222" s="109">
        <v>216</v>
      </c>
      <c r="B222" s="110" t="s">
        <v>3422</v>
      </c>
      <c r="C222" s="110" t="s">
        <v>2357</v>
      </c>
      <c r="D222" s="110" t="s">
        <v>1082</v>
      </c>
      <c r="E222" s="110"/>
      <c r="F222" s="110" t="s">
        <v>1082</v>
      </c>
      <c r="G222" s="110"/>
      <c r="H222" s="110" t="s">
        <v>878</v>
      </c>
      <c r="I222" s="416">
        <f>+'ANEXO No. 03'!O222</f>
        <v>700</v>
      </c>
      <c r="J222" s="391">
        <f>+'ANEXO No. 03'!P222</f>
        <v>700</v>
      </c>
    </row>
    <row r="223" spans="1:10" ht="24">
      <c r="A223" s="109">
        <v>217</v>
      </c>
      <c r="B223" s="110" t="s">
        <v>3422</v>
      </c>
      <c r="C223" s="110" t="s">
        <v>2320</v>
      </c>
      <c r="D223" s="110" t="s">
        <v>3425</v>
      </c>
      <c r="E223" s="110"/>
      <c r="F223" s="110" t="s">
        <v>1083</v>
      </c>
      <c r="G223" s="110" t="s">
        <v>2382</v>
      </c>
      <c r="H223" s="110" t="s">
        <v>890</v>
      </c>
      <c r="I223" s="416">
        <f>+'ANEXO No. 03'!O223</f>
        <v>12100</v>
      </c>
      <c r="J223" s="391">
        <f>+'ANEXO No. 03'!P223</f>
        <v>11500</v>
      </c>
    </row>
    <row r="224" spans="1:10" ht="24">
      <c r="A224" s="109">
        <v>218</v>
      </c>
      <c r="B224" s="110" t="s">
        <v>3422</v>
      </c>
      <c r="C224" s="110" t="s">
        <v>2320</v>
      </c>
      <c r="D224" s="110" t="s">
        <v>1084</v>
      </c>
      <c r="E224" s="110"/>
      <c r="F224" s="110" t="s">
        <v>1084</v>
      </c>
      <c r="G224" s="110"/>
      <c r="H224" s="110" t="s">
        <v>878</v>
      </c>
      <c r="I224" s="416">
        <f>+'ANEXO No. 03'!O224</f>
        <v>10200</v>
      </c>
      <c r="J224" s="391">
        <f>+'ANEXO No. 03'!P224</f>
        <v>9700</v>
      </c>
    </row>
    <row r="225" spans="1:10" ht="24">
      <c r="A225" s="109">
        <v>219</v>
      </c>
      <c r="B225" s="110" t="s">
        <v>3422</v>
      </c>
      <c r="C225" s="110" t="s">
        <v>2320</v>
      </c>
      <c r="D225" s="110" t="s">
        <v>1085</v>
      </c>
      <c r="E225" s="110"/>
      <c r="F225" s="110" t="s">
        <v>2453</v>
      </c>
      <c r="G225" s="110"/>
      <c r="H225" s="110" t="s">
        <v>878</v>
      </c>
      <c r="I225" s="416">
        <f>+'ANEXO No. 03'!O225</f>
        <v>344900</v>
      </c>
      <c r="J225" s="391">
        <f>+'ANEXO No. 03'!P225</f>
        <v>328000</v>
      </c>
    </row>
    <row r="226" spans="1:10" ht="24">
      <c r="A226" s="109">
        <v>220</v>
      </c>
      <c r="B226" s="110" t="s">
        <v>3422</v>
      </c>
      <c r="C226" s="110" t="s">
        <v>2320</v>
      </c>
      <c r="D226" s="110" t="s">
        <v>1086</v>
      </c>
      <c r="E226" s="110"/>
      <c r="F226" s="110" t="s">
        <v>2454</v>
      </c>
      <c r="G226" s="110"/>
      <c r="H226" s="110" t="s">
        <v>878</v>
      </c>
      <c r="I226" s="416">
        <f>+'ANEXO No. 03'!O226</f>
        <v>226600</v>
      </c>
      <c r="J226" s="391">
        <f>+'ANEXO No. 03'!P226</f>
        <v>215200</v>
      </c>
    </row>
    <row r="227" spans="1:10" ht="24">
      <c r="A227" s="109">
        <v>221</v>
      </c>
      <c r="B227" s="110" t="s">
        <v>3422</v>
      </c>
      <c r="C227" s="110" t="s">
        <v>2320</v>
      </c>
      <c r="D227" s="110" t="s">
        <v>1087</v>
      </c>
      <c r="E227" s="110"/>
      <c r="F227" s="110" t="s">
        <v>2455</v>
      </c>
      <c r="G227" s="110"/>
      <c r="H227" s="110" t="s">
        <v>878</v>
      </c>
      <c r="I227" s="416">
        <f>+'ANEXO No. 03'!O227</f>
        <v>286400</v>
      </c>
      <c r="J227" s="391">
        <f>+'ANEXO No. 03'!P227</f>
        <v>272400</v>
      </c>
    </row>
    <row r="228" spans="1:10" ht="24">
      <c r="A228" s="109">
        <v>222</v>
      </c>
      <c r="B228" s="110" t="s">
        <v>3422</v>
      </c>
      <c r="C228" s="110" t="s">
        <v>2320</v>
      </c>
      <c r="D228" s="110" t="s">
        <v>1088</v>
      </c>
      <c r="E228" s="110"/>
      <c r="F228" s="110" t="s">
        <v>1088</v>
      </c>
      <c r="G228" s="110" t="s">
        <v>2456</v>
      </c>
      <c r="H228" s="110" t="s">
        <v>916</v>
      </c>
      <c r="I228" s="416">
        <f>+'ANEXO No. 03'!O228</f>
        <v>383000</v>
      </c>
      <c r="J228" s="391">
        <f>+'ANEXO No. 03'!P228</f>
        <v>364400</v>
      </c>
    </row>
    <row r="229" spans="1:10" ht="24">
      <c r="A229" s="109">
        <v>223</v>
      </c>
      <c r="B229" s="110" t="s">
        <v>3422</v>
      </c>
      <c r="C229" s="110" t="s">
        <v>2398</v>
      </c>
      <c r="D229" s="110" t="s">
        <v>1089</v>
      </c>
      <c r="E229" s="110"/>
      <c r="F229" s="110" t="s">
        <v>1089</v>
      </c>
      <c r="G229" s="110"/>
      <c r="H229" s="110" t="s">
        <v>878</v>
      </c>
      <c r="I229" s="416">
        <f>+'ANEXO No. 03'!O229</f>
        <v>97100</v>
      </c>
      <c r="J229" s="391">
        <f>+'ANEXO No. 03'!P229</f>
        <v>92300</v>
      </c>
    </row>
    <row r="230" spans="1:10" ht="24">
      <c r="A230" s="109">
        <v>224</v>
      </c>
      <c r="B230" s="110" t="s">
        <v>3422</v>
      </c>
      <c r="C230" s="110" t="s">
        <v>2320</v>
      </c>
      <c r="D230" s="110" t="s">
        <v>1090</v>
      </c>
      <c r="E230" s="110"/>
      <c r="F230" s="110" t="s">
        <v>2457</v>
      </c>
      <c r="G230" s="110"/>
      <c r="H230" s="110" t="s">
        <v>878</v>
      </c>
      <c r="I230" s="416">
        <f>+'ANEXO No. 03'!O230</f>
        <v>10900</v>
      </c>
      <c r="J230" s="391">
        <f>+'ANEXO No. 03'!P230</f>
        <v>10300</v>
      </c>
    </row>
    <row r="231" spans="1:10" ht="24">
      <c r="A231" s="109">
        <v>225</v>
      </c>
      <c r="B231" s="110" t="s">
        <v>3422</v>
      </c>
      <c r="C231" s="110" t="s">
        <v>2322</v>
      </c>
      <c r="D231" s="110" t="s">
        <v>1091</v>
      </c>
      <c r="E231" s="110"/>
      <c r="F231" s="110" t="s">
        <v>1091</v>
      </c>
      <c r="G231" s="110" t="s">
        <v>2458</v>
      </c>
      <c r="H231" s="110" t="s">
        <v>878</v>
      </c>
      <c r="I231" s="416">
        <f>+'ANEXO No. 03'!O231</f>
        <v>272200</v>
      </c>
      <c r="J231" s="391">
        <f>+'ANEXO No. 03'!P231</f>
        <v>259000</v>
      </c>
    </row>
    <row r="232" spans="1:10" ht="24">
      <c r="A232" s="109">
        <v>226</v>
      </c>
      <c r="B232" s="110" t="s">
        <v>3422</v>
      </c>
      <c r="C232" s="110" t="s">
        <v>2322</v>
      </c>
      <c r="D232" s="110" t="s">
        <v>1092</v>
      </c>
      <c r="E232" s="110"/>
      <c r="F232" s="110" t="s">
        <v>1092</v>
      </c>
      <c r="G232" s="110" t="s">
        <v>2459</v>
      </c>
      <c r="H232" s="110" t="s">
        <v>878</v>
      </c>
      <c r="I232" s="416">
        <f>+'ANEXO No. 03'!O232</f>
        <v>4800</v>
      </c>
      <c r="J232" s="391">
        <f>+'ANEXO No. 03'!P232</f>
        <v>4600</v>
      </c>
    </row>
    <row r="233" spans="1:10" ht="24">
      <c r="A233" s="109">
        <v>227</v>
      </c>
      <c r="B233" s="110" t="s">
        <v>3422</v>
      </c>
      <c r="C233" s="111" t="s">
        <v>2322</v>
      </c>
      <c r="D233" s="111" t="s">
        <v>1093</v>
      </c>
      <c r="E233" s="110"/>
      <c r="F233" s="111" t="s">
        <v>2460</v>
      </c>
      <c r="G233" s="111" t="s">
        <v>2459</v>
      </c>
      <c r="H233" s="111" t="s">
        <v>878</v>
      </c>
      <c r="I233" s="416">
        <f>+'ANEXO No. 03'!O233</f>
        <v>6300</v>
      </c>
      <c r="J233" s="391">
        <f>+'ANEXO No. 03'!P233</f>
        <v>6000</v>
      </c>
    </row>
    <row r="234" spans="1:10" ht="24">
      <c r="A234" s="109">
        <v>228</v>
      </c>
      <c r="B234" s="110" t="s">
        <v>1097</v>
      </c>
      <c r="C234" s="110" t="s">
        <v>2443</v>
      </c>
      <c r="D234" s="110" t="s">
        <v>1099</v>
      </c>
      <c r="E234" s="110"/>
      <c r="F234" s="110" t="s">
        <v>1099</v>
      </c>
      <c r="G234" s="110" t="s">
        <v>896</v>
      </c>
      <c r="H234" s="110" t="s">
        <v>896</v>
      </c>
      <c r="I234" s="416">
        <f>+'ANEXO No. 03'!O234</f>
        <v>379100</v>
      </c>
      <c r="J234" s="391">
        <f>+'ANEXO No. 03'!P234</f>
        <v>360400</v>
      </c>
    </row>
    <row r="235" spans="1:10" ht="24">
      <c r="A235" s="109">
        <v>229</v>
      </c>
      <c r="B235" s="110" t="s">
        <v>1097</v>
      </c>
      <c r="C235" s="110" t="s">
        <v>2322</v>
      </c>
      <c r="D235" s="110" t="s">
        <v>1101</v>
      </c>
      <c r="E235" s="110"/>
      <c r="F235" s="110" t="s">
        <v>1101</v>
      </c>
      <c r="G235" s="110"/>
      <c r="H235" s="110" t="s">
        <v>878</v>
      </c>
      <c r="I235" s="416">
        <f>+'ANEXO No. 03'!O235</f>
        <v>551800</v>
      </c>
      <c r="J235" s="391">
        <f>+'ANEXO No. 03'!P235</f>
        <v>524800</v>
      </c>
    </row>
    <row r="236" spans="1:10" ht="24">
      <c r="A236" s="109">
        <v>230</v>
      </c>
      <c r="B236" s="110" t="s">
        <v>1097</v>
      </c>
      <c r="C236" s="110" t="s">
        <v>2322</v>
      </c>
      <c r="D236" s="110" t="s">
        <v>2112</v>
      </c>
      <c r="E236" s="110"/>
      <c r="F236" s="110" t="s">
        <v>2112</v>
      </c>
      <c r="G236" s="110"/>
      <c r="H236" s="110" t="s">
        <v>878</v>
      </c>
      <c r="I236" s="416">
        <f>+'ANEXO No. 03'!O236</f>
        <v>1755000</v>
      </c>
      <c r="J236" s="391">
        <f>+'ANEXO No. 03'!P236</f>
        <v>1669000</v>
      </c>
    </row>
    <row r="237" spans="1:10" ht="24">
      <c r="A237" s="109">
        <v>231</v>
      </c>
      <c r="B237" s="110" t="s">
        <v>1097</v>
      </c>
      <c r="C237" s="110" t="s">
        <v>2320</v>
      </c>
      <c r="D237" s="110" t="s">
        <v>2873</v>
      </c>
      <c r="E237" s="110"/>
      <c r="F237" s="110" t="s">
        <v>1102</v>
      </c>
      <c r="G237" s="110"/>
      <c r="H237" s="110" t="s">
        <v>878</v>
      </c>
      <c r="I237" s="416">
        <f>+'ANEXO No. 03'!O237</f>
        <v>246100</v>
      </c>
      <c r="J237" s="391">
        <f>+'ANEXO No. 03'!P237</f>
        <v>234000</v>
      </c>
    </row>
    <row r="238" spans="1:10" ht="24">
      <c r="A238" s="109">
        <v>232</v>
      </c>
      <c r="B238" s="110" t="s">
        <v>1097</v>
      </c>
      <c r="C238" s="110" t="s">
        <v>2320</v>
      </c>
      <c r="D238" s="110" t="s">
        <v>2873</v>
      </c>
      <c r="E238" s="110"/>
      <c r="F238" s="110" t="s">
        <v>1104</v>
      </c>
      <c r="G238" s="110" t="s">
        <v>1105</v>
      </c>
      <c r="H238" s="110" t="s">
        <v>878</v>
      </c>
      <c r="I238" s="416">
        <f>+'ANEXO No. 03'!O238</f>
        <v>103800</v>
      </c>
      <c r="J238" s="391">
        <f>+'ANEXO No. 03'!P238</f>
        <v>98600</v>
      </c>
    </row>
    <row r="239" spans="1:10" ht="24">
      <c r="A239" s="109">
        <v>233</v>
      </c>
      <c r="B239" s="110" t="s">
        <v>1097</v>
      </c>
      <c r="C239" s="110" t="s">
        <v>2320</v>
      </c>
      <c r="D239" s="110" t="s">
        <v>2873</v>
      </c>
      <c r="E239" s="110"/>
      <c r="F239" s="110" t="s">
        <v>1106</v>
      </c>
      <c r="G239" s="110"/>
      <c r="H239" s="110" t="s">
        <v>878</v>
      </c>
      <c r="I239" s="416">
        <f>+'ANEXO No. 03'!O239</f>
        <v>180500</v>
      </c>
      <c r="J239" s="392">
        <f>+'ANEXO No. 03'!P239</f>
        <v>171700</v>
      </c>
    </row>
    <row r="240" spans="1:10" ht="24">
      <c r="A240" s="109">
        <v>234</v>
      </c>
      <c r="B240" s="110" t="s">
        <v>1097</v>
      </c>
      <c r="C240" s="110" t="s">
        <v>2320</v>
      </c>
      <c r="D240" s="110" t="s">
        <v>2874</v>
      </c>
      <c r="E240" s="110"/>
      <c r="F240" s="110" t="s">
        <v>1107</v>
      </c>
      <c r="G240" s="110"/>
      <c r="H240" s="110" t="s">
        <v>878</v>
      </c>
      <c r="I240" s="416">
        <f>+'ANEXO No. 03'!O240</f>
        <v>449500</v>
      </c>
      <c r="J240" s="392">
        <f>+'ANEXO No. 03'!P240</f>
        <v>427500</v>
      </c>
    </row>
    <row r="241" spans="1:10" ht="24">
      <c r="A241" s="109">
        <v>235</v>
      </c>
      <c r="B241" s="110" t="s">
        <v>1097</v>
      </c>
      <c r="C241" s="110" t="s">
        <v>2320</v>
      </c>
      <c r="D241" s="110" t="s">
        <v>2875</v>
      </c>
      <c r="E241" s="110"/>
      <c r="F241" s="110" t="s">
        <v>1108</v>
      </c>
      <c r="G241" s="110"/>
      <c r="H241" s="110" t="s">
        <v>878</v>
      </c>
      <c r="I241" s="416">
        <f>+'ANEXO No. 03'!O241</f>
        <v>368300</v>
      </c>
      <c r="J241" s="392">
        <f>+'ANEXO No. 03'!P241</f>
        <v>350300</v>
      </c>
    </row>
    <row r="242" spans="1:10" ht="24">
      <c r="A242" s="109">
        <v>236</v>
      </c>
      <c r="B242" s="110" t="s">
        <v>1097</v>
      </c>
      <c r="C242" s="110" t="s">
        <v>2412</v>
      </c>
      <c r="D242" s="110" t="s">
        <v>1109</v>
      </c>
      <c r="E242" s="110"/>
      <c r="F242" s="110" t="s">
        <v>1109</v>
      </c>
      <c r="G242" s="110"/>
      <c r="H242" s="110" t="s">
        <v>878</v>
      </c>
      <c r="I242" s="416">
        <f>+'ANEXO No. 03'!O242</f>
        <v>9100</v>
      </c>
      <c r="J242" s="392">
        <f>+'ANEXO No. 03'!P242</f>
        <v>8700</v>
      </c>
    </row>
    <row r="243" spans="1:10" ht="24">
      <c r="A243" s="109">
        <v>237</v>
      </c>
      <c r="B243" s="110" t="s">
        <v>1097</v>
      </c>
      <c r="C243" s="110" t="s">
        <v>2412</v>
      </c>
      <c r="D243" s="110" t="s">
        <v>2876</v>
      </c>
      <c r="E243" s="110"/>
      <c r="F243" s="110" t="s">
        <v>1110</v>
      </c>
      <c r="G243" s="110"/>
      <c r="H243" s="110" t="s">
        <v>878</v>
      </c>
      <c r="I243" s="416">
        <f>+'ANEXO No. 03'!O243</f>
        <v>717500</v>
      </c>
      <c r="J243" s="391">
        <f>+'ANEXO No. 03'!P243</f>
        <v>682400</v>
      </c>
    </row>
    <row r="244" spans="1:10" ht="24">
      <c r="A244" s="109">
        <v>238</v>
      </c>
      <c r="B244" s="110" t="s">
        <v>1097</v>
      </c>
      <c r="C244" s="110" t="s">
        <v>2412</v>
      </c>
      <c r="D244" s="110" t="s">
        <v>2877</v>
      </c>
      <c r="E244" s="110"/>
      <c r="F244" s="110" t="s">
        <v>1111</v>
      </c>
      <c r="G244" s="110"/>
      <c r="H244" s="110" t="s">
        <v>878</v>
      </c>
      <c r="I244" s="416">
        <f>+'ANEXO No. 03'!O244</f>
        <v>834700</v>
      </c>
      <c r="J244" s="391">
        <f>+'ANEXO No. 03'!P244</f>
        <v>794000</v>
      </c>
    </row>
    <row r="245" spans="1:10" ht="24">
      <c r="A245" s="109">
        <v>239</v>
      </c>
      <c r="B245" s="110" t="s">
        <v>1097</v>
      </c>
      <c r="C245" s="110" t="s">
        <v>2322</v>
      </c>
      <c r="D245" s="110" t="s">
        <v>1112</v>
      </c>
      <c r="E245" s="110"/>
      <c r="F245" s="110" t="s">
        <v>1112</v>
      </c>
      <c r="G245" s="110"/>
      <c r="H245" s="110" t="s">
        <v>878</v>
      </c>
      <c r="I245" s="416">
        <f>+'ANEXO No. 03'!O245</f>
        <v>1354200</v>
      </c>
      <c r="J245" s="391">
        <f>+'ANEXO No. 03'!P245</f>
        <v>1286700</v>
      </c>
    </row>
    <row r="246" spans="1:10" ht="48">
      <c r="A246" s="109">
        <v>240</v>
      </c>
      <c r="B246" s="110" t="s">
        <v>1097</v>
      </c>
      <c r="C246" s="110" t="s">
        <v>2322</v>
      </c>
      <c r="D246" s="110" t="s">
        <v>1114</v>
      </c>
      <c r="E246" s="110"/>
      <c r="F246" s="110" t="s">
        <v>1114</v>
      </c>
      <c r="G246" s="110"/>
      <c r="H246" s="110" t="s">
        <v>878</v>
      </c>
      <c r="I246" s="416">
        <f>+'ANEXO No. 03'!O246</f>
        <v>853600</v>
      </c>
      <c r="J246" s="391">
        <f>+'ANEXO No. 03'!P246</f>
        <v>811000</v>
      </c>
    </row>
    <row r="247" spans="1:10" ht="24">
      <c r="A247" s="109">
        <v>241</v>
      </c>
      <c r="B247" s="110" t="s">
        <v>1097</v>
      </c>
      <c r="C247" s="110" t="s">
        <v>2322</v>
      </c>
      <c r="D247" s="110" t="s">
        <v>2462</v>
      </c>
      <c r="E247" s="110"/>
      <c r="F247" s="110" t="s">
        <v>2462</v>
      </c>
      <c r="G247" s="110"/>
      <c r="H247" s="110" t="s">
        <v>878</v>
      </c>
      <c r="I247" s="416">
        <f>+'ANEXO No. 03'!O247</f>
        <v>533800</v>
      </c>
      <c r="J247" s="391">
        <f>+'ANEXO No. 03'!P247</f>
        <v>507800</v>
      </c>
    </row>
    <row r="248" spans="1:10" ht="24">
      <c r="A248" s="109">
        <v>242</v>
      </c>
      <c r="B248" s="110" t="s">
        <v>1097</v>
      </c>
      <c r="C248" s="110" t="s">
        <v>2322</v>
      </c>
      <c r="D248" s="110" t="s">
        <v>1115</v>
      </c>
      <c r="E248" s="110"/>
      <c r="F248" s="110" t="s">
        <v>1115</v>
      </c>
      <c r="G248" s="110"/>
      <c r="H248" s="110" t="s">
        <v>878</v>
      </c>
      <c r="I248" s="416">
        <f>+'ANEXO No. 03'!O248</f>
        <v>990400</v>
      </c>
      <c r="J248" s="391">
        <f>+'ANEXO No. 03'!P248</f>
        <v>941400</v>
      </c>
    </row>
    <row r="249" spans="1:10" ht="24">
      <c r="A249" s="109">
        <v>243</v>
      </c>
      <c r="B249" s="110" t="s">
        <v>1097</v>
      </c>
      <c r="C249" s="110" t="s">
        <v>2322</v>
      </c>
      <c r="D249" s="110" t="s">
        <v>1116</v>
      </c>
      <c r="E249" s="110"/>
      <c r="F249" s="110" t="s">
        <v>1116</v>
      </c>
      <c r="G249" s="110"/>
      <c r="H249" s="110" t="s">
        <v>878</v>
      </c>
      <c r="I249" s="416">
        <f>+'ANEXO No. 03'!O249</f>
        <v>1426000</v>
      </c>
      <c r="J249" s="391">
        <f>+'ANEXO No. 03'!P249</f>
        <v>1356100</v>
      </c>
    </row>
    <row r="250" spans="1:10" ht="24">
      <c r="A250" s="109">
        <v>244</v>
      </c>
      <c r="B250" s="110" t="s">
        <v>1097</v>
      </c>
      <c r="C250" s="110" t="s">
        <v>2322</v>
      </c>
      <c r="D250" s="110" t="s">
        <v>1452</v>
      </c>
      <c r="E250" s="110"/>
      <c r="F250" s="110" t="s">
        <v>1452</v>
      </c>
      <c r="G250" s="110"/>
      <c r="H250" s="110" t="s">
        <v>878</v>
      </c>
      <c r="I250" s="416">
        <f>+'ANEXO No. 03'!O250</f>
        <v>1805900</v>
      </c>
      <c r="J250" s="391">
        <f>+'ANEXO No. 03'!P250</f>
        <v>1717400</v>
      </c>
    </row>
    <row r="251" spans="1:10" ht="36">
      <c r="A251" s="109">
        <v>245</v>
      </c>
      <c r="B251" s="110" t="s">
        <v>1097</v>
      </c>
      <c r="C251" s="110" t="s">
        <v>2322</v>
      </c>
      <c r="D251" s="110" t="s">
        <v>1451</v>
      </c>
      <c r="E251" s="110"/>
      <c r="F251" s="110" t="s">
        <v>1451</v>
      </c>
      <c r="G251" s="110"/>
      <c r="H251" s="110" t="s">
        <v>878</v>
      </c>
      <c r="I251" s="416">
        <f>+'ANEXO No. 03'!O251</f>
        <v>404100</v>
      </c>
      <c r="J251" s="391">
        <f>+'ANEXO No. 03'!P251</f>
        <v>384700</v>
      </c>
    </row>
    <row r="252" spans="1:10" ht="24">
      <c r="A252" s="109">
        <v>246</v>
      </c>
      <c r="B252" s="110" t="s">
        <v>1097</v>
      </c>
      <c r="C252" s="110" t="s">
        <v>2320</v>
      </c>
      <c r="D252" s="110" t="s">
        <v>1119</v>
      </c>
      <c r="E252" s="110"/>
      <c r="F252" s="110" t="s">
        <v>1119</v>
      </c>
      <c r="G252" s="110"/>
      <c r="H252" s="110" t="s">
        <v>878</v>
      </c>
      <c r="I252" s="416">
        <f>+'ANEXO No. 03'!O252</f>
        <v>102000</v>
      </c>
      <c r="J252" s="391">
        <f>+'ANEXO No. 03'!P252</f>
        <v>96900</v>
      </c>
    </row>
    <row r="253" spans="1:10" ht="24">
      <c r="A253" s="109">
        <v>247</v>
      </c>
      <c r="B253" s="110" t="s">
        <v>1097</v>
      </c>
      <c r="C253" s="110" t="s">
        <v>2320</v>
      </c>
      <c r="D253" s="110" t="s">
        <v>2463</v>
      </c>
      <c r="E253" s="110"/>
      <c r="F253" s="110" t="s">
        <v>2463</v>
      </c>
      <c r="G253" s="110"/>
      <c r="H253" s="110" t="s">
        <v>878</v>
      </c>
      <c r="I253" s="416">
        <f>+'ANEXO No. 03'!O253</f>
        <v>786500</v>
      </c>
      <c r="J253" s="391">
        <f>+'ANEXO No. 03'!P253</f>
        <v>748200</v>
      </c>
    </row>
    <row r="254" spans="1:10" ht="24">
      <c r="A254" s="109">
        <v>248</v>
      </c>
      <c r="B254" s="110" t="s">
        <v>1097</v>
      </c>
      <c r="C254" s="110" t="s">
        <v>2322</v>
      </c>
      <c r="D254" s="110" t="s">
        <v>1121</v>
      </c>
      <c r="E254" s="110"/>
      <c r="F254" s="110" t="s">
        <v>1121</v>
      </c>
      <c r="G254" s="110"/>
      <c r="H254" s="110" t="s">
        <v>878</v>
      </c>
      <c r="I254" s="416">
        <f>+'ANEXO No. 03'!O254</f>
        <v>71400</v>
      </c>
      <c r="J254" s="391">
        <f>+'ANEXO No. 03'!P254</f>
        <v>67900</v>
      </c>
    </row>
    <row r="255" spans="1:10" ht="24">
      <c r="A255" s="109">
        <v>249</v>
      </c>
      <c r="B255" s="110" t="s">
        <v>1097</v>
      </c>
      <c r="C255" s="110" t="s">
        <v>2322</v>
      </c>
      <c r="D255" s="110" t="s">
        <v>1122</v>
      </c>
      <c r="E255" s="110"/>
      <c r="F255" s="110" t="s">
        <v>1122</v>
      </c>
      <c r="G255" s="110"/>
      <c r="H255" s="110" t="s">
        <v>878</v>
      </c>
      <c r="I255" s="416">
        <f>+'ANEXO No. 03'!O255</f>
        <v>71200</v>
      </c>
      <c r="J255" s="391">
        <f>+'ANEXO No. 03'!P255</f>
        <v>67700</v>
      </c>
    </row>
    <row r="256" spans="1:10" ht="24">
      <c r="A256" s="109">
        <v>250</v>
      </c>
      <c r="B256" s="110" t="s">
        <v>1097</v>
      </c>
      <c r="C256" s="110" t="s">
        <v>2322</v>
      </c>
      <c r="D256" s="110" t="s">
        <v>1123</v>
      </c>
      <c r="E256" s="110"/>
      <c r="F256" s="110" t="s">
        <v>1123</v>
      </c>
      <c r="G256" s="110"/>
      <c r="H256" s="110" t="s">
        <v>878</v>
      </c>
      <c r="I256" s="416">
        <f>+'ANEXO No. 03'!O256</f>
        <v>71200</v>
      </c>
      <c r="J256" s="391">
        <f>+'ANEXO No. 03'!P256</f>
        <v>67700</v>
      </c>
    </row>
    <row r="257" spans="1:10" ht="24">
      <c r="A257" s="109">
        <v>251</v>
      </c>
      <c r="B257" s="110" t="s">
        <v>1097</v>
      </c>
      <c r="C257" s="110" t="s">
        <v>2322</v>
      </c>
      <c r="D257" s="110" t="s">
        <v>1124</v>
      </c>
      <c r="E257" s="110"/>
      <c r="F257" s="110" t="s">
        <v>1124</v>
      </c>
      <c r="G257" s="110"/>
      <c r="H257" s="110" t="s">
        <v>878</v>
      </c>
      <c r="I257" s="416">
        <f>+'ANEXO No. 03'!O257</f>
        <v>71200</v>
      </c>
      <c r="J257" s="391">
        <f>+'ANEXO No. 03'!P257</f>
        <v>67700</v>
      </c>
    </row>
    <row r="258" spans="1:10" ht="24">
      <c r="A258" s="109">
        <v>252</v>
      </c>
      <c r="B258" s="110" t="s">
        <v>1097</v>
      </c>
      <c r="C258" s="110" t="s">
        <v>2322</v>
      </c>
      <c r="D258" s="110" t="s">
        <v>1126</v>
      </c>
      <c r="E258" s="110"/>
      <c r="F258" s="110" t="s">
        <v>1126</v>
      </c>
      <c r="G258" s="110"/>
      <c r="H258" s="110" t="s">
        <v>878</v>
      </c>
      <c r="I258" s="416">
        <f>+'ANEXO No. 03'!O258</f>
        <v>879500</v>
      </c>
      <c r="J258" s="391">
        <f>+'ANEXO No. 03'!P258</f>
        <v>835600</v>
      </c>
    </row>
    <row r="259" spans="1:10" ht="24">
      <c r="A259" s="109">
        <v>253</v>
      </c>
      <c r="B259" s="110" t="s">
        <v>1097</v>
      </c>
      <c r="C259" s="110" t="s">
        <v>2322</v>
      </c>
      <c r="D259" s="110" t="s">
        <v>1127</v>
      </c>
      <c r="E259" s="110"/>
      <c r="F259" s="110" t="s">
        <v>1127</v>
      </c>
      <c r="G259" s="110"/>
      <c r="H259" s="110" t="s">
        <v>878</v>
      </c>
      <c r="I259" s="416">
        <f>+'ANEXO No. 03'!O259</f>
        <v>468800</v>
      </c>
      <c r="J259" s="391">
        <f>+'ANEXO No. 03'!P259</f>
        <v>445700</v>
      </c>
    </row>
    <row r="260" spans="1:10" ht="24">
      <c r="A260" s="109">
        <v>254</v>
      </c>
      <c r="B260" s="110" t="s">
        <v>1097</v>
      </c>
      <c r="C260" s="110" t="s">
        <v>2322</v>
      </c>
      <c r="D260" s="110" t="s">
        <v>1128</v>
      </c>
      <c r="E260" s="110"/>
      <c r="F260" s="110" t="s">
        <v>1128</v>
      </c>
      <c r="G260" s="110"/>
      <c r="H260" s="110" t="s">
        <v>878</v>
      </c>
      <c r="I260" s="416">
        <f>+'ANEXO No. 03'!O260</f>
        <v>688200</v>
      </c>
      <c r="J260" s="391">
        <f>+'ANEXO No. 03'!P260</f>
        <v>654100</v>
      </c>
    </row>
    <row r="261" spans="1:10" ht="24">
      <c r="A261" s="109">
        <v>255</v>
      </c>
      <c r="B261" s="110" t="s">
        <v>1097</v>
      </c>
      <c r="C261" s="110" t="s">
        <v>2322</v>
      </c>
      <c r="D261" s="110" t="s">
        <v>1129</v>
      </c>
      <c r="E261" s="110"/>
      <c r="F261" s="110" t="s">
        <v>1129</v>
      </c>
      <c r="G261" s="110"/>
      <c r="H261" s="110" t="s">
        <v>878</v>
      </c>
      <c r="I261" s="416">
        <f>+'ANEXO No. 03'!O261</f>
        <v>387700</v>
      </c>
      <c r="J261" s="391">
        <f>+'ANEXO No. 03'!P261</f>
        <v>368400</v>
      </c>
    </row>
    <row r="262" spans="1:10" ht="24">
      <c r="A262" s="109">
        <v>256</v>
      </c>
      <c r="B262" s="110" t="s">
        <v>1097</v>
      </c>
      <c r="C262" s="110" t="s">
        <v>2322</v>
      </c>
      <c r="D262" s="110" t="s">
        <v>1130</v>
      </c>
      <c r="E262" s="110"/>
      <c r="F262" s="110" t="s">
        <v>1130</v>
      </c>
      <c r="G262" s="110"/>
      <c r="H262" s="110" t="s">
        <v>878</v>
      </c>
      <c r="I262" s="416">
        <f>+'ANEXO No. 03'!O262</f>
        <v>546100</v>
      </c>
      <c r="J262" s="391">
        <f>+'ANEXO No. 03'!P262</f>
        <v>518900</v>
      </c>
    </row>
    <row r="263" spans="1:10" ht="24">
      <c r="A263" s="109">
        <v>257</v>
      </c>
      <c r="B263" s="110" t="s">
        <v>1097</v>
      </c>
      <c r="C263" s="110" t="s">
        <v>2322</v>
      </c>
      <c r="D263" s="110" t="s">
        <v>1131</v>
      </c>
      <c r="E263" s="110"/>
      <c r="F263" s="110" t="s">
        <v>1131</v>
      </c>
      <c r="G263" s="110"/>
      <c r="H263" s="110" t="s">
        <v>878</v>
      </c>
      <c r="I263" s="416">
        <f>+'ANEXO No. 03'!O263</f>
        <v>1566100</v>
      </c>
      <c r="J263" s="391">
        <f>+'ANEXO No. 03'!P263</f>
        <v>1489400</v>
      </c>
    </row>
    <row r="264" spans="1:10" ht="24">
      <c r="A264" s="109">
        <v>258</v>
      </c>
      <c r="B264" s="110" t="s">
        <v>1097</v>
      </c>
      <c r="C264" s="110" t="s">
        <v>2322</v>
      </c>
      <c r="D264" s="110" t="s">
        <v>1132</v>
      </c>
      <c r="E264" s="110"/>
      <c r="F264" s="110" t="s">
        <v>1132</v>
      </c>
      <c r="G264" s="110"/>
      <c r="H264" s="110" t="s">
        <v>878</v>
      </c>
      <c r="I264" s="416">
        <f>+'ANEXO No. 03'!O264</f>
        <v>1484700</v>
      </c>
      <c r="J264" s="391">
        <f>+'ANEXO No. 03'!P264</f>
        <v>1412100</v>
      </c>
    </row>
    <row r="265" spans="1:10" ht="24">
      <c r="A265" s="109">
        <v>259</v>
      </c>
      <c r="B265" s="110" t="s">
        <v>1097</v>
      </c>
      <c r="C265" s="110" t="s">
        <v>2322</v>
      </c>
      <c r="D265" s="110" t="s">
        <v>1133</v>
      </c>
      <c r="E265" s="110"/>
      <c r="F265" s="110" t="s">
        <v>1133</v>
      </c>
      <c r="G265" s="110"/>
      <c r="H265" s="110" t="s">
        <v>878</v>
      </c>
      <c r="I265" s="416">
        <f>+'ANEXO No. 03'!O265</f>
        <v>941500</v>
      </c>
      <c r="J265" s="391">
        <f>+'ANEXO No. 03'!P265</f>
        <v>895700</v>
      </c>
    </row>
    <row r="266" spans="1:10" ht="24">
      <c r="A266" s="109">
        <v>260</v>
      </c>
      <c r="B266" s="110" t="s">
        <v>1097</v>
      </c>
      <c r="C266" s="110" t="s">
        <v>2322</v>
      </c>
      <c r="D266" s="110" t="s">
        <v>1134</v>
      </c>
      <c r="E266" s="110"/>
      <c r="F266" s="110" t="s">
        <v>1134</v>
      </c>
      <c r="G266" s="110"/>
      <c r="H266" s="110" t="s">
        <v>878</v>
      </c>
      <c r="I266" s="416">
        <f>+'ANEXO No. 03'!O266</f>
        <v>1040200</v>
      </c>
      <c r="J266" s="391">
        <f>+'ANEXO No. 03'!P266</f>
        <v>989600</v>
      </c>
    </row>
    <row r="267" spans="1:10" ht="24">
      <c r="A267" s="109">
        <v>261</v>
      </c>
      <c r="B267" s="110" t="s">
        <v>1097</v>
      </c>
      <c r="C267" s="110" t="s">
        <v>2322</v>
      </c>
      <c r="D267" s="110" t="s">
        <v>1135</v>
      </c>
      <c r="E267" s="110"/>
      <c r="F267" s="110" t="s">
        <v>1135</v>
      </c>
      <c r="G267" s="110"/>
      <c r="H267" s="110" t="s">
        <v>878</v>
      </c>
      <c r="I267" s="416">
        <f>+'ANEXO No. 03'!O267</f>
        <v>1758100</v>
      </c>
      <c r="J267" s="391">
        <f>+'ANEXO No. 03'!P267</f>
        <v>1672100</v>
      </c>
    </row>
    <row r="268" spans="1:10" ht="24">
      <c r="A268" s="109">
        <v>262</v>
      </c>
      <c r="B268" s="110" t="s">
        <v>1097</v>
      </c>
      <c r="C268" s="110" t="s">
        <v>2322</v>
      </c>
      <c r="D268" s="110" t="s">
        <v>1136</v>
      </c>
      <c r="E268" s="110"/>
      <c r="F268" s="110" t="s">
        <v>1136</v>
      </c>
      <c r="G268" s="110"/>
      <c r="H268" s="110" t="s">
        <v>878</v>
      </c>
      <c r="I268" s="416">
        <f>+'ANEXO No. 03'!O268</f>
        <v>947200</v>
      </c>
      <c r="J268" s="391">
        <f>+'ANEXO No. 03'!P268</f>
        <v>901000</v>
      </c>
    </row>
    <row r="269" spans="1:10" ht="24">
      <c r="A269" s="109">
        <v>263</v>
      </c>
      <c r="B269" s="110" t="s">
        <v>1097</v>
      </c>
      <c r="C269" s="110" t="s">
        <v>2322</v>
      </c>
      <c r="D269" s="110" t="s">
        <v>1137</v>
      </c>
      <c r="E269" s="110"/>
      <c r="F269" s="110" t="s">
        <v>1137</v>
      </c>
      <c r="G269" s="110"/>
      <c r="H269" s="110" t="s">
        <v>878</v>
      </c>
      <c r="I269" s="416">
        <f>+'ANEXO No. 03'!O269</f>
        <v>727100</v>
      </c>
      <c r="J269" s="391">
        <f>+'ANEXO No. 03'!P269</f>
        <v>691600</v>
      </c>
    </row>
    <row r="270" spans="1:10" ht="24">
      <c r="A270" s="109">
        <v>264</v>
      </c>
      <c r="B270" s="110" t="s">
        <v>1097</v>
      </c>
      <c r="C270" s="110" t="s">
        <v>2322</v>
      </c>
      <c r="D270" s="110" t="s">
        <v>1141</v>
      </c>
      <c r="E270" s="110"/>
      <c r="F270" s="110" t="s">
        <v>1141</v>
      </c>
      <c r="G270" s="110"/>
      <c r="H270" s="110" t="s">
        <v>878</v>
      </c>
      <c r="I270" s="416">
        <f>+'ANEXO No. 03'!O270</f>
        <v>3202400</v>
      </c>
      <c r="J270" s="391">
        <f>+'ANEXO No. 03'!P270</f>
        <v>3046300</v>
      </c>
    </row>
    <row r="271" spans="1:10" ht="24">
      <c r="A271" s="109">
        <v>265</v>
      </c>
      <c r="B271" s="110" t="s">
        <v>1097</v>
      </c>
      <c r="C271" s="110" t="s">
        <v>2322</v>
      </c>
      <c r="D271" s="110" t="s">
        <v>1140</v>
      </c>
      <c r="E271" s="110"/>
      <c r="F271" s="110" t="s">
        <v>1140</v>
      </c>
      <c r="G271" s="110"/>
      <c r="H271" s="110" t="s">
        <v>878</v>
      </c>
      <c r="I271" s="416">
        <f>+'ANEXO No. 03'!O271</f>
        <v>2110500</v>
      </c>
      <c r="J271" s="391">
        <f>+'ANEXO No. 03'!P271</f>
        <v>2007500</v>
      </c>
    </row>
    <row r="272" spans="1:10" ht="24">
      <c r="A272" s="109">
        <v>266</v>
      </c>
      <c r="B272" s="110" t="s">
        <v>1097</v>
      </c>
      <c r="C272" s="110" t="s">
        <v>2322</v>
      </c>
      <c r="D272" s="112" t="s">
        <v>1468</v>
      </c>
      <c r="E272" s="110"/>
      <c r="F272" s="110" t="s">
        <v>1468</v>
      </c>
      <c r="G272" s="110"/>
      <c r="H272" s="110" t="s">
        <v>878</v>
      </c>
      <c r="I272" s="416">
        <f>+'ANEXO No. 03'!O272</f>
        <v>2019500</v>
      </c>
      <c r="J272" s="391">
        <f>+'ANEXO No. 03'!P272</f>
        <v>1920700</v>
      </c>
    </row>
    <row r="273" spans="1:10" ht="24">
      <c r="A273" s="109">
        <v>267</v>
      </c>
      <c r="B273" s="110" t="s">
        <v>1097</v>
      </c>
      <c r="C273" s="110" t="s">
        <v>2322</v>
      </c>
      <c r="D273" s="110" t="s">
        <v>1139</v>
      </c>
      <c r="E273" s="110"/>
      <c r="F273" s="110" t="s">
        <v>1139</v>
      </c>
      <c r="G273" s="110"/>
      <c r="H273" s="110" t="s">
        <v>878</v>
      </c>
      <c r="I273" s="416">
        <f>+'ANEXO No. 03'!O273</f>
        <v>1253200</v>
      </c>
      <c r="J273" s="391">
        <f>+'ANEXO No. 03'!P273</f>
        <v>1192000</v>
      </c>
    </row>
    <row r="274" spans="1:10" ht="24">
      <c r="A274" s="109">
        <v>268</v>
      </c>
      <c r="B274" s="110" t="s">
        <v>1097</v>
      </c>
      <c r="C274" s="110" t="s">
        <v>2322</v>
      </c>
      <c r="D274" s="110" t="s">
        <v>2464</v>
      </c>
      <c r="E274" s="110"/>
      <c r="F274" s="110" t="s">
        <v>2464</v>
      </c>
      <c r="G274" s="110"/>
      <c r="H274" s="110" t="s">
        <v>878</v>
      </c>
      <c r="I274" s="416">
        <f>+'ANEXO No. 03'!O274</f>
        <v>1006600</v>
      </c>
      <c r="J274" s="391">
        <f>+'ANEXO No. 03'!P274</f>
        <v>957200</v>
      </c>
    </row>
    <row r="275" spans="1:10" ht="24">
      <c r="A275" s="109">
        <v>269</v>
      </c>
      <c r="B275" s="110" t="s">
        <v>1097</v>
      </c>
      <c r="C275" s="110" t="s">
        <v>2322</v>
      </c>
      <c r="D275" s="110" t="s">
        <v>2465</v>
      </c>
      <c r="E275" s="110"/>
      <c r="F275" s="110" t="s">
        <v>2465</v>
      </c>
      <c r="G275" s="110"/>
      <c r="H275" s="110" t="s">
        <v>878</v>
      </c>
      <c r="I275" s="416">
        <f>+'ANEXO No. 03'!O275</f>
        <v>1880500</v>
      </c>
      <c r="J275" s="391">
        <f>+'ANEXO No. 03'!P275</f>
        <v>1788600</v>
      </c>
    </row>
    <row r="276" spans="1:10" ht="24">
      <c r="A276" s="109">
        <v>270</v>
      </c>
      <c r="B276" s="110" t="s">
        <v>1097</v>
      </c>
      <c r="C276" s="110" t="s">
        <v>2322</v>
      </c>
      <c r="D276" s="110" t="s">
        <v>1142</v>
      </c>
      <c r="E276" s="110"/>
      <c r="F276" s="110" t="s">
        <v>1142</v>
      </c>
      <c r="G276" s="110"/>
      <c r="H276" s="110" t="s">
        <v>878</v>
      </c>
      <c r="I276" s="416">
        <f>+'ANEXO No. 03'!O276</f>
        <v>849400</v>
      </c>
      <c r="J276" s="391">
        <f>+'ANEXO No. 03'!P276</f>
        <v>808000</v>
      </c>
    </row>
    <row r="277" spans="1:10" ht="24">
      <c r="A277" s="109">
        <v>271</v>
      </c>
      <c r="B277" s="110" t="s">
        <v>1097</v>
      </c>
      <c r="C277" s="110" t="s">
        <v>2322</v>
      </c>
      <c r="D277" s="110" t="s">
        <v>1143</v>
      </c>
      <c r="E277" s="110"/>
      <c r="F277" s="110" t="s">
        <v>1143</v>
      </c>
      <c r="G277" s="110"/>
      <c r="H277" s="110" t="s">
        <v>878</v>
      </c>
      <c r="I277" s="416">
        <f>+'ANEXO No. 03'!O277</f>
        <v>1045700</v>
      </c>
      <c r="J277" s="391">
        <f>+'ANEXO No. 03'!P277</f>
        <v>994700</v>
      </c>
    </row>
    <row r="278" spans="1:10" ht="24">
      <c r="A278" s="109">
        <v>272</v>
      </c>
      <c r="B278" s="110" t="s">
        <v>1097</v>
      </c>
      <c r="C278" s="110" t="s">
        <v>2322</v>
      </c>
      <c r="D278" s="110" t="s">
        <v>1144</v>
      </c>
      <c r="E278" s="110"/>
      <c r="F278" s="110" t="s">
        <v>1144</v>
      </c>
      <c r="G278" s="110"/>
      <c r="H278" s="110" t="s">
        <v>878</v>
      </c>
      <c r="I278" s="416">
        <f>+'ANEXO No. 03'!O278</f>
        <v>434600</v>
      </c>
      <c r="J278" s="391">
        <f>+'ANEXO No. 03'!P278</f>
        <v>413300</v>
      </c>
    </row>
    <row r="279" spans="1:10" ht="24">
      <c r="A279" s="109">
        <v>273</v>
      </c>
      <c r="B279" s="110" t="s">
        <v>1097</v>
      </c>
      <c r="C279" s="110" t="s">
        <v>2322</v>
      </c>
      <c r="D279" s="110" t="s">
        <v>1145</v>
      </c>
      <c r="E279" s="110"/>
      <c r="F279" s="110" t="s">
        <v>1145</v>
      </c>
      <c r="G279" s="110"/>
      <c r="H279" s="110" t="s">
        <v>878</v>
      </c>
      <c r="I279" s="416">
        <f>+'ANEXO No. 03'!O279</f>
        <v>767000</v>
      </c>
      <c r="J279" s="391">
        <f>+'ANEXO No. 03'!P279</f>
        <v>729600</v>
      </c>
    </row>
    <row r="280" spans="1:10" ht="24">
      <c r="A280" s="109">
        <v>274</v>
      </c>
      <c r="B280" s="110" t="s">
        <v>1097</v>
      </c>
      <c r="C280" s="110" t="s">
        <v>2322</v>
      </c>
      <c r="D280" s="110" t="s">
        <v>1461</v>
      </c>
      <c r="E280" s="110"/>
      <c r="F280" s="110" t="s">
        <v>1461</v>
      </c>
      <c r="G280" s="110"/>
      <c r="H280" s="110" t="s">
        <v>878</v>
      </c>
      <c r="I280" s="416">
        <f>+'ANEXO No. 03'!O280</f>
        <v>412800</v>
      </c>
      <c r="J280" s="391">
        <f>+'ANEXO No. 03'!P280</f>
        <v>392600</v>
      </c>
    </row>
    <row r="281" spans="1:10" ht="24">
      <c r="A281" s="109">
        <v>275</v>
      </c>
      <c r="B281" s="110" t="s">
        <v>1097</v>
      </c>
      <c r="C281" s="110" t="s">
        <v>2322</v>
      </c>
      <c r="D281" s="110" t="s">
        <v>1147</v>
      </c>
      <c r="E281" s="110"/>
      <c r="F281" s="110" t="s">
        <v>1147</v>
      </c>
      <c r="G281" s="110"/>
      <c r="H281" s="110" t="s">
        <v>878</v>
      </c>
      <c r="I281" s="416">
        <f>+'ANEXO No. 03'!O281</f>
        <v>1012200</v>
      </c>
      <c r="J281" s="391">
        <f>+'ANEXO No. 03'!P281</f>
        <v>962800</v>
      </c>
    </row>
    <row r="282" spans="1:10" ht="24">
      <c r="A282" s="109">
        <v>276</v>
      </c>
      <c r="B282" s="110" t="s">
        <v>1097</v>
      </c>
      <c r="C282" s="110" t="s">
        <v>2322</v>
      </c>
      <c r="D282" s="110" t="s">
        <v>1148</v>
      </c>
      <c r="E282" s="110"/>
      <c r="F282" s="110" t="s">
        <v>1148</v>
      </c>
      <c r="G282" s="110"/>
      <c r="H282" s="110" t="s">
        <v>878</v>
      </c>
      <c r="I282" s="416">
        <f>+'ANEXO No. 03'!O282</f>
        <v>3398400</v>
      </c>
      <c r="J282" s="391">
        <f>+'ANEXO No. 03'!P282</f>
        <v>3233000</v>
      </c>
    </row>
    <row r="283" spans="1:10" ht="24">
      <c r="A283" s="109">
        <v>277</v>
      </c>
      <c r="B283" s="110" t="s">
        <v>1097</v>
      </c>
      <c r="C283" s="110" t="s">
        <v>2322</v>
      </c>
      <c r="D283" s="110" t="s">
        <v>1151</v>
      </c>
      <c r="E283" s="110"/>
      <c r="F283" s="110" t="s">
        <v>1151</v>
      </c>
      <c r="G283" s="110"/>
      <c r="H283" s="110" t="s">
        <v>878</v>
      </c>
      <c r="I283" s="416">
        <f>+'ANEXO No. 03'!O283</f>
        <v>1342700</v>
      </c>
      <c r="J283" s="391">
        <f>+'ANEXO No. 03'!P283</f>
        <v>1276900</v>
      </c>
    </row>
    <row r="284" spans="1:10" ht="24">
      <c r="A284" s="109">
        <v>278</v>
      </c>
      <c r="B284" s="110" t="s">
        <v>1097</v>
      </c>
      <c r="C284" s="110" t="s">
        <v>2322</v>
      </c>
      <c r="D284" s="110" t="s">
        <v>1152</v>
      </c>
      <c r="E284" s="110"/>
      <c r="F284" s="110" t="s">
        <v>1152</v>
      </c>
      <c r="G284" s="110"/>
      <c r="H284" s="110" t="s">
        <v>878</v>
      </c>
      <c r="I284" s="416">
        <f>+'ANEXO No. 03'!O284</f>
        <v>1208200</v>
      </c>
      <c r="J284" s="391">
        <f>+'ANEXO No. 03'!P284</f>
        <v>1149200</v>
      </c>
    </row>
    <row r="285" spans="1:10" ht="24">
      <c r="A285" s="109">
        <v>279</v>
      </c>
      <c r="B285" s="110" t="s">
        <v>1097</v>
      </c>
      <c r="C285" s="110" t="s">
        <v>2322</v>
      </c>
      <c r="D285" s="110" t="s">
        <v>1153</v>
      </c>
      <c r="E285" s="110"/>
      <c r="F285" s="110" t="s">
        <v>1153</v>
      </c>
      <c r="G285" s="110"/>
      <c r="H285" s="110" t="s">
        <v>878</v>
      </c>
      <c r="I285" s="416">
        <f>+'ANEXO No. 03'!O285</f>
        <v>1283300</v>
      </c>
      <c r="J285" s="391">
        <f>+'ANEXO No. 03'!P285</f>
        <v>1220700</v>
      </c>
    </row>
    <row r="286" spans="1:10" ht="24">
      <c r="A286" s="109">
        <v>280</v>
      </c>
      <c r="B286" s="110" t="s">
        <v>1097</v>
      </c>
      <c r="C286" s="110" t="s">
        <v>2322</v>
      </c>
      <c r="D286" s="110" t="s">
        <v>1154</v>
      </c>
      <c r="E286" s="110"/>
      <c r="F286" s="110" t="s">
        <v>1154</v>
      </c>
      <c r="G286" s="110"/>
      <c r="H286" s="110" t="s">
        <v>878</v>
      </c>
      <c r="I286" s="416">
        <f>+'ANEXO No. 03'!O286</f>
        <v>1208200</v>
      </c>
      <c r="J286" s="391">
        <f>+'ANEXO No. 03'!P286</f>
        <v>1149200</v>
      </c>
    </row>
    <row r="287" spans="1:10" ht="24">
      <c r="A287" s="109">
        <v>281</v>
      </c>
      <c r="B287" s="110" t="s">
        <v>1097</v>
      </c>
      <c r="C287" s="110" t="s">
        <v>2322</v>
      </c>
      <c r="D287" s="110" t="s">
        <v>1155</v>
      </c>
      <c r="E287" s="110"/>
      <c r="F287" s="110" t="s">
        <v>1155</v>
      </c>
      <c r="G287" s="110"/>
      <c r="H287" s="110" t="s">
        <v>878</v>
      </c>
      <c r="I287" s="416">
        <f>+'ANEXO No. 03'!O287</f>
        <v>1208200</v>
      </c>
      <c r="J287" s="391">
        <f>+'ANEXO No. 03'!P287</f>
        <v>1149200</v>
      </c>
    </row>
    <row r="288" spans="1:10" ht="24">
      <c r="A288" s="109">
        <v>282</v>
      </c>
      <c r="B288" s="110" t="s">
        <v>1097</v>
      </c>
      <c r="C288" s="110" t="s">
        <v>2322</v>
      </c>
      <c r="D288" s="110" t="s">
        <v>1157</v>
      </c>
      <c r="E288" s="110"/>
      <c r="F288" s="110" t="s">
        <v>1157</v>
      </c>
      <c r="G288" s="110"/>
      <c r="H288" s="110" t="s">
        <v>878</v>
      </c>
      <c r="I288" s="416">
        <f>+'ANEXO No. 03'!O288</f>
        <v>1123500</v>
      </c>
      <c r="J288" s="391">
        <f>+'ANEXO No. 03'!P288</f>
        <v>1068700</v>
      </c>
    </row>
    <row r="289" spans="1:10" ht="24">
      <c r="A289" s="109">
        <v>283</v>
      </c>
      <c r="B289" s="110" t="s">
        <v>1097</v>
      </c>
      <c r="C289" s="110" t="s">
        <v>2322</v>
      </c>
      <c r="D289" s="110" t="s">
        <v>1158</v>
      </c>
      <c r="E289" s="110"/>
      <c r="F289" s="110" t="s">
        <v>1158</v>
      </c>
      <c r="G289" s="110"/>
      <c r="H289" s="110" t="s">
        <v>878</v>
      </c>
      <c r="I289" s="416">
        <f>+'ANEXO No. 03'!O289</f>
        <v>4503800</v>
      </c>
      <c r="J289" s="391">
        <f>+'ANEXO No. 03'!P289</f>
        <v>4284700</v>
      </c>
    </row>
    <row r="290" spans="1:10" ht="24">
      <c r="A290" s="109">
        <v>284</v>
      </c>
      <c r="B290" s="110" t="s">
        <v>1097</v>
      </c>
      <c r="C290" s="110" t="s">
        <v>2322</v>
      </c>
      <c r="D290" s="110" t="s">
        <v>1159</v>
      </c>
      <c r="E290" s="110"/>
      <c r="F290" s="110" t="s">
        <v>1159</v>
      </c>
      <c r="G290" s="110"/>
      <c r="H290" s="110" t="s">
        <v>878</v>
      </c>
      <c r="I290" s="416">
        <f>+'ANEXO No. 03'!O290</f>
        <v>385400</v>
      </c>
      <c r="J290" s="391">
        <f>+'ANEXO No. 03'!P290</f>
        <v>366400</v>
      </c>
    </row>
    <row r="291" spans="1:10" ht="36">
      <c r="A291" s="109">
        <v>285</v>
      </c>
      <c r="B291" s="110" t="s">
        <v>1097</v>
      </c>
      <c r="C291" s="110" t="s">
        <v>2322</v>
      </c>
      <c r="D291" s="110" t="s">
        <v>1160</v>
      </c>
      <c r="E291" s="110"/>
      <c r="F291" s="110" t="s">
        <v>1160</v>
      </c>
      <c r="G291" s="110"/>
      <c r="H291" s="110" t="s">
        <v>878</v>
      </c>
      <c r="I291" s="416">
        <f>+'ANEXO No. 03'!O291</f>
        <v>1027100</v>
      </c>
      <c r="J291" s="391">
        <f>+'ANEXO No. 03'!P291</f>
        <v>976200</v>
      </c>
    </row>
    <row r="292" spans="1:10" ht="24">
      <c r="A292" s="109">
        <v>286</v>
      </c>
      <c r="B292" s="110" t="s">
        <v>1097</v>
      </c>
      <c r="C292" s="110" t="s">
        <v>2322</v>
      </c>
      <c r="D292" s="110" t="s">
        <v>1162</v>
      </c>
      <c r="E292" s="110"/>
      <c r="F292" s="110" t="s">
        <v>1162</v>
      </c>
      <c r="G292" s="110"/>
      <c r="H292" s="110" t="s">
        <v>878</v>
      </c>
      <c r="I292" s="416">
        <f>+'ANEXO No. 03'!O292</f>
        <v>312400</v>
      </c>
      <c r="J292" s="391">
        <f>+'ANEXO No. 03'!P292</f>
        <v>297100</v>
      </c>
    </row>
    <row r="293" spans="1:10" ht="24">
      <c r="A293" s="109">
        <v>287</v>
      </c>
      <c r="B293" s="110" t="s">
        <v>1097</v>
      </c>
      <c r="C293" s="110" t="s">
        <v>2322</v>
      </c>
      <c r="D293" s="110" t="s">
        <v>1164</v>
      </c>
      <c r="E293" s="110"/>
      <c r="F293" s="110" t="s">
        <v>1164</v>
      </c>
      <c r="G293" s="110"/>
      <c r="H293" s="110" t="s">
        <v>878</v>
      </c>
      <c r="I293" s="416">
        <f>+'ANEXO No. 03'!O293</f>
        <v>649500</v>
      </c>
      <c r="J293" s="391">
        <f>+'ANEXO No. 03'!P293</f>
        <v>617900</v>
      </c>
    </row>
    <row r="294" spans="1:10" ht="24">
      <c r="A294" s="109">
        <v>288</v>
      </c>
      <c r="B294" s="110" t="s">
        <v>1097</v>
      </c>
      <c r="C294" s="110" t="s">
        <v>2322</v>
      </c>
      <c r="D294" s="110" t="s">
        <v>1165</v>
      </c>
      <c r="E294" s="110"/>
      <c r="F294" s="110" t="s">
        <v>1165</v>
      </c>
      <c r="G294" s="110"/>
      <c r="H294" s="110" t="s">
        <v>878</v>
      </c>
      <c r="I294" s="416">
        <f>+'ANEXO No. 03'!O294</f>
        <v>522600</v>
      </c>
      <c r="J294" s="391">
        <f>+'ANEXO No. 03'!P294</f>
        <v>497000</v>
      </c>
    </row>
    <row r="295" spans="1:10" ht="24">
      <c r="A295" s="109">
        <v>289</v>
      </c>
      <c r="B295" s="110" t="s">
        <v>1097</v>
      </c>
      <c r="C295" s="110" t="s">
        <v>2322</v>
      </c>
      <c r="D295" s="110" t="s">
        <v>1167</v>
      </c>
      <c r="E295" s="110"/>
      <c r="F295" s="110" t="s">
        <v>1167</v>
      </c>
      <c r="G295" s="110"/>
      <c r="H295" s="110" t="s">
        <v>878</v>
      </c>
      <c r="I295" s="416">
        <f>+'ANEXO No. 03'!O295</f>
        <v>423700</v>
      </c>
      <c r="J295" s="391">
        <f>+'ANEXO No. 03'!P295</f>
        <v>403100</v>
      </c>
    </row>
    <row r="296" spans="1:10" ht="24">
      <c r="A296" s="109">
        <v>290</v>
      </c>
      <c r="B296" s="110" t="s">
        <v>1097</v>
      </c>
      <c r="C296" s="110" t="s">
        <v>2322</v>
      </c>
      <c r="D296" s="110" t="s">
        <v>1168</v>
      </c>
      <c r="E296" s="110"/>
      <c r="F296" s="110" t="s">
        <v>1168</v>
      </c>
      <c r="G296" s="110"/>
      <c r="H296" s="110" t="s">
        <v>878</v>
      </c>
      <c r="I296" s="416">
        <f>+'ANEXO No. 03'!O296</f>
        <v>1554500</v>
      </c>
      <c r="J296" s="391">
        <f>+'ANEXO No. 03'!P296</f>
        <v>1478500</v>
      </c>
    </row>
    <row r="297" spans="1:10" ht="24">
      <c r="A297" s="109">
        <v>291</v>
      </c>
      <c r="B297" s="110" t="s">
        <v>1097</v>
      </c>
      <c r="C297" s="110" t="s">
        <v>2322</v>
      </c>
      <c r="D297" s="110" t="s">
        <v>2466</v>
      </c>
      <c r="E297" s="110"/>
      <c r="F297" s="110" t="s">
        <v>2466</v>
      </c>
      <c r="G297" s="110"/>
      <c r="H297" s="110" t="s">
        <v>878</v>
      </c>
      <c r="I297" s="416">
        <f>+'ANEXO No. 03'!O297</f>
        <v>1284600</v>
      </c>
      <c r="J297" s="391">
        <f>+'ANEXO No. 03'!P297</f>
        <v>1222500</v>
      </c>
    </row>
    <row r="298" spans="1:10" ht="24">
      <c r="A298" s="109">
        <v>292</v>
      </c>
      <c r="B298" s="110" t="s">
        <v>1097</v>
      </c>
      <c r="C298" s="110" t="s">
        <v>2322</v>
      </c>
      <c r="D298" s="110" t="s">
        <v>1174</v>
      </c>
      <c r="E298" s="110"/>
      <c r="F298" s="110" t="s">
        <v>1174</v>
      </c>
      <c r="G298" s="110"/>
      <c r="H298" s="110" t="s">
        <v>878</v>
      </c>
      <c r="I298" s="416">
        <f>+'ANEXO No. 03'!O298</f>
        <v>2001600</v>
      </c>
      <c r="J298" s="391">
        <f>+'ANEXO No. 03'!P298</f>
        <v>1904400</v>
      </c>
    </row>
    <row r="299" spans="1:10" ht="24">
      <c r="A299" s="109">
        <v>293</v>
      </c>
      <c r="B299" s="110" t="s">
        <v>1097</v>
      </c>
      <c r="C299" s="110" t="s">
        <v>2322</v>
      </c>
      <c r="D299" s="110" t="s">
        <v>1175</v>
      </c>
      <c r="E299" s="110"/>
      <c r="F299" s="110" t="s">
        <v>1175</v>
      </c>
      <c r="G299" s="110"/>
      <c r="H299" s="110" t="s">
        <v>878</v>
      </c>
      <c r="I299" s="416">
        <f>+'ANEXO No. 03'!O299</f>
        <v>734100</v>
      </c>
      <c r="J299" s="391">
        <f>+'ANEXO No. 03'!P299</f>
        <v>697400</v>
      </c>
    </row>
    <row r="300" spans="1:10" ht="24">
      <c r="A300" s="109">
        <v>294</v>
      </c>
      <c r="B300" s="110" t="s">
        <v>1097</v>
      </c>
      <c r="C300" s="110" t="s">
        <v>2322</v>
      </c>
      <c r="D300" s="110" t="s">
        <v>2467</v>
      </c>
      <c r="E300" s="110"/>
      <c r="F300" s="110" t="s">
        <v>2467</v>
      </c>
      <c r="G300" s="110"/>
      <c r="H300" s="110" t="s">
        <v>878</v>
      </c>
      <c r="I300" s="416">
        <f>+'ANEXO No. 03'!O300</f>
        <v>1944700</v>
      </c>
      <c r="J300" s="391">
        <f>+'ANEXO No. 03'!P300</f>
        <v>1849800</v>
      </c>
    </row>
    <row r="301" spans="1:10" ht="24">
      <c r="A301" s="109">
        <v>295</v>
      </c>
      <c r="B301" s="110" t="s">
        <v>1097</v>
      </c>
      <c r="C301" s="110" t="s">
        <v>2322</v>
      </c>
      <c r="D301" s="110" t="s">
        <v>1183</v>
      </c>
      <c r="E301" s="110"/>
      <c r="F301" s="110" t="s">
        <v>1183</v>
      </c>
      <c r="G301" s="110"/>
      <c r="H301" s="110" t="s">
        <v>878</v>
      </c>
      <c r="I301" s="416">
        <f>+'ANEXO No. 03'!O301</f>
        <v>1919200</v>
      </c>
      <c r="J301" s="391">
        <f>+'ANEXO No. 03'!P301</f>
        <v>1825500</v>
      </c>
    </row>
    <row r="302" spans="1:10" ht="24">
      <c r="A302" s="109">
        <v>296</v>
      </c>
      <c r="B302" s="110" t="s">
        <v>1097</v>
      </c>
      <c r="C302" s="110" t="s">
        <v>2322</v>
      </c>
      <c r="D302" s="110" t="s">
        <v>1177</v>
      </c>
      <c r="E302" s="110"/>
      <c r="F302" s="110" t="s">
        <v>1177</v>
      </c>
      <c r="G302" s="110"/>
      <c r="H302" s="110" t="s">
        <v>878</v>
      </c>
      <c r="I302" s="416">
        <f>+'ANEXO No. 03'!O302</f>
        <v>402100</v>
      </c>
      <c r="J302" s="391">
        <f>+'ANEXO No. 03'!P302</f>
        <v>382300</v>
      </c>
    </row>
    <row r="303" spans="1:10" ht="24">
      <c r="A303" s="109">
        <v>297</v>
      </c>
      <c r="B303" s="110" t="s">
        <v>1097</v>
      </c>
      <c r="C303" s="110" t="s">
        <v>2322</v>
      </c>
      <c r="D303" s="110" t="s">
        <v>1178</v>
      </c>
      <c r="E303" s="110"/>
      <c r="F303" s="110" t="s">
        <v>1178</v>
      </c>
      <c r="G303" s="110"/>
      <c r="H303" s="110" t="s">
        <v>878</v>
      </c>
      <c r="I303" s="416">
        <f>+'ANEXO No. 03'!O303</f>
        <v>3347500</v>
      </c>
      <c r="J303" s="391">
        <f>+'ANEXO No. 03'!P303</f>
        <v>3185100</v>
      </c>
    </row>
    <row r="304" spans="1:10" ht="24">
      <c r="A304" s="109">
        <v>298</v>
      </c>
      <c r="B304" s="110" t="s">
        <v>1097</v>
      </c>
      <c r="C304" s="110" t="s">
        <v>2322</v>
      </c>
      <c r="D304" s="110" t="s">
        <v>1179</v>
      </c>
      <c r="E304" s="110"/>
      <c r="F304" s="110" t="s">
        <v>1179</v>
      </c>
      <c r="G304" s="110"/>
      <c r="H304" s="110" t="s">
        <v>878</v>
      </c>
      <c r="I304" s="416">
        <f>+'ANEXO No. 03'!O304</f>
        <v>1232100</v>
      </c>
      <c r="J304" s="391">
        <f>+'ANEXO No. 03'!P304</f>
        <v>1171700</v>
      </c>
    </row>
    <row r="305" spans="1:10" ht="24">
      <c r="A305" s="109">
        <v>299</v>
      </c>
      <c r="B305" s="110" t="s">
        <v>1097</v>
      </c>
      <c r="C305" s="110" t="s">
        <v>2322</v>
      </c>
      <c r="D305" s="110" t="s">
        <v>1180</v>
      </c>
      <c r="E305" s="110"/>
      <c r="F305" s="110" t="s">
        <v>1180</v>
      </c>
      <c r="G305" s="110"/>
      <c r="H305" s="110" t="s">
        <v>878</v>
      </c>
      <c r="I305" s="416">
        <f>+'ANEXO No. 03'!O305</f>
        <v>2941800</v>
      </c>
      <c r="J305" s="391">
        <f>+'ANEXO No. 03'!P305</f>
        <v>2797800</v>
      </c>
    </row>
    <row r="306" spans="1:10" ht="24">
      <c r="A306" s="109">
        <v>300</v>
      </c>
      <c r="B306" s="110" t="s">
        <v>1097</v>
      </c>
      <c r="C306" s="110" t="s">
        <v>2322</v>
      </c>
      <c r="D306" s="110" t="s">
        <v>1181</v>
      </c>
      <c r="E306" s="110"/>
      <c r="F306" s="110" t="s">
        <v>1181</v>
      </c>
      <c r="G306" s="110"/>
      <c r="H306" s="110" t="s">
        <v>878</v>
      </c>
      <c r="I306" s="416">
        <f>+'ANEXO No. 03'!O306</f>
        <v>1384000</v>
      </c>
      <c r="J306" s="391">
        <f>+'ANEXO No. 03'!P306</f>
        <v>1316400</v>
      </c>
    </row>
    <row r="307" spans="1:10" ht="24">
      <c r="A307" s="109">
        <v>301</v>
      </c>
      <c r="B307" s="110" t="s">
        <v>1097</v>
      </c>
      <c r="C307" s="110" t="s">
        <v>2322</v>
      </c>
      <c r="D307" s="110" t="s">
        <v>1100</v>
      </c>
      <c r="E307" s="110"/>
      <c r="F307" s="110" t="s">
        <v>1100</v>
      </c>
      <c r="G307" s="110"/>
      <c r="H307" s="110" t="s">
        <v>878</v>
      </c>
      <c r="I307" s="416">
        <f>+'ANEXO No. 03'!O307</f>
        <v>236500</v>
      </c>
      <c r="J307" s="391">
        <f>+'ANEXO No. 03'!P307</f>
        <v>225000</v>
      </c>
    </row>
    <row r="308" spans="1:10" ht="24">
      <c r="A308" s="109">
        <v>302</v>
      </c>
      <c r="B308" s="110" t="s">
        <v>1097</v>
      </c>
      <c r="C308" s="110" t="s">
        <v>2322</v>
      </c>
      <c r="D308" s="110" t="s">
        <v>1138</v>
      </c>
      <c r="E308" s="110"/>
      <c r="F308" s="110" t="s">
        <v>1138</v>
      </c>
      <c r="G308" s="110"/>
      <c r="H308" s="110" t="s">
        <v>878</v>
      </c>
      <c r="I308" s="416">
        <f>+'ANEXO No. 03'!O308</f>
        <v>2348200</v>
      </c>
      <c r="J308" s="391">
        <f>+'ANEXO No. 03'!P308</f>
        <v>2234000</v>
      </c>
    </row>
    <row r="309" spans="1:10" ht="24">
      <c r="A309" s="109">
        <v>303</v>
      </c>
      <c r="B309" s="110" t="s">
        <v>1097</v>
      </c>
      <c r="C309" s="110" t="s">
        <v>2322</v>
      </c>
      <c r="D309" s="110" t="s">
        <v>1146</v>
      </c>
      <c r="E309" s="110"/>
      <c r="F309" s="110" t="s">
        <v>1146</v>
      </c>
      <c r="G309" s="110"/>
      <c r="H309" s="110" t="s">
        <v>878</v>
      </c>
      <c r="I309" s="416">
        <f>+'ANEXO No. 03'!O309</f>
        <v>1585300</v>
      </c>
      <c r="J309" s="391">
        <f>+'ANEXO No. 03'!P309</f>
        <v>1507900</v>
      </c>
    </row>
    <row r="310" spans="1:10" ht="24">
      <c r="A310" s="109">
        <v>304</v>
      </c>
      <c r="B310" s="110" t="s">
        <v>1097</v>
      </c>
      <c r="C310" s="110" t="s">
        <v>2322</v>
      </c>
      <c r="D310" s="110" t="s">
        <v>2469</v>
      </c>
      <c r="E310" s="110"/>
      <c r="F310" s="110" t="s">
        <v>2469</v>
      </c>
      <c r="G310" s="110"/>
      <c r="H310" s="110" t="s">
        <v>878</v>
      </c>
      <c r="I310" s="416">
        <f>+'ANEXO No. 03'!O310</f>
        <v>1069600</v>
      </c>
      <c r="J310" s="391">
        <f>+'ANEXO No. 03'!P310</f>
        <v>1017800</v>
      </c>
    </row>
    <row r="311" spans="1:10" ht="24">
      <c r="A311" s="109">
        <v>305</v>
      </c>
      <c r="B311" s="110" t="s">
        <v>1097</v>
      </c>
      <c r="C311" s="110" t="s">
        <v>2322</v>
      </c>
      <c r="D311" s="110" t="s">
        <v>1454</v>
      </c>
      <c r="E311" s="110"/>
      <c r="F311" s="110" t="s">
        <v>1454</v>
      </c>
      <c r="G311" s="110"/>
      <c r="H311" s="110" t="s">
        <v>878</v>
      </c>
      <c r="I311" s="416">
        <f>+'ANEXO No. 03'!O311</f>
        <v>613300</v>
      </c>
      <c r="J311" s="391">
        <f>+'ANEXO No. 03'!P311</f>
        <v>583400</v>
      </c>
    </row>
    <row r="312" spans="1:10" ht="24">
      <c r="A312" s="109">
        <v>306</v>
      </c>
      <c r="B312" s="110" t="s">
        <v>1097</v>
      </c>
      <c r="C312" s="110" t="s">
        <v>2322</v>
      </c>
      <c r="D312" s="110" t="s">
        <v>1455</v>
      </c>
      <c r="E312" s="110"/>
      <c r="F312" s="110" t="s">
        <v>1455</v>
      </c>
      <c r="G312" s="110"/>
      <c r="H312" s="110" t="s">
        <v>878</v>
      </c>
      <c r="I312" s="416">
        <f>+'ANEXO No. 03'!O312</f>
        <v>413400</v>
      </c>
      <c r="J312" s="391">
        <f>+'ANEXO No. 03'!P312</f>
        <v>392800</v>
      </c>
    </row>
    <row r="313" spans="1:10" ht="24">
      <c r="A313" s="109">
        <v>307</v>
      </c>
      <c r="B313" s="110" t="s">
        <v>1097</v>
      </c>
      <c r="C313" s="110" t="s">
        <v>2322</v>
      </c>
      <c r="D313" s="110" t="s">
        <v>2470</v>
      </c>
      <c r="E313" s="110"/>
      <c r="F313" s="110" t="s">
        <v>2470</v>
      </c>
      <c r="G313" s="110"/>
      <c r="H313" s="110" t="s">
        <v>878</v>
      </c>
      <c r="I313" s="416">
        <f>+'ANEXO No. 03'!O313</f>
        <v>681800</v>
      </c>
      <c r="J313" s="391">
        <f>+'ANEXO No. 03'!P313</f>
        <v>648500</v>
      </c>
    </row>
    <row r="314" spans="1:10" ht="24">
      <c r="A314" s="109">
        <v>308</v>
      </c>
      <c r="B314" s="110" t="s">
        <v>1097</v>
      </c>
      <c r="C314" s="110" t="s">
        <v>2322</v>
      </c>
      <c r="D314" s="110" t="s">
        <v>1456</v>
      </c>
      <c r="E314" s="110"/>
      <c r="F314" s="110" t="s">
        <v>1456</v>
      </c>
      <c r="G314" s="110"/>
      <c r="H314" s="110" t="s">
        <v>878</v>
      </c>
      <c r="I314" s="416">
        <f>+'ANEXO No. 03'!O314</f>
        <v>539100</v>
      </c>
      <c r="J314" s="391">
        <f>+'ANEXO No. 03'!P314</f>
        <v>512900</v>
      </c>
    </row>
    <row r="315" spans="1:10" ht="24">
      <c r="A315" s="109">
        <v>309</v>
      </c>
      <c r="B315" s="110" t="s">
        <v>1097</v>
      </c>
      <c r="C315" s="110" t="s">
        <v>2322</v>
      </c>
      <c r="D315" s="110" t="s">
        <v>1457</v>
      </c>
      <c r="E315" s="110"/>
      <c r="F315" s="110" t="s">
        <v>1457</v>
      </c>
      <c r="G315" s="110"/>
      <c r="H315" s="110" t="s">
        <v>878</v>
      </c>
      <c r="I315" s="416">
        <f>+'ANEXO No. 03'!O315</f>
        <v>887900</v>
      </c>
      <c r="J315" s="391">
        <f>+'ANEXO No. 03'!P315</f>
        <v>844400</v>
      </c>
    </row>
    <row r="316" spans="1:10" ht="24">
      <c r="A316" s="109">
        <v>310</v>
      </c>
      <c r="B316" s="110" t="s">
        <v>1097</v>
      </c>
      <c r="C316" s="110" t="s">
        <v>2322</v>
      </c>
      <c r="D316" s="110" t="s">
        <v>1184</v>
      </c>
      <c r="E316" s="110"/>
      <c r="F316" s="110" t="s">
        <v>1184</v>
      </c>
      <c r="G316" s="110"/>
      <c r="H316" s="110" t="s">
        <v>878</v>
      </c>
      <c r="I316" s="416">
        <f>+'ANEXO No. 03'!O316</f>
        <v>1335700</v>
      </c>
      <c r="J316" s="391">
        <f>+'ANEXO No. 03'!P316</f>
        <v>1270400</v>
      </c>
    </row>
    <row r="317" spans="1:10" ht="24">
      <c r="A317" s="109">
        <v>311</v>
      </c>
      <c r="B317" s="110" t="s">
        <v>1097</v>
      </c>
      <c r="C317" s="110" t="s">
        <v>2322</v>
      </c>
      <c r="D317" s="110" t="s">
        <v>1185</v>
      </c>
      <c r="E317" s="110"/>
      <c r="F317" s="110" t="s">
        <v>1185</v>
      </c>
      <c r="G317" s="110"/>
      <c r="H317" s="110" t="s">
        <v>878</v>
      </c>
      <c r="I317" s="416">
        <f>+'ANEXO No. 03'!O317</f>
        <v>809300</v>
      </c>
      <c r="J317" s="391">
        <f>+'ANEXO No. 03'!P317</f>
        <v>769700</v>
      </c>
    </row>
    <row r="318" spans="1:10" ht="24">
      <c r="A318" s="109">
        <v>312</v>
      </c>
      <c r="B318" s="110" t="s">
        <v>1097</v>
      </c>
      <c r="C318" s="110" t="s">
        <v>2322</v>
      </c>
      <c r="D318" s="110" t="s">
        <v>1458</v>
      </c>
      <c r="E318" s="110"/>
      <c r="F318" s="110" t="s">
        <v>1458</v>
      </c>
      <c r="G318" s="110"/>
      <c r="H318" s="110" t="s">
        <v>878</v>
      </c>
      <c r="I318" s="416">
        <f>+'ANEXO No. 03'!O318</f>
        <v>722400</v>
      </c>
      <c r="J318" s="391">
        <f>+'ANEXO No. 03'!P318</f>
        <v>686500</v>
      </c>
    </row>
    <row r="319" spans="1:10" ht="24">
      <c r="A319" s="109">
        <v>313</v>
      </c>
      <c r="B319" s="110" t="s">
        <v>1097</v>
      </c>
      <c r="C319" s="110" t="s">
        <v>2322</v>
      </c>
      <c r="D319" s="110" t="s">
        <v>1459</v>
      </c>
      <c r="E319" s="110"/>
      <c r="F319" s="110" t="s">
        <v>1459</v>
      </c>
      <c r="G319" s="110"/>
      <c r="H319" s="110" t="s">
        <v>878</v>
      </c>
      <c r="I319" s="416">
        <f>+'ANEXO No. 03'!O319</f>
        <v>344400</v>
      </c>
      <c r="J319" s="391">
        <f>+'ANEXO No. 03'!P319</f>
        <v>327500</v>
      </c>
    </row>
    <row r="320" spans="1:10" ht="24">
      <c r="A320" s="109">
        <v>314</v>
      </c>
      <c r="B320" s="110" t="s">
        <v>1097</v>
      </c>
      <c r="C320" s="110" t="s">
        <v>2322</v>
      </c>
      <c r="D320" s="110" t="s">
        <v>2471</v>
      </c>
      <c r="E320" s="110"/>
      <c r="F320" s="110" t="s">
        <v>2471</v>
      </c>
      <c r="G320" s="110"/>
      <c r="H320" s="110" t="s">
        <v>878</v>
      </c>
      <c r="I320" s="416">
        <f>+'ANEXO No. 03'!O320</f>
        <v>579300</v>
      </c>
      <c r="J320" s="391">
        <f>+'ANEXO No. 03'!P320</f>
        <v>551100</v>
      </c>
    </row>
    <row r="321" spans="1:10" ht="24">
      <c r="A321" s="109">
        <v>315</v>
      </c>
      <c r="B321" s="110" t="s">
        <v>1097</v>
      </c>
      <c r="C321" s="110" t="s">
        <v>2322</v>
      </c>
      <c r="D321" s="110" t="s">
        <v>1469</v>
      </c>
      <c r="E321" s="110"/>
      <c r="F321" s="110" t="s">
        <v>1469</v>
      </c>
      <c r="G321" s="110"/>
      <c r="H321" s="110" t="s">
        <v>878</v>
      </c>
      <c r="I321" s="416">
        <f>+'ANEXO No. 03'!O321</f>
        <v>257000</v>
      </c>
      <c r="J321" s="391">
        <f>+'ANEXO No. 03'!P321</f>
        <v>244400</v>
      </c>
    </row>
    <row r="322" spans="1:10" ht="24">
      <c r="A322" s="109">
        <v>316</v>
      </c>
      <c r="B322" s="110" t="s">
        <v>1097</v>
      </c>
      <c r="C322" s="110" t="s">
        <v>2322</v>
      </c>
      <c r="D322" s="110" t="s">
        <v>1186</v>
      </c>
      <c r="E322" s="110"/>
      <c r="F322" s="110" t="s">
        <v>1186</v>
      </c>
      <c r="G322" s="110"/>
      <c r="H322" s="110" t="s">
        <v>878</v>
      </c>
      <c r="I322" s="416">
        <f>+'ANEXO No. 03'!O322</f>
        <v>291200</v>
      </c>
      <c r="J322" s="391">
        <f>+'ANEXO No. 03'!P322</f>
        <v>277000</v>
      </c>
    </row>
    <row r="323" spans="1:10" ht="24">
      <c r="A323" s="109">
        <v>317</v>
      </c>
      <c r="B323" s="110" t="s">
        <v>1097</v>
      </c>
      <c r="C323" s="110" t="s">
        <v>2322</v>
      </c>
      <c r="D323" s="110" t="s">
        <v>1460</v>
      </c>
      <c r="E323" s="110"/>
      <c r="F323" s="110" t="s">
        <v>1460</v>
      </c>
      <c r="G323" s="110"/>
      <c r="H323" s="110" t="s">
        <v>878</v>
      </c>
      <c r="I323" s="416">
        <f>+'ANEXO No. 03'!O323</f>
        <v>333600</v>
      </c>
      <c r="J323" s="391">
        <f>+'ANEXO No. 03'!P323</f>
        <v>317300</v>
      </c>
    </row>
    <row r="324" spans="1:10" ht="24">
      <c r="A324" s="109">
        <v>318</v>
      </c>
      <c r="B324" s="110" t="s">
        <v>1097</v>
      </c>
      <c r="C324" s="110" t="s">
        <v>2322</v>
      </c>
      <c r="D324" s="110" t="s">
        <v>1260</v>
      </c>
      <c r="E324" s="110"/>
      <c r="F324" s="110" t="s">
        <v>1260</v>
      </c>
      <c r="G324" s="110"/>
      <c r="H324" s="110" t="s">
        <v>878</v>
      </c>
      <c r="I324" s="416">
        <f>+'ANEXO No. 03'!O324</f>
        <v>2192800</v>
      </c>
      <c r="J324" s="391">
        <f>+'ANEXO No. 03'!P324</f>
        <v>2085900</v>
      </c>
    </row>
    <row r="325" spans="1:10" ht="24">
      <c r="A325" s="109">
        <v>319</v>
      </c>
      <c r="B325" s="110" t="s">
        <v>1097</v>
      </c>
      <c r="C325" s="110" t="s">
        <v>2322</v>
      </c>
      <c r="D325" s="110" t="s">
        <v>2472</v>
      </c>
      <c r="E325" s="113"/>
      <c r="F325" s="110" t="s">
        <v>2472</v>
      </c>
      <c r="G325" s="110"/>
      <c r="H325" s="110" t="s">
        <v>878</v>
      </c>
      <c r="I325" s="416">
        <f>+'ANEXO No. 03'!O325</f>
        <v>440300</v>
      </c>
      <c r="J325" s="391">
        <f>+'ANEXO No. 03'!P325</f>
        <v>418600</v>
      </c>
    </row>
    <row r="326" spans="1:10" ht="24">
      <c r="A326" s="109">
        <v>320</v>
      </c>
      <c r="B326" s="110" t="s">
        <v>1097</v>
      </c>
      <c r="C326" s="110" t="s">
        <v>2322</v>
      </c>
      <c r="D326" s="110" t="s">
        <v>1187</v>
      </c>
      <c r="E326" s="110"/>
      <c r="F326" s="110" t="s">
        <v>1187</v>
      </c>
      <c r="G326" s="110"/>
      <c r="H326" s="110" t="s">
        <v>878</v>
      </c>
      <c r="I326" s="416">
        <f>+'ANEXO No. 03'!O326</f>
        <v>1232100</v>
      </c>
      <c r="J326" s="391">
        <f>+'ANEXO No. 03'!P326</f>
        <v>1171700</v>
      </c>
    </row>
    <row r="327" spans="1:10" ht="24">
      <c r="A327" s="109">
        <v>321</v>
      </c>
      <c r="B327" s="110" t="s">
        <v>1097</v>
      </c>
      <c r="C327" s="110" t="s">
        <v>2322</v>
      </c>
      <c r="D327" s="110" t="s">
        <v>1182</v>
      </c>
      <c r="E327" s="110"/>
      <c r="F327" s="110" t="s">
        <v>1182</v>
      </c>
      <c r="G327" s="110"/>
      <c r="H327" s="110" t="s">
        <v>878</v>
      </c>
      <c r="I327" s="416">
        <f>+'ANEXO No. 03'!O327</f>
        <v>903900</v>
      </c>
      <c r="J327" s="391">
        <f>+'ANEXO No. 03'!P327</f>
        <v>859700</v>
      </c>
    </row>
    <row r="328" spans="1:10" ht="24">
      <c r="A328" s="109">
        <v>322</v>
      </c>
      <c r="B328" s="110" t="s">
        <v>3422</v>
      </c>
      <c r="C328" s="110" t="s">
        <v>2320</v>
      </c>
      <c r="D328" s="110" t="s">
        <v>1095</v>
      </c>
      <c r="E328" s="110"/>
      <c r="F328" s="110" t="s">
        <v>1095</v>
      </c>
      <c r="G328" s="110"/>
      <c r="H328" s="110" t="s">
        <v>878</v>
      </c>
      <c r="I328" s="416">
        <f>+'ANEXO No. 03'!O328</f>
        <v>3700</v>
      </c>
      <c r="J328" s="392">
        <f>+'ANEXO No. 03'!P328</f>
        <v>3500</v>
      </c>
    </row>
    <row r="329" spans="1:10">
      <c r="A329" s="109">
        <v>323</v>
      </c>
      <c r="B329" s="110" t="s">
        <v>944</v>
      </c>
      <c r="C329" s="110" t="s">
        <v>2383</v>
      </c>
      <c r="D329" s="110" t="s">
        <v>2474</v>
      </c>
      <c r="E329" s="110"/>
      <c r="F329" s="110" t="s">
        <v>2474</v>
      </c>
      <c r="G329" s="110" t="s">
        <v>2475</v>
      </c>
      <c r="H329" s="110" t="s">
        <v>878</v>
      </c>
      <c r="I329" s="416">
        <f>+'ANEXO No. 03'!O329</f>
        <v>7100</v>
      </c>
      <c r="J329" s="391">
        <f>+'ANEXO No. 03'!P329</f>
        <v>6800</v>
      </c>
    </row>
    <row r="330" spans="1:10" ht="24">
      <c r="A330" s="109">
        <v>324</v>
      </c>
      <c r="B330" s="110" t="s">
        <v>3422</v>
      </c>
      <c r="C330" s="110" t="s">
        <v>2320</v>
      </c>
      <c r="D330" s="110" t="s">
        <v>1096</v>
      </c>
      <c r="E330" s="110"/>
      <c r="F330" s="110" t="s">
        <v>1096</v>
      </c>
      <c r="G330" s="110" t="s">
        <v>896</v>
      </c>
      <c r="H330" s="110" t="s">
        <v>896</v>
      </c>
      <c r="I330" s="416">
        <f>+'ANEXO No. 03'!O330</f>
        <v>67200</v>
      </c>
      <c r="J330" s="391">
        <f>+'ANEXO No. 03'!P330</f>
        <v>63900</v>
      </c>
    </row>
    <row r="331" spans="1:10">
      <c r="A331" s="109">
        <v>325</v>
      </c>
      <c r="B331" s="110" t="s">
        <v>944</v>
      </c>
      <c r="C331" s="110" t="s">
        <v>2371</v>
      </c>
      <c r="D331" s="110" t="s">
        <v>2476</v>
      </c>
      <c r="E331" s="110"/>
      <c r="F331" s="110" t="s">
        <v>2476</v>
      </c>
      <c r="G331" s="110" t="s">
        <v>961</v>
      </c>
      <c r="H331" s="110" t="s">
        <v>878</v>
      </c>
      <c r="I331" s="416">
        <f>+'ANEXO No. 03'!O331</f>
        <v>25300</v>
      </c>
      <c r="J331" s="391">
        <f>+'ANEXO No. 03'!P331</f>
        <v>24100</v>
      </c>
    </row>
    <row r="332" spans="1:10" ht="24">
      <c r="A332" s="109">
        <v>326</v>
      </c>
      <c r="B332" s="110" t="s">
        <v>1097</v>
      </c>
      <c r="C332" s="110" t="s">
        <v>2320</v>
      </c>
      <c r="D332" s="110" t="s">
        <v>1188</v>
      </c>
      <c r="E332" s="110"/>
      <c r="F332" s="110" t="s">
        <v>1188</v>
      </c>
      <c r="G332" s="110"/>
      <c r="H332" s="110" t="s">
        <v>878</v>
      </c>
      <c r="I332" s="416">
        <f>+'ANEXO No. 03'!O332</f>
        <v>959300</v>
      </c>
      <c r="J332" s="391">
        <f>+'ANEXO No. 03'!P332</f>
        <v>912500</v>
      </c>
    </row>
    <row r="333" spans="1:10" ht="24">
      <c r="A333" s="109">
        <v>327</v>
      </c>
      <c r="B333" s="110" t="s">
        <v>1097</v>
      </c>
      <c r="C333" s="110" t="s">
        <v>2320</v>
      </c>
      <c r="D333" s="110" t="s">
        <v>1189</v>
      </c>
      <c r="E333" s="110"/>
      <c r="F333" s="110" t="s">
        <v>1189</v>
      </c>
      <c r="G333" s="110"/>
      <c r="H333" s="110" t="s">
        <v>878</v>
      </c>
      <c r="I333" s="416">
        <f>+'ANEXO No. 03'!O333</f>
        <v>493900</v>
      </c>
      <c r="J333" s="391">
        <f>+'ANEXO No. 03'!P333</f>
        <v>469800</v>
      </c>
    </row>
    <row r="334" spans="1:10" ht="24">
      <c r="A334" s="109">
        <v>328</v>
      </c>
      <c r="B334" s="110" t="s">
        <v>1097</v>
      </c>
      <c r="C334" s="110" t="s">
        <v>2320</v>
      </c>
      <c r="D334" s="110" t="s">
        <v>1462</v>
      </c>
      <c r="E334" s="110"/>
      <c r="F334" s="110" t="s">
        <v>1462</v>
      </c>
      <c r="G334" s="110"/>
      <c r="H334" s="110" t="s">
        <v>878</v>
      </c>
      <c r="I334" s="416">
        <f>+'ANEXO No. 03'!O334</f>
        <v>615100</v>
      </c>
      <c r="J334" s="391">
        <f>+'ANEXO No. 03'!P334</f>
        <v>584800</v>
      </c>
    </row>
    <row r="335" spans="1:10" ht="24">
      <c r="A335" s="109">
        <v>329</v>
      </c>
      <c r="B335" s="110" t="s">
        <v>1097</v>
      </c>
      <c r="C335" s="110" t="s">
        <v>2320</v>
      </c>
      <c r="D335" s="110" t="s">
        <v>1190</v>
      </c>
      <c r="E335" s="110"/>
      <c r="F335" s="110" t="s">
        <v>1190</v>
      </c>
      <c r="G335" s="110"/>
      <c r="H335" s="110" t="s">
        <v>878</v>
      </c>
      <c r="I335" s="416">
        <f>+'ANEXO No. 03'!O335</f>
        <v>746200</v>
      </c>
      <c r="J335" s="391">
        <f>+'ANEXO No. 03'!P335</f>
        <v>709900</v>
      </c>
    </row>
    <row r="336" spans="1:10" ht="24">
      <c r="A336" s="109">
        <v>330</v>
      </c>
      <c r="B336" s="110" t="s">
        <v>1097</v>
      </c>
      <c r="C336" s="110" t="s">
        <v>2320</v>
      </c>
      <c r="D336" s="110" t="s">
        <v>1191</v>
      </c>
      <c r="E336" s="110"/>
      <c r="F336" s="110" t="s">
        <v>1191</v>
      </c>
      <c r="G336" s="110"/>
      <c r="H336" s="110" t="s">
        <v>878</v>
      </c>
      <c r="I336" s="416">
        <f>+'ANEXO No. 03'!O336</f>
        <v>1068100</v>
      </c>
      <c r="J336" s="391">
        <f>+'ANEXO No. 03'!P336</f>
        <v>1016300</v>
      </c>
    </row>
    <row r="337" spans="1:10" ht="24">
      <c r="A337" s="109">
        <v>331</v>
      </c>
      <c r="B337" s="110" t="s">
        <v>3422</v>
      </c>
      <c r="C337" s="110" t="s">
        <v>2357</v>
      </c>
      <c r="D337" s="110" t="s">
        <v>2477</v>
      </c>
      <c r="E337" s="110"/>
      <c r="F337" s="110" t="s">
        <v>2477</v>
      </c>
      <c r="G337" s="110"/>
      <c r="H337" s="110" t="s">
        <v>878</v>
      </c>
      <c r="I337" s="416">
        <f>+'ANEXO No. 03'!O337</f>
        <v>20600</v>
      </c>
      <c r="J337" s="391">
        <f>+'ANEXO No. 03'!P337</f>
        <v>19600</v>
      </c>
    </row>
    <row r="338" spans="1:10" ht="36">
      <c r="A338" s="109">
        <v>332</v>
      </c>
      <c r="B338" s="110" t="s">
        <v>3422</v>
      </c>
      <c r="C338" s="110" t="s">
        <v>2320</v>
      </c>
      <c r="D338" s="110" t="s">
        <v>2478</v>
      </c>
      <c r="E338" s="110"/>
      <c r="F338" s="110" t="s">
        <v>2478</v>
      </c>
      <c r="G338" s="110"/>
      <c r="H338" s="110" t="s">
        <v>878</v>
      </c>
      <c r="I338" s="416">
        <f>+'ANEXO No. 03'!O338</f>
        <v>400</v>
      </c>
      <c r="J338" s="391">
        <f>+'ANEXO No. 03'!P338</f>
        <v>400</v>
      </c>
    </row>
    <row r="339" spans="1:10" ht="24">
      <c r="A339" s="109">
        <v>333</v>
      </c>
      <c r="B339" s="110" t="s">
        <v>1097</v>
      </c>
      <c r="C339" s="110" t="s">
        <v>2322</v>
      </c>
      <c r="D339" s="110" t="s">
        <v>2480</v>
      </c>
      <c r="E339" s="110"/>
      <c r="F339" s="110" t="s">
        <v>2480</v>
      </c>
      <c r="G339" s="110"/>
      <c r="H339" s="110" t="s">
        <v>878</v>
      </c>
      <c r="I339" s="416">
        <f>+'ANEXO No. 03'!O339</f>
        <v>488400</v>
      </c>
      <c r="J339" s="391">
        <f>+'ANEXO No. 03'!P339</f>
        <v>464500</v>
      </c>
    </row>
    <row r="340" spans="1:10" ht="24">
      <c r="A340" s="109">
        <v>334</v>
      </c>
      <c r="B340" s="110" t="s">
        <v>1097</v>
      </c>
      <c r="C340" s="110" t="s">
        <v>2322</v>
      </c>
      <c r="D340" s="110" t="s">
        <v>2481</v>
      </c>
      <c r="E340" s="110"/>
      <c r="F340" s="110" t="s">
        <v>2481</v>
      </c>
      <c r="G340" s="110"/>
      <c r="H340" s="110" t="s">
        <v>878</v>
      </c>
      <c r="I340" s="416">
        <f>+'ANEXO No. 03'!O340</f>
        <v>1127200</v>
      </c>
      <c r="J340" s="391">
        <f>+'ANEXO No. 03'!P340</f>
        <v>1072500</v>
      </c>
    </row>
    <row r="341" spans="1:10" ht="24">
      <c r="A341" s="109">
        <v>335</v>
      </c>
      <c r="B341" s="110" t="s">
        <v>1097</v>
      </c>
      <c r="C341" s="110" t="s">
        <v>2322</v>
      </c>
      <c r="D341" s="110" t="s">
        <v>1470</v>
      </c>
      <c r="E341" s="110"/>
      <c r="F341" s="110" t="s">
        <v>1470</v>
      </c>
      <c r="G341" s="110"/>
      <c r="H341" s="110" t="s">
        <v>878</v>
      </c>
      <c r="I341" s="416">
        <f>+'ANEXO No. 03'!O341</f>
        <v>733500</v>
      </c>
      <c r="J341" s="391">
        <f>+'ANEXO No. 03'!P341</f>
        <v>697800</v>
      </c>
    </row>
    <row r="342" spans="1:10" ht="24">
      <c r="A342" s="109">
        <v>336</v>
      </c>
      <c r="B342" s="110" t="s">
        <v>1097</v>
      </c>
      <c r="C342" s="110" t="s">
        <v>2322</v>
      </c>
      <c r="D342" s="110" t="s">
        <v>2482</v>
      </c>
      <c r="E342" s="110"/>
      <c r="F342" s="110" t="s">
        <v>2482</v>
      </c>
      <c r="G342" s="110"/>
      <c r="H342" s="110" t="s">
        <v>878</v>
      </c>
      <c r="I342" s="416">
        <f>+'ANEXO No. 03'!O342</f>
        <v>1767300</v>
      </c>
      <c r="J342" s="391">
        <f>+'ANEXO No. 03'!P342</f>
        <v>1681400</v>
      </c>
    </row>
    <row r="343" spans="1:10" ht="24">
      <c r="A343" s="109">
        <v>337</v>
      </c>
      <c r="B343" s="110" t="s">
        <v>1097</v>
      </c>
      <c r="C343" s="110" t="s">
        <v>2322</v>
      </c>
      <c r="D343" s="110" t="s">
        <v>2483</v>
      </c>
      <c r="E343" s="110"/>
      <c r="F343" s="110" t="s">
        <v>2483</v>
      </c>
      <c r="G343" s="110"/>
      <c r="H343" s="110" t="s">
        <v>878</v>
      </c>
      <c r="I343" s="416">
        <f>+'ANEXO No. 03'!O343</f>
        <v>1935800</v>
      </c>
      <c r="J343" s="391">
        <f>+'ANEXO No. 03'!P343</f>
        <v>1840900</v>
      </c>
    </row>
    <row r="344" spans="1:10" ht="24">
      <c r="A344" s="109">
        <v>338</v>
      </c>
      <c r="B344" s="110" t="s">
        <v>1097</v>
      </c>
      <c r="C344" s="110" t="s">
        <v>2322</v>
      </c>
      <c r="D344" s="110" t="s">
        <v>2484</v>
      </c>
      <c r="E344" s="110"/>
      <c r="F344" s="110" t="s">
        <v>2484</v>
      </c>
      <c r="G344" s="110"/>
      <c r="H344" s="110" t="s">
        <v>878</v>
      </c>
      <c r="I344" s="416">
        <f>+'ANEXO No. 03'!O344</f>
        <v>1494800</v>
      </c>
      <c r="J344" s="391">
        <f>+'ANEXO No. 03'!P344</f>
        <v>1421600</v>
      </c>
    </row>
    <row r="345" spans="1:10" ht="24">
      <c r="A345" s="109">
        <v>339</v>
      </c>
      <c r="B345" s="110" t="s">
        <v>1097</v>
      </c>
      <c r="C345" s="110" t="s">
        <v>2322</v>
      </c>
      <c r="D345" s="110" t="s">
        <v>2485</v>
      </c>
      <c r="E345" s="110"/>
      <c r="F345" s="110" t="s">
        <v>2485</v>
      </c>
      <c r="G345" s="110"/>
      <c r="H345" s="110" t="s">
        <v>878</v>
      </c>
      <c r="I345" s="416">
        <f>+'ANEXO No. 03'!O345</f>
        <v>1933800</v>
      </c>
      <c r="J345" s="391">
        <f>+'ANEXO No. 03'!P345</f>
        <v>1838500</v>
      </c>
    </row>
    <row r="346" spans="1:10" ht="24">
      <c r="A346" s="109">
        <v>340</v>
      </c>
      <c r="B346" s="110" t="s">
        <v>1097</v>
      </c>
      <c r="C346" s="110" t="s">
        <v>2322</v>
      </c>
      <c r="D346" s="110" t="s">
        <v>2486</v>
      </c>
      <c r="E346" s="110"/>
      <c r="F346" s="110" t="s">
        <v>2486</v>
      </c>
      <c r="G346" s="110"/>
      <c r="H346" s="110" t="s">
        <v>878</v>
      </c>
      <c r="I346" s="416">
        <f>+'ANEXO No. 03'!O346</f>
        <v>823500</v>
      </c>
      <c r="J346" s="391">
        <f>+'ANEXO No. 03'!P346</f>
        <v>783500</v>
      </c>
    </row>
    <row r="347" spans="1:10" ht="24">
      <c r="A347" s="109">
        <v>341</v>
      </c>
      <c r="B347" s="110" t="s">
        <v>1097</v>
      </c>
      <c r="C347" s="110" t="s">
        <v>2322</v>
      </c>
      <c r="D347" s="110" t="s">
        <v>2487</v>
      </c>
      <c r="E347" s="110"/>
      <c r="F347" s="110" t="s">
        <v>2487</v>
      </c>
      <c r="G347" s="110"/>
      <c r="H347" s="110" t="s">
        <v>878</v>
      </c>
      <c r="I347" s="416">
        <f>+'ANEXO No. 03'!O347</f>
        <v>680400</v>
      </c>
      <c r="J347" s="391">
        <f>+'ANEXO No. 03'!P347</f>
        <v>647300</v>
      </c>
    </row>
    <row r="348" spans="1:10" ht="24">
      <c r="A348" s="109">
        <v>342</v>
      </c>
      <c r="B348" s="110" t="s">
        <v>3422</v>
      </c>
      <c r="C348" s="110" t="s">
        <v>2357</v>
      </c>
      <c r="D348" s="110" t="s">
        <v>2488</v>
      </c>
      <c r="E348" s="110"/>
      <c r="F348" s="110" t="s">
        <v>2488</v>
      </c>
      <c r="G348" s="110" t="s">
        <v>3426</v>
      </c>
      <c r="H348" s="110" t="s">
        <v>878</v>
      </c>
      <c r="I348" s="416">
        <f>+'ANEXO No. 03'!O348</f>
        <v>4800</v>
      </c>
      <c r="J348" s="391">
        <f>+'ANEXO No. 03'!P348</f>
        <v>4500</v>
      </c>
    </row>
    <row r="349" spans="1:10" ht="24">
      <c r="A349" s="109">
        <v>343</v>
      </c>
      <c r="B349" s="110" t="s">
        <v>3422</v>
      </c>
      <c r="C349" s="110" t="s">
        <v>2357</v>
      </c>
      <c r="D349" s="110" t="s">
        <v>2489</v>
      </c>
      <c r="E349" s="113"/>
      <c r="F349" s="110" t="s">
        <v>2489</v>
      </c>
      <c r="G349" s="110" t="s">
        <v>3427</v>
      </c>
      <c r="H349" s="110" t="s">
        <v>878</v>
      </c>
      <c r="I349" s="416">
        <f>+'ANEXO No. 03'!O349</f>
        <v>5400</v>
      </c>
      <c r="J349" s="391">
        <f>+'ANEXO No. 03'!P349</f>
        <v>5100</v>
      </c>
    </row>
    <row r="350" spans="1:10" ht="24">
      <c r="A350" s="109">
        <v>344</v>
      </c>
      <c r="B350" s="110" t="s">
        <v>1097</v>
      </c>
      <c r="C350" s="110" t="s">
        <v>2396</v>
      </c>
      <c r="D350" s="110" t="s">
        <v>2704</v>
      </c>
      <c r="E350" s="110"/>
      <c r="F350" s="110" t="s">
        <v>2704</v>
      </c>
      <c r="G350" s="110"/>
      <c r="H350" s="110" t="s">
        <v>878</v>
      </c>
      <c r="I350" s="416">
        <f>+'ANEXO No. 03'!O350</f>
        <v>9400</v>
      </c>
      <c r="J350" s="391">
        <f>+'ANEXO No. 03'!P350</f>
        <v>9000</v>
      </c>
    </row>
    <row r="351" spans="1:10" ht="24">
      <c r="A351" s="109">
        <v>345</v>
      </c>
      <c r="B351" s="110" t="s">
        <v>1097</v>
      </c>
      <c r="C351" s="110" t="s">
        <v>2322</v>
      </c>
      <c r="D351" s="110" t="s">
        <v>2491</v>
      </c>
      <c r="E351" s="110"/>
      <c r="F351" s="110" t="s">
        <v>2491</v>
      </c>
      <c r="G351" s="110"/>
      <c r="H351" s="110" t="s">
        <v>878</v>
      </c>
      <c r="I351" s="416">
        <f>+'ANEXO No. 03'!O351</f>
        <v>1375200</v>
      </c>
      <c r="J351" s="391">
        <f>+'ANEXO No. 03'!P351</f>
        <v>1307600</v>
      </c>
    </row>
    <row r="352" spans="1:10" ht="24">
      <c r="A352" s="109">
        <v>346</v>
      </c>
      <c r="B352" s="110" t="s">
        <v>876</v>
      </c>
      <c r="C352" s="110" t="s">
        <v>2322</v>
      </c>
      <c r="D352" s="110" t="s">
        <v>2705</v>
      </c>
      <c r="E352" s="110"/>
      <c r="F352" s="110" t="s">
        <v>2705</v>
      </c>
      <c r="G352" s="110" t="s">
        <v>3428</v>
      </c>
      <c r="H352" s="110" t="s">
        <v>916</v>
      </c>
      <c r="I352" s="416">
        <f>+'ANEXO No. 03'!O352</f>
        <v>30300</v>
      </c>
      <c r="J352" s="391">
        <f>+'ANEXO No. 03'!P352</f>
        <v>28800</v>
      </c>
    </row>
    <row r="353" spans="1:10" ht="24">
      <c r="A353" s="109">
        <v>347</v>
      </c>
      <c r="B353" s="110" t="s">
        <v>876</v>
      </c>
      <c r="C353" s="110" t="s">
        <v>2380</v>
      </c>
      <c r="D353" s="110" t="s">
        <v>2706</v>
      </c>
      <c r="E353" s="110"/>
      <c r="F353" s="110" t="s">
        <v>2706</v>
      </c>
      <c r="G353" s="110" t="s">
        <v>2347</v>
      </c>
      <c r="H353" s="110" t="s">
        <v>878</v>
      </c>
      <c r="I353" s="416">
        <f>+'ANEXO No. 03'!O353</f>
        <v>21700</v>
      </c>
      <c r="J353" s="391">
        <f>+'ANEXO No. 03'!P353</f>
        <v>20600</v>
      </c>
    </row>
    <row r="354" spans="1:10" ht="24">
      <c r="A354" s="109">
        <v>348</v>
      </c>
      <c r="B354" s="110" t="s">
        <v>876</v>
      </c>
      <c r="C354" s="110" t="s">
        <v>2322</v>
      </c>
      <c r="D354" s="110" t="s">
        <v>2495</v>
      </c>
      <c r="E354" s="110"/>
      <c r="F354" s="110" t="s">
        <v>2495</v>
      </c>
      <c r="G354" s="110" t="s">
        <v>2353</v>
      </c>
      <c r="H354" s="110" t="s">
        <v>878</v>
      </c>
      <c r="I354" s="416">
        <f>+'ANEXO No. 03'!O354</f>
        <v>12600</v>
      </c>
      <c r="J354" s="391">
        <f>+'ANEXO No. 03'!P354</f>
        <v>12000</v>
      </c>
    </row>
    <row r="355" spans="1:10" ht="24">
      <c r="A355" s="109">
        <v>349</v>
      </c>
      <c r="B355" s="110" t="s">
        <v>3422</v>
      </c>
      <c r="C355" s="110" t="s">
        <v>2369</v>
      </c>
      <c r="D355" s="110" t="s">
        <v>2707</v>
      </c>
      <c r="E355" s="110"/>
      <c r="F355" s="110" t="s">
        <v>2707</v>
      </c>
      <c r="G355" s="110"/>
      <c r="H355" s="110" t="s">
        <v>878</v>
      </c>
      <c r="I355" s="416">
        <f>+'ANEXO No. 03'!O355</f>
        <v>2100</v>
      </c>
      <c r="J355" s="391">
        <f>+'ANEXO No. 03'!P355</f>
        <v>2000</v>
      </c>
    </row>
    <row r="356" spans="1:10" ht="24">
      <c r="A356" s="109">
        <v>350</v>
      </c>
      <c r="B356" s="110" t="s">
        <v>3422</v>
      </c>
      <c r="C356" s="110" t="s">
        <v>2322</v>
      </c>
      <c r="D356" s="110" t="s">
        <v>2496</v>
      </c>
      <c r="E356" s="110"/>
      <c r="F356" s="110" t="s">
        <v>2496</v>
      </c>
      <c r="G356" s="110" t="s">
        <v>2459</v>
      </c>
      <c r="H356" s="110" t="s">
        <v>878</v>
      </c>
      <c r="I356" s="416">
        <f>+'ANEXO No. 03'!O356</f>
        <v>6300</v>
      </c>
      <c r="J356" s="391">
        <f>+'ANEXO No. 03'!P356</f>
        <v>6000</v>
      </c>
    </row>
    <row r="357" spans="1:10" ht="24">
      <c r="A357" s="109">
        <v>351</v>
      </c>
      <c r="B357" s="110" t="s">
        <v>1097</v>
      </c>
      <c r="C357" s="110" t="s">
        <v>2322</v>
      </c>
      <c r="D357" s="110" t="s">
        <v>2497</v>
      </c>
      <c r="E357" s="110"/>
      <c r="F357" s="110" t="s">
        <v>2497</v>
      </c>
      <c r="G357" s="110"/>
      <c r="H357" s="110" t="s">
        <v>878</v>
      </c>
      <c r="I357" s="416">
        <f>+'ANEXO No. 03'!O357</f>
        <v>2889600</v>
      </c>
      <c r="J357" s="391">
        <f>+'ANEXO No. 03'!P357</f>
        <v>2749100</v>
      </c>
    </row>
    <row r="358" spans="1:10" ht="24">
      <c r="A358" s="109">
        <v>352</v>
      </c>
      <c r="B358" s="110" t="s">
        <v>876</v>
      </c>
      <c r="C358" s="110" t="s">
        <v>2320</v>
      </c>
      <c r="D358" s="110" t="s">
        <v>2708</v>
      </c>
      <c r="E358" s="110"/>
      <c r="F358" s="110" t="s">
        <v>2708</v>
      </c>
      <c r="G358" s="110"/>
      <c r="H358" s="110" t="s">
        <v>878</v>
      </c>
      <c r="I358" s="416">
        <f>+'ANEXO No. 03'!O358</f>
        <v>579700</v>
      </c>
      <c r="J358" s="391">
        <f>+'ANEXO No. 03'!P358</f>
        <v>551400</v>
      </c>
    </row>
    <row r="359" spans="1:10" ht="24">
      <c r="A359" s="109">
        <v>353</v>
      </c>
      <c r="B359" s="110" t="s">
        <v>876</v>
      </c>
      <c r="C359" s="110" t="s">
        <v>2322</v>
      </c>
      <c r="D359" s="110" t="s">
        <v>2709</v>
      </c>
      <c r="E359" s="110"/>
      <c r="F359" s="110" t="s">
        <v>2709</v>
      </c>
      <c r="G359" s="110" t="s">
        <v>961</v>
      </c>
      <c r="H359" s="110" t="s">
        <v>878</v>
      </c>
      <c r="I359" s="416">
        <f>+'ANEXO No. 03'!O359</f>
        <v>19300</v>
      </c>
      <c r="J359" s="391">
        <f>+'ANEXO No. 03'!P359</f>
        <v>18400</v>
      </c>
    </row>
    <row r="360" spans="1:10">
      <c r="A360" s="109">
        <v>354</v>
      </c>
      <c r="B360" s="110" t="s">
        <v>876</v>
      </c>
      <c r="C360" s="110" t="s">
        <v>2322</v>
      </c>
      <c r="D360" s="110" t="s">
        <v>2710</v>
      </c>
      <c r="E360" s="110"/>
      <c r="F360" s="110" t="s">
        <v>2710</v>
      </c>
      <c r="G360" s="110" t="s">
        <v>961</v>
      </c>
      <c r="H360" s="110" t="s">
        <v>878</v>
      </c>
      <c r="I360" s="416">
        <f>+'ANEXO No. 03'!O360</f>
        <v>26800</v>
      </c>
      <c r="J360" s="391">
        <f>+'ANEXO No. 03'!P360</f>
        <v>25500</v>
      </c>
    </row>
    <row r="361" spans="1:10" ht="24">
      <c r="A361" s="109">
        <v>355</v>
      </c>
      <c r="B361" s="110" t="s">
        <v>876</v>
      </c>
      <c r="C361" s="110" t="s">
        <v>2371</v>
      </c>
      <c r="D361" s="110" t="s">
        <v>2711</v>
      </c>
      <c r="E361" s="110"/>
      <c r="F361" s="110" t="s">
        <v>2711</v>
      </c>
      <c r="G361" s="110" t="s">
        <v>888</v>
      </c>
      <c r="H361" s="110" t="s">
        <v>878</v>
      </c>
      <c r="I361" s="416">
        <f>+'ANEXO No. 03'!O361</f>
        <v>14500</v>
      </c>
      <c r="J361" s="391">
        <f>+'ANEXO No. 03'!P361</f>
        <v>13800</v>
      </c>
    </row>
    <row r="362" spans="1:10" ht="24">
      <c r="A362" s="109">
        <v>356</v>
      </c>
      <c r="B362" s="110" t="s">
        <v>876</v>
      </c>
      <c r="C362" s="110" t="s">
        <v>2320</v>
      </c>
      <c r="D362" s="110" t="s">
        <v>2502</v>
      </c>
      <c r="E362" s="110"/>
      <c r="F362" s="110" t="s">
        <v>2502</v>
      </c>
      <c r="G362" s="110" t="s">
        <v>3426</v>
      </c>
      <c r="H362" s="110" t="s">
        <v>890</v>
      </c>
      <c r="I362" s="416">
        <f>+'ANEXO No. 03'!O362</f>
        <v>42700</v>
      </c>
      <c r="J362" s="391">
        <f>+'ANEXO No. 03'!P362</f>
        <v>40700</v>
      </c>
    </row>
    <row r="363" spans="1:10" ht="24">
      <c r="A363" s="109">
        <v>357</v>
      </c>
      <c r="B363" s="110" t="s">
        <v>876</v>
      </c>
      <c r="C363" s="110" t="s">
        <v>2320</v>
      </c>
      <c r="D363" s="110" t="s">
        <v>2503</v>
      </c>
      <c r="E363" s="110"/>
      <c r="F363" s="110" t="s">
        <v>2503</v>
      </c>
      <c r="G363" s="110" t="s">
        <v>3426</v>
      </c>
      <c r="H363" s="110" t="s">
        <v>890</v>
      </c>
      <c r="I363" s="416">
        <f>+'ANEXO No. 03'!O363</f>
        <v>42700</v>
      </c>
      <c r="J363" s="391">
        <f>+'ANEXO No. 03'!P363</f>
        <v>40700</v>
      </c>
    </row>
    <row r="364" spans="1:10" ht="24">
      <c r="A364" s="109">
        <v>358</v>
      </c>
      <c r="B364" s="110" t="s">
        <v>876</v>
      </c>
      <c r="C364" s="110" t="s">
        <v>2320</v>
      </c>
      <c r="D364" s="110" t="s">
        <v>2504</v>
      </c>
      <c r="E364" s="110"/>
      <c r="F364" s="110" t="s">
        <v>2504</v>
      </c>
      <c r="G364" s="110" t="s">
        <v>3426</v>
      </c>
      <c r="H364" s="110" t="s">
        <v>890</v>
      </c>
      <c r="I364" s="416">
        <f>+'ANEXO No. 03'!O364</f>
        <v>37100</v>
      </c>
      <c r="J364" s="391">
        <f>+'ANEXO No. 03'!P364</f>
        <v>35200</v>
      </c>
    </row>
    <row r="365" spans="1:10" ht="24">
      <c r="A365" s="109">
        <v>359</v>
      </c>
      <c r="B365" s="110" t="s">
        <v>876</v>
      </c>
      <c r="C365" s="110" t="s">
        <v>2320</v>
      </c>
      <c r="D365" s="110" t="s">
        <v>2505</v>
      </c>
      <c r="E365" s="110"/>
      <c r="F365" s="110" t="s">
        <v>2505</v>
      </c>
      <c r="G365" s="110" t="s">
        <v>3426</v>
      </c>
      <c r="H365" s="110" t="s">
        <v>890</v>
      </c>
      <c r="I365" s="416">
        <f>+'ANEXO No. 03'!O365</f>
        <v>37100</v>
      </c>
      <c r="J365" s="391">
        <f>+'ANEXO No. 03'!P365</f>
        <v>35200</v>
      </c>
    </row>
    <row r="366" spans="1:10" ht="24">
      <c r="A366" s="109">
        <v>360</v>
      </c>
      <c r="B366" s="110" t="s">
        <v>1097</v>
      </c>
      <c r="C366" s="110" t="s">
        <v>2322</v>
      </c>
      <c r="D366" s="110" t="s">
        <v>2113</v>
      </c>
      <c r="E366" s="110"/>
      <c r="F366" s="110" t="s">
        <v>2113</v>
      </c>
      <c r="G366" s="110"/>
      <c r="H366" s="110" t="s">
        <v>878</v>
      </c>
      <c r="I366" s="416">
        <f>+'ANEXO No. 03'!O366</f>
        <v>676300</v>
      </c>
      <c r="J366" s="391">
        <f>+'ANEXO No. 03'!P366</f>
        <v>643400</v>
      </c>
    </row>
    <row r="367" spans="1:10" ht="24">
      <c r="A367" s="109">
        <v>361</v>
      </c>
      <c r="B367" s="110" t="s">
        <v>1097</v>
      </c>
      <c r="C367" s="110" t="s">
        <v>2322</v>
      </c>
      <c r="D367" s="110" t="s">
        <v>2506</v>
      </c>
      <c r="E367" s="110"/>
      <c r="F367" s="110" t="s">
        <v>2506</v>
      </c>
      <c r="G367" s="110"/>
      <c r="H367" s="110" t="s">
        <v>878</v>
      </c>
      <c r="I367" s="416">
        <f>+'ANEXO No. 03'!O367</f>
        <v>2126200</v>
      </c>
      <c r="J367" s="391">
        <f>+'ANEXO No. 03'!P367</f>
        <v>2022700</v>
      </c>
    </row>
    <row r="368" spans="1:10" ht="24">
      <c r="A368" s="109">
        <v>362</v>
      </c>
      <c r="B368" s="110" t="s">
        <v>1097</v>
      </c>
      <c r="C368" s="110" t="s">
        <v>2396</v>
      </c>
      <c r="D368" s="110" t="s">
        <v>2507</v>
      </c>
      <c r="E368" s="110"/>
      <c r="F368" s="110" t="s">
        <v>2507</v>
      </c>
      <c r="G368" s="110" t="s">
        <v>3429</v>
      </c>
      <c r="H368" s="110" t="s">
        <v>878</v>
      </c>
      <c r="I368" s="416">
        <f>+'ANEXO No. 03'!O368</f>
        <v>22300</v>
      </c>
      <c r="J368" s="391">
        <f>+'ANEXO No. 03'!P368</f>
        <v>21200</v>
      </c>
    </row>
    <row r="369" spans="1:10" ht="24">
      <c r="A369" s="109">
        <v>363</v>
      </c>
      <c r="B369" s="110" t="s">
        <v>876</v>
      </c>
      <c r="C369" s="110" t="s">
        <v>2320</v>
      </c>
      <c r="D369" s="110" t="s">
        <v>2508</v>
      </c>
      <c r="E369" s="110"/>
      <c r="F369" s="110" t="s">
        <v>2508</v>
      </c>
      <c r="G369" s="110"/>
      <c r="H369" s="110" t="s">
        <v>878</v>
      </c>
      <c r="I369" s="416">
        <f>+'ANEXO No. 03'!O369</f>
        <v>3700</v>
      </c>
      <c r="J369" s="391">
        <f>+'ANEXO No. 03'!P369</f>
        <v>3500</v>
      </c>
    </row>
    <row r="370" spans="1:10" ht="24">
      <c r="A370" s="109">
        <v>364</v>
      </c>
      <c r="B370" s="110" t="s">
        <v>876</v>
      </c>
      <c r="C370" s="110" t="s">
        <v>2320</v>
      </c>
      <c r="D370" s="110" t="s">
        <v>2509</v>
      </c>
      <c r="E370" s="110"/>
      <c r="F370" s="110" t="s">
        <v>2509</v>
      </c>
      <c r="G370" s="110" t="s">
        <v>3432</v>
      </c>
      <c r="H370" s="110" t="s">
        <v>890</v>
      </c>
      <c r="I370" s="416">
        <f>+'ANEXO No. 03'!O370</f>
        <v>21300</v>
      </c>
      <c r="J370" s="391">
        <f>+'ANEXO No. 03'!P370</f>
        <v>20300</v>
      </c>
    </row>
    <row r="371" spans="1:10" ht="36">
      <c r="A371" s="109">
        <v>365</v>
      </c>
      <c r="B371" s="110" t="s">
        <v>3422</v>
      </c>
      <c r="C371" s="110" t="s">
        <v>2320</v>
      </c>
      <c r="D371" s="110" t="s">
        <v>2712</v>
      </c>
      <c r="E371" s="110"/>
      <c r="F371" s="110" t="s">
        <v>2712</v>
      </c>
      <c r="G371" s="110"/>
      <c r="H371" s="110" t="s">
        <v>878</v>
      </c>
      <c r="I371" s="416">
        <f>+'ANEXO No. 03'!O371</f>
        <v>74600</v>
      </c>
      <c r="J371" s="391">
        <f>+'ANEXO No. 03'!P371</f>
        <v>71000</v>
      </c>
    </row>
    <row r="372" spans="1:10" ht="24">
      <c r="A372" s="109">
        <v>366</v>
      </c>
      <c r="B372" s="110" t="s">
        <v>3422</v>
      </c>
      <c r="C372" s="110" t="s">
        <v>2320</v>
      </c>
      <c r="D372" s="110" t="s">
        <v>2713</v>
      </c>
      <c r="E372" s="110"/>
      <c r="F372" s="110" t="s">
        <v>2713</v>
      </c>
      <c r="G372" s="110"/>
      <c r="H372" s="110" t="s">
        <v>878</v>
      </c>
      <c r="I372" s="416">
        <f>+'ANEXO No. 03'!O372</f>
        <v>26500</v>
      </c>
      <c r="J372" s="391">
        <f>+'ANEXO No. 03'!P372</f>
        <v>25200</v>
      </c>
    </row>
    <row r="373" spans="1:10" ht="24">
      <c r="A373" s="109">
        <v>367</v>
      </c>
      <c r="B373" s="110" t="s">
        <v>3422</v>
      </c>
      <c r="C373" s="110" t="s">
        <v>2320</v>
      </c>
      <c r="D373" s="110" t="s">
        <v>2714</v>
      </c>
      <c r="E373" s="110"/>
      <c r="F373" s="110" t="s">
        <v>2714</v>
      </c>
      <c r="G373" s="110"/>
      <c r="H373" s="110" t="s">
        <v>878</v>
      </c>
      <c r="I373" s="416">
        <f>+'ANEXO No. 03'!O373</f>
        <v>34700</v>
      </c>
      <c r="J373" s="391">
        <f>+'ANEXO No. 03'!P373</f>
        <v>33000</v>
      </c>
    </row>
    <row r="374" spans="1:10" ht="24">
      <c r="A374" s="109">
        <v>368</v>
      </c>
      <c r="B374" s="110" t="s">
        <v>1097</v>
      </c>
      <c r="C374" s="110" t="s">
        <v>2322</v>
      </c>
      <c r="D374" s="110" t="s">
        <v>2513</v>
      </c>
      <c r="E374" s="110"/>
      <c r="F374" s="110" t="s">
        <v>2513</v>
      </c>
      <c r="G374" s="110"/>
      <c r="H374" s="110" t="s">
        <v>878</v>
      </c>
      <c r="I374" s="416">
        <f>+'ANEXO No. 03'!O374</f>
        <v>670300</v>
      </c>
      <c r="J374" s="391">
        <f>+'ANEXO No. 03'!P374</f>
        <v>637700</v>
      </c>
    </row>
    <row r="375" spans="1:10" ht="36">
      <c r="A375" s="109">
        <v>369</v>
      </c>
      <c r="B375" s="110" t="s">
        <v>3422</v>
      </c>
      <c r="C375" s="110" t="s">
        <v>2322</v>
      </c>
      <c r="D375" s="110" t="s">
        <v>1467</v>
      </c>
      <c r="E375" s="110"/>
      <c r="F375" s="110" t="s">
        <v>1467</v>
      </c>
      <c r="G375" s="110"/>
      <c r="H375" s="110" t="s">
        <v>878</v>
      </c>
      <c r="I375" s="416">
        <f>+'ANEXO No. 03'!O375</f>
        <v>111200</v>
      </c>
      <c r="J375" s="391">
        <f>+'ANEXO No. 03'!P375</f>
        <v>105800</v>
      </c>
    </row>
    <row r="376" spans="1:10" ht="24">
      <c r="A376" s="109">
        <v>370</v>
      </c>
      <c r="B376" s="110" t="s">
        <v>1097</v>
      </c>
      <c r="C376" s="110" t="s">
        <v>2320</v>
      </c>
      <c r="D376" s="110" t="s">
        <v>1117</v>
      </c>
      <c r="E376" s="110"/>
      <c r="F376" s="110" t="s">
        <v>1117</v>
      </c>
      <c r="G376" s="110"/>
      <c r="H376" s="110" t="s">
        <v>878</v>
      </c>
      <c r="I376" s="416">
        <f>+'ANEXO No. 03'!O376</f>
        <v>1704000</v>
      </c>
      <c r="J376" s="391">
        <f>+'ANEXO No. 03'!P376</f>
        <v>1620600</v>
      </c>
    </row>
    <row r="377" spans="1:10" ht="36">
      <c r="A377" s="109">
        <v>371</v>
      </c>
      <c r="B377" s="110" t="s">
        <v>1097</v>
      </c>
      <c r="C377" s="110" t="s">
        <v>2322</v>
      </c>
      <c r="D377" s="110" t="s">
        <v>2514</v>
      </c>
      <c r="E377" s="110"/>
      <c r="F377" s="110" t="s">
        <v>2514</v>
      </c>
      <c r="G377" s="110"/>
      <c r="H377" s="110" t="s">
        <v>878</v>
      </c>
      <c r="I377" s="416">
        <f>+'ANEXO No. 03'!O377</f>
        <v>1240500</v>
      </c>
      <c r="J377" s="391">
        <f>+'ANEXO No. 03'!P377</f>
        <v>1179500</v>
      </c>
    </row>
    <row r="378" spans="1:10" ht="24">
      <c r="A378" s="109">
        <v>372</v>
      </c>
      <c r="B378" s="110" t="s">
        <v>1097</v>
      </c>
      <c r="C378" s="110" t="s">
        <v>2322</v>
      </c>
      <c r="D378" s="110" t="s">
        <v>2515</v>
      </c>
      <c r="E378" s="110"/>
      <c r="F378" s="110" t="s">
        <v>2515</v>
      </c>
      <c r="G378" s="110"/>
      <c r="H378" s="110" t="s">
        <v>878</v>
      </c>
      <c r="I378" s="416">
        <f>+'ANEXO No. 03'!O378</f>
        <v>2871800</v>
      </c>
      <c r="J378" s="391">
        <f>+'ANEXO No. 03'!P378</f>
        <v>2731000</v>
      </c>
    </row>
    <row r="379" spans="1:10" ht="24">
      <c r="A379" s="109">
        <v>373</v>
      </c>
      <c r="B379" s="110" t="s">
        <v>1097</v>
      </c>
      <c r="C379" s="110" t="s">
        <v>2322</v>
      </c>
      <c r="D379" s="110" t="s">
        <v>2516</v>
      </c>
      <c r="E379" s="110"/>
      <c r="F379" s="110" t="s">
        <v>2516</v>
      </c>
      <c r="G379" s="110"/>
      <c r="H379" s="110" t="s">
        <v>878</v>
      </c>
      <c r="I379" s="416">
        <f>+'ANEXO No. 03'!O379</f>
        <v>371600</v>
      </c>
      <c r="J379" s="391">
        <f>+'ANEXO No. 03'!P379</f>
        <v>353400</v>
      </c>
    </row>
    <row r="380" spans="1:10" ht="24">
      <c r="A380" s="109">
        <v>374</v>
      </c>
      <c r="B380" s="110" t="s">
        <v>876</v>
      </c>
      <c r="C380" s="110" t="s">
        <v>2380</v>
      </c>
      <c r="D380" s="110" t="s">
        <v>2715</v>
      </c>
      <c r="E380" s="110"/>
      <c r="F380" s="110" t="s">
        <v>2715</v>
      </c>
      <c r="G380" s="110"/>
      <c r="H380" s="110" t="s">
        <v>878</v>
      </c>
      <c r="I380" s="416">
        <f>+'ANEXO No. 03'!O380</f>
        <v>35800</v>
      </c>
      <c r="J380" s="391">
        <f>+'ANEXO No. 03'!P380</f>
        <v>34100</v>
      </c>
    </row>
    <row r="381" spans="1:10">
      <c r="A381" s="109">
        <v>375</v>
      </c>
      <c r="B381" s="110" t="s">
        <v>876</v>
      </c>
      <c r="C381" s="110" t="s">
        <v>2320</v>
      </c>
      <c r="D381" s="110" t="s">
        <v>2716</v>
      </c>
      <c r="E381" s="110"/>
      <c r="F381" s="110" t="s">
        <v>2716</v>
      </c>
      <c r="G381" s="110"/>
      <c r="H381" s="110" t="s">
        <v>878</v>
      </c>
      <c r="I381" s="416">
        <f>+'ANEXO No. 03'!O381</f>
        <v>6100</v>
      </c>
      <c r="J381" s="391">
        <f>+'ANEXO No. 03'!P381</f>
        <v>5800</v>
      </c>
    </row>
    <row r="382" spans="1:10" ht="24">
      <c r="A382" s="109">
        <v>376</v>
      </c>
      <c r="B382" s="110" t="s">
        <v>3422</v>
      </c>
      <c r="C382" s="110" t="s">
        <v>2320</v>
      </c>
      <c r="D382" s="110" t="s">
        <v>2703</v>
      </c>
      <c r="E382" s="110"/>
      <c r="F382" s="110" t="s">
        <v>2703</v>
      </c>
      <c r="G382" s="110" t="s">
        <v>3433</v>
      </c>
      <c r="H382" s="110" t="s">
        <v>916</v>
      </c>
      <c r="I382" s="416">
        <f>+'ANEXO No. 03'!O382</f>
        <v>6300</v>
      </c>
      <c r="J382" s="391">
        <f>+'ANEXO No. 03'!P382</f>
        <v>6000</v>
      </c>
    </row>
    <row r="383" spans="1:10" ht="24">
      <c r="A383" s="109">
        <v>377</v>
      </c>
      <c r="B383" s="110" t="s">
        <v>1097</v>
      </c>
      <c r="C383" s="110" t="s">
        <v>2322</v>
      </c>
      <c r="D383" s="110" t="s">
        <v>2520</v>
      </c>
      <c r="E383" s="110"/>
      <c r="F383" s="110" t="s">
        <v>2520</v>
      </c>
      <c r="G383" s="110"/>
      <c r="H383" s="110" t="s">
        <v>878</v>
      </c>
      <c r="I383" s="416">
        <f>+'ANEXO No. 03'!O383</f>
        <v>3263900</v>
      </c>
      <c r="J383" s="391">
        <f>+'ANEXO No. 03'!P383</f>
        <v>3105300</v>
      </c>
    </row>
    <row r="384" spans="1:10" ht="36">
      <c r="A384" s="109">
        <v>378</v>
      </c>
      <c r="B384" s="110" t="s">
        <v>3422</v>
      </c>
      <c r="C384" s="110" t="s">
        <v>2320</v>
      </c>
      <c r="D384" s="110" t="s">
        <v>2521</v>
      </c>
      <c r="E384" s="110"/>
      <c r="F384" s="110" t="s">
        <v>2521</v>
      </c>
      <c r="G384" s="110"/>
      <c r="H384" s="110" t="s">
        <v>896</v>
      </c>
      <c r="I384" s="416">
        <f>+'ANEXO No. 03'!O384</f>
        <v>54900</v>
      </c>
      <c r="J384" s="391">
        <f>+'ANEXO No. 03'!P384</f>
        <v>52300</v>
      </c>
    </row>
    <row r="385" spans="1:10" ht="24">
      <c r="A385" s="109">
        <v>379</v>
      </c>
      <c r="B385" s="110" t="s">
        <v>1097</v>
      </c>
      <c r="C385" s="110" t="s">
        <v>2396</v>
      </c>
      <c r="D385" s="110" t="s">
        <v>2717</v>
      </c>
      <c r="E385" s="110"/>
      <c r="F385" s="110" t="s">
        <v>2717</v>
      </c>
      <c r="G385" s="110"/>
      <c r="H385" s="110" t="s">
        <v>878</v>
      </c>
      <c r="I385" s="416">
        <f>+'ANEXO No. 03'!O385</f>
        <v>27000</v>
      </c>
      <c r="J385" s="391">
        <f>+'ANEXO No. 03'!P385</f>
        <v>25700</v>
      </c>
    </row>
    <row r="386" spans="1:10" ht="36">
      <c r="A386" s="109">
        <v>380</v>
      </c>
      <c r="B386" s="110" t="s">
        <v>3422</v>
      </c>
      <c r="C386" s="110" t="s">
        <v>2320</v>
      </c>
      <c r="D386" s="110" t="s">
        <v>2523</v>
      </c>
      <c r="E386" s="110"/>
      <c r="F386" s="110" t="s">
        <v>2523</v>
      </c>
      <c r="G386" s="110"/>
      <c r="H386" s="110" t="s">
        <v>878</v>
      </c>
      <c r="I386" s="416">
        <f>+'ANEXO No. 03'!O386</f>
        <v>135800</v>
      </c>
      <c r="J386" s="391">
        <f>+'ANEXO No. 03'!P386</f>
        <v>129200</v>
      </c>
    </row>
    <row r="387" spans="1:10" ht="24">
      <c r="A387" s="109">
        <v>381</v>
      </c>
      <c r="B387" s="110" t="s">
        <v>1097</v>
      </c>
      <c r="C387" s="110" t="s">
        <v>2322</v>
      </c>
      <c r="D387" s="110" t="s">
        <v>2524</v>
      </c>
      <c r="E387" s="110"/>
      <c r="F387" s="110" t="s">
        <v>2524</v>
      </c>
      <c r="G387" s="110"/>
      <c r="H387" s="110" t="s">
        <v>878</v>
      </c>
      <c r="I387" s="416">
        <f>+'ANEXO No. 03'!O387</f>
        <v>1087200</v>
      </c>
      <c r="J387" s="391">
        <f>+'ANEXO No. 03'!P387</f>
        <v>1034300</v>
      </c>
    </row>
    <row r="388" spans="1:10" ht="24">
      <c r="A388" s="109">
        <v>382</v>
      </c>
      <c r="B388" s="110" t="s">
        <v>1097</v>
      </c>
      <c r="C388" s="110" t="s">
        <v>2322</v>
      </c>
      <c r="D388" s="110" t="s">
        <v>2525</v>
      </c>
      <c r="E388" s="110"/>
      <c r="F388" s="110" t="s">
        <v>2525</v>
      </c>
      <c r="G388" s="110"/>
      <c r="H388" s="110" t="s">
        <v>878</v>
      </c>
      <c r="I388" s="416">
        <f>+'ANEXO No. 03'!O388</f>
        <v>1347500</v>
      </c>
      <c r="J388" s="391">
        <f>+'ANEXO No. 03'!P388</f>
        <v>1281900</v>
      </c>
    </row>
    <row r="389" spans="1:10" ht="24">
      <c r="A389" s="109">
        <v>383</v>
      </c>
      <c r="B389" s="110" t="s">
        <v>1097</v>
      </c>
      <c r="C389" s="110" t="s">
        <v>2322</v>
      </c>
      <c r="D389" s="110" t="s">
        <v>2526</v>
      </c>
      <c r="E389" s="110"/>
      <c r="F389" s="110" t="s">
        <v>2526</v>
      </c>
      <c r="G389" s="110"/>
      <c r="H389" s="110" t="s">
        <v>878</v>
      </c>
      <c r="I389" s="416">
        <f>+'ANEXO No. 03'!O389</f>
        <v>1347500</v>
      </c>
      <c r="J389" s="391">
        <f>+'ANEXO No. 03'!P389</f>
        <v>1281900</v>
      </c>
    </row>
    <row r="390" spans="1:10" ht="24">
      <c r="A390" s="109">
        <v>384</v>
      </c>
      <c r="B390" s="110" t="s">
        <v>1097</v>
      </c>
      <c r="C390" s="110" t="s">
        <v>2322</v>
      </c>
      <c r="D390" s="110" t="s">
        <v>2527</v>
      </c>
      <c r="E390" s="110"/>
      <c r="F390" s="110" t="s">
        <v>2527</v>
      </c>
      <c r="G390" s="110"/>
      <c r="H390" s="110" t="s">
        <v>878</v>
      </c>
      <c r="I390" s="416">
        <f>+'ANEXO No. 03'!O390</f>
        <v>1127600</v>
      </c>
      <c r="J390" s="391">
        <f>+'ANEXO No. 03'!P390</f>
        <v>1072500</v>
      </c>
    </row>
    <row r="391" spans="1:10" ht="24">
      <c r="A391" s="109">
        <v>385</v>
      </c>
      <c r="B391" s="110" t="s">
        <v>1097</v>
      </c>
      <c r="C391" s="110" t="s">
        <v>2322</v>
      </c>
      <c r="D391" s="110" t="s">
        <v>2528</v>
      </c>
      <c r="E391" s="110"/>
      <c r="F391" s="110" t="s">
        <v>2528</v>
      </c>
      <c r="G391" s="110"/>
      <c r="H391" s="110" t="s">
        <v>878</v>
      </c>
      <c r="I391" s="416">
        <f>+'ANEXO No. 03'!O391</f>
        <v>1191500</v>
      </c>
      <c r="J391" s="391">
        <f>+'ANEXO No. 03'!P391</f>
        <v>1161900</v>
      </c>
    </row>
    <row r="392" spans="1:10" ht="24">
      <c r="A392" s="109">
        <v>386</v>
      </c>
      <c r="B392" s="110" t="s">
        <v>1097</v>
      </c>
      <c r="C392" s="110" t="s">
        <v>2322</v>
      </c>
      <c r="D392" s="110" t="s">
        <v>2529</v>
      </c>
      <c r="E392" s="110"/>
      <c r="F392" s="110" t="s">
        <v>2529</v>
      </c>
      <c r="G392" s="110"/>
      <c r="H392" s="110" t="s">
        <v>878</v>
      </c>
      <c r="I392" s="416">
        <f>+'ANEXO No. 03'!O392</f>
        <v>703300</v>
      </c>
      <c r="J392" s="391">
        <f>+'ANEXO No. 03'!P392</f>
        <v>669300</v>
      </c>
    </row>
    <row r="393" spans="1:10" ht="24">
      <c r="A393" s="109">
        <v>387</v>
      </c>
      <c r="B393" s="110" t="s">
        <v>3422</v>
      </c>
      <c r="C393" s="110" t="s">
        <v>2357</v>
      </c>
      <c r="D393" s="110" t="s">
        <v>2530</v>
      </c>
      <c r="E393" s="110"/>
      <c r="F393" s="110" t="s">
        <v>2530</v>
      </c>
      <c r="G393" s="110"/>
      <c r="H393" s="110" t="s">
        <v>878</v>
      </c>
      <c r="I393" s="416">
        <f>+'ANEXO No. 03'!O393</f>
        <v>21500</v>
      </c>
      <c r="J393" s="391">
        <f>+'ANEXO No. 03'!P393</f>
        <v>20400</v>
      </c>
    </row>
    <row r="394" spans="1:10" ht="24">
      <c r="A394" s="109">
        <v>388</v>
      </c>
      <c r="B394" s="110" t="s">
        <v>1097</v>
      </c>
      <c r="C394" s="110" t="s">
        <v>2396</v>
      </c>
      <c r="D394" s="110" t="s">
        <v>2718</v>
      </c>
      <c r="E394" s="110"/>
      <c r="F394" s="110" t="s">
        <v>2718</v>
      </c>
      <c r="G394" s="110"/>
      <c r="H394" s="110" t="s">
        <v>878</v>
      </c>
      <c r="I394" s="416">
        <f>+'ANEXO No. 03'!O394</f>
        <v>8400</v>
      </c>
      <c r="J394" s="391">
        <f>+'ANEXO No. 03'!P394</f>
        <v>8000</v>
      </c>
    </row>
    <row r="395" spans="1:10" ht="24">
      <c r="A395" s="109">
        <v>389</v>
      </c>
      <c r="B395" s="110" t="s">
        <v>3422</v>
      </c>
      <c r="C395" s="110" t="s">
        <v>2443</v>
      </c>
      <c r="D395" s="110" t="s">
        <v>2532</v>
      </c>
      <c r="E395" s="110"/>
      <c r="F395" s="110" t="s">
        <v>2532</v>
      </c>
      <c r="G395" s="110" t="s">
        <v>909</v>
      </c>
      <c r="H395" s="110" t="s">
        <v>909</v>
      </c>
      <c r="I395" s="416">
        <f>+'ANEXO No. 03'!O395</f>
        <v>51400</v>
      </c>
      <c r="J395" s="391">
        <f>+'ANEXO No. 03'!P395</f>
        <v>48900</v>
      </c>
    </row>
    <row r="396" spans="1:10" ht="24">
      <c r="A396" s="109">
        <v>390</v>
      </c>
      <c r="B396" s="110" t="s">
        <v>1097</v>
      </c>
      <c r="C396" s="110" t="s">
        <v>2396</v>
      </c>
      <c r="D396" s="110" t="s">
        <v>2719</v>
      </c>
      <c r="E396" s="110"/>
      <c r="F396" s="110" t="s">
        <v>2719</v>
      </c>
      <c r="G396" s="110"/>
      <c r="H396" s="110" t="s">
        <v>878</v>
      </c>
      <c r="I396" s="416">
        <f>+'ANEXO No. 03'!O396</f>
        <v>198800</v>
      </c>
      <c r="J396" s="391">
        <f>+'ANEXO No. 03'!P396</f>
        <v>189000</v>
      </c>
    </row>
    <row r="397" spans="1:10" ht="24">
      <c r="A397" s="109">
        <v>391</v>
      </c>
      <c r="B397" s="110" t="s">
        <v>1097</v>
      </c>
      <c r="C397" s="110" t="s">
        <v>2396</v>
      </c>
      <c r="D397" s="110" t="s">
        <v>2720</v>
      </c>
      <c r="E397" s="110"/>
      <c r="F397" s="110" t="s">
        <v>2720</v>
      </c>
      <c r="G397" s="110"/>
      <c r="H397" s="110" t="s">
        <v>878</v>
      </c>
      <c r="I397" s="416">
        <f>+'ANEXO No. 03'!O397</f>
        <v>180900</v>
      </c>
      <c r="J397" s="391">
        <f>+'ANEXO No. 03'!P397</f>
        <v>172100</v>
      </c>
    </row>
    <row r="398" spans="1:10" ht="24">
      <c r="A398" s="109">
        <v>392</v>
      </c>
      <c r="B398" s="110" t="s">
        <v>1097</v>
      </c>
      <c r="C398" s="110" t="s">
        <v>2322</v>
      </c>
      <c r="D398" s="110" t="s">
        <v>2535</v>
      </c>
      <c r="E398" s="110"/>
      <c r="F398" s="110" t="s">
        <v>2535</v>
      </c>
      <c r="G398" s="110"/>
      <c r="H398" s="110" t="s">
        <v>878</v>
      </c>
      <c r="I398" s="416">
        <f>+'ANEXO No. 03'!O398</f>
        <v>679600</v>
      </c>
      <c r="J398" s="391">
        <f>+'ANEXO No. 03'!P398</f>
        <v>646600</v>
      </c>
    </row>
    <row r="399" spans="1:10" ht="24">
      <c r="A399" s="109">
        <v>393</v>
      </c>
      <c r="B399" s="110" t="s">
        <v>1097</v>
      </c>
      <c r="C399" s="110" t="s">
        <v>2322</v>
      </c>
      <c r="D399" s="110" t="s">
        <v>2536</v>
      </c>
      <c r="E399" s="110"/>
      <c r="F399" s="110" t="s">
        <v>2536</v>
      </c>
      <c r="G399" s="110"/>
      <c r="H399" s="110" t="s">
        <v>878</v>
      </c>
      <c r="I399" s="416">
        <f>+'ANEXO No. 03'!O399</f>
        <v>1167800</v>
      </c>
      <c r="J399" s="391">
        <f>+'ANEXO No. 03'!P399</f>
        <v>1111000</v>
      </c>
    </row>
    <row r="400" spans="1:10" ht="24">
      <c r="A400" s="109">
        <v>394</v>
      </c>
      <c r="B400" s="110" t="s">
        <v>1097</v>
      </c>
      <c r="C400" s="110" t="s">
        <v>2322</v>
      </c>
      <c r="D400" s="110" t="s">
        <v>2537</v>
      </c>
      <c r="E400" s="110"/>
      <c r="F400" s="110" t="s">
        <v>2537</v>
      </c>
      <c r="G400" s="110"/>
      <c r="H400" s="110" t="s">
        <v>878</v>
      </c>
      <c r="I400" s="416">
        <f>+'ANEXO No. 03'!O400</f>
        <v>749900</v>
      </c>
      <c r="J400" s="391">
        <f>+'ANEXO No. 03'!P400</f>
        <v>712900</v>
      </c>
    </row>
    <row r="401" spans="1:10" ht="24">
      <c r="A401" s="109">
        <v>395</v>
      </c>
      <c r="B401" s="110" t="s">
        <v>876</v>
      </c>
      <c r="C401" s="110" t="s">
        <v>2322</v>
      </c>
      <c r="D401" s="110" t="s">
        <v>2721</v>
      </c>
      <c r="E401" s="110"/>
      <c r="F401" s="110" t="s">
        <v>2721</v>
      </c>
      <c r="G401" s="110" t="s">
        <v>2572</v>
      </c>
      <c r="H401" s="110" t="s">
        <v>878</v>
      </c>
      <c r="I401" s="416">
        <f>+'ANEXO No. 03'!O401</f>
        <v>28200</v>
      </c>
      <c r="J401" s="391">
        <f>+'ANEXO No. 03'!P401</f>
        <v>26800</v>
      </c>
    </row>
    <row r="402" spans="1:10" ht="24">
      <c r="A402" s="109">
        <v>396</v>
      </c>
      <c r="B402" s="110" t="s">
        <v>3422</v>
      </c>
      <c r="C402" s="110" t="s">
        <v>2320</v>
      </c>
      <c r="D402" s="110" t="s">
        <v>2722</v>
      </c>
      <c r="E402" s="110"/>
      <c r="F402" s="110" t="s">
        <v>2722</v>
      </c>
      <c r="G402" s="110"/>
      <c r="H402" s="110" t="s">
        <v>878</v>
      </c>
      <c r="I402" s="416">
        <f>+'ANEXO No. 03'!O402</f>
        <v>26500</v>
      </c>
      <c r="J402" s="391">
        <f>+'ANEXO No. 03'!P402</f>
        <v>25200</v>
      </c>
    </row>
    <row r="403" spans="1:10" ht="24">
      <c r="A403" s="109">
        <v>397</v>
      </c>
      <c r="B403" s="110" t="s">
        <v>876</v>
      </c>
      <c r="C403" s="110" t="s">
        <v>2320</v>
      </c>
      <c r="D403" s="110" t="s">
        <v>2540</v>
      </c>
      <c r="E403" s="110"/>
      <c r="F403" s="110" t="s">
        <v>2540</v>
      </c>
      <c r="G403" s="110"/>
      <c r="H403" s="110" t="s">
        <v>878</v>
      </c>
      <c r="I403" s="416">
        <f>+'ANEXO No. 03'!O403</f>
        <v>333100</v>
      </c>
      <c r="J403" s="391">
        <f>+'ANEXO No. 03'!P403</f>
        <v>316800</v>
      </c>
    </row>
    <row r="404" spans="1:10" ht="24">
      <c r="A404" s="109">
        <v>398</v>
      </c>
      <c r="B404" s="110" t="s">
        <v>1097</v>
      </c>
      <c r="C404" s="110" t="s">
        <v>2322</v>
      </c>
      <c r="D404" s="110" t="s">
        <v>2541</v>
      </c>
      <c r="E404" s="110"/>
      <c r="F404" s="110" t="s">
        <v>2541</v>
      </c>
      <c r="G404" s="110"/>
      <c r="H404" s="110" t="s">
        <v>878</v>
      </c>
      <c r="I404" s="416">
        <f>+'ANEXO No. 03'!O404</f>
        <v>1416000</v>
      </c>
      <c r="J404" s="391">
        <f>+'ANEXO No. 03'!P404</f>
        <v>1347100</v>
      </c>
    </row>
    <row r="405" spans="1:10" ht="36">
      <c r="A405" s="109">
        <v>399</v>
      </c>
      <c r="B405" s="110" t="s">
        <v>1097</v>
      </c>
      <c r="C405" s="110" t="s">
        <v>2322</v>
      </c>
      <c r="D405" s="110" t="s">
        <v>2542</v>
      </c>
      <c r="E405" s="110"/>
      <c r="F405" s="110" t="s">
        <v>2542</v>
      </c>
      <c r="G405" s="110"/>
      <c r="H405" s="110" t="s">
        <v>878</v>
      </c>
      <c r="I405" s="416">
        <f>+'ANEXO No. 03'!O405</f>
        <v>593800</v>
      </c>
      <c r="J405" s="391">
        <f>+'ANEXO No. 03'!P405</f>
        <v>565000</v>
      </c>
    </row>
    <row r="406" spans="1:10" ht="24">
      <c r="A406" s="109">
        <v>400</v>
      </c>
      <c r="B406" s="110" t="s">
        <v>876</v>
      </c>
      <c r="C406" s="110" t="s">
        <v>2320</v>
      </c>
      <c r="D406" s="110" t="s">
        <v>2543</v>
      </c>
      <c r="E406" s="110"/>
      <c r="F406" s="110" t="s">
        <v>2543</v>
      </c>
      <c r="G406" s="110" t="s">
        <v>3426</v>
      </c>
      <c r="H406" s="110" t="s">
        <v>890</v>
      </c>
      <c r="I406" s="416">
        <f>+'ANEXO No. 03'!O406</f>
        <v>11600</v>
      </c>
      <c r="J406" s="391">
        <f>+'ANEXO No. 03'!P406</f>
        <v>11100</v>
      </c>
    </row>
    <row r="407" spans="1:10" ht="24">
      <c r="A407" s="109">
        <v>401</v>
      </c>
      <c r="B407" s="110" t="s">
        <v>876</v>
      </c>
      <c r="C407" s="110" t="s">
        <v>2320</v>
      </c>
      <c r="D407" s="110" t="s">
        <v>2544</v>
      </c>
      <c r="E407" s="110"/>
      <c r="F407" s="110" t="s">
        <v>2544</v>
      </c>
      <c r="G407" s="110" t="s">
        <v>3426</v>
      </c>
      <c r="H407" s="110" t="s">
        <v>890</v>
      </c>
      <c r="I407" s="416">
        <f>+'ANEXO No. 03'!O407</f>
        <v>14400</v>
      </c>
      <c r="J407" s="391">
        <f>+'ANEXO No. 03'!P407</f>
        <v>13700</v>
      </c>
    </row>
    <row r="408" spans="1:10" ht="24">
      <c r="A408" s="109">
        <v>402</v>
      </c>
      <c r="B408" s="110" t="s">
        <v>876</v>
      </c>
      <c r="C408" s="110" t="s">
        <v>2320</v>
      </c>
      <c r="D408" s="110" t="s">
        <v>2545</v>
      </c>
      <c r="E408" s="110"/>
      <c r="F408" s="110" t="s">
        <v>2545</v>
      </c>
      <c r="G408" s="110" t="s">
        <v>3426</v>
      </c>
      <c r="H408" s="110" t="s">
        <v>890</v>
      </c>
      <c r="I408" s="416">
        <f>+'ANEXO No. 03'!O408</f>
        <v>13800</v>
      </c>
      <c r="J408" s="391">
        <f>+'ANEXO No. 03'!P408</f>
        <v>13200</v>
      </c>
    </row>
    <row r="409" spans="1:10">
      <c r="A409" s="109">
        <v>403</v>
      </c>
      <c r="B409" s="110" t="s">
        <v>944</v>
      </c>
      <c r="C409" s="110" t="s">
        <v>2320</v>
      </c>
      <c r="D409" s="110" t="s">
        <v>3416</v>
      </c>
      <c r="E409" s="110"/>
      <c r="F409" s="110" t="s">
        <v>3416</v>
      </c>
      <c r="G409" s="110" t="s">
        <v>3430</v>
      </c>
      <c r="H409" s="110" t="s">
        <v>878</v>
      </c>
      <c r="I409" s="416">
        <f>+'ANEXO No. 03'!O409</f>
        <v>325900</v>
      </c>
      <c r="J409" s="391">
        <f>+'ANEXO No. 03'!P409</f>
        <v>309900</v>
      </c>
    </row>
    <row r="410" spans="1:10" ht="24">
      <c r="A410" s="109">
        <v>404</v>
      </c>
      <c r="B410" s="110" t="s">
        <v>1097</v>
      </c>
      <c r="C410" s="110" t="s">
        <v>2322</v>
      </c>
      <c r="D410" s="110" t="s">
        <v>2547</v>
      </c>
      <c r="E410" s="110"/>
      <c r="F410" s="110" t="s">
        <v>2547</v>
      </c>
      <c r="G410" s="110"/>
      <c r="H410" s="110" t="s">
        <v>878</v>
      </c>
      <c r="I410" s="416">
        <f>+'ANEXO No. 03'!O410</f>
        <v>1455500</v>
      </c>
      <c r="J410" s="391">
        <f>+'ANEXO No. 03'!P410</f>
        <v>1384300</v>
      </c>
    </row>
    <row r="411" spans="1:10" ht="24">
      <c r="A411" s="109">
        <v>405</v>
      </c>
      <c r="B411" s="110" t="s">
        <v>944</v>
      </c>
      <c r="C411" s="110" t="s">
        <v>2371</v>
      </c>
      <c r="D411" s="110" t="s">
        <v>2723</v>
      </c>
      <c r="E411" s="110"/>
      <c r="F411" s="110" t="s">
        <v>2723</v>
      </c>
      <c r="G411" s="110" t="s">
        <v>2353</v>
      </c>
      <c r="H411" s="110" t="s">
        <v>878</v>
      </c>
      <c r="I411" s="416">
        <f>+'ANEXO No. 03'!O411</f>
        <v>85800</v>
      </c>
      <c r="J411" s="391">
        <f>+'ANEXO No. 03'!P411</f>
        <v>81600</v>
      </c>
    </row>
    <row r="412" spans="1:10" ht="36">
      <c r="A412" s="109">
        <v>406</v>
      </c>
      <c r="B412" s="110" t="s">
        <v>876</v>
      </c>
      <c r="C412" s="110" t="s">
        <v>2322</v>
      </c>
      <c r="D412" s="110" t="s">
        <v>2549</v>
      </c>
      <c r="E412" s="110"/>
      <c r="F412" s="110" t="s">
        <v>2549</v>
      </c>
      <c r="G412" s="110" t="s">
        <v>2582</v>
      </c>
      <c r="H412" s="110" t="s">
        <v>878</v>
      </c>
      <c r="I412" s="416">
        <f>+'ANEXO No. 03'!O412</f>
        <v>29700</v>
      </c>
      <c r="J412" s="391">
        <f>+'ANEXO No. 03'!P412</f>
        <v>28300</v>
      </c>
    </row>
    <row r="413" spans="1:10" ht="24">
      <c r="A413" s="109">
        <v>407</v>
      </c>
      <c r="B413" s="110" t="s">
        <v>1097</v>
      </c>
      <c r="C413" s="110" t="s">
        <v>2322</v>
      </c>
      <c r="D413" s="110" t="s">
        <v>2551</v>
      </c>
      <c r="E413" s="110"/>
      <c r="F413" s="110" t="s">
        <v>2551</v>
      </c>
      <c r="G413" s="110"/>
      <c r="H413" s="110" t="s">
        <v>878</v>
      </c>
      <c r="I413" s="416">
        <f>+'ANEXO No. 03'!O413</f>
        <v>2453900</v>
      </c>
      <c r="J413" s="391">
        <f>+'ANEXO No. 03'!P413</f>
        <v>2378500</v>
      </c>
    </row>
    <row r="414" spans="1:10" ht="24">
      <c r="A414" s="109">
        <v>408</v>
      </c>
      <c r="B414" s="110" t="s">
        <v>1097</v>
      </c>
      <c r="C414" s="110" t="s">
        <v>2322</v>
      </c>
      <c r="D414" s="110" t="s">
        <v>2552</v>
      </c>
      <c r="E414" s="110"/>
      <c r="F414" s="110" t="s">
        <v>2552</v>
      </c>
      <c r="G414" s="110"/>
      <c r="H414" s="110" t="s">
        <v>878</v>
      </c>
      <c r="I414" s="416">
        <f>+'ANEXO No. 03'!O414</f>
        <v>469900</v>
      </c>
      <c r="J414" s="391">
        <f>+'ANEXO No. 03'!P414</f>
        <v>446800</v>
      </c>
    </row>
    <row r="415" spans="1:10" ht="24">
      <c r="A415" s="109">
        <v>409</v>
      </c>
      <c r="B415" s="110" t="s">
        <v>1097</v>
      </c>
      <c r="C415" s="110" t="s">
        <v>2322</v>
      </c>
      <c r="D415" s="110" t="s">
        <v>2553</v>
      </c>
      <c r="E415" s="110"/>
      <c r="F415" s="110" t="s">
        <v>2553</v>
      </c>
      <c r="G415" s="110"/>
      <c r="H415" s="110" t="s">
        <v>878</v>
      </c>
      <c r="I415" s="416">
        <f>+'ANEXO No. 03'!O415</f>
        <v>1820900</v>
      </c>
      <c r="J415" s="391">
        <f>+'ANEXO No. 03'!P415</f>
        <v>1732500</v>
      </c>
    </row>
    <row r="416" spans="1:10">
      <c r="A416" s="109">
        <v>410</v>
      </c>
      <c r="B416" s="110" t="s">
        <v>876</v>
      </c>
      <c r="C416" s="110" t="s">
        <v>2322</v>
      </c>
      <c r="D416" s="110" t="s">
        <v>2554</v>
      </c>
      <c r="E416" s="110"/>
      <c r="F416" s="110" t="s">
        <v>2554</v>
      </c>
      <c r="G416" s="110"/>
      <c r="H416" s="110" t="s">
        <v>878</v>
      </c>
      <c r="I416" s="416">
        <f>+'ANEXO No. 03'!O416</f>
        <v>511500</v>
      </c>
      <c r="J416" s="391">
        <f>+'ANEXO No. 03'!P416</f>
        <v>486400</v>
      </c>
    </row>
    <row r="417" spans="1:10" ht="24">
      <c r="A417" s="109">
        <v>411</v>
      </c>
      <c r="B417" s="110" t="s">
        <v>944</v>
      </c>
      <c r="C417" s="110" t="s">
        <v>2357</v>
      </c>
      <c r="D417" s="110" t="s">
        <v>2768</v>
      </c>
      <c r="E417" s="110"/>
      <c r="F417" s="110" t="s">
        <v>2768</v>
      </c>
      <c r="G417" s="110" t="s">
        <v>3434</v>
      </c>
      <c r="H417" s="110" t="s">
        <v>890</v>
      </c>
      <c r="I417" s="416">
        <f>+'ANEXO No. 03'!O417</f>
        <v>8100</v>
      </c>
      <c r="J417" s="391">
        <f>+'ANEXO No. 03'!P417</f>
        <v>7700</v>
      </c>
    </row>
    <row r="418" spans="1:10" ht="24">
      <c r="A418" s="109">
        <v>412</v>
      </c>
      <c r="B418" s="110" t="s">
        <v>1097</v>
      </c>
      <c r="C418" s="110" t="s">
        <v>2322</v>
      </c>
      <c r="D418" s="110" t="s">
        <v>2556</v>
      </c>
      <c r="E418" s="110"/>
      <c r="F418" s="110" t="s">
        <v>2556</v>
      </c>
      <c r="G418" s="110"/>
      <c r="H418" s="110" t="s">
        <v>878</v>
      </c>
      <c r="I418" s="416">
        <f>+'ANEXO No. 03'!O418</f>
        <v>1328100</v>
      </c>
      <c r="J418" s="391">
        <f>+'ANEXO No. 03'!P418</f>
        <v>1263600</v>
      </c>
    </row>
    <row r="419" spans="1:10" ht="24">
      <c r="A419" s="109">
        <v>413</v>
      </c>
      <c r="B419" s="110" t="s">
        <v>876</v>
      </c>
      <c r="C419" s="110" t="s">
        <v>2320</v>
      </c>
      <c r="D419" s="110" t="s">
        <v>2557</v>
      </c>
      <c r="E419" s="110"/>
      <c r="F419" s="110" t="s">
        <v>2557</v>
      </c>
      <c r="G419" s="110" t="s">
        <v>3435</v>
      </c>
      <c r="H419" s="110" t="s">
        <v>916</v>
      </c>
      <c r="I419" s="416">
        <f>+'ANEXO No. 03'!O419</f>
        <v>44600</v>
      </c>
      <c r="J419" s="391">
        <f>+'ANEXO No. 03'!P419</f>
        <v>42600</v>
      </c>
    </row>
    <row r="420" spans="1:10" ht="24">
      <c r="A420" s="109">
        <v>414</v>
      </c>
      <c r="B420" s="110" t="s">
        <v>1097</v>
      </c>
      <c r="C420" s="110" t="s">
        <v>2322</v>
      </c>
      <c r="D420" s="110" t="s">
        <v>2558</v>
      </c>
      <c r="E420" s="110"/>
      <c r="F420" s="110" t="s">
        <v>2558</v>
      </c>
      <c r="G420" s="110"/>
      <c r="H420" s="110" t="s">
        <v>878</v>
      </c>
      <c r="I420" s="416">
        <f>+'ANEXO No. 03'!O420</f>
        <v>257300</v>
      </c>
      <c r="J420" s="391">
        <f>+'ANEXO No. 03'!P420</f>
        <v>244900</v>
      </c>
    </row>
    <row r="421" spans="1:10" ht="24">
      <c r="A421" s="109">
        <v>415</v>
      </c>
      <c r="B421" s="110" t="s">
        <v>1097</v>
      </c>
      <c r="C421" s="110" t="s">
        <v>2322</v>
      </c>
      <c r="D421" s="110" t="s">
        <v>2559</v>
      </c>
      <c r="E421" s="110"/>
      <c r="F421" s="110" t="s">
        <v>2559</v>
      </c>
      <c r="G421" s="110"/>
      <c r="H421" s="110" t="s">
        <v>878</v>
      </c>
      <c r="I421" s="416">
        <f>+'ANEXO No. 03'!O421</f>
        <v>1067900</v>
      </c>
      <c r="J421" s="391">
        <f>+'ANEXO No. 03'!P421</f>
        <v>1015900</v>
      </c>
    </row>
    <row r="422" spans="1:10" ht="24">
      <c r="A422" s="109">
        <v>416</v>
      </c>
      <c r="B422" s="110" t="s">
        <v>876</v>
      </c>
      <c r="C422" s="110" t="s">
        <v>2320</v>
      </c>
      <c r="D422" s="110" t="s">
        <v>2560</v>
      </c>
      <c r="E422" s="110"/>
      <c r="F422" s="110" t="s">
        <v>2560</v>
      </c>
      <c r="G422" s="110" t="s">
        <v>3426</v>
      </c>
      <c r="H422" s="110" t="s">
        <v>890</v>
      </c>
      <c r="I422" s="416">
        <f>+'ANEXO No. 03'!O422</f>
        <v>7200</v>
      </c>
      <c r="J422" s="391">
        <f>+'ANEXO No. 03'!P422</f>
        <v>6800</v>
      </c>
    </row>
    <row r="423" spans="1:10" ht="24">
      <c r="A423" s="109">
        <v>417</v>
      </c>
      <c r="B423" s="110" t="s">
        <v>876</v>
      </c>
      <c r="C423" s="110" t="s">
        <v>2320</v>
      </c>
      <c r="D423" s="110" t="s">
        <v>2561</v>
      </c>
      <c r="E423" s="110"/>
      <c r="F423" s="110" t="s">
        <v>2561</v>
      </c>
      <c r="G423" s="110" t="s">
        <v>3426</v>
      </c>
      <c r="H423" s="110" t="s">
        <v>890</v>
      </c>
      <c r="I423" s="416">
        <f>+'ANEXO No. 03'!O423</f>
        <v>5100</v>
      </c>
      <c r="J423" s="391">
        <f>+'ANEXO No. 03'!P423</f>
        <v>4800</v>
      </c>
    </row>
    <row r="424" spans="1:10" ht="24">
      <c r="A424" s="109">
        <v>418</v>
      </c>
      <c r="B424" s="110" t="s">
        <v>876</v>
      </c>
      <c r="C424" s="110" t="s">
        <v>2320</v>
      </c>
      <c r="D424" s="110" t="s">
        <v>2562</v>
      </c>
      <c r="E424" s="110"/>
      <c r="F424" s="110" t="s">
        <v>2562</v>
      </c>
      <c r="G424" s="110" t="s">
        <v>3426</v>
      </c>
      <c r="H424" s="110" t="s">
        <v>890</v>
      </c>
      <c r="I424" s="416">
        <f>+'ANEXO No. 03'!O424</f>
        <v>6300</v>
      </c>
      <c r="J424" s="391">
        <f>+'ANEXO No. 03'!P424</f>
        <v>6000</v>
      </c>
    </row>
    <row r="425" spans="1:10" ht="24">
      <c r="A425" s="109">
        <v>419</v>
      </c>
      <c r="B425" s="110" t="s">
        <v>876</v>
      </c>
      <c r="C425" s="110" t="s">
        <v>2320</v>
      </c>
      <c r="D425" s="110" t="s">
        <v>2563</v>
      </c>
      <c r="E425" s="110"/>
      <c r="F425" s="110" t="s">
        <v>2563</v>
      </c>
      <c r="G425" s="110" t="s">
        <v>3426</v>
      </c>
      <c r="H425" s="110" t="s">
        <v>890</v>
      </c>
      <c r="I425" s="416">
        <f>+'ANEXO No. 03'!O425</f>
        <v>7000</v>
      </c>
      <c r="J425" s="391">
        <f>+'ANEXO No. 03'!P425</f>
        <v>6600</v>
      </c>
    </row>
    <row r="426" spans="1:10" ht="24">
      <c r="A426" s="109">
        <v>420</v>
      </c>
      <c r="B426" s="110" t="s">
        <v>876</v>
      </c>
      <c r="C426" s="110" t="s">
        <v>2320</v>
      </c>
      <c r="D426" s="110" t="s">
        <v>2564</v>
      </c>
      <c r="E426" s="110"/>
      <c r="F426" s="110" t="s">
        <v>2564</v>
      </c>
      <c r="G426" s="110" t="s">
        <v>3426</v>
      </c>
      <c r="H426" s="110" t="s">
        <v>890</v>
      </c>
      <c r="I426" s="416">
        <f>+'ANEXO No. 03'!O426</f>
        <v>4600</v>
      </c>
      <c r="J426" s="391">
        <f>+'ANEXO No. 03'!P426</f>
        <v>4400</v>
      </c>
    </row>
    <row r="427" spans="1:10" ht="24">
      <c r="A427" s="109">
        <v>421</v>
      </c>
      <c r="B427" s="110" t="s">
        <v>876</v>
      </c>
      <c r="C427" s="110" t="s">
        <v>2320</v>
      </c>
      <c r="D427" s="110" t="s">
        <v>2565</v>
      </c>
      <c r="E427" s="110"/>
      <c r="F427" s="110" t="s">
        <v>2565</v>
      </c>
      <c r="G427" s="110" t="s">
        <v>3426</v>
      </c>
      <c r="H427" s="110" t="s">
        <v>890</v>
      </c>
      <c r="I427" s="416">
        <f>+'ANEXO No. 03'!O427</f>
        <v>4100</v>
      </c>
      <c r="J427" s="391">
        <f>+'ANEXO No. 03'!P427</f>
        <v>3900</v>
      </c>
    </row>
    <row r="428" spans="1:10" ht="24">
      <c r="A428" s="109">
        <v>422</v>
      </c>
      <c r="B428" s="110" t="s">
        <v>876</v>
      </c>
      <c r="C428" s="110" t="s">
        <v>2320</v>
      </c>
      <c r="D428" s="110" t="s">
        <v>2566</v>
      </c>
      <c r="E428" s="110"/>
      <c r="F428" s="110" t="s">
        <v>2566</v>
      </c>
      <c r="G428" s="110" t="s">
        <v>3426</v>
      </c>
      <c r="H428" s="110" t="s">
        <v>890</v>
      </c>
      <c r="I428" s="416">
        <f>+'ANEXO No. 03'!O428</f>
        <v>4300</v>
      </c>
      <c r="J428" s="391">
        <f>+'ANEXO No. 03'!P428</f>
        <v>4100</v>
      </c>
    </row>
    <row r="429" spans="1:10" ht="24">
      <c r="A429" s="109">
        <v>423</v>
      </c>
      <c r="B429" s="110" t="s">
        <v>876</v>
      </c>
      <c r="C429" s="110" t="s">
        <v>2320</v>
      </c>
      <c r="D429" s="110" t="s">
        <v>2567</v>
      </c>
      <c r="E429" s="110"/>
      <c r="F429" s="110" t="s">
        <v>2567</v>
      </c>
      <c r="G429" s="110" t="s">
        <v>3426</v>
      </c>
      <c r="H429" s="110" t="s">
        <v>890</v>
      </c>
      <c r="I429" s="416">
        <f>+'ANEXO No. 03'!O429</f>
        <v>4300</v>
      </c>
      <c r="J429" s="391">
        <f>+'ANEXO No. 03'!P429</f>
        <v>4100</v>
      </c>
    </row>
    <row r="430" spans="1:10" ht="24">
      <c r="A430" s="109">
        <v>424</v>
      </c>
      <c r="B430" s="110" t="s">
        <v>876</v>
      </c>
      <c r="C430" s="110" t="s">
        <v>2320</v>
      </c>
      <c r="D430" s="110" t="s">
        <v>2568</v>
      </c>
      <c r="E430" s="110"/>
      <c r="F430" s="110" t="s">
        <v>2568</v>
      </c>
      <c r="G430" s="110" t="s">
        <v>3426</v>
      </c>
      <c r="H430" s="110" t="s">
        <v>890</v>
      </c>
      <c r="I430" s="416">
        <f>+'ANEXO No. 03'!O430</f>
        <v>2900</v>
      </c>
      <c r="J430" s="391">
        <f>+'ANEXO No. 03'!P430</f>
        <v>2700</v>
      </c>
    </row>
    <row r="431" spans="1:10" ht="24">
      <c r="A431" s="109">
        <v>425</v>
      </c>
      <c r="B431" s="110" t="s">
        <v>876</v>
      </c>
      <c r="C431" s="110" t="s">
        <v>2320</v>
      </c>
      <c r="D431" s="110" t="s">
        <v>2569</v>
      </c>
      <c r="E431" s="110"/>
      <c r="F431" s="110" t="s">
        <v>2569</v>
      </c>
      <c r="G431" s="110" t="s">
        <v>3426</v>
      </c>
      <c r="H431" s="110" t="s">
        <v>890</v>
      </c>
      <c r="I431" s="416">
        <f>+'ANEXO No. 03'!O431</f>
        <v>2900</v>
      </c>
      <c r="J431" s="391">
        <f>+'ANEXO No. 03'!P431</f>
        <v>2700</v>
      </c>
    </row>
    <row r="432" spans="1:10" ht="24">
      <c r="A432" s="109">
        <v>426</v>
      </c>
      <c r="B432" s="110" t="s">
        <v>876</v>
      </c>
      <c r="C432" s="110" t="s">
        <v>2320</v>
      </c>
      <c r="D432" s="110" t="s">
        <v>2570</v>
      </c>
      <c r="E432" s="110"/>
      <c r="F432" s="110" t="s">
        <v>2570</v>
      </c>
      <c r="G432" s="110" t="s">
        <v>3426</v>
      </c>
      <c r="H432" s="110" t="s">
        <v>890</v>
      </c>
      <c r="I432" s="416">
        <f>+'ANEXO No. 03'!O432</f>
        <v>2900</v>
      </c>
      <c r="J432" s="391">
        <f>+'ANEXO No. 03'!P432</f>
        <v>2700</v>
      </c>
    </row>
    <row r="433" spans="1:10" ht="24">
      <c r="A433" s="109">
        <v>427</v>
      </c>
      <c r="B433" s="110" t="s">
        <v>876</v>
      </c>
      <c r="C433" s="110" t="s">
        <v>2320</v>
      </c>
      <c r="D433" s="110" t="s">
        <v>2571</v>
      </c>
      <c r="E433" s="110"/>
      <c r="F433" s="110" t="s">
        <v>2571</v>
      </c>
      <c r="G433" s="110" t="s">
        <v>3426</v>
      </c>
      <c r="H433" s="110" t="s">
        <v>890</v>
      </c>
      <c r="I433" s="416">
        <f>+'ANEXO No. 03'!O433</f>
        <v>2900</v>
      </c>
      <c r="J433" s="391">
        <f>+'ANEXO No. 03'!P433</f>
        <v>2700</v>
      </c>
    </row>
    <row r="434" spans="1:10" ht="24">
      <c r="A434" s="109">
        <v>428</v>
      </c>
      <c r="B434" s="110" t="s">
        <v>876</v>
      </c>
      <c r="C434" s="110" t="s">
        <v>2320</v>
      </c>
      <c r="D434" s="110" t="s">
        <v>2573</v>
      </c>
      <c r="E434" s="110"/>
      <c r="F434" s="110" t="s">
        <v>2573</v>
      </c>
      <c r="G434" s="110" t="s">
        <v>3432</v>
      </c>
      <c r="H434" s="110" t="s">
        <v>890</v>
      </c>
      <c r="I434" s="416">
        <f>+'ANEXO No. 03'!O434</f>
        <v>2900</v>
      </c>
      <c r="J434" s="391">
        <f>+'ANEXO No. 03'!P434</f>
        <v>2700</v>
      </c>
    </row>
    <row r="435" spans="1:10" ht="24">
      <c r="A435" s="109">
        <v>429</v>
      </c>
      <c r="B435" s="110" t="s">
        <v>876</v>
      </c>
      <c r="C435" s="110" t="s">
        <v>2320</v>
      </c>
      <c r="D435" s="110" t="s">
        <v>2574</v>
      </c>
      <c r="E435" s="110"/>
      <c r="F435" s="110" t="s">
        <v>2574</v>
      </c>
      <c r="G435" s="110" t="s">
        <v>3432</v>
      </c>
      <c r="H435" s="110" t="s">
        <v>890</v>
      </c>
      <c r="I435" s="416">
        <f>+'ANEXO No. 03'!O435</f>
        <v>2600</v>
      </c>
      <c r="J435" s="391">
        <f>+'ANEXO No. 03'!P435</f>
        <v>2400</v>
      </c>
    </row>
    <row r="436" spans="1:10" ht="24">
      <c r="A436" s="109">
        <v>430</v>
      </c>
      <c r="B436" s="110" t="s">
        <v>876</v>
      </c>
      <c r="C436" s="110" t="s">
        <v>2320</v>
      </c>
      <c r="D436" s="110" t="s">
        <v>2575</v>
      </c>
      <c r="E436" s="110"/>
      <c r="F436" s="110" t="s">
        <v>2575</v>
      </c>
      <c r="G436" s="110" t="s">
        <v>3432</v>
      </c>
      <c r="H436" s="110" t="s">
        <v>890</v>
      </c>
      <c r="I436" s="416">
        <f>+'ANEXO No. 03'!O436</f>
        <v>10200</v>
      </c>
      <c r="J436" s="391">
        <f>+'ANEXO No. 03'!P436</f>
        <v>9700</v>
      </c>
    </row>
    <row r="437" spans="1:10" ht="24">
      <c r="A437" s="109">
        <v>431</v>
      </c>
      <c r="B437" s="110" t="s">
        <v>876</v>
      </c>
      <c r="C437" s="110" t="s">
        <v>2320</v>
      </c>
      <c r="D437" s="110" t="s">
        <v>2579</v>
      </c>
      <c r="E437" s="110"/>
      <c r="F437" s="110" t="s">
        <v>2579</v>
      </c>
      <c r="G437" s="110" t="s">
        <v>3432</v>
      </c>
      <c r="H437" s="110" t="s">
        <v>890</v>
      </c>
      <c r="I437" s="416">
        <f>+'ANEXO No. 03'!O437</f>
        <v>8600</v>
      </c>
      <c r="J437" s="391">
        <f>+'ANEXO No. 03'!P437</f>
        <v>8200</v>
      </c>
    </row>
    <row r="438" spans="1:10" ht="24">
      <c r="A438" s="109">
        <v>432</v>
      </c>
      <c r="B438" s="110" t="s">
        <v>876</v>
      </c>
      <c r="C438" s="110" t="s">
        <v>2320</v>
      </c>
      <c r="D438" s="110" t="s">
        <v>2576</v>
      </c>
      <c r="E438" s="110"/>
      <c r="F438" s="110" t="s">
        <v>2576</v>
      </c>
      <c r="G438" s="110" t="s">
        <v>3432</v>
      </c>
      <c r="H438" s="110" t="s">
        <v>890</v>
      </c>
      <c r="I438" s="416">
        <f>+'ANEXO No. 03'!O438</f>
        <v>12200</v>
      </c>
      <c r="J438" s="391">
        <f>+'ANEXO No. 03'!P438</f>
        <v>11600</v>
      </c>
    </row>
    <row r="439" spans="1:10" ht="24">
      <c r="A439" s="109">
        <v>433</v>
      </c>
      <c r="B439" s="110" t="s">
        <v>876</v>
      </c>
      <c r="C439" s="110" t="s">
        <v>2320</v>
      </c>
      <c r="D439" s="110" t="s">
        <v>2577</v>
      </c>
      <c r="E439" s="110"/>
      <c r="F439" s="110" t="s">
        <v>2577</v>
      </c>
      <c r="G439" s="110" t="s">
        <v>3432</v>
      </c>
      <c r="H439" s="110" t="s">
        <v>890</v>
      </c>
      <c r="I439" s="416">
        <f>+'ANEXO No. 03'!O439</f>
        <v>11800</v>
      </c>
      <c r="J439" s="391">
        <f>+'ANEXO No. 03'!P439</f>
        <v>11200</v>
      </c>
    </row>
    <row r="440" spans="1:10" ht="24">
      <c r="A440" s="109">
        <v>434</v>
      </c>
      <c r="B440" s="110" t="s">
        <v>876</v>
      </c>
      <c r="C440" s="110" t="s">
        <v>2320</v>
      </c>
      <c r="D440" s="110" t="s">
        <v>2578</v>
      </c>
      <c r="E440" s="110"/>
      <c r="F440" s="110" t="s">
        <v>2578</v>
      </c>
      <c r="G440" s="110" t="s">
        <v>3432</v>
      </c>
      <c r="H440" s="110" t="s">
        <v>890</v>
      </c>
      <c r="I440" s="416">
        <f>+'ANEXO No. 03'!O440</f>
        <v>12200</v>
      </c>
      <c r="J440" s="391">
        <f>+'ANEXO No. 03'!P440</f>
        <v>11600</v>
      </c>
    </row>
    <row r="441" spans="1:10" ht="24">
      <c r="A441" s="109">
        <v>435</v>
      </c>
      <c r="B441" s="110" t="s">
        <v>3422</v>
      </c>
      <c r="C441" s="110" t="s">
        <v>2322</v>
      </c>
      <c r="D441" s="110" t="s">
        <v>2855</v>
      </c>
      <c r="E441" s="110"/>
      <c r="F441" s="110" t="s">
        <v>2855</v>
      </c>
      <c r="G441" s="110"/>
      <c r="H441" s="110" t="s">
        <v>878</v>
      </c>
      <c r="I441" s="416">
        <f>+'ANEXO No. 03'!O441</f>
        <v>19900</v>
      </c>
      <c r="J441" s="391">
        <f>+'ANEXO No. 03'!P441</f>
        <v>18900</v>
      </c>
    </row>
    <row r="442" spans="1:10" ht="24">
      <c r="A442" s="109">
        <v>436</v>
      </c>
      <c r="B442" s="110" t="s">
        <v>1097</v>
      </c>
      <c r="C442" s="110" t="s">
        <v>2396</v>
      </c>
      <c r="D442" s="110" t="s">
        <v>2856</v>
      </c>
      <c r="E442" s="110"/>
      <c r="F442" s="110" t="s">
        <v>2856</v>
      </c>
      <c r="G442" s="110"/>
      <c r="H442" s="110" t="s">
        <v>878</v>
      </c>
      <c r="I442" s="416">
        <f>+'ANEXO No. 03'!O442</f>
        <v>31800</v>
      </c>
      <c r="J442" s="391">
        <f>+'ANEXO No. 03'!P442</f>
        <v>30300</v>
      </c>
    </row>
    <row r="443" spans="1:10" ht="36">
      <c r="A443" s="109">
        <v>437</v>
      </c>
      <c r="B443" s="110" t="s">
        <v>1097</v>
      </c>
      <c r="C443" s="110" t="s">
        <v>2322</v>
      </c>
      <c r="D443" s="110" t="s">
        <v>2857</v>
      </c>
      <c r="E443" s="110"/>
      <c r="F443" s="110" t="s">
        <v>2857</v>
      </c>
      <c r="G443" s="110"/>
      <c r="H443" s="110" t="s">
        <v>878</v>
      </c>
      <c r="I443" s="416">
        <f>+'ANEXO No. 03'!O443</f>
        <v>478500</v>
      </c>
      <c r="J443" s="391">
        <f>+'ANEXO No. 03'!P443</f>
        <v>455200</v>
      </c>
    </row>
    <row r="444" spans="1:10" ht="24">
      <c r="A444" s="109">
        <v>438</v>
      </c>
      <c r="B444" s="110" t="s">
        <v>1097</v>
      </c>
      <c r="C444" s="110" t="s">
        <v>2322</v>
      </c>
      <c r="D444" s="110" t="s">
        <v>2858</v>
      </c>
      <c r="E444" s="110"/>
      <c r="F444" s="110" t="s">
        <v>2858</v>
      </c>
      <c r="G444" s="110"/>
      <c r="H444" s="110" t="s">
        <v>878</v>
      </c>
      <c r="I444" s="416">
        <f>+'ANEXO No. 03'!O444</f>
        <v>19000</v>
      </c>
      <c r="J444" s="391">
        <f>+'ANEXO No. 03'!P444</f>
        <v>18100</v>
      </c>
    </row>
    <row r="445" spans="1:10" ht="24">
      <c r="A445" s="109">
        <v>439</v>
      </c>
      <c r="B445" s="110" t="s">
        <v>1097</v>
      </c>
      <c r="C445" s="110" t="s">
        <v>2396</v>
      </c>
      <c r="D445" s="110" t="s">
        <v>2859</v>
      </c>
      <c r="E445" s="110"/>
      <c r="F445" s="110" t="s">
        <v>2859</v>
      </c>
      <c r="G445" s="110"/>
      <c r="H445" s="110" t="s">
        <v>878</v>
      </c>
      <c r="I445" s="416">
        <f>+'ANEXO No. 03'!O445</f>
        <v>43700</v>
      </c>
      <c r="J445" s="391">
        <f>+'ANEXO No. 03'!P445</f>
        <v>41500</v>
      </c>
    </row>
    <row r="446" spans="1:10" ht="36">
      <c r="A446" s="109">
        <v>440</v>
      </c>
      <c r="B446" s="110" t="s">
        <v>3422</v>
      </c>
      <c r="C446" s="110" t="s">
        <v>2357</v>
      </c>
      <c r="D446" s="110" t="s">
        <v>2860</v>
      </c>
      <c r="E446" s="110"/>
      <c r="F446" s="110" t="s">
        <v>2860</v>
      </c>
      <c r="G446" s="110"/>
      <c r="H446" s="110" t="s">
        <v>890</v>
      </c>
      <c r="I446" s="416">
        <f>+'ANEXO No. 03'!O446</f>
        <v>67500</v>
      </c>
      <c r="J446" s="391">
        <f>+'ANEXO No. 03'!P446</f>
        <v>64200</v>
      </c>
    </row>
    <row r="447" spans="1:10" ht="24">
      <c r="A447" s="109">
        <v>441</v>
      </c>
      <c r="B447" s="110" t="s">
        <v>1097</v>
      </c>
      <c r="C447" s="110" t="s">
        <v>2322</v>
      </c>
      <c r="D447" s="110" t="s">
        <v>2861</v>
      </c>
      <c r="E447" s="110"/>
      <c r="F447" s="110" t="s">
        <v>2861</v>
      </c>
      <c r="G447" s="110"/>
      <c r="H447" s="110" t="s">
        <v>878</v>
      </c>
      <c r="I447" s="416">
        <f>+'ANEXO No. 03'!O447</f>
        <v>1426000</v>
      </c>
      <c r="J447" s="391">
        <f>+'ANEXO No. 03'!P447</f>
        <v>1356600</v>
      </c>
    </row>
    <row r="448" spans="1:10" ht="24">
      <c r="A448" s="109">
        <v>442</v>
      </c>
      <c r="B448" s="110" t="s">
        <v>1097</v>
      </c>
      <c r="C448" s="110" t="s">
        <v>2320</v>
      </c>
      <c r="D448" s="110" t="s">
        <v>2862</v>
      </c>
      <c r="E448" s="110"/>
      <c r="F448" s="110" t="s">
        <v>2862</v>
      </c>
      <c r="G448" s="110"/>
      <c r="H448" s="110" t="s">
        <v>878</v>
      </c>
      <c r="I448" s="416">
        <f>+'ANEXO No. 03'!O448</f>
        <v>1036200</v>
      </c>
      <c r="J448" s="391">
        <f>+'ANEXO No. 03'!P448</f>
        <v>985800</v>
      </c>
    </row>
    <row r="449" spans="1:10" ht="24">
      <c r="A449" s="109">
        <v>443</v>
      </c>
      <c r="B449" s="110" t="s">
        <v>1097</v>
      </c>
      <c r="C449" s="110" t="s">
        <v>2322</v>
      </c>
      <c r="D449" s="110" t="s">
        <v>2863</v>
      </c>
      <c r="E449" s="110"/>
      <c r="F449" s="110" t="s">
        <v>2863</v>
      </c>
      <c r="G449" s="110"/>
      <c r="H449" s="110" t="s">
        <v>878</v>
      </c>
      <c r="I449" s="416">
        <f>+'ANEXO No. 03'!O449</f>
        <v>957100</v>
      </c>
      <c r="J449" s="391">
        <f>+'ANEXO No. 03'!P449</f>
        <v>910500</v>
      </c>
    </row>
    <row r="450" spans="1:10" ht="24">
      <c r="A450" s="109">
        <v>444</v>
      </c>
      <c r="B450" s="110" t="s">
        <v>3422</v>
      </c>
      <c r="C450" s="110" t="s">
        <v>2320</v>
      </c>
      <c r="D450" s="110" t="s">
        <v>2864</v>
      </c>
      <c r="E450" s="110"/>
      <c r="F450" s="110" t="s">
        <v>2864</v>
      </c>
      <c r="G450" s="110"/>
      <c r="H450" s="110" t="s">
        <v>878</v>
      </c>
      <c r="I450" s="416">
        <f>+'ANEXO No. 03'!O450</f>
        <v>279900</v>
      </c>
      <c r="J450" s="391">
        <f>+'ANEXO No. 03'!P450</f>
        <v>266300</v>
      </c>
    </row>
    <row r="451" spans="1:10" ht="24">
      <c r="A451" s="109">
        <v>445</v>
      </c>
      <c r="B451" s="110" t="s">
        <v>3422</v>
      </c>
      <c r="C451" s="110" t="s">
        <v>2398</v>
      </c>
      <c r="D451" s="110" t="s">
        <v>2865</v>
      </c>
      <c r="E451" s="110"/>
      <c r="F451" s="110" t="s">
        <v>2865</v>
      </c>
      <c r="G451" s="110"/>
      <c r="H451" s="110" t="s">
        <v>878</v>
      </c>
      <c r="I451" s="416">
        <f>+'ANEXO No. 03'!O451</f>
        <v>192500</v>
      </c>
      <c r="J451" s="391">
        <f>+'ANEXO No. 03'!P451</f>
        <v>183100</v>
      </c>
    </row>
    <row r="452" spans="1:10" ht="24">
      <c r="A452" s="109">
        <v>446</v>
      </c>
      <c r="B452" s="110" t="s">
        <v>3422</v>
      </c>
      <c r="C452" s="110" t="s">
        <v>2357</v>
      </c>
      <c r="D452" s="110" t="s">
        <v>3417</v>
      </c>
      <c r="E452" s="110"/>
      <c r="F452" s="110" t="s">
        <v>3417</v>
      </c>
      <c r="G452" s="110" t="s">
        <v>3431</v>
      </c>
      <c r="H452" s="110" t="s">
        <v>896</v>
      </c>
      <c r="I452" s="416">
        <f>+'ANEXO No. 03'!O452</f>
        <v>275500</v>
      </c>
      <c r="J452" s="391">
        <f>+'ANEXO No. 03'!P452</f>
        <v>262100</v>
      </c>
    </row>
    <row r="453" spans="1:10" ht="24">
      <c r="A453" s="109">
        <v>447</v>
      </c>
      <c r="B453" s="110" t="s">
        <v>1097</v>
      </c>
      <c r="C453" s="110" t="s">
        <v>2320</v>
      </c>
      <c r="D453" s="110" t="s">
        <v>2867</v>
      </c>
      <c r="E453" s="110"/>
      <c r="F453" s="110" t="s">
        <v>2867</v>
      </c>
      <c r="G453" s="110"/>
      <c r="H453" s="110" t="s">
        <v>878</v>
      </c>
      <c r="I453" s="416">
        <f>+'ANEXO No. 03'!O453</f>
        <v>2812400</v>
      </c>
      <c r="J453" s="391">
        <f>+'ANEXO No. 03'!P453</f>
        <v>2675500</v>
      </c>
    </row>
    <row r="454" spans="1:10" ht="24">
      <c r="A454" s="109">
        <v>448</v>
      </c>
      <c r="B454" s="110" t="s">
        <v>1097</v>
      </c>
      <c r="C454" s="110" t="s">
        <v>2322</v>
      </c>
      <c r="D454" s="110" t="s">
        <v>2868</v>
      </c>
      <c r="E454" s="110"/>
      <c r="F454" s="110" t="s">
        <v>2868</v>
      </c>
      <c r="G454" s="110"/>
      <c r="H454" s="110" t="s">
        <v>878</v>
      </c>
      <c r="I454" s="416">
        <f>+'ANEXO No. 03'!O454</f>
        <v>1456000</v>
      </c>
      <c r="J454" s="391">
        <f>+'ANEXO No. 03'!P454</f>
        <v>1385100</v>
      </c>
    </row>
    <row r="455" spans="1:10" ht="24">
      <c r="A455" s="109">
        <v>449</v>
      </c>
      <c r="B455" s="110" t="s">
        <v>1097</v>
      </c>
      <c r="C455" s="110" t="s">
        <v>2320</v>
      </c>
      <c r="D455" s="110" t="s">
        <v>2869</v>
      </c>
      <c r="E455" s="110"/>
      <c r="F455" s="110" t="s">
        <v>2869</v>
      </c>
      <c r="G455" s="110"/>
      <c r="H455" s="110" t="s">
        <v>878</v>
      </c>
      <c r="I455" s="416">
        <f>+'ANEXO No. 03'!O455</f>
        <v>219100</v>
      </c>
      <c r="J455" s="391">
        <f>+'ANEXO No. 03'!P455</f>
        <v>208400</v>
      </c>
    </row>
    <row r="456" spans="1:10" ht="24">
      <c r="A456" s="109">
        <v>450</v>
      </c>
      <c r="B456" s="110" t="s">
        <v>1097</v>
      </c>
      <c r="C456" s="110" t="s">
        <v>2322</v>
      </c>
      <c r="D456" s="110" t="s">
        <v>3330</v>
      </c>
      <c r="E456" s="110"/>
      <c r="F456" s="110" t="s">
        <v>3330</v>
      </c>
      <c r="G456" s="110"/>
      <c r="H456" s="110" t="s">
        <v>878</v>
      </c>
      <c r="I456" s="416">
        <f>+'ANEXO No. 03'!O456</f>
        <v>1612200</v>
      </c>
      <c r="J456" s="391">
        <f>+'ANEXO No. 03'!P456</f>
        <v>1571500</v>
      </c>
    </row>
    <row r="457" spans="1:10" ht="24">
      <c r="A457" s="109">
        <v>451</v>
      </c>
      <c r="B457" s="110" t="s">
        <v>1097</v>
      </c>
      <c r="C457" s="110" t="s">
        <v>2322</v>
      </c>
      <c r="D457" s="110" t="s">
        <v>3418</v>
      </c>
      <c r="E457" s="110"/>
      <c r="F457" s="110" t="s">
        <v>3418</v>
      </c>
      <c r="G457" s="110"/>
      <c r="H457" s="110" t="s">
        <v>878</v>
      </c>
      <c r="I457" s="416">
        <f>+'ANEXO No. 03'!O457</f>
        <v>389200</v>
      </c>
      <c r="J457" s="391">
        <f>+'ANEXO No. 03'!P457</f>
        <v>370200</v>
      </c>
    </row>
    <row r="458" spans="1:10" ht="24">
      <c r="A458" s="109">
        <v>452</v>
      </c>
      <c r="B458" s="110" t="s">
        <v>1097</v>
      </c>
      <c r="C458" s="110" t="s">
        <v>2322</v>
      </c>
      <c r="D458" s="110" t="s">
        <v>3419</v>
      </c>
      <c r="E458" s="110"/>
      <c r="F458" s="110" t="s">
        <v>3419</v>
      </c>
      <c r="G458" s="110"/>
      <c r="H458" s="110" t="s">
        <v>878</v>
      </c>
      <c r="I458" s="416">
        <f>+'ANEXO No. 03'!O458</f>
        <v>421600</v>
      </c>
      <c r="J458" s="391">
        <f>+'ANEXO No. 03'!P458</f>
        <v>401000</v>
      </c>
    </row>
    <row r="459" spans="1:10" ht="36">
      <c r="A459" s="109">
        <v>453</v>
      </c>
      <c r="B459" s="110" t="s">
        <v>1097</v>
      </c>
      <c r="C459" s="110" t="s">
        <v>2396</v>
      </c>
      <c r="D459" s="110" t="s">
        <v>3420</v>
      </c>
      <c r="E459" s="110"/>
      <c r="F459" s="110" t="s">
        <v>3420</v>
      </c>
      <c r="G459" s="110"/>
      <c r="H459" s="110" t="s">
        <v>878</v>
      </c>
      <c r="I459" s="416">
        <f>+'ANEXO No. 03'!O459</f>
        <v>169300</v>
      </c>
      <c r="J459" s="391">
        <f>+'ANEXO No. 03'!P459</f>
        <v>161100</v>
      </c>
    </row>
    <row r="460" spans="1:10" ht="24">
      <c r="A460" s="109">
        <v>454</v>
      </c>
      <c r="B460" s="114" t="s">
        <v>1097</v>
      </c>
      <c r="C460" s="114" t="s">
        <v>2320</v>
      </c>
      <c r="D460" s="188" t="s">
        <v>3679</v>
      </c>
      <c r="E460" s="114"/>
      <c r="F460" s="188"/>
      <c r="G460" s="110"/>
      <c r="H460" s="110" t="s">
        <v>878</v>
      </c>
      <c r="I460" s="416">
        <f>+'ANEXO No. 03'!O460</f>
        <v>36800</v>
      </c>
      <c r="J460" s="391">
        <f>+'ANEXO No. 03'!P460</f>
        <v>35000</v>
      </c>
    </row>
    <row r="461" spans="1:10" ht="24">
      <c r="A461" s="109">
        <v>455</v>
      </c>
      <c r="B461" s="114" t="s">
        <v>1097</v>
      </c>
      <c r="C461" s="114" t="s">
        <v>2322</v>
      </c>
      <c r="D461" s="188" t="s">
        <v>3680</v>
      </c>
      <c r="E461" s="114"/>
      <c r="F461" s="188"/>
      <c r="G461" s="110"/>
      <c r="H461" s="110" t="s">
        <v>878</v>
      </c>
      <c r="I461" s="416">
        <f>+'ANEXO No. 03'!O461</f>
        <v>1536900</v>
      </c>
      <c r="J461" s="391">
        <f>+'ANEXO No. 03'!P461</f>
        <v>1463700</v>
      </c>
    </row>
    <row r="462" spans="1:10" ht="24">
      <c r="A462" s="109">
        <v>456</v>
      </c>
      <c r="B462" s="114" t="s">
        <v>1097</v>
      </c>
      <c r="C462" s="114" t="s">
        <v>2322</v>
      </c>
      <c r="D462" s="188" t="s">
        <v>3681</v>
      </c>
      <c r="E462" s="114"/>
      <c r="F462" s="188"/>
      <c r="G462" s="110"/>
      <c r="H462" s="110" t="s">
        <v>878</v>
      </c>
      <c r="I462" s="416">
        <f>+'ANEXO No. 03'!O462</f>
        <v>1774500</v>
      </c>
      <c r="J462" s="391">
        <f>+'ANEXO No. 03'!P462</f>
        <v>1690000</v>
      </c>
    </row>
    <row r="463" spans="1:10" ht="24">
      <c r="A463" s="109">
        <v>457</v>
      </c>
      <c r="B463" s="114" t="s">
        <v>1097</v>
      </c>
      <c r="C463" s="114" t="s">
        <v>2320</v>
      </c>
      <c r="D463" s="188" t="s">
        <v>3682</v>
      </c>
      <c r="E463" s="114"/>
      <c r="F463" s="188"/>
      <c r="G463" s="110"/>
      <c r="H463" s="110" t="s">
        <v>878</v>
      </c>
      <c r="I463" s="416">
        <f>+'ANEXO No. 03'!O463</f>
        <v>882000</v>
      </c>
      <c r="J463" s="391">
        <f>+'ANEXO No. 03'!P463</f>
        <v>840000</v>
      </c>
    </row>
    <row r="464" spans="1:10" ht="24">
      <c r="A464" s="109">
        <v>458</v>
      </c>
      <c r="B464" s="114" t="s">
        <v>876</v>
      </c>
      <c r="C464" s="114" t="s">
        <v>2322</v>
      </c>
      <c r="D464" s="188" t="s">
        <v>3683</v>
      </c>
      <c r="E464" s="114"/>
      <c r="F464" s="188"/>
      <c r="G464" s="110"/>
      <c r="H464" s="110" t="s">
        <v>890</v>
      </c>
      <c r="I464" s="416">
        <f>+'ANEXO No. 03'!O464</f>
        <v>268600</v>
      </c>
      <c r="J464" s="391">
        <f>+'ANEXO No. 03'!P464</f>
        <v>255900</v>
      </c>
    </row>
    <row r="465" spans="1:10" ht="24">
      <c r="A465" s="109">
        <v>459</v>
      </c>
      <c r="B465" s="114" t="s">
        <v>1097</v>
      </c>
      <c r="C465" s="114" t="s">
        <v>2320</v>
      </c>
      <c r="D465" s="188" t="s">
        <v>3606</v>
      </c>
      <c r="E465" s="114"/>
      <c r="F465" s="188"/>
      <c r="G465" s="110"/>
      <c r="H465" s="110" t="s">
        <v>890</v>
      </c>
      <c r="I465" s="416">
        <f>+'ANEXO No. 03'!O465</f>
        <v>56800</v>
      </c>
      <c r="J465" s="391">
        <f>+'ANEXO No. 03'!P465</f>
        <v>54100</v>
      </c>
    </row>
    <row r="466" spans="1:10" ht="24">
      <c r="A466" s="109">
        <v>460</v>
      </c>
      <c r="B466" s="114" t="s">
        <v>1097</v>
      </c>
      <c r="C466" s="114" t="s">
        <v>2322</v>
      </c>
      <c r="D466" s="188" t="s">
        <v>3684</v>
      </c>
      <c r="E466" s="114"/>
      <c r="F466" s="188"/>
      <c r="G466" s="110"/>
      <c r="H466" s="110" t="s">
        <v>878</v>
      </c>
      <c r="I466" s="416">
        <f>+'ANEXO No. 03'!O466</f>
        <v>337400</v>
      </c>
      <c r="J466" s="391">
        <f>+'ANEXO No. 03'!P466</f>
        <v>321300</v>
      </c>
    </row>
    <row r="467" spans="1:10" ht="24">
      <c r="A467" s="109">
        <v>461</v>
      </c>
      <c r="B467" s="114" t="s">
        <v>1097</v>
      </c>
      <c r="C467" s="114" t="s">
        <v>2322</v>
      </c>
      <c r="D467" s="188" t="s">
        <v>3685</v>
      </c>
      <c r="E467" s="114"/>
      <c r="F467" s="188"/>
      <c r="G467" s="110"/>
      <c r="H467" s="110" t="s">
        <v>878</v>
      </c>
      <c r="I467" s="416">
        <f>+'ANEXO No. 03'!O467</f>
        <v>1049000</v>
      </c>
      <c r="J467" s="391">
        <f>+'ANEXO No. 03'!P467</f>
        <v>999000</v>
      </c>
    </row>
    <row r="468" spans="1:10" ht="24">
      <c r="A468" s="109">
        <v>462</v>
      </c>
      <c r="B468" s="114" t="s">
        <v>1097</v>
      </c>
      <c r="C468" s="114" t="s">
        <v>2322</v>
      </c>
      <c r="D468" s="188" t="s">
        <v>3686</v>
      </c>
      <c r="E468" s="114"/>
      <c r="F468" s="188"/>
      <c r="G468" s="110"/>
      <c r="H468" s="110" t="s">
        <v>878</v>
      </c>
      <c r="I468" s="416">
        <f>+'ANEXO No. 03'!O468</f>
        <v>3061300</v>
      </c>
      <c r="J468" s="391">
        <f>+'ANEXO No. 03'!P468</f>
        <v>2915500</v>
      </c>
    </row>
    <row r="469" spans="1:10" ht="24">
      <c r="A469" s="109">
        <v>463</v>
      </c>
      <c r="B469" s="114" t="s">
        <v>1097</v>
      </c>
      <c r="C469" s="114" t="s">
        <v>2322</v>
      </c>
      <c r="D469" s="188" t="s">
        <v>3687</v>
      </c>
      <c r="E469" s="114"/>
      <c r="F469" s="188"/>
      <c r="G469" s="110"/>
      <c r="H469" s="110" t="s">
        <v>878</v>
      </c>
      <c r="I469" s="416">
        <f>+'ANEXO No. 03'!O469</f>
        <v>603500</v>
      </c>
      <c r="J469" s="391">
        <f>+'ANEXO No. 03'!P469</f>
        <v>574800</v>
      </c>
    </row>
    <row r="470" spans="1:10" ht="24">
      <c r="A470" s="109">
        <v>464</v>
      </c>
      <c r="B470" s="114" t="s">
        <v>1097</v>
      </c>
      <c r="C470" s="114" t="s">
        <v>2322</v>
      </c>
      <c r="D470" s="188" t="s">
        <v>3688</v>
      </c>
      <c r="E470" s="114"/>
      <c r="F470" s="188"/>
      <c r="G470" s="110"/>
      <c r="H470" s="110" t="s">
        <v>878</v>
      </c>
      <c r="I470" s="416">
        <f>+'ANEXO No. 03'!O470</f>
        <v>862800</v>
      </c>
      <c r="J470" s="391">
        <f>+'ANEXO No. 03'!P470</f>
        <v>821700</v>
      </c>
    </row>
    <row r="471" spans="1:10" ht="24">
      <c r="A471" s="109">
        <v>465</v>
      </c>
      <c r="B471" s="114" t="s">
        <v>1097</v>
      </c>
      <c r="C471" s="114" t="s">
        <v>2322</v>
      </c>
      <c r="D471" s="188" t="s">
        <v>3689</v>
      </c>
      <c r="E471" s="114"/>
      <c r="F471" s="188"/>
      <c r="G471" s="110"/>
      <c r="H471" s="110" t="s">
        <v>878</v>
      </c>
      <c r="I471" s="416">
        <f>+'ANEXO No. 03'!O471</f>
        <v>862800</v>
      </c>
      <c r="J471" s="391">
        <f>+'ANEXO No. 03'!P471</f>
        <v>821700</v>
      </c>
    </row>
    <row r="472" spans="1:10" ht="24">
      <c r="A472" s="109">
        <v>466</v>
      </c>
      <c r="B472" s="114" t="s">
        <v>1097</v>
      </c>
      <c r="C472" s="114" t="s">
        <v>2322</v>
      </c>
      <c r="D472" s="188" t="s">
        <v>3690</v>
      </c>
      <c r="E472" s="114"/>
      <c r="F472" s="188"/>
      <c r="G472" s="110"/>
      <c r="H472" s="110" t="s">
        <v>878</v>
      </c>
      <c r="I472" s="416">
        <f>+'ANEXO No. 03'!O472</f>
        <v>862800</v>
      </c>
      <c r="J472" s="391">
        <f>+'ANEXO No. 03'!P472</f>
        <v>821700</v>
      </c>
    </row>
    <row r="473" spans="1:10" ht="24">
      <c r="A473" s="109">
        <v>467</v>
      </c>
      <c r="B473" s="114" t="s">
        <v>1097</v>
      </c>
      <c r="C473" s="114" t="s">
        <v>2322</v>
      </c>
      <c r="D473" s="188" t="s">
        <v>3691</v>
      </c>
      <c r="E473" s="114"/>
      <c r="F473" s="188"/>
      <c r="G473" s="110"/>
      <c r="H473" s="110" t="s">
        <v>878</v>
      </c>
      <c r="I473" s="416">
        <f>+'ANEXO No. 03'!O473</f>
        <v>1375300</v>
      </c>
      <c r="J473" s="391">
        <f>+'ANEXO No. 03'!P473</f>
        <v>1309800</v>
      </c>
    </row>
    <row r="474" spans="1:10" ht="24">
      <c r="A474" s="109">
        <v>468</v>
      </c>
      <c r="B474" s="114" t="s">
        <v>1097</v>
      </c>
      <c r="C474" s="114" t="s">
        <v>2322</v>
      </c>
      <c r="D474" s="188" t="s">
        <v>3692</v>
      </c>
      <c r="E474" s="114"/>
      <c r="F474" s="188"/>
      <c r="G474" s="110"/>
      <c r="H474" s="110" t="s">
        <v>878</v>
      </c>
      <c r="I474" s="416">
        <f>+'ANEXO No. 03'!O474</f>
        <v>619500</v>
      </c>
      <c r="J474" s="391">
        <f>+'ANEXO No. 03'!P474</f>
        <v>590000</v>
      </c>
    </row>
    <row r="475" spans="1:10" ht="24">
      <c r="A475" s="109">
        <v>469</v>
      </c>
      <c r="B475" s="114" t="s">
        <v>1097</v>
      </c>
      <c r="C475" s="114" t="s">
        <v>2412</v>
      </c>
      <c r="D475" s="188" t="s">
        <v>3693</v>
      </c>
      <c r="E475" s="114"/>
      <c r="F475" s="188"/>
      <c r="G475" s="110"/>
      <c r="H475" s="110" t="s">
        <v>878</v>
      </c>
      <c r="I475" s="416">
        <f>+'ANEXO No. 03'!O475</f>
        <v>892500</v>
      </c>
      <c r="J475" s="391">
        <f>+'ANEXO No. 03'!P475</f>
        <v>850000</v>
      </c>
    </row>
  </sheetData>
  <autoFilter ref="A6:J459" xr:uid="{00000000-0009-0000-0000-00000A000000}"/>
  <mergeCells count="5">
    <mergeCell ref="A4:H5"/>
    <mergeCell ref="A1:J1"/>
    <mergeCell ref="A2:J2"/>
    <mergeCell ref="A3:J3"/>
    <mergeCell ref="I4:J4"/>
  </mergeCells>
  <conditionalFormatting sqref="D460:D475">
    <cfRule type="duplicateValues" dxfId="7" priority="1"/>
    <cfRule type="duplicateValues" dxfId="6" priority="2"/>
    <cfRule type="duplicateValues" dxfId="5" priority="3"/>
  </conditionalFormatting>
  <conditionalFormatting sqref="F460:F475">
    <cfRule type="duplicateValues" dxfId="4" priority="4"/>
    <cfRule type="duplicateValues" dxfId="3" priority="5"/>
    <cfRule type="duplicateValues" dxfId="2" priority="6"/>
  </conditionalFormatting>
  <hyperlinks>
    <hyperlink ref="D272" r:id="rId1" display="https://www.hiltrento.com/sellos-manuales/871-sello-numerador-12-mm-6-digitos.html" xr:uid="{00000000-0004-0000-0A00-000000000000}"/>
  </hyperlinks>
  <pageMargins left="0.7" right="0.7" top="0.75" bottom="0.75" header="0.3" footer="0.3"/>
  <pageSetup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B4173-343C-4B55-AD3C-23D1FFAACDAB}">
  <sheetPr>
    <tabColor theme="9" tint="0.39997558519241921"/>
  </sheetPr>
  <dimension ref="A1:W36"/>
  <sheetViews>
    <sheetView showGridLines="0" workbookViewId="0">
      <pane ySplit="7" topLeftCell="A30" activePane="bottomLeft" state="frozen"/>
      <selection pane="bottomLeft" activeCell="F50" sqref="F50"/>
    </sheetView>
  </sheetViews>
  <sheetFormatPr baseColWidth="10" defaultRowHeight="15"/>
  <cols>
    <col min="24" max="24" width="11.42578125" customWidth="1"/>
  </cols>
  <sheetData>
    <row r="1" spans="1:23" ht="15.75" thickBot="1">
      <c r="A1" s="572"/>
      <c r="B1" s="573"/>
      <c r="C1" s="573"/>
      <c r="D1" s="573"/>
      <c r="E1" s="572"/>
      <c r="F1" s="572"/>
      <c r="G1" s="572"/>
      <c r="H1" s="574"/>
      <c r="I1" s="575"/>
      <c r="J1" s="574"/>
      <c r="K1" s="574"/>
      <c r="L1" s="573"/>
      <c r="M1" s="573"/>
      <c r="N1" s="574"/>
      <c r="O1" s="574"/>
      <c r="P1" s="574"/>
      <c r="Q1" s="574"/>
      <c r="R1" s="573"/>
      <c r="S1" s="573"/>
      <c r="T1" s="573"/>
      <c r="U1" s="573"/>
      <c r="V1" s="573"/>
      <c r="W1" s="573"/>
    </row>
    <row r="2" spans="1:23" ht="27" customHeight="1" thickBot="1">
      <c r="A2" s="679"/>
      <c r="B2" s="576" t="s">
        <v>3730</v>
      </c>
      <c r="C2" s="681" t="s">
        <v>3731</v>
      </c>
      <c r="D2" s="682"/>
      <c r="E2" s="682"/>
      <c r="F2" s="682"/>
      <c r="G2" s="682"/>
      <c r="H2" s="682"/>
      <c r="I2" s="682"/>
      <c r="J2" s="682"/>
      <c r="K2" s="682"/>
      <c r="L2" s="682"/>
      <c r="M2" s="682"/>
      <c r="N2" s="682"/>
      <c r="O2" s="682"/>
      <c r="P2" s="682"/>
      <c r="Q2" s="682"/>
      <c r="R2" s="683"/>
      <c r="S2" s="684" t="s">
        <v>3732</v>
      </c>
      <c r="T2" s="685"/>
      <c r="U2" s="686"/>
      <c r="V2" s="687" t="s">
        <v>3733</v>
      </c>
      <c r="W2" s="688"/>
    </row>
    <row r="3" spans="1:23" ht="27" customHeight="1" thickBot="1">
      <c r="A3" s="680"/>
      <c r="B3" s="576" t="s">
        <v>3734</v>
      </c>
      <c r="C3" s="689" t="s">
        <v>3735</v>
      </c>
      <c r="D3" s="690"/>
      <c r="E3" s="690"/>
      <c r="F3" s="690"/>
      <c r="G3" s="690"/>
      <c r="H3" s="690"/>
      <c r="I3" s="690"/>
      <c r="J3" s="690"/>
      <c r="K3" s="690"/>
      <c r="L3" s="690"/>
      <c r="M3" s="690"/>
      <c r="N3" s="690"/>
      <c r="O3" s="690"/>
      <c r="P3" s="690"/>
      <c r="Q3" s="690"/>
      <c r="R3" s="691"/>
      <c r="S3" s="692" t="s">
        <v>3736</v>
      </c>
      <c r="T3" s="693"/>
      <c r="U3" s="694"/>
      <c r="V3" s="695">
        <v>0</v>
      </c>
      <c r="W3" s="696"/>
    </row>
    <row r="4" spans="1:23" ht="15.75" thickBot="1">
      <c r="A4" s="577"/>
      <c r="B4" s="674" t="s">
        <v>3737</v>
      </c>
      <c r="C4" s="674"/>
      <c r="D4" s="674"/>
      <c r="E4" s="674"/>
      <c r="F4" s="674"/>
      <c r="G4" s="674"/>
      <c r="H4" s="674"/>
      <c r="I4" s="674"/>
      <c r="J4" s="674"/>
      <c r="K4" s="674"/>
      <c r="L4" s="674"/>
      <c r="M4" s="674"/>
      <c r="N4" s="674"/>
      <c r="O4" s="674"/>
      <c r="P4" s="674"/>
      <c r="Q4" s="674"/>
      <c r="R4" s="674"/>
      <c r="S4" s="674"/>
      <c r="T4" s="674"/>
      <c r="U4" s="674"/>
      <c r="V4" s="674"/>
      <c r="W4" s="675"/>
    </row>
    <row r="5" spans="1:23">
      <c r="A5" s="676" t="s">
        <v>3738</v>
      </c>
      <c r="B5" s="669" t="s">
        <v>2123</v>
      </c>
      <c r="C5" s="669" t="s">
        <v>2122</v>
      </c>
      <c r="D5" s="669" t="s">
        <v>2116</v>
      </c>
      <c r="E5" s="669" t="s">
        <v>2117</v>
      </c>
      <c r="F5" s="671" t="s">
        <v>3739</v>
      </c>
      <c r="G5" s="671" t="s">
        <v>2118</v>
      </c>
      <c r="H5" s="669" t="s">
        <v>3740</v>
      </c>
      <c r="I5" s="669" t="s">
        <v>3741</v>
      </c>
      <c r="J5" s="669" t="s">
        <v>3742</v>
      </c>
      <c r="K5" s="669" t="s">
        <v>3743</v>
      </c>
      <c r="L5" s="669" t="s">
        <v>2114</v>
      </c>
      <c r="M5" s="671" t="s">
        <v>3744</v>
      </c>
      <c r="N5" s="671" t="s">
        <v>3745</v>
      </c>
      <c r="O5" s="671"/>
      <c r="P5" s="671"/>
      <c r="Q5" s="671"/>
      <c r="R5" s="669" t="s">
        <v>2121</v>
      </c>
      <c r="S5" s="669" t="s">
        <v>3746</v>
      </c>
      <c r="T5" s="669" t="s">
        <v>2119</v>
      </c>
      <c r="U5" s="669" t="s">
        <v>2120</v>
      </c>
      <c r="V5" s="671" t="s">
        <v>2115</v>
      </c>
      <c r="W5" s="672"/>
    </row>
    <row r="6" spans="1:23">
      <c r="A6" s="677"/>
      <c r="B6" s="670"/>
      <c r="C6" s="670"/>
      <c r="D6" s="670"/>
      <c r="E6" s="670"/>
      <c r="F6" s="678"/>
      <c r="G6" s="678"/>
      <c r="H6" s="670"/>
      <c r="I6" s="670"/>
      <c r="J6" s="670"/>
      <c r="K6" s="670"/>
      <c r="L6" s="670"/>
      <c r="M6" s="678"/>
      <c r="N6" s="670" t="s">
        <v>3740</v>
      </c>
      <c r="O6" s="670" t="s">
        <v>3741</v>
      </c>
      <c r="P6" s="670" t="s">
        <v>3747</v>
      </c>
      <c r="Q6" s="670" t="s">
        <v>3743</v>
      </c>
      <c r="R6" s="670"/>
      <c r="S6" s="670"/>
      <c r="T6" s="670"/>
      <c r="U6" s="670"/>
      <c r="V6" s="670" t="s">
        <v>3748</v>
      </c>
      <c r="W6" s="673" t="s">
        <v>3749</v>
      </c>
    </row>
    <row r="7" spans="1:23">
      <c r="A7" s="677"/>
      <c r="B7" s="670"/>
      <c r="C7" s="670"/>
      <c r="D7" s="670"/>
      <c r="E7" s="670"/>
      <c r="F7" s="678"/>
      <c r="G7" s="678"/>
      <c r="H7" s="670"/>
      <c r="I7" s="670"/>
      <c r="J7" s="670"/>
      <c r="K7" s="670"/>
      <c r="L7" s="670"/>
      <c r="M7" s="678"/>
      <c r="N7" s="670"/>
      <c r="O7" s="670"/>
      <c r="P7" s="670"/>
      <c r="Q7" s="670"/>
      <c r="R7" s="670"/>
      <c r="S7" s="670"/>
      <c r="T7" s="670"/>
      <c r="U7" s="670"/>
      <c r="V7" s="670"/>
      <c r="W7" s="673"/>
    </row>
    <row r="8" spans="1:23" ht="147" customHeight="1" thickBot="1">
      <c r="A8" s="578">
        <v>1</v>
      </c>
      <c r="B8" s="579" t="s">
        <v>3750</v>
      </c>
      <c r="C8" s="579" t="s">
        <v>2124</v>
      </c>
      <c r="D8" s="579" t="s">
        <v>1263</v>
      </c>
      <c r="E8" s="579" t="s">
        <v>2795</v>
      </c>
      <c r="F8" s="579" t="s">
        <v>2778</v>
      </c>
      <c r="G8" s="580" t="s">
        <v>2128</v>
      </c>
      <c r="H8" s="580">
        <v>2</v>
      </c>
      <c r="I8" s="580">
        <v>2</v>
      </c>
      <c r="J8" s="580">
        <v>4</v>
      </c>
      <c r="K8" s="580" t="s">
        <v>3751</v>
      </c>
      <c r="L8" s="579" t="s">
        <v>3752</v>
      </c>
      <c r="M8" s="580" t="s">
        <v>2129</v>
      </c>
      <c r="N8" s="580">
        <v>1</v>
      </c>
      <c r="O8" s="580">
        <v>1</v>
      </c>
      <c r="P8" s="580">
        <v>2</v>
      </c>
      <c r="Q8" s="580" t="s">
        <v>3753</v>
      </c>
      <c r="R8" s="579" t="s">
        <v>3754</v>
      </c>
      <c r="S8" s="580" t="s">
        <v>2782</v>
      </c>
      <c r="T8" s="580" t="s">
        <v>2800</v>
      </c>
      <c r="U8" s="580" t="s">
        <v>2784</v>
      </c>
      <c r="V8" s="580" t="s">
        <v>2801</v>
      </c>
      <c r="W8" s="583" t="s">
        <v>2135</v>
      </c>
    </row>
    <row r="9" spans="1:23" ht="146.25" thickBot="1">
      <c r="A9" s="578">
        <v>2</v>
      </c>
      <c r="B9" s="579" t="s">
        <v>2127</v>
      </c>
      <c r="C9" s="579" t="s">
        <v>2124</v>
      </c>
      <c r="D9" s="579" t="s">
        <v>1263</v>
      </c>
      <c r="E9" s="579" t="s">
        <v>2795</v>
      </c>
      <c r="F9" s="579" t="s">
        <v>2137</v>
      </c>
      <c r="G9" s="580" t="s">
        <v>2138</v>
      </c>
      <c r="H9" s="580">
        <v>2</v>
      </c>
      <c r="I9" s="580">
        <v>2</v>
      </c>
      <c r="J9" s="580">
        <v>4</v>
      </c>
      <c r="K9" s="580" t="s">
        <v>3753</v>
      </c>
      <c r="L9" s="579" t="s">
        <v>3752</v>
      </c>
      <c r="M9" s="580" t="s">
        <v>2139</v>
      </c>
      <c r="N9" s="580">
        <v>2</v>
      </c>
      <c r="O9" s="580">
        <v>2</v>
      </c>
      <c r="P9" s="580">
        <v>4</v>
      </c>
      <c r="Q9" s="580" t="s">
        <v>3753</v>
      </c>
      <c r="R9" s="579" t="s">
        <v>2130</v>
      </c>
      <c r="S9" s="580" t="s">
        <v>2782</v>
      </c>
      <c r="T9" s="580" t="s">
        <v>2800</v>
      </c>
      <c r="U9" s="580" t="s">
        <v>2784</v>
      </c>
      <c r="V9" s="580" t="s">
        <v>2801</v>
      </c>
      <c r="W9" s="584" t="s">
        <v>2135</v>
      </c>
    </row>
    <row r="10" spans="1:23" ht="194.25" thickBot="1">
      <c r="A10" s="578">
        <v>3</v>
      </c>
      <c r="B10" s="579" t="s">
        <v>2127</v>
      </c>
      <c r="C10" s="579" t="s">
        <v>2124</v>
      </c>
      <c r="D10" s="579" t="s">
        <v>1263</v>
      </c>
      <c r="E10" s="579" t="s">
        <v>2144</v>
      </c>
      <c r="F10" s="579" t="s">
        <v>2133</v>
      </c>
      <c r="G10" s="580" t="s">
        <v>2781</v>
      </c>
      <c r="H10" s="580">
        <v>2</v>
      </c>
      <c r="I10" s="580">
        <v>2</v>
      </c>
      <c r="J10" s="580">
        <v>4</v>
      </c>
      <c r="K10" s="580" t="s">
        <v>3755</v>
      </c>
      <c r="L10" s="579" t="s">
        <v>3752</v>
      </c>
      <c r="M10" s="580" t="s">
        <v>2785</v>
      </c>
      <c r="N10" s="580">
        <v>1</v>
      </c>
      <c r="O10" s="580">
        <v>1</v>
      </c>
      <c r="P10" s="580">
        <v>2</v>
      </c>
      <c r="Q10" s="580" t="s">
        <v>3755</v>
      </c>
      <c r="R10" s="579" t="s">
        <v>2130</v>
      </c>
      <c r="S10" s="580" t="s">
        <v>2782</v>
      </c>
      <c r="T10" s="580" t="s">
        <v>2783</v>
      </c>
      <c r="U10" s="580" t="s">
        <v>2784</v>
      </c>
      <c r="V10" s="580" t="s">
        <v>2786</v>
      </c>
      <c r="W10" s="584" t="s">
        <v>2135</v>
      </c>
    </row>
    <row r="11" spans="1:23" ht="189" thickBot="1">
      <c r="A11" s="578">
        <v>4</v>
      </c>
      <c r="B11" s="579" t="s">
        <v>2127</v>
      </c>
      <c r="C11" s="579" t="s">
        <v>2124</v>
      </c>
      <c r="D11" s="579" t="s">
        <v>2799</v>
      </c>
      <c r="E11" s="579" t="s">
        <v>2144</v>
      </c>
      <c r="F11" s="579" t="s">
        <v>2779</v>
      </c>
      <c r="G11" s="580" t="s">
        <v>2798</v>
      </c>
      <c r="H11" s="580">
        <v>2</v>
      </c>
      <c r="I11" s="580">
        <v>2</v>
      </c>
      <c r="J11" s="580">
        <v>4</v>
      </c>
      <c r="K11" s="580" t="s">
        <v>3755</v>
      </c>
      <c r="L11" s="579" t="s">
        <v>3752</v>
      </c>
      <c r="M11" s="580" t="s">
        <v>2780</v>
      </c>
      <c r="N11" s="580">
        <v>1</v>
      </c>
      <c r="O11" s="580">
        <v>1</v>
      </c>
      <c r="P11" s="580">
        <v>2</v>
      </c>
      <c r="Q11" s="580" t="s">
        <v>3755</v>
      </c>
      <c r="R11" s="579" t="s">
        <v>2126</v>
      </c>
      <c r="S11" s="580" t="s">
        <v>2810</v>
      </c>
      <c r="T11" s="580" t="s">
        <v>2131</v>
      </c>
      <c r="U11" s="580" t="s">
        <v>2132</v>
      </c>
      <c r="V11" s="580" t="s">
        <v>2802</v>
      </c>
      <c r="W11" s="584" t="s">
        <v>2803</v>
      </c>
    </row>
    <row r="12" spans="1:23" ht="210" thickBot="1">
      <c r="A12" s="578">
        <v>5</v>
      </c>
      <c r="B12" s="579" t="s">
        <v>2127</v>
      </c>
      <c r="C12" s="579" t="s">
        <v>2136</v>
      </c>
      <c r="D12" s="579" t="s">
        <v>1265</v>
      </c>
      <c r="E12" s="579" t="s">
        <v>2807</v>
      </c>
      <c r="F12" s="579" t="s">
        <v>2140</v>
      </c>
      <c r="G12" s="580" t="s">
        <v>2141</v>
      </c>
      <c r="H12" s="580">
        <v>1</v>
      </c>
      <c r="I12" s="580">
        <v>2</v>
      </c>
      <c r="J12" s="580">
        <v>3</v>
      </c>
      <c r="K12" s="580" t="s">
        <v>3753</v>
      </c>
      <c r="L12" s="579" t="s">
        <v>3756</v>
      </c>
      <c r="M12" s="580" t="s">
        <v>2809</v>
      </c>
      <c r="N12" s="580">
        <v>1</v>
      </c>
      <c r="O12" s="580">
        <v>1</v>
      </c>
      <c r="P12" s="580">
        <v>2</v>
      </c>
      <c r="Q12" s="580" t="s">
        <v>3753</v>
      </c>
      <c r="R12" s="579" t="s">
        <v>2126</v>
      </c>
      <c r="S12" s="580" t="s">
        <v>2782</v>
      </c>
      <c r="T12" s="580" t="s">
        <v>2134</v>
      </c>
      <c r="U12" s="580" t="s">
        <v>2125</v>
      </c>
      <c r="V12" s="580" t="s">
        <v>2142</v>
      </c>
      <c r="W12" s="584" t="s">
        <v>2143</v>
      </c>
    </row>
    <row r="13" spans="1:23" ht="106.5" thickBot="1">
      <c r="A13" s="578">
        <v>6</v>
      </c>
      <c r="B13" s="579" t="s">
        <v>2127</v>
      </c>
      <c r="C13" s="579" t="s">
        <v>2124</v>
      </c>
      <c r="D13" s="579" t="s">
        <v>1265</v>
      </c>
      <c r="E13" s="579" t="s">
        <v>2144</v>
      </c>
      <c r="F13" s="579" t="s">
        <v>2145</v>
      </c>
      <c r="G13" s="580" t="s">
        <v>2141</v>
      </c>
      <c r="H13" s="580">
        <v>2</v>
      </c>
      <c r="I13" s="580">
        <v>3</v>
      </c>
      <c r="J13" s="580">
        <v>5</v>
      </c>
      <c r="K13" s="580" t="s">
        <v>3757</v>
      </c>
      <c r="L13" s="579" t="s">
        <v>3756</v>
      </c>
      <c r="M13" s="580" t="s">
        <v>2146</v>
      </c>
      <c r="N13" s="580">
        <v>1</v>
      </c>
      <c r="O13" s="580">
        <v>3</v>
      </c>
      <c r="P13" s="580">
        <v>4</v>
      </c>
      <c r="Q13" s="580" t="s">
        <v>3753</v>
      </c>
      <c r="R13" s="579" t="s">
        <v>2126</v>
      </c>
      <c r="S13" s="580" t="s">
        <v>2811</v>
      </c>
      <c r="T13" s="580" t="s">
        <v>2783</v>
      </c>
      <c r="U13" s="580" t="s">
        <v>2125</v>
      </c>
      <c r="V13" s="580" t="s">
        <v>2812</v>
      </c>
      <c r="W13" s="584" t="s">
        <v>2143</v>
      </c>
    </row>
    <row r="14" spans="1:23" ht="361.5" thickBot="1">
      <c r="A14" s="578">
        <v>7</v>
      </c>
      <c r="B14" s="579" t="s">
        <v>2127</v>
      </c>
      <c r="C14" s="579" t="s">
        <v>2136</v>
      </c>
      <c r="D14" s="579" t="s">
        <v>1265</v>
      </c>
      <c r="E14" s="579" t="s">
        <v>2795</v>
      </c>
      <c r="F14" s="579" t="s">
        <v>2147</v>
      </c>
      <c r="G14" s="580" t="s">
        <v>2148</v>
      </c>
      <c r="H14" s="580">
        <v>1</v>
      </c>
      <c r="I14" s="580">
        <v>2</v>
      </c>
      <c r="J14" s="580">
        <v>3</v>
      </c>
      <c r="K14" s="580" t="s">
        <v>3753</v>
      </c>
      <c r="L14" s="579" t="s">
        <v>3756</v>
      </c>
      <c r="M14" s="580" t="s">
        <v>2149</v>
      </c>
      <c r="N14" s="580">
        <v>1</v>
      </c>
      <c r="O14" s="580">
        <v>1</v>
      </c>
      <c r="P14" s="580">
        <v>2</v>
      </c>
      <c r="Q14" s="580" t="s">
        <v>3753</v>
      </c>
      <c r="R14" s="579" t="s">
        <v>2126</v>
      </c>
      <c r="S14" s="580" t="s">
        <v>2811</v>
      </c>
      <c r="T14" s="580" t="s">
        <v>2783</v>
      </c>
      <c r="U14" s="580" t="s">
        <v>2125</v>
      </c>
      <c r="V14" s="580" t="s">
        <v>2812</v>
      </c>
      <c r="W14" s="584" t="s">
        <v>2143</v>
      </c>
    </row>
    <row r="15" spans="1:23" ht="137.25" thickBot="1">
      <c r="A15" s="578">
        <v>8</v>
      </c>
      <c r="B15" s="579" t="s">
        <v>2127</v>
      </c>
      <c r="C15" s="579" t="s">
        <v>2136</v>
      </c>
      <c r="D15" s="579" t="s">
        <v>1265</v>
      </c>
      <c r="E15" s="579" t="s">
        <v>2795</v>
      </c>
      <c r="F15" s="579" t="s">
        <v>3375</v>
      </c>
      <c r="G15" s="580" t="s">
        <v>2813</v>
      </c>
      <c r="H15" s="580">
        <v>1</v>
      </c>
      <c r="I15" s="580">
        <v>2</v>
      </c>
      <c r="J15" s="580">
        <v>3</v>
      </c>
      <c r="K15" s="580" t="s">
        <v>3753</v>
      </c>
      <c r="L15" s="579" t="s">
        <v>3756</v>
      </c>
      <c r="M15" s="580" t="s">
        <v>2814</v>
      </c>
      <c r="N15" s="580">
        <v>1</v>
      </c>
      <c r="O15" s="580">
        <v>1</v>
      </c>
      <c r="P15" s="580">
        <v>2</v>
      </c>
      <c r="Q15" s="580" t="s">
        <v>3753</v>
      </c>
      <c r="R15" s="579" t="s">
        <v>2126</v>
      </c>
      <c r="S15" s="580" t="s">
        <v>2824</v>
      </c>
      <c r="T15" s="580" t="s">
        <v>2815</v>
      </c>
      <c r="U15" s="580" t="s">
        <v>2816</v>
      </c>
      <c r="V15" s="580" t="s">
        <v>2817</v>
      </c>
      <c r="W15" s="584" t="s">
        <v>2818</v>
      </c>
    </row>
    <row r="16" spans="1:23" ht="219" thickBot="1">
      <c r="A16" s="578">
        <v>9</v>
      </c>
      <c r="B16" s="579" t="s">
        <v>2127</v>
      </c>
      <c r="C16" s="579" t="s">
        <v>2136</v>
      </c>
      <c r="D16" s="579" t="s">
        <v>1265</v>
      </c>
      <c r="E16" s="579" t="s">
        <v>2795</v>
      </c>
      <c r="F16" s="579" t="s">
        <v>2150</v>
      </c>
      <c r="G16" s="580" t="s">
        <v>2151</v>
      </c>
      <c r="H16" s="580">
        <v>3</v>
      </c>
      <c r="I16" s="580">
        <v>2</v>
      </c>
      <c r="J16" s="580">
        <v>5</v>
      </c>
      <c r="K16" s="580" t="s">
        <v>3757</v>
      </c>
      <c r="L16" s="579" t="s">
        <v>3752</v>
      </c>
      <c r="M16" s="580" t="s">
        <v>2819</v>
      </c>
      <c r="N16" s="580">
        <v>1</v>
      </c>
      <c r="O16" s="580">
        <v>1</v>
      </c>
      <c r="P16" s="580">
        <v>2</v>
      </c>
      <c r="Q16" s="580" t="s">
        <v>3753</v>
      </c>
      <c r="R16" s="579" t="s">
        <v>2130</v>
      </c>
      <c r="S16" s="580" t="s">
        <v>2152</v>
      </c>
      <c r="T16" s="580" t="s">
        <v>2820</v>
      </c>
      <c r="U16" s="580" t="s">
        <v>2821</v>
      </c>
      <c r="V16" s="580" t="s">
        <v>2153</v>
      </c>
      <c r="W16" s="584" t="s">
        <v>2154</v>
      </c>
    </row>
    <row r="17" spans="1:23" ht="129" thickBot="1">
      <c r="A17" s="578">
        <v>10</v>
      </c>
      <c r="B17" s="579" t="s">
        <v>2127</v>
      </c>
      <c r="C17" s="579" t="s">
        <v>2124</v>
      </c>
      <c r="D17" s="579" t="s">
        <v>2155</v>
      </c>
      <c r="E17" s="579" t="s">
        <v>2795</v>
      </c>
      <c r="F17" s="579" t="s">
        <v>2822</v>
      </c>
      <c r="G17" s="580" t="s">
        <v>2156</v>
      </c>
      <c r="H17" s="580">
        <v>1</v>
      </c>
      <c r="I17" s="580">
        <v>2</v>
      </c>
      <c r="J17" s="580">
        <v>3</v>
      </c>
      <c r="K17" s="580" t="s">
        <v>3753</v>
      </c>
      <c r="L17" s="579" t="s">
        <v>3752</v>
      </c>
      <c r="M17" s="580" t="s">
        <v>2823</v>
      </c>
      <c r="N17" s="580">
        <v>1</v>
      </c>
      <c r="O17" s="580">
        <v>1</v>
      </c>
      <c r="P17" s="580">
        <v>2</v>
      </c>
      <c r="Q17" s="580" t="s">
        <v>3753</v>
      </c>
      <c r="R17" s="579" t="s">
        <v>2126</v>
      </c>
      <c r="S17" s="580" t="s">
        <v>2824</v>
      </c>
      <c r="T17" s="580" t="s">
        <v>2820</v>
      </c>
      <c r="U17" s="580" t="s">
        <v>2157</v>
      </c>
      <c r="V17" s="580" t="s">
        <v>2825</v>
      </c>
      <c r="W17" s="584" t="s">
        <v>2158</v>
      </c>
    </row>
    <row r="18" spans="1:23" ht="129.75" thickBot="1">
      <c r="A18" s="578">
        <v>11</v>
      </c>
      <c r="B18" s="579" t="s">
        <v>2127</v>
      </c>
      <c r="C18" s="579" t="s">
        <v>2136</v>
      </c>
      <c r="D18" s="579" t="s">
        <v>2155</v>
      </c>
      <c r="E18" s="579" t="s">
        <v>2795</v>
      </c>
      <c r="F18" s="579" t="s">
        <v>2826</v>
      </c>
      <c r="G18" s="580" t="s">
        <v>2159</v>
      </c>
      <c r="H18" s="580">
        <v>3</v>
      </c>
      <c r="I18" s="580">
        <v>2</v>
      </c>
      <c r="J18" s="580">
        <v>5</v>
      </c>
      <c r="K18" s="580" t="s">
        <v>3757</v>
      </c>
      <c r="L18" s="579" t="s">
        <v>3756</v>
      </c>
      <c r="M18" s="580" t="s">
        <v>2827</v>
      </c>
      <c r="N18" s="580">
        <v>1</v>
      </c>
      <c r="O18" s="580">
        <v>1</v>
      </c>
      <c r="P18" s="580">
        <v>2</v>
      </c>
      <c r="Q18" s="580" t="s">
        <v>3753</v>
      </c>
      <c r="R18" s="579" t="s">
        <v>2126</v>
      </c>
      <c r="S18" s="580" t="s">
        <v>2790</v>
      </c>
      <c r="T18" s="580" t="s">
        <v>2820</v>
      </c>
      <c r="U18" s="580" t="s">
        <v>2157</v>
      </c>
      <c r="V18" s="580" t="s">
        <v>2828</v>
      </c>
      <c r="W18" s="584" t="s">
        <v>2160</v>
      </c>
    </row>
    <row r="19" spans="1:23" ht="183" thickBot="1">
      <c r="A19" s="578">
        <v>12</v>
      </c>
      <c r="B19" s="579" t="s">
        <v>2127</v>
      </c>
      <c r="C19" s="579" t="s">
        <v>2136</v>
      </c>
      <c r="D19" s="579" t="s">
        <v>2155</v>
      </c>
      <c r="E19" s="579" t="s">
        <v>2795</v>
      </c>
      <c r="F19" s="579" t="s">
        <v>2161</v>
      </c>
      <c r="G19" s="580" t="s">
        <v>2162</v>
      </c>
      <c r="H19" s="580">
        <v>1</v>
      </c>
      <c r="I19" s="580">
        <v>3</v>
      </c>
      <c r="J19" s="580">
        <v>4</v>
      </c>
      <c r="K19" s="580" t="s">
        <v>3751</v>
      </c>
      <c r="L19" s="579" t="s">
        <v>3756</v>
      </c>
      <c r="M19" s="580" t="s">
        <v>2829</v>
      </c>
      <c r="N19" s="580">
        <v>1</v>
      </c>
      <c r="O19" s="580">
        <v>1</v>
      </c>
      <c r="P19" s="580">
        <v>2</v>
      </c>
      <c r="Q19" s="580" t="s">
        <v>3753</v>
      </c>
      <c r="R19" s="579" t="s">
        <v>2126</v>
      </c>
      <c r="S19" s="580" t="s">
        <v>2790</v>
      </c>
      <c r="T19" s="580" t="s">
        <v>2820</v>
      </c>
      <c r="U19" s="580" t="s">
        <v>2157</v>
      </c>
      <c r="V19" s="580" t="s">
        <v>2828</v>
      </c>
      <c r="W19" s="584" t="s">
        <v>2163</v>
      </c>
    </row>
    <row r="20" spans="1:23" ht="219" thickBot="1">
      <c r="A20" s="578">
        <v>13</v>
      </c>
      <c r="B20" s="579" t="s">
        <v>2127</v>
      </c>
      <c r="C20" s="579" t="s">
        <v>2136</v>
      </c>
      <c r="D20" s="579" t="s">
        <v>2787</v>
      </c>
      <c r="E20" s="579" t="s">
        <v>2795</v>
      </c>
      <c r="F20" s="579" t="s">
        <v>2788</v>
      </c>
      <c r="G20" s="580" t="s">
        <v>2789</v>
      </c>
      <c r="H20" s="580">
        <v>2</v>
      </c>
      <c r="I20" s="580">
        <v>2</v>
      </c>
      <c r="J20" s="580">
        <v>4</v>
      </c>
      <c r="K20" s="580" t="s">
        <v>3751</v>
      </c>
      <c r="L20" s="579" t="s">
        <v>3752</v>
      </c>
      <c r="M20" s="580" t="s">
        <v>2793</v>
      </c>
      <c r="N20" s="580">
        <v>1</v>
      </c>
      <c r="O20" s="580">
        <v>1</v>
      </c>
      <c r="P20" s="580">
        <v>2</v>
      </c>
      <c r="Q20" s="580" t="s">
        <v>3753</v>
      </c>
      <c r="R20" s="579" t="s">
        <v>2126</v>
      </c>
      <c r="S20" s="580" t="s">
        <v>2790</v>
      </c>
      <c r="T20" s="580" t="s">
        <v>2791</v>
      </c>
      <c r="U20" s="580" t="s">
        <v>2792</v>
      </c>
      <c r="V20" s="580" t="s">
        <v>2804</v>
      </c>
      <c r="W20" s="584" t="s">
        <v>2794</v>
      </c>
    </row>
    <row r="21" spans="1:23" ht="157.5" thickBot="1">
      <c r="A21" s="578">
        <v>14</v>
      </c>
      <c r="B21" s="579" t="s">
        <v>3750</v>
      </c>
      <c r="C21" s="579" t="s">
        <v>2136</v>
      </c>
      <c r="D21" s="579" t="s">
        <v>2787</v>
      </c>
      <c r="E21" s="579" t="s">
        <v>2795</v>
      </c>
      <c r="F21" s="579" t="s">
        <v>3758</v>
      </c>
      <c r="G21" s="580" t="s">
        <v>2797</v>
      </c>
      <c r="H21" s="580">
        <v>1</v>
      </c>
      <c r="I21" s="580">
        <v>2</v>
      </c>
      <c r="J21" s="580">
        <v>3</v>
      </c>
      <c r="K21" s="580" t="s">
        <v>3751</v>
      </c>
      <c r="L21" s="579" t="s">
        <v>3759</v>
      </c>
      <c r="M21" s="580" t="s">
        <v>2796</v>
      </c>
      <c r="N21" s="580">
        <v>1</v>
      </c>
      <c r="O21" s="580">
        <v>1</v>
      </c>
      <c r="P21" s="580">
        <v>2</v>
      </c>
      <c r="Q21" s="580" t="s">
        <v>3753</v>
      </c>
      <c r="R21" s="579" t="s">
        <v>2126</v>
      </c>
      <c r="S21" s="580" t="s">
        <v>2790</v>
      </c>
      <c r="T21" s="580" t="s">
        <v>2791</v>
      </c>
      <c r="U21" s="580" t="s">
        <v>2686</v>
      </c>
      <c r="V21" s="580" t="s">
        <v>2805</v>
      </c>
      <c r="W21" s="584" t="s">
        <v>2806</v>
      </c>
    </row>
    <row r="22" spans="1:23" ht="409.6" thickBot="1">
      <c r="A22" s="578">
        <v>15</v>
      </c>
      <c r="B22" s="579" t="s">
        <v>3750</v>
      </c>
      <c r="C22" s="579" t="s">
        <v>2124</v>
      </c>
      <c r="D22" s="579" t="s">
        <v>2166</v>
      </c>
      <c r="E22" s="579" t="s">
        <v>2795</v>
      </c>
      <c r="F22" s="579" t="s">
        <v>3760</v>
      </c>
      <c r="G22" s="580" t="s">
        <v>3761</v>
      </c>
      <c r="H22" s="580">
        <v>2</v>
      </c>
      <c r="I22" s="580">
        <v>3</v>
      </c>
      <c r="J22" s="580">
        <v>5</v>
      </c>
      <c r="K22" s="580" t="s">
        <v>3757</v>
      </c>
      <c r="L22" s="579" t="s">
        <v>2177</v>
      </c>
      <c r="M22" s="580" t="s">
        <v>3762</v>
      </c>
      <c r="N22" s="580">
        <v>1</v>
      </c>
      <c r="O22" s="580">
        <v>1</v>
      </c>
      <c r="P22" s="580">
        <v>2</v>
      </c>
      <c r="Q22" s="580" t="s">
        <v>3753</v>
      </c>
      <c r="R22" s="579" t="s">
        <v>2126</v>
      </c>
      <c r="S22" s="580" t="s">
        <v>3763</v>
      </c>
      <c r="T22" s="580" t="s">
        <v>2830</v>
      </c>
      <c r="U22" s="580" t="s">
        <v>2686</v>
      </c>
      <c r="V22" s="580" t="s">
        <v>2165</v>
      </c>
      <c r="W22" s="584" t="s">
        <v>1264</v>
      </c>
    </row>
    <row r="23" spans="1:23" ht="152.25" thickBot="1">
      <c r="A23" s="578">
        <v>16</v>
      </c>
      <c r="B23" s="579" t="s">
        <v>2127</v>
      </c>
      <c r="C23" s="579" t="s">
        <v>2167</v>
      </c>
      <c r="D23" s="579" t="s">
        <v>2166</v>
      </c>
      <c r="E23" s="579" t="s">
        <v>2795</v>
      </c>
      <c r="F23" s="579" t="s">
        <v>2168</v>
      </c>
      <c r="G23" s="580" t="s">
        <v>2831</v>
      </c>
      <c r="H23" s="580">
        <v>1</v>
      </c>
      <c r="I23" s="580">
        <v>1</v>
      </c>
      <c r="J23" s="580">
        <v>2</v>
      </c>
      <c r="K23" s="580" t="s">
        <v>3751</v>
      </c>
      <c r="L23" s="579" t="s">
        <v>3752</v>
      </c>
      <c r="M23" s="580" t="s">
        <v>2169</v>
      </c>
      <c r="N23" s="580">
        <v>1</v>
      </c>
      <c r="O23" s="580">
        <v>1</v>
      </c>
      <c r="P23" s="580">
        <v>2</v>
      </c>
      <c r="Q23" s="580" t="s">
        <v>3753</v>
      </c>
      <c r="R23" s="579" t="s">
        <v>2130</v>
      </c>
      <c r="S23" s="580" t="s">
        <v>2170</v>
      </c>
      <c r="T23" s="580" t="s">
        <v>2171</v>
      </c>
      <c r="U23" s="580" t="s">
        <v>2686</v>
      </c>
      <c r="V23" s="580" t="s">
        <v>2172</v>
      </c>
      <c r="W23" s="584" t="s">
        <v>1264</v>
      </c>
    </row>
    <row r="24" spans="1:23" ht="229.5" thickBot="1">
      <c r="A24" s="578">
        <v>17</v>
      </c>
      <c r="B24" s="579" t="s">
        <v>2127</v>
      </c>
      <c r="C24" s="579" t="s">
        <v>2167</v>
      </c>
      <c r="D24" s="579" t="s">
        <v>2166</v>
      </c>
      <c r="E24" s="579" t="s">
        <v>2795</v>
      </c>
      <c r="F24" s="579" t="s">
        <v>2173</v>
      </c>
      <c r="G24" s="580" t="s">
        <v>2174</v>
      </c>
      <c r="H24" s="580">
        <v>2</v>
      </c>
      <c r="I24" s="580">
        <v>3</v>
      </c>
      <c r="J24" s="580">
        <v>5</v>
      </c>
      <c r="K24" s="580" t="s">
        <v>3757</v>
      </c>
      <c r="L24" s="579" t="s">
        <v>3752</v>
      </c>
      <c r="M24" s="580" t="s">
        <v>2175</v>
      </c>
      <c r="N24" s="580">
        <v>1</v>
      </c>
      <c r="O24" s="580">
        <v>1</v>
      </c>
      <c r="P24" s="580">
        <v>2</v>
      </c>
      <c r="Q24" s="580" t="s">
        <v>3753</v>
      </c>
      <c r="R24" s="579" t="s">
        <v>2126</v>
      </c>
      <c r="S24" s="580" t="s">
        <v>2164</v>
      </c>
      <c r="T24" s="580" t="s">
        <v>2171</v>
      </c>
      <c r="U24" s="580" t="s">
        <v>2686</v>
      </c>
      <c r="V24" s="580" t="s">
        <v>2176</v>
      </c>
      <c r="W24" s="584" t="s">
        <v>1264</v>
      </c>
    </row>
    <row r="25" spans="1:23" ht="264" thickBot="1">
      <c r="A25" s="578">
        <v>18</v>
      </c>
      <c r="B25" s="579" t="s">
        <v>2127</v>
      </c>
      <c r="C25" s="579" t="s">
        <v>2136</v>
      </c>
      <c r="D25" s="579" t="s">
        <v>2166</v>
      </c>
      <c r="E25" s="579" t="s">
        <v>2144</v>
      </c>
      <c r="F25" s="579" t="s">
        <v>3764</v>
      </c>
      <c r="G25" s="580" t="s">
        <v>3765</v>
      </c>
      <c r="H25" s="580">
        <v>2</v>
      </c>
      <c r="I25" s="580">
        <v>2</v>
      </c>
      <c r="J25" s="580">
        <v>4</v>
      </c>
      <c r="K25" s="580" t="s">
        <v>3751</v>
      </c>
      <c r="L25" s="579" t="s">
        <v>2177</v>
      </c>
      <c r="M25" s="580" t="s">
        <v>3729</v>
      </c>
      <c r="N25" s="580">
        <v>1</v>
      </c>
      <c r="O25" s="580">
        <v>1</v>
      </c>
      <c r="P25" s="580">
        <v>2</v>
      </c>
      <c r="Q25" s="580" t="s">
        <v>3753</v>
      </c>
      <c r="R25" s="579" t="s">
        <v>2126</v>
      </c>
      <c r="S25" s="580" t="s">
        <v>3766</v>
      </c>
      <c r="T25" s="580" t="s">
        <v>2171</v>
      </c>
      <c r="U25" s="580" t="s">
        <v>2686</v>
      </c>
      <c r="V25" s="580" t="s">
        <v>2178</v>
      </c>
      <c r="W25" s="584" t="s">
        <v>1264</v>
      </c>
    </row>
    <row r="26" spans="1:23" ht="298.5" thickBot="1">
      <c r="A26" s="578">
        <v>19</v>
      </c>
      <c r="B26" s="579" t="s">
        <v>2127</v>
      </c>
      <c r="C26" s="579" t="s">
        <v>2136</v>
      </c>
      <c r="D26" s="579" t="s">
        <v>2166</v>
      </c>
      <c r="E26" s="579" t="s">
        <v>2795</v>
      </c>
      <c r="F26" s="579" t="s">
        <v>2832</v>
      </c>
      <c r="G26" s="580" t="s">
        <v>2833</v>
      </c>
      <c r="H26" s="580">
        <v>2</v>
      </c>
      <c r="I26" s="580">
        <v>2</v>
      </c>
      <c r="J26" s="580">
        <v>4</v>
      </c>
      <c r="K26" s="580" t="s">
        <v>3751</v>
      </c>
      <c r="L26" s="579" t="s">
        <v>2177</v>
      </c>
      <c r="M26" s="580" t="s">
        <v>2836</v>
      </c>
      <c r="N26" s="580">
        <v>1</v>
      </c>
      <c r="O26" s="580">
        <v>1</v>
      </c>
      <c r="P26" s="580">
        <v>2</v>
      </c>
      <c r="Q26" s="580" t="s">
        <v>3753</v>
      </c>
      <c r="R26" s="579" t="s">
        <v>3754</v>
      </c>
      <c r="S26" s="580" t="s">
        <v>2179</v>
      </c>
      <c r="T26" s="580" t="s">
        <v>2171</v>
      </c>
      <c r="U26" s="580" t="s">
        <v>2686</v>
      </c>
      <c r="V26" s="580" t="s">
        <v>2180</v>
      </c>
      <c r="W26" s="584" t="s">
        <v>1264</v>
      </c>
    </row>
    <row r="27" spans="1:23" ht="409.6" thickBot="1">
      <c r="A27" s="578">
        <v>20</v>
      </c>
      <c r="B27" s="579" t="s">
        <v>2127</v>
      </c>
      <c r="C27" s="579" t="s">
        <v>2136</v>
      </c>
      <c r="D27" s="579" t="s">
        <v>2166</v>
      </c>
      <c r="E27" s="579" t="s">
        <v>2795</v>
      </c>
      <c r="F27" s="579" t="s">
        <v>2181</v>
      </c>
      <c r="G27" s="580" t="s">
        <v>2182</v>
      </c>
      <c r="H27" s="580">
        <v>1</v>
      </c>
      <c r="I27" s="580">
        <v>2</v>
      </c>
      <c r="J27" s="580">
        <v>3</v>
      </c>
      <c r="K27" s="580" t="s">
        <v>3751</v>
      </c>
      <c r="L27" s="579" t="s">
        <v>2177</v>
      </c>
      <c r="M27" s="580" t="s">
        <v>2183</v>
      </c>
      <c r="N27" s="580">
        <v>1</v>
      </c>
      <c r="O27" s="580">
        <v>2</v>
      </c>
      <c r="P27" s="580">
        <v>3</v>
      </c>
      <c r="Q27" s="580" t="s">
        <v>3753</v>
      </c>
      <c r="R27" s="579" t="s">
        <v>2126</v>
      </c>
      <c r="S27" s="580" t="s">
        <v>2164</v>
      </c>
      <c r="T27" s="580" t="s">
        <v>2171</v>
      </c>
      <c r="U27" s="580" t="s">
        <v>2686</v>
      </c>
      <c r="V27" s="580" t="s">
        <v>2180</v>
      </c>
      <c r="W27" s="584" t="s">
        <v>1264</v>
      </c>
    </row>
    <row r="28" spans="1:23" ht="209.25" thickBot="1">
      <c r="A28" s="578">
        <v>21</v>
      </c>
      <c r="B28" s="579" t="s">
        <v>2127</v>
      </c>
      <c r="C28" s="579" t="s">
        <v>2136</v>
      </c>
      <c r="D28" s="579" t="s">
        <v>2166</v>
      </c>
      <c r="E28" s="579" t="s">
        <v>2795</v>
      </c>
      <c r="F28" s="579" t="s">
        <v>2184</v>
      </c>
      <c r="G28" s="580" t="s">
        <v>2185</v>
      </c>
      <c r="H28" s="580">
        <v>1</v>
      </c>
      <c r="I28" s="580">
        <v>1</v>
      </c>
      <c r="J28" s="580">
        <v>2</v>
      </c>
      <c r="K28" s="580" t="s">
        <v>3751</v>
      </c>
      <c r="L28" s="579" t="s">
        <v>3759</v>
      </c>
      <c r="M28" s="580" t="s">
        <v>2186</v>
      </c>
      <c r="N28" s="580">
        <v>2</v>
      </c>
      <c r="O28" s="580">
        <v>2</v>
      </c>
      <c r="P28" s="580">
        <v>4</v>
      </c>
      <c r="Q28" s="580" t="s">
        <v>3753</v>
      </c>
      <c r="R28" s="579" t="s">
        <v>2130</v>
      </c>
      <c r="S28" s="580" t="s">
        <v>2164</v>
      </c>
      <c r="T28" s="580" t="s">
        <v>2171</v>
      </c>
      <c r="U28" s="580" t="s">
        <v>2686</v>
      </c>
      <c r="V28" s="580" t="s">
        <v>2835</v>
      </c>
      <c r="W28" s="584" t="s">
        <v>1264</v>
      </c>
    </row>
    <row r="29" spans="1:23" ht="158.25" thickBot="1">
      <c r="A29" s="578">
        <v>22</v>
      </c>
      <c r="B29" s="579" t="s">
        <v>2127</v>
      </c>
      <c r="C29" s="579" t="s">
        <v>2136</v>
      </c>
      <c r="D29" s="579" t="s">
        <v>2166</v>
      </c>
      <c r="E29" s="579" t="s">
        <v>2187</v>
      </c>
      <c r="F29" s="579" t="s">
        <v>2188</v>
      </c>
      <c r="G29" s="580" t="s">
        <v>2189</v>
      </c>
      <c r="H29" s="580">
        <v>1</v>
      </c>
      <c r="I29" s="580">
        <v>2</v>
      </c>
      <c r="J29" s="580">
        <v>3</v>
      </c>
      <c r="K29" s="580" t="s">
        <v>3751</v>
      </c>
      <c r="L29" s="579" t="s">
        <v>2177</v>
      </c>
      <c r="M29" s="580" t="s">
        <v>2834</v>
      </c>
      <c r="N29" s="580">
        <v>1</v>
      </c>
      <c r="O29" s="580">
        <v>1</v>
      </c>
      <c r="P29" s="580">
        <v>2</v>
      </c>
      <c r="Q29" s="580" t="s">
        <v>3753</v>
      </c>
      <c r="R29" s="579" t="s">
        <v>2130</v>
      </c>
      <c r="S29" s="580" t="s">
        <v>2164</v>
      </c>
      <c r="T29" s="580" t="s">
        <v>2171</v>
      </c>
      <c r="U29" s="580" t="s">
        <v>2686</v>
      </c>
      <c r="V29" s="580" t="s">
        <v>2835</v>
      </c>
      <c r="W29" s="584" t="s">
        <v>1264</v>
      </c>
    </row>
    <row r="30" spans="1:23" ht="409.6" thickBot="1">
      <c r="A30" s="578">
        <v>23</v>
      </c>
      <c r="B30" s="579" t="s">
        <v>2127</v>
      </c>
      <c r="C30" s="579" t="s">
        <v>2136</v>
      </c>
      <c r="D30" s="579" t="s">
        <v>2166</v>
      </c>
      <c r="E30" s="579" t="s">
        <v>2190</v>
      </c>
      <c r="F30" s="579" t="s">
        <v>3767</v>
      </c>
      <c r="G30" s="580" t="s">
        <v>3768</v>
      </c>
      <c r="H30" s="580">
        <v>3</v>
      </c>
      <c r="I30" s="580">
        <v>2</v>
      </c>
      <c r="J30" s="580">
        <v>5</v>
      </c>
      <c r="K30" s="580" t="s">
        <v>3751</v>
      </c>
      <c r="L30" s="579" t="s">
        <v>3759</v>
      </c>
      <c r="M30" s="580" t="s">
        <v>3769</v>
      </c>
      <c r="N30" s="580">
        <v>1</v>
      </c>
      <c r="O30" s="580">
        <v>1</v>
      </c>
      <c r="P30" s="580">
        <v>2</v>
      </c>
      <c r="Q30" s="580" t="s">
        <v>3753</v>
      </c>
      <c r="R30" s="579" t="s">
        <v>2126</v>
      </c>
      <c r="S30" s="580" t="s">
        <v>3770</v>
      </c>
      <c r="T30" s="580" t="s">
        <v>2171</v>
      </c>
      <c r="U30" s="580" t="s">
        <v>2686</v>
      </c>
      <c r="V30" s="580" t="s">
        <v>3771</v>
      </c>
      <c r="W30" s="584" t="s">
        <v>2191</v>
      </c>
    </row>
    <row r="31" spans="1:23">
      <c r="A31" s="572"/>
      <c r="B31" s="573"/>
      <c r="C31" s="573"/>
      <c r="D31" s="573"/>
      <c r="E31" s="572"/>
      <c r="F31" s="572"/>
      <c r="G31" s="572"/>
      <c r="H31" s="574"/>
      <c r="I31" s="575"/>
      <c r="J31" s="574"/>
      <c r="K31" s="574"/>
      <c r="L31" s="573"/>
      <c r="M31" s="573"/>
      <c r="N31" s="574"/>
      <c r="O31" s="574"/>
      <c r="P31" s="574"/>
      <c r="Q31" s="574"/>
      <c r="R31" s="573"/>
      <c r="S31" s="573"/>
      <c r="T31" s="573"/>
      <c r="U31" s="573"/>
      <c r="V31" s="573"/>
      <c r="W31" s="573"/>
    </row>
    <row r="32" spans="1:23">
      <c r="A32" s="572"/>
      <c r="B32" s="573"/>
      <c r="C32" s="573"/>
      <c r="D32" s="573"/>
      <c r="E32" s="572"/>
      <c r="F32" s="572"/>
      <c r="G32" s="572"/>
      <c r="H32" s="574"/>
      <c r="I32" s="575"/>
      <c r="J32" s="574"/>
      <c r="K32" s="574"/>
      <c r="L32" s="573"/>
      <c r="M32" s="573"/>
      <c r="N32" s="574"/>
      <c r="O32" s="574"/>
      <c r="P32" s="574"/>
      <c r="Q32" s="574"/>
      <c r="R32" s="573"/>
      <c r="S32" s="573"/>
      <c r="T32" s="573"/>
      <c r="U32" s="573"/>
      <c r="V32" s="573"/>
      <c r="W32" s="573"/>
    </row>
    <row r="33" spans="1:23">
      <c r="A33" s="581" t="s">
        <v>3772</v>
      </c>
      <c r="B33" s="582"/>
      <c r="C33" s="573"/>
      <c r="D33" s="573"/>
      <c r="E33" s="572"/>
      <c r="F33" s="572"/>
      <c r="G33" s="572"/>
      <c r="H33" s="574"/>
      <c r="I33" s="575"/>
      <c r="J33" s="574"/>
      <c r="K33" s="574"/>
      <c r="L33" s="573"/>
      <c r="M33" s="573"/>
      <c r="N33" s="574"/>
      <c r="O33" s="574"/>
      <c r="P33" s="574"/>
      <c r="Q33" s="574"/>
      <c r="R33" s="573"/>
      <c r="S33" s="573"/>
      <c r="T33" s="573"/>
      <c r="U33" s="573"/>
      <c r="V33" s="573"/>
      <c r="W33" s="573"/>
    </row>
    <row r="34" spans="1:23">
      <c r="A34" s="581" t="s">
        <v>3773</v>
      </c>
      <c r="B34" s="582"/>
      <c r="C34" s="573"/>
      <c r="D34" s="573"/>
      <c r="E34" s="572"/>
      <c r="F34" s="572"/>
      <c r="G34" s="572"/>
      <c r="H34" s="574"/>
      <c r="I34" s="575"/>
      <c r="J34" s="574"/>
      <c r="K34" s="574"/>
      <c r="L34" s="573"/>
      <c r="M34" s="573"/>
      <c r="N34" s="574"/>
      <c r="O34" s="574"/>
      <c r="P34" s="574"/>
      <c r="Q34" s="574"/>
      <c r="R34" s="573"/>
      <c r="S34" s="573"/>
      <c r="T34" s="573"/>
      <c r="U34" s="573"/>
      <c r="V34" s="573"/>
      <c r="W34" s="573"/>
    </row>
    <row r="35" spans="1:23">
      <c r="A35" s="581" t="s">
        <v>3774</v>
      </c>
      <c r="B35" s="582"/>
      <c r="C35" s="573"/>
      <c r="D35" s="573"/>
      <c r="E35" s="572"/>
      <c r="F35" s="572"/>
      <c r="G35" s="572"/>
      <c r="H35" s="574"/>
      <c r="I35" s="575"/>
      <c r="J35" s="574"/>
      <c r="K35" s="574"/>
      <c r="L35" s="573"/>
      <c r="M35" s="573"/>
      <c r="N35" s="574"/>
      <c r="O35" s="574"/>
      <c r="P35" s="574"/>
      <c r="Q35" s="574"/>
      <c r="R35" s="573"/>
      <c r="S35" s="573"/>
      <c r="T35" s="573"/>
      <c r="U35" s="573"/>
      <c r="V35" s="573"/>
      <c r="W35" s="573"/>
    </row>
    <row r="36" spans="1:23">
      <c r="A36" s="572"/>
      <c r="B36" s="573"/>
      <c r="C36" s="573"/>
      <c r="D36" s="573"/>
      <c r="E36" s="572"/>
      <c r="F36" s="572"/>
      <c r="G36" s="572"/>
      <c r="H36" s="574"/>
      <c r="I36" s="575"/>
      <c r="J36" s="574"/>
      <c r="K36" s="574"/>
      <c r="L36" s="573"/>
      <c r="M36" s="573"/>
      <c r="N36" s="574"/>
      <c r="O36" s="574"/>
      <c r="P36" s="574"/>
      <c r="Q36" s="574"/>
      <c r="R36" s="573"/>
      <c r="S36" s="573"/>
      <c r="T36" s="573"/>
      <c r="U36" s="573"/>
      <c r="V36" s="573"/>
      <c r="W36" s="573"/>
    </row>
  </sheetData>
  <mergeCells count="33">
    <mergeCell ref="A2:A3"/>
    <mergeCell ref="C2:R2"/>
    <mergeCell ref="S2:U2"/>
    <mergeCell ref="V2:W2"/>
    <mergeCell ref="C3:R3"/>
    <mergeCell ref="S3:U3"/>
    <mergeCell ref="V3:W3"/>
    <mergeCell ref="B4:W4"/>
    <mergeCell ref="A5:A7"/>
    <mergeCell ref="B5:B7"/>
    <mergeCell ref="C5:C7"/>
    <mergeCell ref="D5:D7"/>
    <mergeCell ref="E5:E7"/>
    <mergeCell ref="F5:F7"/>
    <mergeCell ref="G5:G7"/>
    <mergeCell ref="H5:H7"/>
    <mergeCell ref="I5:I7"/>
    <mergeCell ref="J5:J7"/>
    <mergeCell ref="K5:K7"/>
    <mergeCell ref="L5:L7"/>
    <mergeCell ref="M5:M7"/>
    <mergeCell ref="N5:Q5"/>
    <mergeCell ref="S5:S7"/>
    <mergeCell ref="T5:T7"/>
    <mergeCell ref="U5:U7"/>
    <mergeCell ref="V5:W5"/>
    <mergeCell ref="N6:N7"/>
    <mergeCell ref="O6:O7"/>
    <mergeCell ref="P6:P7"/>
    <mergeCell ref="Q6:Q7"/>
    <mergeCell ref="V6:V7"/>
    <mergeCell ref="W6:W7"/>
    <mergeCell ref="R5:R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39997558519241921"/>
  </sheetPr>
  <dimension ref="B2:M63"/>
  <sheetViews>
    <sheetView workbookViewId="0">
      <selection activeCell="I21" sqref="I21"/>
    </sheetView>
  </sheetViews>
  <sheetFormatPr baseColWidth="10" defaultColWidth="11.42578125" defaultRowHeight="15"/>
  <cols>
    <col min="2" max="2" width="24.85546875" bestFit="1" customWidth="1"/>
    <col min="3" max="3" width="18.5703125" bestFit="1" customWidth="1"/>
    <col min="4" max="4" width="20.7109375" bestFit="1" customWidth="1"/>
    <col min="5" max="5" width="26.5703125" bestFit="1" customWidth="1"/>
    <col min="6" max="6" width="18.85546875" bestFit="1" customWidth="1"/>
    <col min="7" max="7" width="25.85546875" bestFit="1" customWidth="1"/>
    <col min="8" max="8" width="23" bestFit="1" customWidth="1"/>
    <col min="9" max="9" width="18.28515625" bestFit="1" customWidth="1"/>
    <col min="10" max="10" width="19.42578125" bestFit="1" customWidth="1"/>
    <col min="11" max="11" width="14.140625" bestFit="1" customWidth="1"/>
    <col min="12" max="12" width="15.140625" bestFit="1" customWidth="1"/>
    <col min="13" max="13" width="14.140625" bestFit="1" customWidth="1"/>
  </cols>
  <sheetData>
    <row r="2" spans="2:13">
      <c r="B2" s="705" t="s">
        <v>3632</v>
      </c>
      <c r="C2" s="705"/>
      <c r="D2" s="705"/>
      <c r="E2" s="705"/>
      <c r="F2" s="705"/>
      <c r="G2" s="705"/>
      <c r="H2" s="705"/>
    </row>
    <row r="3" spans="2:13">
      <c r="B3" s="705" t="s">
        <v>867</v>
      </c>
      <c r="C3" s="705"/>
      <c r="D3" s="705"/>
      <c r="E3" s="705"/>
      <c r="F3" s="705"/>
      <c r="G3" s="705"/>
      <c r="H3" s="705"/>
    </row>
    <row r="4" spans="2:13">
      <c r="B4" s="705" t="s">
        <v>2091</v>
      </c>
      <c r="C4" s="705"/>
      <c r="D4" s="705"/>
      <c r="E4" s="705"/>
      <c r="F4" s="705"/>
      <c r="G4" s="705"/>
      <c r="H4" s="705"/>
    </row>
    <row r="5" spans="2:13" ht="78.75" customHeight="1">
      <c r="B5" s="706" t="s">
        <v>3633</v>
      </c>
      <c r="C5" s="706"/>
      <c r="D5" s="706"/>
      <c r="E5" s="706"/>
      <c r="F5" s="706"/>
      <c r="G5" s="706"/>
      <c r="H5" s="706"/>
    </row>
    <row r="6" spans="2:13">
      <c r="B6" s="707" t="s">
        <v>2023</v>
      </c>
      <c r="C6" s="707" t="s">
        <v>3634</v>
      </c>
      <c r="D6" s="707"/>
      <c r="E6" s="707"/>
      <c r="F6" s="707"/>
      <c r="G6" s="707"/>
      <c r="H6" s="707"/>
    </row>
    <row r="7" spans="2:13">
      <c r="B7" s="707"/>
      <c r="C7" s="137" t="s">
        <v>3635</v>
      </c>
      <c r="D7" s="137" t="s">
        <v>3636</v>
      </c>
      <c r="E7" s="137" t="s">
        <v>3255</v>
      </c>
      <c r="F7" s="137" t="s">
        <v>3637</v>
      </c>
      <c r="G7" s="137" t="s">
        <v>2688</v>
      </c>
      <c r="H7" s="137" t="s">
        <v>3256</v>
      </c>
    </row>
    <row r="8" spans="2:13">
      <c r="B8" s="707"/>
      <c r="C8" s="137" t="s">
        <v>2030</v>
      </c>
      <c r="D8" s="137" t="s">
        <v>3257</v>
      </c>
      <c r="E8" s="137" t="s">
        <v>3694</v>
      </c>
      <c r="F8" s="137" t="s">
        <v>3638</v>
      </c>
      <c r="G8" s="137">
        <v>2025</v>
      </c>
      <c r="H8" s="137" t="s">
        <v>3695</v>
      </c>
    </row>
    <row r="9" spans="2:13">
      <c r="B9" s="485" t="s">
        <v>2024</v>
      </c>
      <c r="C9" s="486">
        <v>672011818</v>
      </c>
      <c r="D9" s="486">
        <v>4846138842</v>
      </c>
      <c r="E9" s="487">
        <v>5613520416.46</v>
      </c>
      <c r="F9" s="487">
        <f>+C9+D9+H9-E9+G9</f>
        <v>2673852411.6199994</v>
      </c>
      <c r="G9" s="487">
        <v>-1.32</v>
      </c>
      <c r="H9" s="487">
        <v>2769222169.4000001</v>
      </c>
      <c r="J9" s="282"/>
      <c r="K9" s="92"/>
      <c r="L9" s="92"/>
      <c r="M9" s="92"/>
    </row>
    <row r="10" spans="2:13">
      <c r="B10" s="699" t="s">
        <v>3696</v>
      </c>
      <c r="C10" s="700"/>
      <c r="D10" s="700"/>
      <c r="E10" s="700"/>
      <c r="F10" s="700"/>
      <c r="G10" s="701"/>
      <c r="H10" s="487">
        <f>+C9+D9+G9+H9</f>
        <v>8287372828.0799999</v>
      </c>
      <c r="I10" s="156"/>
      <c r="J10" s="157"/>
      <c r="K10" s="92"/>
      <c r="L10" s="92"/>
      <c r="M10" s="92"/>
    </row>
    <row r="11" spans="2:13">
      <c r="B11" s="699" t="s">
        <v>3697</v>
      </c>
      <c r="C11" s="700"/>
      <c r="D11" s="700"/>
      <c r="E11" s="700"/>
      <c r="F11" s="700"/>
      <c r="G11" s="701"/>
      <c r="H11" s="487">
        <f>((C9+(C9*5.1%))+((D9+H9)+((D9+H9)*4.8%)))</f>
        <v>8687182760.6651993</v>
      </c>
      <c r="I11" s="156"/>
      <c r="J11" s="92"/>
      <c r="K11" s="92"/>
      <c r="L11" s="92"/>
      <c r="M11" s="92"/>
    </row>
    <row r="12" spans="2:13">
      <c r="B12" s="699" t="s">
        <v>3639</v>
      </c>
      <c r="C12" s="700"/>
      <c r="D12" s="700"/>
      <c r="E12" s="700"/>
      <c r="F12" s="700"/>
      <c r="G12" s="701"/>
      <c r="H12" s="487">
        <f>+H11/12</f>
        <v>723931896.7220999</v>
      </c>
      <c r="I12" s="82"/>
      <c r="J12" s="92"/>
      <c r="K12" s="92"/>
      <c r="L12" s="92"/>
      <c r="M12" s="92"/>
    </row>
    <row r="13" spans="2:13">
      <c r="B13" s="489"/>
      <c r="C13" s="489"/>
      <c r="D13" s="489"/>
      <c r="E13" s="489"/>
      <c r="F13" s="489"/>
      <c r="G13" s="489"/>
      <c r="J13" s="157"/>
    </row>
    <row r="14" spans="2:13">
      <c r="B14" s="699" t="s">
        <v>3640</v>
      </c>
      <c r="C14" s="700"/>
      <c r="D14" s="700"/>
      <c r="E14" s="700"/>
      <c r="F14" s="701"/>
      <c r="G14" s="488"/>
      <c r="H14" s="486">
        <f>(D9/7)*12</f>
        <v>8307666586.2857132</v>
      </c>
      <c r="I14" s="162"/>
      <c r="J14" s="162"/>
      <c r="L14" s="162"/>
    </row>
    <row r="15" spans="2:13">
      <c r="B15" s="699" t="s">
        <v>3641</v>
      </c>
      <c r="C15" s="700"/>
      <c r="D15" s="700"/>
      <c r="E15" s="700"/>
      <c r="F15" s="701"/>
      <c r="G15" s="488"/>
      <c r="H15" s="490">
        <f>+H14/12</f>
        <v>692305548.85714281</v>
      </c>
      <c r="J15" s="155"/>
    </row>
    <row r="16" spans="2:13">
      <c r="B16" s="703"/>
      <c r="C16" s="703"/>
      <c r="D16" s="703"/>
      <c r="E16" s="703"/>
      <c r="F16" s="29"/>
      <c r="G16" s="29"/>
    </row>
    <row r="17" spans="2:9">
      <c r="B17" s="703"/>
      <c r="C17" s="703"/>
      <c r="D17" s="703"/>
      <c r="E17" s="703"/>
      <c r="F17" s="29"/>
      <c r="G17" s="29"/>
      <c r="H17" s="491"/>
    </row>
    <row r="18" spans="2:9">
      <c r="B18" s="702" t="s">
        <v>3642</v>
      </c>
      <c r="C18" s="702"/>
      <c r="D18" s="702"/>
      <c r="E18" s="702"/>
      <c r="F18" s="166"/>
      <c r="G18" s="492" t="s">
        <v>3698</v>
      </c>
      <c r="H18" s="493">
        <f>+E20</f>
        <v>692305500</v>
      </c>
    </row>
    <row r="19" spans="2:9">
      <c r="B19" s="492" t="s">
        <v>2025</v>
      </c>
      <c r="C19" s="492" t="s">
        <v>2026</v>
      </c>
      <c r="D19" s="492" t="s">
        <v>2027</v>
      </c>
      <c r="E19" s="492" t="s">
        <v>2028</v>
      </c>
      <c r="F19" s="494"/>
      <c r="G19" s="492" t="s">
        <v>3258</v>
      </c>
      <c r="H19" s="493">
        <f>+E21+E22</f>
        <v>13139926000</v>
      </c>
      <c r="I19" s="495"/>
    </row>
    <row r="20" spans="2:9">
      <c r="B20" s="496">
        <v>2026</v>
      </c>
      <c r="C20" s="497">
        <v>1</v>
      </c>
      <c r="D20" s="498">
        <v>692305500</v>
      </c>
      <c r="E20" s="498">
        <f>+D20*C20</f>
        <v>692305500</v>
      </c>
      <c r="F20" s="499"/>
      <c r="G20" s="499"/>
      <c r="H20" s="82"/>
    </row>
    <row r="21" spans="2:9">
      <c r="B21" s="496">
        <v>2027</v>
      </c>
      <c r="C21" s="497">
        <v>12</v>
      </c>
      <c r="D21" s="498">
        <v>722768200</v>
      </c>
      <c r="E21" s="498">
        <f t="shared" ref="E21:E22" si="0">+D21*C21</f>
        <v>8673218400</v>
      </c>
      <c r="F21" s="499"/>
      <c r="G21" s="499"/>
      <c r="H21" s="82"/>
    </row>
    <row r="22" spans="2:9">
      <c r="B22" s="496">
        <v>2028</v>
      </c>
      <c r="C22" s="497">
        <v>6</v>
      </c>
      <c r="D22" s="498">
        <v>744451266.66666663</v>
      </c>
      <c r="E22" s="498">
        <f t="shared" si="0"/>
        <v>4466707600</v>
      </c>
      <c r="F22" s="499"/>
      <c r="G22" s="500" t="s">
        <v>3661</v>
      </c>
      <c r="H22" s="420">
        <v>1750905</v>
      </c>
      <c r="I22" s="92"/>
    </row>
    <row r="23" spans="2:9">
      <c r="B23" s="704" t="s">
        <v>2029</v>
      </c>
      <c r="C23" s="704"/>
      <c r="D23" s="704"/>
      <c r="E23" s="500">
        <f>SUM(E20:E22)</f>
        <v>13832231500</v>
      </c>
      <c r="F23" s="501"/>
      <c r="G23" s="500" t="s">
        <v>3662</v>
      </c>
      <c r="H23" s="538">
        <f>+E23/H22</f>
        <v>7900.0468329235455</v>
      </c>
      <c r="I23" s="157"/>
    </row>
    <row r="24" spans="2:9">
      <c r="B24" s="703"/>
      <c r="C24" s="703"/>
      <c r="D24" s="703"/>
      <c r="E24" s="703"/>
      <c r="F24" s="29"/>
      <c r="G24" s="29"/>
      <c r="H24" s="84"/>
    </row>
    <row r="25" spans="2:9">
      <c r="B25" s="41" t="s">
        <v>2840</v>
      </c>
      <c r="C25" s="41" t="s">
        <v>3404</v>
      </c>
      <c r="D25" s="41" t="s">
        <v>3405</v>
      </c>
      <c r="E25" s="82"/>
      <c r="F25" s="29"/>
      <c r="G25" s="555"/>
      <c r="H25" s="82"/>
      <c r="I25" s="82"/>
    </row>
    <row r="26" spans="2:9">
      <c r="B26" s="41" t="s">
        <v>2030</v>
      </c>
      <c r="C26" s="41" t="s">
        <v>3643</v>
      </c>
      <c r="D26" s="41" t="s">
        <v>3699</v>
      </c>
      <c r="F26" s="29"/>
      <c r="G26" s="555"/>
      <c r="H26" s="82"/>
      <c r="I26" s="82"/>
    </row>
    <row r="27" spans="2:9">
      <c r="B27" s="502">
        <f>+E20</f>
        <v>692305500</v>
      </c>
      <c r="C27" s="502">
        <f>+E21</f>
        <v>8673218400</v>
      </c>
      <c r="D27" s="502">
        <f>+E22</f>
        <v>4466707600</v>
      </c>
      <c r="F27" s="29"/>
      <c r="G27" s="555"/>
      <c r="H27" s="82"/>
      <c r="I27" s="82"/>
    </row>
    <row r="28" spans="2:9">
      <c r="B28" s="503" t="s">
        <v>2031</v>
      </c>
      <c r="C28" s="31"/>
      <c r="D28" s="504">
        <f>+C27+B27+D27</f>
        <v>13832231500</v>
      </c>
      <c r="F28" s="29"/>
      <c r="G28" s="29"/>
      <c r="H28" s="155"/>
    </row>
    <row r="29" spans="2:9">
      <c r="B29" s="703"/>
      <c r="C29" s="703"/>
      <c r="D29" s="703"/>
      <c r="E29" s="703"/>
      <c r="F29" s="29"/>
      <c r="G29" s="29"/>
    </row>
    <row r="30" spans="2:9">
      <c r="B30" s="703"/>
      <c r="C30" s="703"/>
      <c r="D30" s="703"/>
      <c r="E30" s="703"/>
      <c r="F30" s="29"/>
      <c r="G30" s="29"/>
    </row>
    <row r="31" spans="2:9">
      <c r="B31" s="505" t="s">
        <v>2049</v>
      </c>
      <c r="C31" s="505" t="s">
        <v>2050</v>
      </c>
      <c r="D31" s="505" t="s">
        <v>2051</v>
      </c>
      <c r="E31" s="505" t="s">
        <v>2052</v>
      </c>
      <c r="F31" s="506"/>
      <c r="G31" s="506"/>
    </row>
    <row r="32" spans="2:9">
      <c r="B32" s="507" t="s">
        <v>2056</v>
      </c>
      <c r="C32" s="277" t="s">
        <v>3644</v>
      </c>
      <c r="D32" s="278" t="s">
        <v>3645</v>
      </c>
      <c r="E32" s="278" t="s">
        <v>3646</v>
      </c>
      <c r="F32" s="140"/>
      <c r="G32" s="140"/>
    </row>
    <row r="33" spans="2:11">
      <c r="B33" s="507" t="s">
        <v>2057</v>
      </c>
      <c r="C33" s="508">
        <v>41036</v>
      </c>
      <c r="D33" s="329">
        <v>45124</v>
      </c>
      <c r="E33" s="329">
        <v>41995</v>
      </c>
      <c r="F33" s="140"/>
      <c r="G33" s="140"/>
    </row>
    <row r="34" spans="2:11">
      <c r="B34" s="507" t="s">
        <v>2028</v>
      </c>
      <c r="C34" s="279">
        <v>3600000000</v>
      </c>
      <c r="D34" s="280">
        <v>7514340138</v>
      </c>
      <c r="E34" s="280">
        <v>7530604846</v>
      </c>
      <c r="F34" s="79"/>
      <c r="G34" s="79"/>
      <c r="I34" s="79"/>
      <c r="J34" s="79"/>
      <c r="K34" s="79"/>
    </row>
    <row r="35" spans="2:11">
      <c r="B35" s="507" t="s">
        <v>2058</v>
      </c>
      <c r="C35" s="279">
        <v>1773119430</v>
      </c>
      <c r="D35" s="280">
        <v>447764838</v>
      </c>
      <c r="E35" s="280">
        <v>380000000</v>
      </c>
      <c r="F35" s="79"/>
      <c r="G35" s="79"/>
      <c r="I35" s="79"/>
      <c r="J35" s="79"/>
      <c r="K35" s="79"/>
    </row>
    <row r="36" spans="2:11">
      <c r="B36" s="509" t="s">
        <v>2059</v>
      </c>
      <c r="C36" s="510">
        <f>SUM(C34:C35)</f>
        <v>5373119430</v>
      </c>
      <c r="D36" s="511">
        <f>SUM(D34:D35)</f>
        <v>7962104976</v>
      </c>
      <c r="E36" s="511">
        <f>SUM(E34:E35)</f>
        <v>7910604846</v>
      </c>
      <c r="F36" s="418"/>
      <c r="G36" s="418"/>
    </row>
    <row r="37" spans="2:11" ht="30">
      <c r="B37" s="512" t="s">
        <v>2687</v>
      </c>
      <c r="C37" s="511">
        <f>+C36/13</f>
        <v>413316879.23076922</v>
      </c>
      <c r="D37" s="511">
        <f>+D36/16.5</f>
        <v>482551816.72727275</v>
      </c>
      <c r="E37" s="511">
        <f>+E36/19</f>
        <v>416347623.47368419</v>
      </c>
      <c r="F37" s="418"/>
      <c r="G37" s="418"/>
    </row>
    <row r="38" spans="2:11">
      <c r="B38" s="281"/>
      <c r="C38" s="281"/>
      <c r="D38" s="281"/>
      <c r="E38" s="281"/>
    </row>
    <row r="39" spans="2:11">
      <c r="B39" s="281"/>
      <c r="C39" s="281"/>
      <c r="D39" s="281"/>
      <c r="E39" s="281"/>
    </row>
    <row r="40" spans="2:11">
      <c r="B40" s="505" t="s">
        <v>2049</v>
      </c>
      <c r="C40" s="505" t="s">
        <v>2053</v>
      </c>
      <c r="D40" s="505" t="s">
        <v>2054</v>
      </c>
      <c r="E40" s="505" t="s">
        <v>2055</v>
      </c>
      <c r="F40" s="506"/>
      <c r="G40" s="506"/>
    </row>
    <row r="41" spans="2:11">
      <c r="B41" s="507" t="s">
        <v>2056</v>
      </c>
      <c r="C41" s="278" t="s">
        <v>3259</v>
      </c>
      <c r="D41" s="278" t="s">
        <v>3260</v>
      </c>
      <c r="E41" s="278" t="s">
        <v>3261</v>
      </c>
      <c r="F41" s="140"/>
      <c r="G41" s="140"/>
    </row>
    <row r="42" spans="2:11">
      <c r="B42" s="507" t="s">
        <v>2057</v>
      </c>
      <c r="C42" s="329">
        <v>42615</v>
      </c>
      <c r="D42" s="329">
        <v>43461</v>
      </c>
      <c r="E42" s="329">
        <v>44074</v>
      </c>
      <c r="F42" s="140"/>
      <c r="G42" s="140"/>
    </row>
    <row r="43" spans="2:11">
      <c r="B43" s="507" t="s">
        <v>2028</v>
      </c>
      <c r="C43" s="280">
        <v>10666630557</v>
      </c>
      <c r="D43" s="280">
        <v>8127746568</v>
      </c>
      <c r="E43" s="280">
        <v>11850398248</v>
      </c>
      <c r="F43" s="79"/>
      <c r="G43" s="79"/>
    </row>
    <row r="44" spans="2:11">
      <c r="B44" s="507" t="s">
        <v>2058</v>
      </c>
      <c r="C44" s="280">
        <v>1434606211</v>
      </c>
      <c r="D44" s="278">
        <v>0</v>
      </c>
      <c r="E44" s="280">
        <v>1433891122</v>
      </c>
      <c r="F44" s="79"/>
      <c r="G44" s="79"/>
    </row>
    <row r="45" spans="2:11">
      <c r="B45" s="509" t="s">
        <v>2059</v>
      </c>
      <c r="C45" s="280">
        <v>12101236768</v>
      </c>
      <c r="D45" s="280">
        <v>8127746568</v>
      </c>
      <c r="E45" s="280">
        <v>13284289370</v>
      </c>
      <c r="F45" s="79"/>
      <c r="G45" s="79"/>
    </row>
    <row r="46" spans="2:11" ht="30">
      <c r="B46" s="512" t="s">
        <v>2687</v>
      </c>
      <c r="C46" s="511">
        <f>+C45/26</f>
        <v>465432183.38461536</v>
      </c>
      <c r="D46" s="511">
        <f>+D45/17</f>
        <v>478102739.29411763</v>
      </c>
      <c r="E46" s="511">
        <f>+E45/27</f>
        <v>492010717.4074074</v>
      </c>
      <c r="F46" s="418"/>
      <c r="G46" s="418"/>
    </row>
    <row r="47" spans="2:11">
      <c r="B47" s="281"/>
      <c r="C47" s="281"/>
      <c r="D47" s="281"/>
      <c r="E47" s="281"/>
    </row>
    <row r="48" spans="2:11">
      <c r="B48" s="281"/>
      <c r="C48" s="281"/>
      <c r="D48" s="281"/>
      <c r="E48" s="281"/>
    </row>
    <row r="49" spans="2:7">
      <c r="B49" s="505" t="s">
        <v>2049</v>
      </c>
      <c r="C49" s="505" t="s">
        <v>2617</v>
      </c>
      <c r="D49" s="505" t="s">
        <v>3647</v>
      </c>
      <c r="E49" s="505" t="s">
        <v>3648</v>
      </c>
      <c r="F49" s="506"/>
      <c r="G49" s="506"/>
    </row>
    <row r="50" spans="2:7">
      <c r="B50" s="507" t="s">
        <v>2056</v>
      </c>
      <c r="C50" s="278" t="s">
        <v>3262</v>
      </c>
      <c r="D50" s="278" t="s">
        <v>3263</v>
      </c>
      <c r="E50" s="278" t="s">
        <v>3675</v>
      </c>
      <c r="F50" s="140"/>
      <c r="G50" s="140"/>
    </row>
    <row r="51" spans="2:7">
      <c r="B51" s="507" t="s">
        <v>2057</v>
      </c>
      <c r="C51" s="329">
        <v>44911</v>
      </c>
      <c r="D51" s="329">
        <v>45630</v>
      </c>
      <c r="E51" s="329">
        <v>45992</v>
      </c>
      <c r="F51" s="140"/>
      <c r="G51" s="140"/>
    </row>
    <row r="52" spans="2:7">
      <c r="B52" s="507" t="s">
        <v>2028</v>
      </c>
      <c r="C52" s="280">
        <v>13420900000</v>
      </c>
      <c r="D52" s="280">
        <v>8044583000</v>
      </c>
      <c r="E52" s="280">
        <v>5518150660</v>
      </c>
      <c r="F52" s="79"/>
      <c r="G52" s="79"/>
    </row>
    <row r="53" spans="2:7">
      <c r="B53" s="507" t="s">
        <v>2058</v>
      </c>
      <c r="C53" s="280">
        <v>1893436011.99</v>
      </c>
      <c r="D53" s="280">
        <v>-21.81</v>
      </c>
      <c r="E53" s="280">
        <v>2423069418.0799994</v>
      </c>
      <c r="F53" s="79"/>
      <c r="G53" s="79"/>
    </row>
    <row r="54" spans="2:7">
      <c r="B54" s="509" t="s">
        <v>2059</v>
      </c>
      <c r="C54" s="280">
        <v>15314336011.99</v>
      </c>
      <c r="D54" s="280">
        <v>8044582978.1899996</v>
      </c>
      <c r="E54" s="280">
        <v>7941220078.0799999</v>
      </c>
      <c r="F54" s="79"/>
      <c r="G54" s="79"/>
    </row>
    <row r="55" spans="2:7" ht="30">
      <c r="B55" s="512" t="s">
        <v>2687</v>
      </c>
      <c r="C55" s="511">
        <f>+C54/24</f>
        <v>638097333.83291662</v>
      </c>
      <c r="D55" s="511">
        <f>+D54/12</f>
        <v>670381914.84916663</v>
      </c>
      <c r="E55" s="511">
        <f>+E54/11.5</f>
        <v>690540876.35478258</v>
      </c>
      <c r="F55" s="418"/>
      <c r="G55" s="418"/>
    </row>
    <row r="57" spans="2:7">
      <c r="E57" s="156"/>
      <c r="F57" s="156"/>
      <c r="G57" s="156"/>
    </row>
    <row r="58" spans="2:7">
      <c r="B58" s="697" t="s">
        <v>3649</v>
      </c>
      <c r="C58" s="697"/>
      <c r="D58" s="697"/>
      <c r="E58" s="156"/>
      <c r="F58" s="156"/>
      <c r="G58" s="156"/>
    </row>
    <row r="59" spans="2:7">
      <c r="B59" s="41" t="s">
        <v>2840</v>
      </c>
      <c r="C59" s="41" t="s">
        <v>3404</v>
      </c>
      <c r="D59" s="41" t="s">
        <v>3405</v>
      </c>
    </row>
    <row r="60" spans="2:7">
      <c r="B60" s="41" t="s">
        <v>2030</v>
      </c>
      <c r="C60" s="41" t="s">
        <v>3643</v>
      </c>
      <c r="D60" s="41" t="s">
        <v>3699</v>
      </c>
    </row>
    <row r="61" spans="2:7">
      <c r="B61" s="502">
        <f>+B27</f>
        <v>692305500</v>
      </c>
      <c r="C61" s="502">
        <f>+C27</f>
        <v>8673218400</v>
      </c>
      <c r="D61" s="502">
        <f>+D27</f>
        <v>4466707600</v>
      </c>
    </row>
    <row r="62" spans="2:7">
      <c r="B62" s="502">
        <f>+B61*7%</f>
        <v>48461385.000000007</v>
      </c>
      <c r="C62" s="502">
        <f>+C61*7%</f>
        <v>607125288</v>
      </c>
      <c r="D62" s="502">
        <f>+D61*7%</f>
        <v>312669532</v>
      </c>
    </row>
    <row r="63" spans="2:7">
      <c r="B63" s="698" t="s">
        <v>2031</v>
      </c>
      <c r="C63" s="698"/>
      <c r="D63" s="504">
        <f>+B62+C62+D62</f>
        <v>968256205</v>
      </c>
    </row>
  </sheetData>
  <mergeCells count="18">
    <mergeCell ref="B12:G12"/>
    <mergeCell ref="B2:H2"/>
    <mergeCell ref="B3:H3"/>
    <mergeCell ref="B4:H4"/>
    <mergeCell ref="B5:H5"/>
    <mergeCell ref="C6:H6"/>
    <mergeCell ref="B10:G10"/>
    <mergeCell ref="B11:G11"/>
    <mergeCell ref="B6:B8"/>
    <mergeCell ref="B58:D58"/>
    <mergeCell ref="B63:C63"/>
    <mergeCell ref="B14:F14"/>
    <mergeCell ref="B18:E18"/>
    <mergeCell ref="B16:E17"/>
    <mergeCell ref="B15:F15"/>
    <mergeCell ref="B23:D23"/>
    <mergeCell ref="B24:E24"/>
    <mergeCell ref="B29:E30"/>
  </mergeCells>
  <pageMargins left="0.7" right="0.7" top="0.75" bottom="0.75" header="0.3" footer="0.3"/>
  <pageSetup orientation="portrait"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39997558519241921"/>
  </sheetPr>
  <dimension ref="B1:U39"/>
  <sheetViews>
    <sheetView zoomScale="85" zoomScaleNormal="85" workbookViewId="0">
      <selection activeCell="Q4" sqref="Q4"/>
    </sheetView>
  </sheetViews>
  <sheetFormatPr baseColWidth="10" defaultRowHeight="14.25"/>
  <cols>
    <col min="1" max="1" width="2.5703125" style="176" customWidth="1"/>
    <col min="2" max="2" width="19.7109375" style="176" bestFit="1" customWidth="1"/>
    <col min="3" max="3" width="2.5703125" style="270" bestFit="1" customWidth="1"/>
    <col min="4" max="4" width="5.42578125" style="270" customWidth="1"/>
    <col min="5" max="5" width="3.5703125" style="270" bestFit="1" customWidth="1"/>
    <col min="6" max="6" width="5.7109375" style="270" customWidth="1"/>
    <col min="7" max="7" width="6.7109375" style="176" customWidth="1"/>
    <col min="8" max="8" width="7.7109375" style="176" customWidth="1"/>
    <col min="9" max="9" width="2.7109375" style="176" bestFit="1" customWidth="1"/>
    <col min="10" max="10" width="19.7109375" style="176" hidden="1" customWidth="1"/>
    <col min="11" max="11" width="69.140625" style="176" customWidth="1"/>
    <col min="12" max="13" width="20.28515625" style="176" bestFit="1" customWidth="1"/>
    <col min="14" max="14" width="20.28515625" style="176" customWidth="1"/>
    <col min="15" max="15" width="21.5703125" style="176" bestFit="1" customWidth="1"/>
    <col min="16" max="16" width="4.5703125" style="176" customWidth="1"/>
    <col min="17" max="17" width="20.28515625" style="176" bestFit="1" customWidth="1"/>
    <col min="18" max="18" width="19.7109375" style="176" bestFit="1" customWidth="1"/>
    <col min="19" max="21" width="17.85546875" style="176" bestFit="1" customWidth="1"/>
    <col min="22" max="16384" width="11.42578125" style="176"/>
  </cols>
  <sheetData>
    <row r="1" spans="2:21">
      <c r="C1" s="708" t="s">
        <v>2092</v>
      </c>
      <c r="D1" s="709"/>
      <c r="E1" s="709"/>
      <c r="F1" s="709"/>
      <c r="G1" s="709"/>
      <c r="H1" s="709"/>
      <c r="I1" s="709"/>
      <c r="J1" s="709"/>
      <c r="K1" s="709"/>
      <c r="L1" s="709"/>
      <c r="M1" s="709"/>
      <c r="N1" s="709"/>
      <c r="O1" s="710"/>
    </row>
    <row r="2" spans="2:21">
      <c r="C2" s="711" t="s">
        <v>2871</v>
      </c>
      <c r="D2" s="712"/>
      <c r="E2" s="712"/>
      <c r="F2" s="712"/>
      <c r="G2" s="712"/>
      <c r="H2" s="712"/>
      <c r="I2" s="712"/>
      <c r="J2" s="712"/>
      <c r="K2" s="712"/>
      <c r="L2" s="712"/>
      <c r="M2" s="712"/>
      <c r="N2" s="712"/>
      <c r="O2" s="713"/>
    </row>
    <row r="3" spans="2:21" ht="15" thickBot="1">
      <c r="C3" s="714" t="s">
        <v>2724</v>
      </c>
      <c r="D3" s="715"/>
      <c r="E3" s="715"/>
      <c r="F3" s="715"/>
      <c r="G3" s="715"/>
      <c r="H3" s="715"/>
      <c r="I3" s="715"/>
      <c r="J3" s="715"/>
      <c r="K3" s="715"/>
      <c r="L3" s="715"/>
      <c r="M3" s="715"/>
      <c r="N3" s="715"/>
      <c r="O3" s="716"/>
    </row>
    <row r="4" spans="2:21" ht="45.75" thickBot="1">
      <c r="C4" s="513" t="s">
        <v>2012</v>
      </c>
      <c r="D4" s="514" t="s">
        <v>2013</v>
      </c>
      <c r="E4" s="514" t="s">
        <v>2014</v>
      </c>
      <c r="F4" s="514" t="s">
        <v>2015</v>
      </c>
      <c r="G4" s="514" t="s">
        <v>1</v>
      </c>
      <c r="H4" s="514" t="s">
        <v>2016</v>
      </c>
      <c r="I4" s="514" t="s">
        <v>2017</v>
      </c>
      <c r="J4" s="514"/>
      <c r="K4" s="515" t="s">
        <v>2910</v>
      </c>
      <c r="L4" s="516" t="s">
        <v>3700</v>
      </c>
      <c r="M4" s="516" t="s">
        <v>3701</v>
      </c>
      <c r="N4" s="516" t="s">
        <v>3702</v>
      </c>
      <c r="O4" s="517" t="s">
        <v>2018</v>
      </c>
      <c r="Q4" s="518" t="s">
        <v>3650</v>
      </c>
      <c r="R4" s="519" t="s">
        <v>3651</v>
      </c>
    </row>
    <row r="5" spans="2:21" ht="28.5">
      <c r="B5" s="176" t="s">
        <v>2322</v>
      </c>
      <c r="C5" s="520" t="s">
        <v>2019</v>
      </c>
      <c r="D5" s="521" t="s">
        <v>2020</v>
      </c>
      <c r="E5" s="521" t="s">
        <v>2020</v>
      </c>
      <c r="F5" s="521" t="s">
        <v>2021</v>
      </c>
      <c r="G5" s="521" t="s">
        <v>2212</v>
      </c>
      <c r="H5" s="522" t="s">
        <v>2213</v>
      </c>
      <c r="I5" s="521"/>
      <c r="J5" s="73" t="s">
        <v>2322</v>
      </c>
      <c r="K5" s="138" t="s">
        <v>2217</v>
      </c>
      <c r="L5" s="523">
        <f>306815400</f>
        <v>306815400</v>
      </c>
      <c r="M5" s="523">
        <f>308906500*12</f>
        <v>3706878000</v>
      </c>
      <c r="N5" s="524">
        <f>ROUND(((M5/12)*6)+(((M5/12)*6)*3%),-2)</f>
        <v>1909042200</v>
      </c>
      <c r="O5" s="525">
        <f t="shared" ref="O5:O16" si="0">SUM(L5:N5)</f>
        <v>5922735600</v>
      </c>
      <c r="P5" s="274"/>
      <c r="Q5" s="526">
        <f>VLOOKUP(B5,'[1]Rubros (2026)'!$A$3:$P$14,16,FALSE)</f>
        <v>4483485021</v>
      </c>
      <c r="R5" s="526">
        <f>+M5-Q5</f>
        <v>-776607021</v>
      </c>
      <c r="S5" s="268"/>
      <c r="T5" s="268"/>
      <c r="U5" s="268"/>
    </row>
    <row r="6" spans="2:21">
      <c r="B6" s="176" t="s">
        <v>2320</v>
      </c>
      <c r="C6" s="527" t="s">
        <v>2019</v>
      </c>
      <c r="D6" s="271" t="s">
        <v>2020</v>
      </c>
      <c r="E6" s="271" t="s">
        <v>2020</v>
      </c>
      <c r="F6" s="271" t="s">
        <v>2021</v>
      </c>
      <c r="G6" s="271" t="s">
        <v>2212</v>
      </c>
      <c r="H6" s="272" t="s">
        <v>2214</v>
      </c>
      <c r="I6" s="271"/>
      <c r="J6" s="271" t="s">
        <v>2320</v>
      </c>
      <c r="K6" s="65" t="s">
        <v>2218</v>
      </c>
      <c r="L6" s="528">
        <f>147470000</f>
        <v>147470000</v>
      </c>
      <c r="M6" s="523">
        <f>150572900*12</f>
        <v>1806874800</v>
      </c>
      <c r="N6" s="524">
        <f t="shared" ref="N6:N16" si="1">ROUND(((M6/12)*6)+(((M6/12)*6)*3%),-2)</f>
        <v>930540500</v>
      </c>
      <c r="O6" s="529">
        <f t="shared" si="0"/>
        <v>2884885300</v>
      </c>
      <c r="P6" s="274"/>
      <c r="Q6" s="530">
        <f>VLOOKUP(B6,'[1]Rubros (2026)'!$A$3:$P$14,16,FALSE)</f>
        <v>1437529232</v>
      </c>
      <c r="R6" s="530">
        <f t="shared" ref="R6:R16" si="2">+M6-Q6</f>
        <v>369345568</v>
      </c>
      <c r="S6" s="268"/>
      <c r="T6" s="268"/>
      <c r="U6" s="268"/>
    </row>
    <row r="7" spans="2:21" ht="28.5">
      <c r="B7" s="176" t="s">
        <v>2357</v>
      </c>
      <c r="C7" s="527" t="s">
        <v>2019</v>
      </c>
      <c r="D7" s="271" t="s">
        <v>2020</v>
      </c>
      <c r="E7" s="271" t="s">
        <v>2020</v>
      </c>
      <c r="F7" s="271" t="s">
        <v>2021</v>
      </c>
      <c r="G7" s="271" t="s">
        <v>2212</v>
      </c>
      <c r="H7" s="272" t="s">
        <v>2020</v>
      </c>
      <c r="I7" s="271"/>
      <c r="J7" s="54" t="s">
        <v>2357</v>
      </c>
      <c r="K7" s="65" t="s">
        <v>2219</v>
      </c>
      <c r="L7" s="528">
        <f>137280000</f>
        <v>137280000</v>
      </c>
      <c r="M7" s="523">
        <f>114017900*12</f>
        <v>1368214800</v>
      </c>
      <c r="N7" s="524">
        <f t="shared" si="1"/>
        <v>704630600</v>
      </c>
      <c r="O7" s="529">
        <f t="shared" si="0"/>
        <v>2210125400</v>
      </c>
      <c r="P7" s="274"/>
      <c r="Q7" s="530">
        <f>VLOOKUP(B7,'[1]Rubros (2026)'!$A$3:$P$14,16,FALSE)</f>
        <v>1513617262</v>
      </c>
      <c r="R7" s="530">
        <f t="shared" si="2"/>
        <v>-145402462</v>
      </c>
      <c r="S7" s="268"/>
      <c r="T7" s="268"/>
      <c r="U7" s="268"/>
    </row>
    <row r="8" spans="2:21">
      <c r="B8" s="176" t="s">
        <v>2317</v>
      </c>
      <c r="C8" s="531" t="s">
        <v>2019</v>
      </c>
      <c r="D8" s="273" t="s">
        <v>2020</v>
      </c>
      <c r="E8" s="273" t="s">
        <v>2020</v>
      </c>
      <c r="F8" s="273" t="s">
        <v>2021</v>
      </c>
      <c r="G8" s="273" t="s">
        <v>2212</v>
      </c>
      <c r="H8" s="273" t="s">
        <v>2215</v>
      </c>
      <c r="I8" s="273"/>
      <c r="J8" s="54" t="s">
        <v>2317</v>
      </c>
      <c r="K8" s="139" t="s">
        <v>2220</v>
      </c>
      <c r="L8" s="528">
        <f>18040000</f>
        <v>18040000</v>
      </c>
      <c r="M8" s="523">
        <f>16011500*12</f>
        <v>192138000</v>
      </c>
      <c r="N8" s="524">
        <f t="shared" si="1"/>
        <v>98951100</v>
      </c>
      <c r="O8" s="529">
        <f t="shared" si="0"/>
        <v>309129100</v>
      </c>
      <c r="P8" s="274"/>
      <c r="Q8" s="530">
        <f>VLOOKUP(B8,'[1]Rubros (2026)'!$A$3:$P$14,16,FALSE)</f>
        <v>196799129</v>
      </c>
      <c r="R8" s="530">
        <f t="shared" si="2"/>
        <v>-4661129</v>
      </c>
      <c r="S8" s="268"/>
      <c r="T8" s="268"/>
      <c r="U8" s="268"/>
    </row>
    <row r="9" spans="2:21" ht="28.5">
      <c r="B9" s="176" t="s">
        <v>2371</v>
      </c>
      <c r="C9" s="531" t="s">
        <v>2019</v>
      </c>
      <c r="D9" s="273" t="s">
        <v>2020</v>
      </c>
      <c r="E9" s="273" t="s">
        <v>2020</v>
      </c>
      <c r="F9" s="273" t="s">
        <v>2021</v>
      </c>
      <c r="G9" s="273" t="s">
        <v>2020</v>
      </c>
      <c r="H9" s="273" t="s">
        <v>2212</v>
      </c>
      <c r="I9" s="273"/>
      <c r="J9" s="54" t="s">
        <v>2371</v>
      </c>
      <c r="K9" s="139" t="s">
        <v>2221</v>
      </c>
      <c r="L9" s="528">
        <f>54950000</f>
        <v>54950000</v>
      </c>
      <c r="M9" s="523">
        <f>94074400*12</f>
        <v>1128892800</v>
      </c>
      <c r="N9" s="524">
        <f t="shared" si="1"/>
        <v>581379800</v>
      </c>
      <c r="O9" s="529">
        <f t="shared" si="0"/>
        <v>1765222600</v>
      </c>
      <c r="P9" s="274"/>
      <c r="Q9" s="530">
        <f>VLOOKUP(B9,'[1]Rubros (2026)'!$A$3:$P$14,16,FALSE)</f>
        <v>799898326</v>
      </c>
      <c r="R9" s="530">
        <f t="shared" si="2"/>
        <v>328994474</v>
      </c>
      <c r="S9" s="268"/>
      <c r="T9" s="268"/>
      <c r="U9" s="268"/>
    </row>
    <row r="10" spans="2:21">
      <c r="B10" s="176" t="s">
        <v>2398</v>
      </c>
      <c r="C10" s="531" t="s">
        <v>2019</v>
      </c>
      <c r="D10" s="273" t="s">
        <v>2020</v>
      </c>
      <c r="E10" s="273" t="s">
        <v>2021</v>
      </c>
      <c r="F10" s="273" t="s">
        <v>2021</v>
      </c>
      <c r="G10" s="273" t="s">
        <v>2215</v>
      </c>
      <c r="H10" s="273" t="s">
        <v>2213</v>
      </c>
      <c r="I10" s="273"/>
      <c r="J10" s="273" t="s">
        <v>2398</v>
      </c>
      <c r="K10" s="139" t="s">
        <v>2222</v>
      </c>
      <c r="L10" s="528">
        <f>10290000</f>
        <v>10290000</v>
      </c>
      <c r="M10" s="523">
        <f>9210300*12</f>
        <v>110523600</v>
      </c>
      <c r="N10" s="524">
        <f t="shared" si="1"/>
        <v>56919700</v>
      </c>
      <c r="O10" s="529">
        <f t="shared" si="0"/>
        <v>177733300</v>
      </c>
      <c r="P10" s="274"/>
      <c r="Q10" s="530">
        <f>VLOOKUP(B10,'[1]Rubros (2026)'!$A$3:$P$14,16,FALSE)</f>
        <v>103606602</v>
      </c>
      <c r="R10" s="530">
        <f t="shared" si="2"/>
        <v>6916998</v>
      </c>
      <c r="S10" s="268"/>
      <c r="T10" s="268"/>
      <c r="U10" s="268"/>
    </row>
    <row r="11" spans="2:21" ht="28.5">
      <c r="B11" s="176" t="s">
        <v>2380</v>
      </c>
      <c r="C11" s="531" t="s">
        <v>2019</v>
      </c>
      <c r="D11" s="273" t="s">
        <v>2020</v>
      </c>
      <c r="E11" s="273" t="s">
        <v>2020</v>
      </c>
      <c r="F11" s="273" t="s">
        <v>2021</v>
      </c>
      <c r="G11" s="273" t="s">
        <v>2215</v>
      </c>
      <c r="H11" s="273" t="s">
        <v>2020</v>
      </c>
      <c r="I11" s="273"/>
      <c r="J11" s="273" t="s">
        <v>2380</v>
      </c>
      <c r="K11" s="139" t="s">
        <v>2226</v>
      </c>
      <c r="L11" s="528">
        <f>3400000</f>
        <v>3400000</v>
      </c>
      <c r="M11" s="523">
        <f>5372200*12</f>
        <v>64466400</v>
      </c>
      <c r="N11" s="524">
        <f t="shared" si="1"/>
        <v>33200200</v>
      </c>
      <c r="O11" s="529">
        <f t="shared" si="0"/>
        <v>101066600</v>
      </c>
      <c r="P11" s="274"/>
      <c r="Q11" s="530">
        <f>VLOOKUP(B11,'[1]Rubros (2026)'!$A$3:$P$14,16,FALSE)</f>
        <v>11618537</v>
      </c>
      <c r="R11" s="530">
        <f t="shared" si="2"/>
        <v>52847863</v>
      </c>
      <c r="S11" s="268"/>
      <c r="T11" s="268"/>
      <c r="U11" s="268"/>
    </row>
    <row r="12" spans="2:21" ht="28.5">
      <c r="B12" s="176" t="s">
        <v>2412</v>
      </c>
      <c r="C12" s="531" t="s">
        <v>2019</v>
      </c>
      <c r="D12" s="273" t="s">
        <v>2020</v>
      </c>
      <c r="E12" s="273" t="s">
        <v>2021</v>
      </c>
      <c r="F12" s="273" t="s">
        <v>2021</v>
      </c>
      <c r="G12" s="273" t="s">
        <v>2215</v>
      </c>
      <c r="H12" s="273" t="s">
        <v>2216</v>
      </c>
      <c r="I12" s="273"/>
      <c r="J12" s="54" t="s">
        <v>2412</v>
      </c>
      <c r="K12" s="139" t="s">
        <v>2223</v>
      </c>
      <c r="L12" s="528">
        <f>6370000</f>
        <v>6370000</v>
      </c>
      <c r="M12" s="523">
        <f>8372200*12</f>
        <v>100466400</v>
      </c>
      <c r="N12" s="524">
        <f t="shared" si="1"/>
        <v>51740200</v>
      </c>
      <c r="O12" s="529">
        <f t="shared" si="0"/>
        <v>158576600</v>
      </c>
      <c r="P12" s="274"/>
      <c r="Q12" s="530">
        <f>VLOOKUP(B12,'[1]Rubros (2026)'!$A$3:$P$14,16,FALSE)</f>
        <v>85526725</v>
      </c>
      <c r="R12" s="530">
        <f t="shared" si="2"/>
        <v>14939675</v>
      </c>
      <c r="S12" s="268"/>
      <c r="T12" s="268"/>
      <c r="U12" s="268"/>
    </row>
    <row r="13" spans="2:21">
      <c r="B13" s="176" t="s">
        <v>2396</v>
      </c>
      <c r="C13" s="531" t="s">
        <v>2019</v>
      </c>
      <c r="D13" s="273" t="s">
        <v>2020</v>
      </c>
      <c r="E13" s="273" t="s">
        <v>2020</v>
      </c>
      <c r="F13" s="273" t="s">
        <v>2021</v>
      </c>
      <c r="G13" s="273" t="s">
        <v>2215</v>
      </c>
      <c r="H13" s="273" t="s">
        <v>2214</v>
      </c>
      <c r="I13" s="273"/>
      <c r="J13" s="273" t="s">
        <v>2396</v>
      </c>
      <c r="K13" s="139" t="s">
        <v>2224</v>
      </c>
      <c r="L13" s="528">
        <f>2970000</f>
        <v>2970000</v>
      </c>
      <c r="M13" s="523">
        <f>12391400*12</f>
        <v>148696800</v>
      </c>
      <c r="N13" s="524">
        <f t="shared" si="1"/>
        <v>76578900</v>
      </c>
      <c r="O13" s="529">
        <f t="shared" si="0"/>
        <v>228245700</v>
      </c>
      <c r="P13" s="274"/>
      <c r="Q13" s="530">
        <f>VLOOKUP(B13,'[1]Rubros (2026)'!$A$3:$P$14,16,FALSE)</f>
        <v>34432371</v>
      </c>
      <c r="R13" s="530">
        <f t="shared" si="2"/>
        <v>114264429</v>
      </c>
      <c r="S13" s="268"/>
      <c r="T13" s="268"/>
      <c r="U13" s="268"/>
    </row>
    <row r="14" spans="2:21">
      <c r="B14" s="176" t="s">
        <v>2369</v>
      </c>
      <c r="C14" s="531" t="s">
        <v>2019</v>
      </c>
      <c r="D14" s="273" t="s">
        <v>2020</v>
      </c>
      <c r="E14" s="273" t="s">
        <v>2020</v>
      </c>
      <c r="F14" s="273" t="s">
        <v>2021</v>
      </c>
      <c r="G14" s="273" t="s">
        <v>2212</v>
      </c>
      <c r="H14" s="273" t="s">
        <v>2021</v>
      </c>
      <c r="I14" s="273"/>
      <c r="J14" s="54" t="s">
        <v>2369</v>
      </c>
      <c r="K14" s="139" t="s">
        <v>2227</v>
      </c>
      <c r="L14" s="528">
        <f>3340000</f>
        <v>3340000</v>
      </c>
      <c r="M14" s="523">
        <f>2365700*12</f>
        <v>28388400</v>
      </c>
      <c r="N14" s="524">
        <f t="shared" si="1"/>
        <v>14620000</v>
      </c>
      <c r="O14" s="529">
        <f t="shared" si="0"/>
        <v>46348400</v>
      </c>
      <c r="P14" s="274"/>
      <c r="Q14" s="530">
        <f>VLOOKUP(B14,'[1]Rubros (2026)'!$A$3:$P$14,16,FALSE)</f>
        <v>25100022</v>
      </c>
      <c r="R14" s="530">
        <f t="shared" si="2"/>
        <v>3288378</v>
      </c>
      <c r="S14" s="268"/>
      <c r="T14" s="268"/>
      <c r="U14" s="268"/>
    </row>
    <row r="15" spans="2:21">
      <c r="B15" s="176" t="s">
        <v>2443</v>
      </c>
      <c r="C15" s="531" t="s">
        <v>2019</v>
      </c>
      <c r="D15" s="273" t="s">
        <v>2020</v>
      </c>
      <c r="E15" s="273" t="s">
        <v>2021</v>
      </c>
      <c r="F15" s="273" t="s">
        <v>2021</v>
      </c>
      <c r="G15" s="273" t="s">
        <v>2215</v>
      </c>
      <c r="H15" s="273" t="s">
        <v>2214</v>
      </c>
      <c r="I15" s="273"/>
      <c r="J15" s="273" t="s">
        <v>2443</v>
      </c>
      <c r="K15" s="139" t="s">
        <v>2224</v>
      </c>
      <c r="L15" s="528">
        <f>1010000</f>
        <v>1010000</v>
      </c>
      <c r="M15" s="523">
        <f>1473200*12</f>
        <v>17678400</v>
      </c>
      <c r="N15" s="524">
        <f t="shared" si="1"/>
        <v>9104400</v>
      </c>
      <c r="O15" s="529">
        <f t="shared" si="0"/>
        <v>27792800</v>
      </c>
      <c r="P15" s="274"/>
      <c r="Q15" s="530">
        <f>VLOOKUP(B15,'[1]Rubros (2026)'!$A$3:$P$14,16,FALSE)</f>
        <v>14224235</v>
      </c>
      <c r="R15" s="530">
        <f t="shared" si="2"/>
        <v>3454165</v>
      </c>
      <c r="S15" s="268"/>
      <c r="T15" s="268"/>
      <c r="U15" s="268"/>
    </row>
    <row r="16" spans="2:21" ht="29.25" thickBot="1">
      <c r="B16" s="176" t="s">
        <v>2383</v>
      </c>
      <c r="C16" s="556" t="s">
        <v>2019</v>
      </c>
      <c r="D16" s="557" t="s">
        <v>2020</v>
      </c>
      <c r="E16" s="557" t="s">
        <v>2020</v>
      </c>
      <c r="F16" s="557" t="s">
        <v>2021</v>
      </c>
      <c r="G16" s="557" t="s">
        <v>2212</v>
      </c>
      <c r="H16" s="557" t="s">
        <v>2216</v>
      </c>
      <c r="I16" s="557"/>
      <c r="J16" s="557" t="s">
        <v>2383</v>
      </c>
      <c r="K16" s="558" t="s">
        <v>2225</v>
      </c>
      <c r="L16" s="559">
        <f>370100</f>
        <v>370100</v>
      </c>
      <c r="M16" s="523">
        <v>0</v>
      </c>
      <c r="N16" s="524">
        <f t="shared" si="1"/>
        <v>0</v>
      </c>
      <c r="O16" s="560">
        <f t="shared" si="0"/>
        <v>370100</v>
      </c>
      <c r="P16" s="274"/>
      <c r="Q16" s="532">
        <f>VLOOKUP(B16,'[1]Rubros (2026)'!$A$3:$P$14,16,FALSE)</f>
        <v>597090</v>
      </c>
      <c r="R16" s="532">
        <f t="shared" si="2"/>
        <v>-597090</v>
      </c>
      <c r="S16" s="268"/>
      <c r="T16" s="268"/>
      <c r="U16" s="268"/>
    </row>
    <row r="17" spans="3:21" ht="15.75" thickBot="1">
      <c r="C17" s="717" t="s">
        <v>2022</v>
      </c>
      <c r="D17" s="718"/>
      <c r="E17" s="718"/>
      <c r="F17" s="718"/>
      <c r="G17" s="718"/>
      <c r="H17" s="718"/>
      <c r="I17" s="718"/>
      <c r="J17" s="718"/>
      <c r="K17" s="719"/>
      <c r="L17" s="561">
        <f>SUM(L5:L16)</f>
        <v>692305500</v>
      </c>
      <c r="M17" s="561">
        <f>SUM(M5:M16)</f>
        <v>8673218400</v>
      </c>
      <c r="N17" s="561">
        <f>SUM(N5:N16)</f>
        <v>4466707600</v>
      </c>
      <c r="O17" s="562">
        <f>SUM(O5:O16)</f>
        <v>13832231500</v>
      </c>
      <c r="Q17" s="533">
        <f>SUM(Q5:Q16)</f>
        <v>8706434552</v>
      </c>
      <c r="R17" s="533">
        <f>SUM(R5:R16)</f>
        <v>-33216152</v>
      </c>
      <c r="S17" s="269"/>
      <c r="T17" s="269"/>
      <c r="U17" s="269"/>
    </row>
    <row r="18" spans="3:21">
      <c r="Q18" s="276">
        <f>+Q17-M17</f>
        <v>33216152</v>
      </c>
      <c r="R18" s="276"/>
      <c r="S18" s="269"/>
      <c r="T18" s="269"/>
      <c r="U18" s="269"/>
    </row>
    <row r="19" spans="3:21" ht="15" thickBot="1">
      <c r="K19" s="534" t="s">
        <v>3406</v>
      </c>
      <c r="L19" s="535">
        <f>+L17</f>
        <v>692305500</v>
      </c>
      <c r="M19" s="535">
        <f>+M17/12</f>
        <v>722768200</v>
      </c>
      <c r="N19" s="535">
        <f>+N17/6</f>
        <v>744451266.66666663</v>
      </c>
      <c r="O19" s="275"/>
      <c r="R19" s="268"/>
      <c r="S19" s="268"/>
      <c r="T19" s="268"/>
      <c r="U19" s="268"/>
    </row>
    <row r="20" spans="3:21" ht="15" thickTop="1">
      <c r="K20" s="534" t="s">
        <v>3407</v>
      </c>
      <c r="L20" s="536"/>
      <c r="M20" s="537">
        <f>(M19-L19)/L19</f>
        <v>4.4001817116865315E-2</v>
      </c>
      <c r="N20" s="537">
        <f>(N19-M19)/M19</f>
        <v>3.000002859376855E-2</v>
      </c>
      <c r="O20" s="275"/>
      <c r="R20" s="269"/>
      <c r="S20" s="269"/>
      <c r="T20" s="269"/>
      <c r="U20" s="269"/>
    </row>
    <row r="21" spans="3:21">
      <c r="O21" s="274"/>
    </row>
    <row r="22" spans="3:21">
      <c r="M22" s="274"/>
      <c r="O22" s="276"/>
    </row>
    <row r="23" spans="3:21">
      <c r="L23" s="274"/>
      <c r="M23" s="274"/>
      <c r="N23" s="274"/>
    </row>
    <row r="24" spans="3:21">
      <c r="L24" s="276"/>
      <c r="M24" s="276"/>
      <c r="N24" s="276"/>
    </row>
    <row r="27" spans="3:21">
      <c r="L27" s="274"/>
    </row>
    <row r="28" spans="3:21">
      <c r="L28" s="274"/>
    </row>
    <row r="29" spans="3:21">
      <c r="L29" s="274"/>
    </row>
    <row r="30" spans="3:21">
      <c r="L30" s="274"/>
    </row>
    <row r="31" spans="3:21">
      <c r="L31" s="274"/>
    </row>
    <row r="32" spans="3:21">
      <c r="L32" s="274"/>
    </row>
    <row r="33" spans="12:12">
      <c r="L33" s="274"/>
    </row>
    <row r="34" spans="12:12">
      <c r="L34" s="274"/>
    </row>
    <row r="35" spans="12:12">
      <c r="L35" s="274"/>
    </row>
    <row r="36" spans="12:12">
      <c r="L36" s="274"/>
    </row>
    <row r="37" spans="12:12">
      <c r="L37" s="274"/>
    </row>
    <row r="38" spans="12:12">
      <c r="L38" s="274"/>
    </row>
    <row r="39" spans="12:12">
      <c r="L39" s="274"/>
    </row>
  </sheetData>
  <mergeCells count="4">
    <mergeCell ref="C1:O1"/>
    <mergeCell ref="C2:O2"/>
    <mergeCell ref="C3:O3"/>
    <mergeCell ref="C17:K17"/>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39997558519241921"/>
  </sheetPr>
  <dimension ref="A1:K394"/>
  <sheetViews>
    <sheetView zoomScale="85" zoomScaleNormal="85" workbookViewId="0">
      <pane xSplit="3" ySplit="3" topLeftCell="D363" activePane="bottomRight" state="frozen"/>
      <selection pane="topRight" activeCell="J1" sqref="J1"/>
      <selection pane="bottomLeft" activeCell="A5" sqref="A5"/>
      <selection pane="bottomRight" activeCell="A386" sqref="A386"/>
    </sheetView>
  </sheetViews>
  <sheetFormatPr baseColWidth="10" defaultColWidth="11.42578125" defaultRowHeight="14.25"/>
  <cols>
    <col min="1" max="1" width="11.42578125" style="176" bestFit="1" customWidth="1"/>
    <col min="2" max="2" width="81.42578125" style="176" bestFit="1" customWidth="1"/>
    <col min="3" max="3" width="26.28515625" style="176" bestFit="1" customWidth="1"/>
    <col min="4" max="4" width="15.140625" style="176" bestFit="1" customWidth="1"/>
    <col min="5" max="5" width="57.28515625" style="176" bestFit="1" customWidth="1"/>
    <col min="6" max="6" width="117.140625" style="176" bestFit="1" customWidth="1"/>
    <col min="7" max="7" width="37.28515625" style="176" bestFit="1" customWidth="1"/>
    <col min="8" max="8" width="107.42578125" style="176" bestFit="1" customWidth="1"/>
    <col min="9" max="9" width="81.42578125" style="176" bestFit="1" customWidth="1"/>
    <col min="10" max="10" width="14.5703125" style="176" bestFit="1" customWidth="1"/>
    <col min="11" max="16384" width="11.42578125" style="176"/>
  </cols>
  <sheetData>
    <row r="1" spans="1:11" ht="33" customHeight="1" thickBot="1">
      <c r="A1" s="720" t="s">
        <v>3652</v>
      </c>
      <c r="B1" s="720"/>
      <c r="C1" s="720"/>
      <c r="D1" s="720"/>
      <c r="E1" s="720"/>
      <c r="F1" s="720"/>
      <c r="G1" s="720"/>
      <c r="H1" s="720"/>
    </row>
    <row r="2" spans="1:11" ht="33" customHeight="1" thickBot="1">
      <c r="A2" s="720" t="s">
        <v>2209</v>
      </c>
      <c r="B2" s="720"/>
      <c r="C2" s="720"/>
      <c r="D2" s="720"/>
      <c r="E2" s="720"/>
      <c r="F2" s="720"/>
      <c r="G2" s="720"/>
      <c r="H2" s="720"/>
    </row>
    <row r="3" spans="1:11" s="412" customFormat="1" ht="30" customHeight="1" thickBot="1">
      <c r="A3" s="77" t="s">
        <v>1</v>
      </c>
      <c r="B3" s="78" t="s">
        <v>1476</v>
      </c>
      <c r="C3" s="78" t="s">
        <v>1477</v>
      </c>
      <c r="D3" s="78" t="s">
        <v>1262</v>
      </c>
      <c r="E3" s="78" t="s">
        <v>2</v>
      </c>
      <c r="F3" s="78" t="s">
        <v>3</v>
      </c>
      <c r="G3" s="78" t="s">
        <v>4</v>
      </c>
      <c r="H3" s="78" t="s">
        <v>5</v>
      </c>
    </row>
    <row r="4" spans="1:11">
      <c r="A4" s="70">
        <v>1</v>
      </c>
      <c r="B4" s="71" t="s">
        <v>1225</v>
      </c>
      <c r="C4" s="72" t="s">
        <v>7</v>
      </c>
      <c r="D4" s="72" t="s">
        <v>1477</v>
      </c>
      <c r="E4" s="71" t="s">
        <v>1295</v>
      </c>
      <c r="F4" s="72" t="s">
        <v>1478</v>
      </c>
      <c r="G4" s="74" t="s">
        <v>1296</v>
      </c>
      <c r="H4" s="75" t="s">
        <v>8</v>
      </c>
      <c r="K4" s="177"/>
    </row>
    <row r="5" spans="1:11">
      <c r="A5" s="69">
        <v>2</v>
      </c>
      <c r="B5" s="52" t="s">
        <v>302</v>
      </c>
      <c r="C5" s="53" t="s">
        <v>7</v>
      </c>
      <c r="D5" s="72" t="s">
        <v>2107</v>
      </c>
      <c r="E5" s="52" t="s">
        <v>1297</v>
      </c>
      <c r="F5" s="53" t="s">
        <v>1478</v>
      </c>
      <c r="G5" s="55" t="s">
        <v>1298</v>
      </c>
      <c r="H5" s="75" t="s">
        <v>303</v>
      </c>
      <c r="K5" s="177"/>
    </row>
    <row r="6" spans="1:11">
      <c r="A6" s="69">
        <v>3</v>
      </c>
      <c r="B6" s="52" t="s">
        <v>1226</v>
      </c>
      <c r="C6" s="53" t="s">
        <v>9</v>
      </c>
      <c r="D6" s="72" t="s">
        <v>1477</v>
      </c>
      <c r="E6" s="52" t="s">
        <v>10</v>
      </c>
      <c r="F6" s="53" t="s">
        <v>1479</v>
      </c>
      <c r="G6" s="55" t="s">
        <v>1480</v>
      </c>
      <c r="H6" s="75" t="s">
        <v>11</v>
      </c>
      <c r="K6" s="177"/>
    </row>
    <row r="7" spans="1:11">
      <c r="A7" s="69">
        <v>4</v>
      </c>
      <c r="B7" s="52" t="s">
        <v>1481</v>
      </c>
      <c r="C7" s="53" t="s">
        <v>9</v>
      </c>
      <c r="D7" s="72" t="s">
        <v>2105</v>
      </c>
      <c r="E7" s="52" t="s">
        <v>1299</v>
      </c>
      <c r="F7" s="53" t="s">
        <v>840</v>
      </c>
      <c r="G7" s="55" t="s">
        <v>841</v>
      </c>
      <c r="H7" s="75" t="s">
        <v>775</v>
      </c>
      <c r="K7" s="177"/>
    </row>
    <row r="8" spans="1:11">
      <c r="A8" s="69">
        <v>5</v>
      </c>
      <c r="B8" s="52" t="s">
        <v>1266</v>
      </c>
      <c r="C8" s="53" t="s">
        <v>9</v>
      </c>
      <c r="D8" s="72" t="s">
        <v>2105</v>
      </c>
      <c r="E8" s="52" t="s">
        <v>178</v>
      </c>
      <c r="F8" s="53" t="s">
        <v>1482</v>
      </c>
      <c r="G8" s="55" t="s">
        <v>179</v>
      </c>
      <c r="H8" s="75" t="s">
        <v>180</v>
      </c>
      <c r="K8" s="177"/>
    </row>
    <row r="9" spans="1:11">
      <c r="A9" s="69">
        <v>6</v>
      </c>
      <c r="B9" s="52" t="s">
        <v>1267</v>
      </c>
      <c r="C9" s="53" t="s">
        <v>9</v>
      </c>
      <c r="D9" s="72" t="s">
        <v>2105</v>
      </c>
      <c r="E9" s="56" t="s">
        <v>1300</v>
      </c>
      <c r="F9" s="53" t="s">
        <v>185</v>
      </c>
      <c r="G9" s="57" t="s">
        <v>1301</v>
      </c>
      <c r="H9" s="75" t="s">
        <v>186</v>
      </c>
      <c r="K9" s="177"/>
    </row>
    <row r="10" spans="1:11">
      <c r="A10" s="69">
        <v>7</v>
      </c>
      <c r="B10" s="52" t="s">
        <v>1268</v>
      </c>
      <c r="C10" s="53" t="s">
        <v>9</v>
      </c>
      <c r="D10" s="72" t="s">
        <v>2105</v>
      </c>
      <c r="E10" s="52" t="s">
        <v>208</v>
      </c>
      <c r="F10" s="53" t="s">
        <v>1483</v>
      </c>
      <c r="G10" s="55" t="s">
        <v>209</v>
      </c>
      <c r="H10" s="75" t="s">
        <v>210</v>
      </c>
      <c r="K10" s="177"/>
    </row>
    <row r="11" spans="1:11">
      <c r="A11" s="69">
        <v>8</v>
      </c>
      <c r="B11" s="52" t="s">
        <v>211</v>
      </c>
      <c r="C11" s="53" t="s">
        <v>9</v>
      </c>
      <c r="D11" s="72" t="s">
        <v>2105</v>
      </c>
      <c r="E11" s="52" t="s">
        <v>1484</v>
      </c>
      <c r="F11" s="53" t="s">
        <v>212</v>
      </c>
      <c r="G11" s="55" t="s">
        <v>1302</v>
      </c>
      <c r="H11" s="75" t="s">
        <v>213</v>
      </c>
      <c r="K11" s="177"/>
    </row>
    <row r="12" spans="1:11">
      <c r="A12" s="69">
        <v>9</v>
      </c>
      <c r="B12" s="52" t="s">
        <v>1269</v>
      </c>
      <c r="C12" s="53" t="s">
        <v>9</v>
      </c>
      <c r="D12" s="72" t="s">
        <v>2105</v>
      </c>
      <c r="E12" s="52" t="s">
        <v>1303</v>
      </c>
      <c r="F12" s="53" t="s">
        <v>214</v>
      </c>
      <c r="G12" s="55" t="s">
        <v>215</v>
      </c>
      <c r="H12" s="75" t="s">
        <v>216</v>
      </c>
      <c r="K12" s="177"/>
    </row>
    <row r="13" spans="1:11">
      <c r="A13" s="69">
        <v>10</v>
      </c>
      <c r="B13" s="52" t="s">
        <v>1270</v>
      </c>
      <c r="C13" s="53" t="s">
        <v>9</v>
      </c>
      <c r="D13" s="72" t="s">
        <v>2105</v>
      </c>
      <c r="E13" s="52" t="s">
        <v>226</v>
      </c>
      <c r="F13" s="53" t="s">
        <v>1485</v>
      </c>
      <c r="G13" s="158" t="s">
        <v>1304</v>
      </c>
      <c r="H13" s="75" t="s">
        <v>227</v>
      </c>
      <c r="K13" s="177"/>
    </row>
    <row r="14" spans="1:11">
      <c r="A14" s="69">
        <v>11</v>
      </c>
      <c r="B14" s="52" t="s">
        <v>737</v>
      </c>
      <c r="C14" s="53" t="s">
        <v>9</v>
      </c>
      <c r="D14" s="72" t="s">
        <v>2105</v>
      </c>
      <c r="E14" s="56" t="s">
        <v>1305</v>
      </c>
      <c r="F14" s="53" t="s">
        <v>1486</v>
      </c>
      <c r="G14" s="56">
        <v>3136333843</v>
      </c>
      <c r="H14" s="75" t="s">
        <v>231</v>
      </c>
      <c r="K14" s="177"/>
    </row>
    <row r="15" spans="1:11">
      <c r="A15" s="69">
        <v>12</v>
      </c>
      <c r="B15" s="52" t="s">
        <v>256</v>
      </c>
      <c r="C15" s="53" t="s">
        <v>9</v>
      </c>
      <c r="D15" s="72" t="s">
        <v>2107</v>
      </c>
      <c r="E15" s="52" t="s">
        <v>257</v>
      </c>
      <c r="F15" s="53" t="s">
        <v>1487</v>
      </c>
      <c r="G15" s="55" t="s">
        <v>1306</v>
      </c>
      <c r="H15" s="75" t="s">
        <v>258</v>
      </c>
      <c r="K15" s="177"/>
    </row>
    <row r="16" spans="1:11">
      <c r="A16" s="69">
        <v>13</v>
      </c>
      <c r="B16" s="52" t="s">
        <v>283</v>
      </c>
      <c r="C16" s="53" t="s">
        <v>9</v>
      </c>
      <c r="D16" s="72" t="s">
        <v>2107</v>
      </c>
      <c r="E16" s="52" t="s">
        <v>284</v>
      </c>
      <c r="F16" s="53" t="s">
        <v>1488</v>
      </c>
      <c r="G16" s="55" t="s">
        <v>1489</v>
      </c>
      <c r="H16" s="75" t="s">
        <v>285</v>
      </c>
      <c r="K16" s="177"/>
    </row>
    <row r="17" spans="1:11">
      <c r="A17" s="69">
        <v>14</v>
      </c>
      <c r="B17" s="52" t="s">
        <v>300</v>
      </c>
      <c r="C17" s="53" t="s">
        <v>9</v>
      </c>
      <c r="D17" s="72" t="s">
        <v>2107</v>
      </c>
      <c r="E17" s="52" t="s">
        <v>1307</v>
      </c>
      <c r="F17" s="53" t="s">
        <v>1490</v>
      </c>
      <c r="G17" s="158" t="s">
        <v>1308</v>
      </c>
      <c r="H17" s="75" t="s">
        <v>301</v>
      </c>
      <c r="K17" s="177"/>
    </row>
    <row r="18" spans="1:11">
      <c r="A18" s="69">
        <v>15</v>
      </c>
      <c r="B18" s="52" t="s">
        <v>307</v>
      </c>
      <c r="C18" s="53" t="s">
        <v>9</v>
      </c>
      <c r="D18" s="72" t="s">
        <v>2107</v>
      </c>
      <c r="E18" s="52" t="s">
        <v>1491</v>
      </c>
      <c r="F18" s="53" t="s">
        <v>1492</v>
      </c>
      <c r="G18" s="55" t="s">
        <v>1493</v>
      </c>
      <c r="H18" s="75" t="s">
        <v>1494</v>
      </c>
      <c r="K18" s="177"/>
    </row>
    <row r="19" spans="1:11">
      <c r="A19" s="69">
        <v>16</v>
      </c>
      <c r="B19" s="52" t="s">
        <v>369</v>
      </c>
      <c r="C19" s="53" t="s">
        <v>9</v>
      </c>
      <c r="D19" s="72" t="s">
        <v>2106</v>
      </c>
      <c r="E19" s="52" t="s">
        <v>370</v>
      </c>
      <c r="F19" s="53" t="s">
        <v>1495</v>
      </c>
      <c r="G19" s="55" t="s">
        <v>371</v>
      </c>
      <c r="H19" s="75" t="s">
        <v>372</v>
      </c>
      <c r="K19" s="177"/>
    </row>
    <row r="20" spans="1:11">
      <c r="A20" s="69">
        <v>17</v>
      </c>
      <c r="B20" s="52" t="s">
        <v>375</v>
      </c>
      <c r="C20" s="53" t="s">
        <v>9</v>
      </c>
      <c r="D20" s="72" t="s">
        <v>2106</v>
      </c>
      <c r="E20" s="52" t="s">
        <v>376</v>
      </c>
      <c r="F20" s="53" t="s">
        <v>1496</v>
      </c>
      <c r="G20" s="55" t="s">
        <v>377</v>
      </c>
      <c r="H20" s="75" t="s">
        <v>378</v>
      </c>
      <c r="K20" s="177"/>
    </row>
    <row r="21" spans="1:11">
      <c r="A21" s="69">
        <v>18</v>
      </c>
      <c r="B21" s="52" t="s">
        <v>387</v>
      </c>
      <c r="C21" s="53" t="s">
        <v>9</v>
      </c>
      <c r="D21" s="72" t="s">
        <v>2106</v>
      </c>
      <c r="E21" s="52" t="s">
        <v>388</v>
      </c>
      <c r="F21" s="53" t="s">
        <v>1497</v>
      </c>
      <c r="G21" s="55" t="s">
        <v>1309</v>
      </c>
      <c r="H21" s="75" t="s">
        <v>389</v>
      </c>
      <c r="K21" s="177"/>
    </row>
    <row r="22" spans="1:11">
      <c r="A22" s="69">
        <v>19</v>
      </c>
      <c r="B22" s="52" t="s">
        <v>391</v>
      </c>
      <c r="C22" s="53" t="s">
        <v>9</v>
      </c>
      <c r="D22" s="72" t="s">
        <v>2106</v>
      </c>
      <c r="E22" s="52" t="s">
        <v>1310</v>
      </c>
      <c r="F22" s="53" t="s">
        <v>392</v>
      </c>
      <c r="G22" s="55" t="s">
        <v>393</v>
      </c>
      <c r="H22" s="75" t="s">
        <v>394</v>
      </c>
      <c r="K22" s="177"/>
    </row>
    <row r="23" spans="1:11">
      <c r="A23" s="69">
        <v>20</v>
      </c>
      <c r="B23" s="52" t="s">
        <v>405</v>
      </c>
      <c r="C23" s="53" t="s">
        <v>9</v>
      </c>
      <c r="D23" s="72" t="s">
        <v>2106</v>
      </c>
      <c r="E23" s="52" t="s">
        <v>406</v>
      </c>
      <c r="F23" s="52" t="s">
        <v>1498</v>
      </c>
      <c r="G23" s="55" t="s">
        <v>407</v>
      </c>
      <c r="H23" s="75" t="s">
        <v>408</v>
      </c>
      <c r="K23" s="177"/>
    </row>
    <row r="24" spans="1:11">
      <c r="A24" s="69">
        <v>21</v>
      </c>
      <c r="B24" s="52" t="s">
        <v>415</v>
      </c>
      <c r="C24" s="53" t="s">
        <v>9</v>
      </c>
      <c r="D24" s="72" t="s">
        <v>2106</v>
      </c>
      <c r="E24" s="52" t="s">
        <v>416</v>
      </c>
      <c r="F24" s="53" t="s">
        <v>1499</v>
      </c>
      <c r="G24" s="55" t="s">
        <v>417</v>
      </c>
      <c r="H24" s="75" t="s">
        <v>418</v>
      </c>
      <c r="K24" s="177"/>
    </row>
    <row r="25" spans="1:11">
      <c r="A25" s="69">
        <v>22</v>
      </c>
      <c r="B25" s="52" t="s">
        <v>419</v>
      </c>
      <c r="C25" s="53" t="s">
        <v>9</v>
      </c>
      <c r="D25" s="72" t="s">
        <v>2106</v>
      </c>
      <c r="E25" s="52" t="s">
        <v>420</v>
      </c>
      <c r="F25" s="53" t="s">
        <v>1500</v>
      </c>
      <c r="G25" s="55" t="s">
        <v>421</v>
      </c>
      <c r="H25" s="75" t="s">
        <v>422</v>
      </c>
      <c r="K25" s="177"/>
    </row>
    <row r="26" spans="1:11">
      <c r="A26" s="69">
        <v>23</v>
      </c>
      <c r="B26" s="52" t="s">
        <v>423</v>
      </c>
      <c r="C26" s="53" t="s">
        <v>9</v>
      </c>
      <c r="D26" s="72" t="s">
        <v>2106</v>
      </c>
      <c r="E26" s="52" t="s">
        <v>1501</v>
      </c>
      <c r="F26" s="53" t="s">
        <v>1502</v>
      </c>
      <c r="G26" s="55" t="s">
        <v>1503</v>
      </c>
      <c r="H26" s="75" t="s">
        <v>424</v>
      </c>
      <c r="K26" s="177"/>
    </row>
    <row r="27" spans="1:11">
      <c r="A27" s="69">
        <v>24</v>
      </c>
      <c r="B27" s="52" t="s">
        <v>432</v>
      </c>
      <c r="C27" s="53" t="s">
        <v>9</v>
      </c>
      <c r="D27" s="72" t="s">
        <v>2106</v>
      </c>
      <c r="E27" s="52" t="s">
        <v>433</v>
      </c>
      <c r="F27" s="53" t="s">
        <v>1504</v>
      </c>
      <c r="G27" s="55" t="s">
        <v>434</v>
      </c>
      <c r="H27" s="75" t="s">
        <v>435</v>
      </c>
      <c r="K27" s="177"/>
    </row>
    <row r="28" spans="1:11">
      <c r="A28" s="69">
        <v>25</v>
      </c>
      <c r="B28" s="52" t="s">
        <v>448</v>
      </c>
      <c r="C28" s="53" t="s">
        <v>9</v>
      </c>
      <c r="D28" s="72" t="s">
        <v>2106</v>
      </c>
      <c r="E28" s="52" t="s">
        <v>1311</v>
      </c>
      <c r="F28" s="53" t="s">
        <v>1505</v>
      </c>
      <c r="G28" s="55" t="s">
        <v>1312</v>
      </c>
      <c r="H28" s="75" t="s">
        <v>449</v>
      </c>
      <c r="K28" s="177"/>
    </row>
    <row r="29" spans="1:11">
      <c r="A29" s="69">
        <v>26</v>
      </c>
      <c r="B29" s="52" t="s">
        <v>465</v>
      </c>
      <c r="C29" s="53" t="s">
        <v>9</v>
      </c>
      <c r="D29" s="72" t="s">
        <v>2106</v>
      </c>
      <c r="E29" s="52" t="s">
        <v>466</v>
      </c>
      <c r="F29" s="53" t="s">
        <v>1506</v>
      </c>
      <c r="G29" s="55" t="s">
        <v>467</v>
      </c>
      <c r="H29" s="75" t="s">
        <v>468</v>
      </c>
      <c r="K29" s="177"/>
    </row>
    <row r="30" spans="1:11">
      <c r="A30" s="69">
        <v>27</v>
      </c>
      <c r="B30" s="52" t="s">
        <v>498</v>
      </c>
      <c r="C30" s="53" t="s">
        <v>9</v>
      </c>
      <c r="D30" s="72" t="s">
        <v>2106</v>
      </c>
      <c r="E30" s="52" t="s">
        <v>499</v>
      </c>
      <c r="F30" s="53" t="s">
        <v>1507</v>
      </c>
      <c r="G30" s="55" t="s">
        <v>1313</v>
      </c>
      <c r="H30" s="75" t="s">
        <v>500</v>
      </c>
      <c r="K30" s="177"/>
    </row>
    <row r="31" spans="1:11">
      <c r="A31" s="69">
        <v>28</v>
      </c>
      <c r="B31" s="52" t="s">
        <v>515</v>
      </c>
      <c r="C31" s="53" t="s">
        <v>9</v>
      </c>
      <c r="D31" s="72" t="s">
        <v>2106</v>
      </c>
      <c r="E31" s="52" t="s">
        <v>516</v>
      </c>
      <c r="F31" s="53" t="s">
        <v>1508</v>
      </c>
      <c r="G31" s="55" t="s">
        <v>517</v>
      </c>
      <c r="H31" s="75" t="s">
        <v>518</v>
      </c>
      <c r="K31" s="177"/>
    </row>
    <row r="32" spans="1:11">
      <c r="A32" s="69">
        <v>29</v>
      </c>
      <c r="B32" s="52" t="s">
        <v>521</v>
      </c>
      <c r="C32" s="53" t="s">
        <v>9</v>
      </c>
      <c r="D32" s="72" t="s">
        <v>2106</v>
      </c>
      <c r="E32" s="52" t="s">
        <v>1509</v>
      </c>
      <c r="F32" s="53" t="s">
        <v>1510</v>
      </c>
      <c r="G32" s="55" t="s">
        <v>1511</v>
      </c>
      <c r="H32" s="75" t="s">
        <v>522</v>
      </c>
      <c r="K32" s="177"/>
    </row>
    <row r="33" spans="1:11">
      <c r="A33" s="69">
        <v>30</v>
      </c>
      <c r="B33" s="52" t="s">
        <v>566</v>
      </c>
      <c r="C33" s="53" t="s">
        <v>9</v>
      </c>
      <c r="D33" s="72" t="s">
        <v>2106</v>
      </c>
      <c r="E33" s="52" t="s">
        <v>567</v>
      </c>
      <c r="F33" s="53" t="s">
        <v>1512</v>
      </c>
      <c r="G33" s="55" t="s">
        <v>568</v>
      </c>
      <c r="H33" s="75" t="s">
        <v>569</v>
      </c>
      <c r="K33" s="177"/>
    </row>
    <row r="34" spans="1:11">
      <c r="A34" s="69">
        <v>31</v>
      </c>
      <c r="B34" s="52" t="s">
        <v>609</v>
      </c>
      <c r="C34" s="53" t="s">
        <v>9</v>
      </c>
      <c r="D34" s="72" t="s">
        <v>2106</v>
      </c>
      <c r="E34" s="52" t="s">
        <v>774</v>
      </c>
      <c r="F34" s="53" t="s">
        <v>1513</v>
      </c>
      <c r="G34" s="55" t="s">
        <v>852</v>
      </c>
      <c r="H34" s="75" t="s">
        <v>610</v>
      </c>
      <c r="K34" s="177"/>
    </row>
    <row r="35" spans="1:11">
      <c r="A35" s="69">
        <v>32</v>
      </c>
      <c r="B35" s="52" t="s">
        <v>618</v>
      </c>
      <c r="C35" s="53" t="s">
        <v>9</v>
      </c>
      <c r="D35" s="72" t="s">
        <v>2106</v>
      </c>
      <c r="E35" s="56" t="s">
        <v>1314</v>
      </c>
      <c r="F35" s="53" t="s">
        <v>1514</v>
      </c>
      <c r="G35" s="55" t="s">
        <v>1315</v>
      </c>
      <c r="H35" s="75" t="s">
        <v>620</v>
      </c>
      <c r="K35" s="177"/>
    </row>
    <row r="36" spans="1:11">
      <c r="A36" s="69">
        <v>33</v>
      </c>
      <c r="B36" s="52" t="s">
        <v>628</v>
      </c>
      <c r="C36" s="53" t="s">
        <v>9</v>
      </c>
      <c r="D36" s="72" t="s">
        <v>2106</v>
      </c>
      <c r="E36" s="52" t="s">
        <v>184</v>
      </c>
      <c r="F36" s="53" t="s">
        <v>1515</v>
      </c>
      <c r="G36" s="55" t="s">
        <v>1316</v>
      </c>
      <c r="H36" s="75" t="s">
        <v>629</v>
      </c>
      <c r="K36" s="177"/>
    </row>
    <row r="37" spans="1:11">
      <c r="A37" s="69">
        <v>34</v>
      </c>
      <c r="B37" s="52" t="s">
        <v>649</v>
      </c>
      <c r="C37" s="53" t="s">
        <v>9</v>
      </c>
      <c r="D37" s="72" t="s">
        <v>2106</v>
      </c>
      <c r="E37" s="52" t="s">
        <v>1516</v>
      </c>
      <c r="F37" s="53" t="s">
        <v>1517</v>
      </c>
      <c r="G37" s="55" t="s">
        <v>1518</v>
      </c>
      <c r="H37" s="75" t="s">
        <v>650</v>
      </c>
      <c r="K37" s="177"/>
    </row>
    <row r="38" spans="1:11">
      <c r="A38" s="69">
        <v>35</v>
      </c>
      <c r="B38" s="52" t="s">
        <v>656</v>
      </c>
      <c r="C38" s="53" t="s">
        <v>9</v>
      </c>
      <c r="D38" s="72" t="s">
        <v>2106</v>
      </c>
      <c r="E38" s="52" t="s">
        <v>619</v>
      </c>
      <c r="F38" s="53" t="s">
        <v>1519</v>
      </c>
      <c r="G38" s="55" t="s">
        <v>1317</v>
      </c>
      <c r="H38" s="75" t="s">
        <v>657</v>
      </c>
      <c r="K38" s="177"/>
    </row>
    <row r="39" spans="1:11">
      <c r="A39" s="69">
        <v>36</v>
      </c>
      <c r="B39" s="52" t="s">
        <v>659</v>
      </c>
      <c r="C39" s="53" t="s">
        <v>9</v>
      </c>
      <c r="D39" s="72" t="s">
        <v>2106</v>
      </c>
      <c r="E39" s="52" t="s">
        <v>1318</v>
      </c>
      <c r="F39" s="53" t="s">
        <v>660</v>
      </c>
      <c r="G39" s="55" t="s">
        <v>661</v>
      </c>
      <c r="H39" s="75" t="s">
        <v>662</v>
      </c>
      <c r="K39" s="177"/>
    </row>
    <row r="40" spans="1:11">
      <c r="A40" s="69">
        <v>37</v>
      </c>
      <c r="B40" s="52" t="s">
        <v>673</v>
      </c>
      <c r="C40" s="53" t="s">
        <v>9</v>
      </c>
      <c r="D40" s="72" t="s">
        <v>2106</v>
      </c>
      <c r="E40" s="56" t="s">
        <v>1319</v>
      </c>
      <c r="F40" s="53" t="s">
        <v>1520</v>
      </c>
      <c r="G40" s="58" t="s">
        <v>1320</v>
      </c>
      <c r="H40" s="75" t="s">
        <v>674</v>
      </c>
      <c r="K40" s="177"/>
    </row>
    <row r="41" spans="1:11">
      <c r="A41" s="69">
        <v>38</v>
      </c>
      <c r="B41" s="52" t="s">
        <v>686</v>
      </c>
      <c r="C41" s="53" t="s">
        <v>9</v>
      </c>
      <c r="D41" s="72" t="s">
        <v>2106</v>
      </c>
      <c r="E41" s="52" t="s">
        <v>687</v>
      </c>
      <c r="F41" s="53" t="s">
        <v>1521</v>
      </c>
      <c r="G41" s="55" t="s">
        <v>688</v>
      </c>
      <c r="H41" s="75" t="s">
        <v>689</v>
      </c>
      <c r="K41" s="177"/>
    </row>
    <row r="42" spans="1:11">
      <c r="A42" s="69">
        <v>39</v>
      </c>
      <c r="B42" s="52" t="s">
        <v>696</v>
      </c>
      <c r="C42" s="53" t="s">
        <v>9</v>
      </c>
      <c r="D42" s="72" t="s">
        <v>2106</v>
      </c>
      <c r="E42" s="52" t="s">
        <v>1321</v>
      </c>
      <c r="F42" s="53" t="s">
        <v>697</v>
      </c>
      <c r="G42" s="55" t="s">
        <v>698</v>
      </c>
      <c r="H42" s="75" t="s">
        <v>699</v>
      </c>
      <c r="K42" s="177"/>
    </row>
    <row r="43" spans="1:11">
      <c r="A43" s="69">
        <v>40</v>
      </c>
      <c r="B43" s="52" t="s">
        <v>706</v>
      </c>
      <c r="C43" s="53" t="s">
        <v>9</v>
      </c>
      <c r="D43" s="72" t="s">
        <v>2106</v>
      </c>
      <c r="E43" s="52" t="s">
        <v>707</v>
      </c>
      <c r="F43" s="53" t="s">
        <v>1522</v>
      </c>
      <c r="G43" s="55" t="s">
        <v>708</v>
      </c>
      <c r="H43" s="75" t="s">
        <v>709</v>
      </c>
      <c r="K43" s="177"/>
    </row>
    <row r="44" spans="1:11">
      <c r="A44" s="69">
        <v>41</v>
      </c>
      <c r="B44" s="52" t="s">
        <v>1523</v>
      </c>
      <c r="C44" s="53" t="s">
        <v>9</v>
      </c>
      <c r="D44" s="72" t="s">
        <v>2106</v>
      </c>
      <c r="E44" s="52" t="s">
        <v>1322</v>
      </c>
      <c r="F44" s="53" t="s">
        <v>1524</v>
      </c>
      <c r="G44" s="55" t="s">
        <v>1323</v>
      </c>
      <c r="H44" s="75" t="s">
        <v>1525</v>
      </c>
      <c r="K44" s="177"/>
    </row>
    <row r="45" spans="1:11">
      <c r="A45" s="69">
        <v>42</v>
      </c>
      <c r="B45" s="52" t="s">
        <v>1227</v>
      </c>
      <c r="C45" s="53" t="s">
        <v>12</v>
      </c>
      <c r="D45" s="72" t="s">
        <v>1477</v>
      </c>
      <c r="E45" s="52" t="s">
        <v>13</v>
      </c>
      <c r="F45" s="53" t="s">
        <v>1526</v>
      </c>
      <c r="G45" s="55">
        <v>3183741115</v>
      </c>
      <c r="H45" s="75" t="s">
        <v>14</v>
      </c>
      <c r="K45" s="177"/>
    </row>
    <row r="46" spans="1:11">
      <c r="A46" s="69">
        <v>43</v>
      </c>
      <c r="B46" s="52" t="s">
        <v>248</v>
      </c>
      <c r="C46" s="53" t="s">
        <v>12</v>
      </c>
      <c r="D46" s="72" t="s">
        <v>2107</v>
      </c>
      <c r="E46" s="52" t="s">
        <v>249</v>
      </c>
      <c r="F46" s="53" t="s">
        <v>1526</v>
      </c>
      <c r="G46" s="55">
        <v>3138854241</v>
      </c>
      <c r="H46" s="75" t="s">
        <v>250</v>
      </c>
      <c r="K46" s="177"/>
    </row>
    <row r="47" spans="1:11">
      <c r="A47" s="69">
        <v>44</v>
      </c>
      <c r="B47" s="52" t="s">
        <v>658</v>
      </c>
      <c r="C47" s="53" t="s">
        <v>12</v>
      </c>
      <c r="D47" s="72" t="s">
        <v>2106</v>
      </c>
      <c r="E47" s="52" t="s">
        <v>1527</v>
      </c>
      <c r="F47" s="53" t="s">
        <v>1528</v>
      </c>
      <c r="G47" s="55">
        <v>3112286365</v>
      </c>
      <c r="H47" s="75" t="s">
        <v>1529</v>
      </c>
      <c r="K47" s="177"/>
    </row>
    <row r="48" spans="1:11">
      <c r="A48" s="69">
        <v>45</v>
      </c>
      <c r="B48" s="52" t="s">
        <v>675</v>
      </c>
      <c r="C48" s="53" t="s">
        <v>12</v>
      </c>
      <c r="D48" s="72" t="s">
        <v>2106</v>
      </c>
      <c r="E48" s="52" t="s">
        <v>676</v>
      </c>
      <c r="F48" s="53" t="s">
        <v>1530</v>
      </c>
      <c r="G48" s="55">
        <v>3163607652</v>
      </c>
      <c r="H48" s="75" t="s">
        <v>1531</v>
      </c>
      <c r="K48" s="177"/>
    </row>
    <row r="49" spans="1:11">
      <c r="A49" s="69">
        <v>46</v>
      </c>
      <c r="B49" s="53" t="s">
        <v>1228</v>
      </c>
      <c r="C49" s="53" t="s">
        <v>15</v>
      </c>
      <c r="D49" s="72" t="s">
        <v>1477</v>
      </c>
      <c r="E49" s="53" t="s">
        <v>1532</v>
      </c>
      <c r="F49" s="53" t="s">
        <v>1533</v>
      </c>
      <c r="G49" s="55">
        <v>3533572</v>
      </c>
      <c r="H49" s="75" t="s">
        <v>751</v>
      </c>
      <c r="K49" s="177"/>
    </row>
    <row r="50" spans="1:11">
      <c r="A50" s="69">
        <v>47</v>
      </c>
      <c r="B50" s="53" t="s">
        <v>1271</v>
      </c>
      <c r="C50" s="53" t="s">
        <v>15</v>
      </c>
      <c r="D50" s="72" t="s">
        <v>2105</v>
      </c>
      <c r="E50" s="53" t="s">
        <v>1534</v>
      </c>
      <c r="F50" s="53" t="s">
        <v>1535</v>
      </c>
      <c r="G50" s="55" t="s">
        <v>1536</v>
      </c>
      <c r="H50" s="75" t="s">
        <v>1537</v>
      </c>
      <c r="K50" s="177"/>
    </row>
    <row r="51" spans="1:11">
      <c r="A51" s="69">
        <v>48</v>
      </c>
      <c r="B51" s="53" t="s">
        <v>1272</v>
      </c>
      <c r="C51" s="53" t="s">
        <v>15</v>
      </c>
      <c r="D51" s="72" t="s">
        <v>2105</v>
      </c>
      <c r="E51" s="53" t="s">
        <v>1538</v>
      </c>
      <c r="F51" s="53" t="s">
        <v>1539</v>
      </c>
      <c r="G51" s="55" t="s">
        <v>1540</v>
      </c>
      <c r="H51" s="75" t="s">
        <v>1541</v>
      </c>
      <c r="K51" s="177"/>
    </row>
    <row r="52" spans="1:11">
      <c r="A52" s="69">
        <v>49</v>
      </c>
      <c r="B52" s="53" t="s">
        <v>1273</v>
      </c>
      <c r="C52" s="53" t="s">
        <v>15</v>
      </c>
      <c r="D52" s="72" t="s">
        <v>2105</v>
      </c>
      <c r="E52" s="53" t="s">
        <v>1542</v>
      </c>
      <c r="F52" s="53" t="s">
        <v>1543</v>
      </c>
      <c r="G52" s="55" t="s">
        <v>1544</v>
      </c>
      <c r="H52" s="75" t="s">
        <v>1545</v>
      </c>
      <c r="K52" s="177"/>
    </row>
    <row r="53" spans="1:11">
      <c r="A53" s="69">
        <v>50</v>
      </c>
      <c r="B53" s="53" t="s">
        <v>1274</v>
      </c>
      <c r="C53" s="53" t="s">
        <v>15</v>
      </c>
      <c r="D53" s="72" t="s">
        <v>2105</v>
      </c>
      <c r="E53" s="53" t="s">
        <v>1546</v>
      </c>
      <c r="F53" s="53" t="s">
        <v>1547</v>
      </c>
      <c r="G53" s="55" t="s">
        <v>1548</v>
      </c>
      <c r="H53" s="75" t="s">
        <v>1549</v>
      </c>
      <c r="K53" s="177"/>
    </row>
    <row r="54" spans="1:11">
      <c r="A54" s="69">
        <v>51</v>
      </c>
      <c r="B54" s="53" t="s">
        <v>1275</v>
      </c>
      <c r="C54" s="53" t="s">
        <v>15</v>
      </c>
      <c r="D54" s="72" t="s">
        <v>2105</v>
      </c>
      <c r="E54" s="53" t="s">
        <v>1550</v>
      </c>
      <c r="F54" s="53" t="s">
        <v>1551</v>
      </c>
      <c r="G54" s="55" t="s">
        <v>1552</v>
      </c>
      <c r="H54" s="75" t="s">
        <v>221</v>
      </c>
      <c r="K54" s="177"/>
    </row>
    <row r="55" spans="1:11">
      <c r="A55" s="69">
        <v>52</v>
      </c>
      <c r="B55" s="53" t="s">
        <v>237</v>
      </c>
      <c r="C55" s="53" t="s">
        <v>15</v>
      </c>
      <c r="D55" s="72" t="s">
        <v>2105</v>
      </c>
      <c r="E55" s="53" t="s">
        <v>1553</v>
      </c>
      <c r="F55" s="53" t="s">
        <v>1554</v>
      </c>
      <c r="G55" s="55" t="s">
        <v>238</v>
      </c>
      <c r="H55" s="75" t="s">
        <v>1555</v>
      </c>
      <c r="K55" s="177"/>
    </row>
    <row r="56" spans="1:11">
      <c r="A56" s="69">
        <v>53</v>
      </c>
      <c r="B56" s="53" t="s">
        <v>255</v>
      </c>
      <c r="C56" s="53" t="s">
        <v>15</v>
      </c>
      <c r="D56" s="72" t="s">
        <v>2107</v>
      </c>
      <c r="E56" s="53" t="s">
        <v>1556</v>
      </c>
      <c r="F56" s="53" t="s">
        <v>1557</v>
      </c>
      <c r="G56" s="55">
        <v>3003257312</v>
      </c>
      <c r="H56" s="75" t="s">
        <v>1558</v>
      </c>
      <c r="K56" s="177"/>
    </row>
    <row r="57" spans="1:11">
      <c r="A57" s="69">
        <v>54</v>
      </c>
      <c r="B57" s="53" t="s">
        <v>337</v>
      </c>
      <c r="C57" s="53" t="s">
        <v>15</v>
      </c>
      <c r="D57" s="72" t="s">
        <v>2107</v>
      </c>
      <c r="E57" s="53" t="s">
        <v>1559</v>
      </c>
      <c r="F57" s="53" t="s">
        <v>1560</v>
      </c>
      <c r="G57" s="55" t="s">
        <v>752</v>
      </c>
      <c r="H57" s="75" t="s">
        <v>1561</v>
      </c>
      <c r="K57" s="177"/>
    </row>
    <row r="58" spans="1:11">
      <c r="A58" s="69">
        <v>55</v>
      </c>
      <c r="B58" s="53" t="s">
        <v>386</v>
      </c>
      <c r="C58" s="53" t="s">
        <v>15</v>
      </c>
      <c r="D58" s="72" t="s">
        <v>2106</v>
      </c>
      <c r="E58" s="53" t="s">
        <v>1562</v>
      </c>
      <c r="F58" s="53" t="s">
        <v>1563</v>
      </c>
      <c r="G58" s="55">
        <v>3108646400</v>
      </c>
      <c r="H58" s="75" t="s">
        <v>1564</v>
      </c>
      <c r="K58" s="177"/>
    </row>
    <row r="59" spans="1:11">
      <c r="A59" s="69">
        <v>56</v>
      </c>
      <c r="B59" s="53" t="s">
        <v>494</v>
      </c>
      <c r="C59" s="53" t="s">
        <v>15</v>
      </c>
      <c r="D59" s="72" t="s">
        <v>2106</v>
      </c>
      <c r="E59" s="53" t="s">
        <v>1565</v>
      </c>
      <c r="F59" s="53" t="s">
        <v>1566</v>
      </c>
      <c r="G59" s="55" t="s">
        <v>1567</v>
      </c>
      <c r="H59" s="75" t="s">
        <v>1568</v>
      </c>
      <c r="K59" s="177"/>
    </row>
    <row r="60" spans="1:11">
      <c r="A60" s="69">
        <v>57</v>
      </c>
      <c r="B60" s="53" t="s">
        <v>559</v>
      </c>
      <c r="C60" s="53" t="s">
        <v>15</v>
      </c>
      <c r="D60" s="72" t="s">
        <v>2106</v>
      </c>
      <c r="E60" s="53" t="s">
        <v>1569</v>
      </c>
      <c r="F60" s="53" t="s">
        <v>1570</v>
      </c>
      <c r="G60" s="55" t="s">
        <v>560</v>
      </c>
      <c r="H60" s="75" t="s">
        <v>1571</v>
      </c>
      <c r="K60" s="177"/>
    </row>
    <row r="61" spans="1:11">
      <c r="A61" s="69">
        <v>58</v>
      </c>
      <c r="B61" s="53" t="s">
        <v>613</v>
      </c>
      <c r="C61" s="53" t="s">
        <v>15</v>
      </c>
      <c r="D61" s="72" t="s">
        <v>2106</v>
      </c>
      <c r="E61" s="53" t="s">
        <v>1572</v>
      </c>
      <c r="F61" s="53" t="s">
        <v>1573</v>
      </c>
      <c r="G61" s="55">
        <v>3013031092</v>
      </c>
      <c r="H61" s="75" t="s">
        <v>753</v>
      </c>
      <c r="K61" s="177"/>
    </row>
    <row r="62" spans="1:11">
      <c r="A62" s="69">
        <v>59</v>
      </c>
      <c r="B62" s="53" t="s">
        <v>754</v>
      </c>
      <c r="C62" s="53" t="s">
        <v>15</v>
      </c>
      <c r="D62" s="72" t="s">
        <v>2106</v>
      </c>
      <c r="E62" s="53" t="s">
        <v>1574</v>
      </c>
      <c r="F62" s="53" t="s">
        <v>1575</v>
      </c>
      <c r="G62" s="55">
        <v>3114168240</v>
      </c>
      <c r="H62" s="75" t="s">
        <v>755</v>
      </c>
      <c r="K62" s="177"/>
    </row>
    <row r="63" spans="1:11">
      <c r="A63" s="69">
        <v>60</v>
      </c>
      <c r="B63" s="53" t="s">
        <v>627</v>
      </c>
      <c r="C63" s="53" t="s">
        <v>15</v>
      </c>
      <c r="D63" s="72" t="s">
        <v>2106</v>
      </c>
      <c r="E63" s="53" t="s">
        <v>1576</v>
      </c>
      <c r="F63" s="53" t="s">
        <v>1577</v>
      </c>
      <c r="G63" s="55" t="s">
        <v>1578</v>
      </c>
      <c r="H63" s="75" t="s">
        <v>756</v>
      </c>
      <c r="K63" s="177"/>
    </row>
    <row r="64" spans="1:11">
      <c r="A64" s="69">
        <v>61</v>
      </c>
      <c r="B64" s="53" t="s">
        <v>655</v>
      </c>
      <c r="C64" s="53" t="s">
        <v>15</v>
      </c>
      <c r="D64" s="72" t="s">
        <v>2106</v>
      </c>
      <c r="E64" s="53" t="s">
        <v>1579</v>
      </c>
      <c r="F64" s="53" t="s">
        <v>1580</v>
      </c>
      <c r="G64" s="55" t="s">
        <v>1581</v>
      </c>
      <c r="H64" s="75" t="s">
        <v>1582</v>
      </c>
      <c r="K64" s="177"/>
    </row>
    <row r="65" spans="1:11">
      <c r="A65" s="69">
        <v>62</v>
      </c>
      <c r="B65" s="52" t="s">
        <v>833</v>
      </c>
      <c r="C65" s="53" t="s">
        <v>6</v>
      </c>
      <c r="D65" s="72" t="s">
        <v>2104</v>
      </c>
      <c r="E65" s="60" t="s">
        <v>835</v>
      </c>
      <c r="F65" s="61" t="s">
        <v>1583</v>
      </c>
      <c r="G65" s="60">
        <v>2202880</v>
      </c>
      <c r="H65" s="75" t="s">
        <v>837</v>
      </c>
      <c r="K65" s="177"/>
    </row>
    <row r="66" spans="1:11">
      <c r="A66" s="69">
        <v>63</v>
      </c>
      <c r="B66" s="52" t="s">
        <v>834</v>
      </c>
      <c r="C66" s="53" t="s">
        <v>6</v>
      </c>
      <c r="D66" s="72" t="s">
        <v>2104</v>
      </c>
      <c r="E66" s="52" t="s">
        <v>836</v>
      </c>
      <c r="F66" s="61" t="s">
        <v>1584</v>
      </c>
      <c r="G66" s="60">
        <v>2202880</v>
      </c>
      <c r="H66" s="75" t="s">
        <v>838</v>
      </c>
      <c r="K66" s="177"/>
    </row>
    <row r="67" spans="1:11">
      <c r="A67" s="69">
        <v>64</v>
      </c>
      <c r="B67" s="52" t="s">
        <v>80</v>
      </c>
      <c r="C67" s="53" t="s">
        <v>6</v>
      </c>
      <c r="D67" s="72" t="s">
        <v>2104</v>
      </c>
      <c r="E67" s="52" t="s">
        <v>820</v>
      </c>
      <c r="F67" s="61" t="s">
        <v>1584</v>
      </c>
      <c r="G67" s="62" t="s">
        <v>81</v>
      </c>
      <c r="H67" s="75" t="s">
        <v>82</v>
      </c>
      <c r="K67" s="177"/>
    </row>
    <row r="68" spans="1:11">
      <c r="A68" s="69">
        <v>65</v>
      </c>
      <c r="B68" s="52" t="s">
        <v>83</v>
      </c>
      <c r="C68" s="53" t="s">
        <v>6</v>
      </c>
      <c r="D68" s="72" t="s">
        <v>2104</v>
      </c>
      <c r="E68" s="52" t="s">
        <v>84</v>
      </c>
      <c r="F68" s="61" t="s">
        <v>1584</v>
      </c>
      <c r="G68" s="62" t="s">
        <v>85</v>
      </c>
      <c r="H68" s="75" t="s">
        <v>86</v>
      </c>
      <c r="K68" s="177"/>
    </row>
    <row r="69" spans="1:11">
      <c r="A69" s="69">
        <v>66</v>
      </c>
      <c r="B69" s="52" t="s">
        <v>87</v>
      </c>
      <c r="C69" s="53" t="s">
        <v>6</v>
      </c>
      <c r="D69" s="72" t="s">
        <v>2104</v>
      </c>
      <c r="E69" s="52" t="s">
        <v>1585</v>
      </c>
      <c r="F69" s="61" t="s">
        <v>1586</v>
      </c>
      <c r="G69" s="62" t="s">
        <v>88</v>
      </c>
      <c r="H69" s="75" t="s">
        <v>89</v>
      </c>
      <c r="K69" s="177"/>
    </row>
    <row r="70" spans="1:11">
      <c r="A70" s="69">
        <v>67</v>
      </c>
      <c r="B70" s="52" t="s">
        <v>90</v>
      </c>
      <c r="C70" s="53" t="s">
        <v>6</v>
      </c>
      <c r="D70" s="72" t="s">
        <v>2104</v>
      </c>
      <c r="E70" s="52" t="s">
        <v>1587</v>
      </c>
      <c r="F70" s="61" t="s">
        <v>1588</v>
      </c>
      <c r="G70" s="62" t="s">
        <v>91</v>
      </c>
      <c r="H70" s="75" t="s">
        <v>1589</v>
      </c>
      <c r="K70" s="177"/>
    </row>
    <row r="71" spans="1:11">
      <c r="A71" s="69">
        <v>68</v>
      </c>
      <c r="B71" s="52" t="s">
        <v>1590</v>
      </c>
      <c r="C71" s="53" t="s">
        <v>6</v>
      </c>
      <c r="D71" s="72" t="s">
        <v>2104</v>
      </c>
      <c r="E71" s="52" t="s">
        <v>1591</v>
      </c>
      <c r="F71" s="61" t="s">
        <v>1592</v>
      </c>
      <c r="G71" s="62" t="s">
        <v>92</v>
      </c>
      <c r="H71" s="75" t="s">
        <v>1593</v>
      </c>
      <c r="K71" s="177"/>
    </row>
    <row r="72" spans="1:11">
      <c r="A72" s="69">
        <v>69</v>
      </c>
      <c r="B72" s="52" t="s">
        <v>93</v>
      </c>
      <c r="C72" s="53" t="s">
        <v>6</v>
      </c>
      <c r="D72" s="72" t="s">
        <v>2104</v>
      </c>
      <c r="E72" s="52" t="s">
        <v>821</v>
      </c>
      <c r="F72" s="61" t="s">
        <v>1594</v>
      </c>
      <c r="G72" s="62" t="s">
        <v>94</v>
      </c>
      <c r="H72" s="75" t="s">
        <v>95</v>
      </c>
      <c r="K72" s="177"/>
    </row>
    <row r="73" spans="1:11">
      <c r="A73" s="69">
        <v>70</v>
      </c>
      <c r="B73" s="52" t="s">
        <v>0</v>
      </c>
      <c r="C73" s="53" t="s">
        <v>6</v>
      </c>
      <c r="D73" s="72" t="s">
        <v>2104</v>
      </c>
      <c r="E73" s="52" t="s">
        <v>2261</v>
      </c>
      <c r="F73" s="61" t="s">
        <v>1583</v>
      </c>
      <c r="G73" s="62" t="s">
        <v>96</v>
      </c>
      <c r="H73" s="75" t="s">
        <v>2262</v>
      </c>
      <c r="K73" s="177"/>
    </row>
    <row r="74" spans="1:11">
      <c r="A74" s="69">
        <v>71</v>
      </c>
      <c r="B74" s="52" t="s">
        <v>822</v>
      </c>
      <c r="C74" s="53" t="s">
        <v>6</v>
      </c>
      <c r="D74" s="72" t="s">
        <v>2104</v>
      </c>
      <c r="E74" s="52" t="s">
        <v>1597</v>
      </c>
      <c r="F74" s="61" t="s">
        <v>1598</v>
      </c>
      <c r="G74" s="62" t="s">
        <v>97</v>
      </c>
      <c r="H74" s="75" t="s">
        <v>1599</v>
      </c>
      <c r="K74" s="177"/>
    </row>
    <row r="75" spans="1:11">
      <c r="A75" s="69">
        <v>72</v>
      </c>
      <c r="B75" s="52" t="s">
        <v>823</v>
      </c>
      <c r="C75" s="53" t="s">
        <v>6</v>
      </c>
      <c r="D75" s="72" t="s">
        <v>2104</v>
      </c>
      <c r="E75" s="52" t="s">
        <v>824</v>
      </c>
      <c r="F75" s="61" t="s">
        <v>1583</v>
      </c>
      <c r="G75" s="62" t="s">
        <v>98</v>
      </c>
      <c r="H75" s="75" t="s">
        <v>99</v>
      </c>
      <c r="K75" s="177"/>
    </row>
    <row r="76" spans="1:11">
      <c r="A76" s="69">
        <v>73</v>
      </c>
      <c r="B76" s="52" t="s">
        <v>1601</v>
      </c>
      <c r="C76" s="53" t="s">
        <v>6</v>
      </c>
      <c r="D76" s="72" t="s">
        <v>2104</v>
      </c>
      <c r="E76" s="52" t="s">
        <v>105</v>
      </c>
      <c r="F76" s="61" t="s">
        <v>1602</v>
      </c>
      <c r="G76" s="62" t="s">
        <v>106</v>
      </c>
      <c r="H76" s="75" t="s">
        <v>107</v>
      </c>
      <c r="K76" s="177"/>
    </row>
    <row r="77" spans="1:11">
      <c r="A77" s="69">
        <v>74</v>
      </c>
      <c r="B77" s="52" t="s">
        <v>1603</v>
      </c>
      <c r="C77" s="53" t="s">
        <v>6</v>
      </c>
      <c r="D77" s="72" t="s">
        <v>2104</v>
      </c>
      <c r="E77" s="52" t="s">
        <v>108</v>
      </c>
      <c r="F77" s="61" t="s">
        <v>1583</v>
      </c>
      <c r="G77" s="62" t="s">
        <v>109</v>
      </c>
      <c r="H77" s="75" t="s">
        <v>110</v>
      </c>
      <c r="K77" s="177"/>
    </row>
    <row r="78" spans="1:11">
      <c r="A78" s="69">
        <v>75</v>
      </c>
      <c r="B78" s="52" t="s">
        <v>1604</v>
      </c>
      <c r="C78" s="53" t="s">
        <v>6</v>
      </c>
      <c r="D78" s="72" t="s">
        <v>2104</v>
      </c>
      <c r="E78" s="52" t="s">
        <v>1605</v>
      </c>
      <c r="F78" s="61" t="s">
        <v>1606</v>
      </c>
      <c r="G78" s="62" t="s">
        <v>111</v>
      </c>
      <c r="H78" s="75" t="s">
        <v>1607</v>
      </c>
      <c r="K78" s="177"/>
    </row>
    <row r="79" spans="1:11">
      <c r="A79" s="69">
        <v>76</v>
      </c>
      <c r="B79" s="52" t="s">
        <v>1608</v>
      </c>
      <c r="C79" s="53" t="s">
        <v>6</v>
      </c>
      <c r="D79" s="72" t="s">
        <v>2104</v>
      </c>
      <c r="E79" s="52" t="s">
        <v>1609</v>
      </c>
      <c r="F79" s="61" t="s">
        <v>1602</v>
      </c>
      <c r="G79" s="62" t="s">
        <v>112</v>
      </c>
      <c r="H79" s="75" t="s">
        <v>1610</v>
      </c>
      <c r="K79" s="177"/>
    </row>
    <row r="80" spans="1:11">
      <c r="A80" s="69">
        <v>77</v>
      </c>
      <c r="B80" s="52" t="s">
        <v>1611</v>
      </c>
      <c r="C80" s="53" t="s">
        <v>6</v>
      </c>
      <c r="D80" s="72" t="s">
        <v>2104</v>
      </c>
      <c r="E80" s="52" t="s">
        <v>1612</v>
      </c>
      <c r="F80" s="61" t="s">
        <v>1598</v>
      </c>
      <c r="G80" s="62" t="s">
        <v>113</v>
      </c>
      <c r="H80" s="75" t="s">
        <v>1613</v>
      </c>
      <c r="K80" s="177"/>
    </row>
    <row r="81" spans="1:11">
      <c r="A81" s="69">
        <v>78</v>
      </c>
      <c r="B81" s="52" t="s">
        <v>1614</v>
      </c>
      <c r="C81" s="53" t="s">
        <v>6</v>
      </c>
      <c r="D81" s="72" t="s">
        <v>2104</v>
      </c>
      <c r="E81" s="52" t="s">
        <v>114</v>
      </c>
      <c r="F81" s="61" t="s">
        <v>1584</v>
      </c>
      <c r="G81" s="62" t="s">
        <v>115</v>
      </c>
      <c r="H81" s="75" t="s">
        <v>116</v>
      </c>
      <c r="K81" s="177"/>
    </row>
    <row r="82" spans="1:11">
      <c r="A82" s="69">
        <v>79</v>
      </c>
      <c r="B82" s="52" t="s">
        <v>1615</v>
      </c>
      <c r="C82" s="53" t="s">
        <v>6</v>
      </c>
      <c r="D82" s="72" t="s">
        <v>2104</v>
      </c>
      <c r="E82" s="52" t="s">
        <v>114</v>
      </c>
      <c r="F82" s="61" t="s">
        <v>1584</v>
      </c>
      <c r="G82" s="63" t="s">
        <v>117</v>
      </c>
      <c r="H82" s="75" t="s">
        <v>116</v>
      </c>
      <c r="K82" s="177"/>
    </row>
    <row r="83" spans="1:11">
      <c r="A83" s="69">
        <v>80</v>
      </c>
      <c r="B83" s="52" t="s">
        <v>1616</v>
      </c>
      <c r="C83" s="53" t="s">
        <v>6</v>
      </c>
      <c r="D83" s="72" t="s">
        <v>2104</v>
      </c>
      <c r="E83" s="52" t="s">
        <v>114</v>
      </c>
      <c r="F83" s="61" t="s">
        <v>1617</v>
      </c>
      <c r="G83" s="62" t="s">
        <v>115</v>
      </c>
      <c r="H83" s="75" t="s">
        <v>116</v>
      </c>
      <c r="K83" s="177"/>
    </row>
    <row r="84" spans="1:11">
      <c r="A84" s="69">
        <v>81</v>
      </c>
      <c r="B84" s="52" t="s">
        <v>1618</v>
      </c>
      <c r="C84" s="53" t="s">
        <v>6</v>
      </c>
      <c r="D84" s="72" t="s">
        <v>2104</v>
      </c>
      <c r="E84" s="52" t="s">
        <v>118</v>
      </c>
      <c r="F84" s="61" t="s">
        <v>1619</v>
      </c>
      <c r="G84" s="62" t="s">
        <v>119</v>
      </c>
      <c r="H84" s="75" t="s">
        <v>120</v>
      </c>
      <c r="K84" s="177"/>
    </row>
    <row r="85" spans="1:11">
      <c r="A85" s="69">
        <v>82</v>
      </c>
      <c r="B85" s="52" t="s">
        <v>1620</v>
      </c>
      <c r="C85" s="53" t="s">
        <v>6</v>
      </c>
      <c r="D85" s="72" t="s">
        <v>2104</v>
      </c>
      <c r="E85" s="52" t="s">
        <v>2249</v>
      </c>
      <c r="F85" s="61" t="s">
        <v>1594</v>
      </c>
      <c r="G85" s="62" t="s">
        <v>123</v>
      </c>
      <c r="H85" s="75" t="s">
        <v>2250</v>
      </c>
      <c r="K85" s="177"/>
    </row>
    <row r="86" spans="1:11">
      <c r="A86" s="69">
        <v>83</v>
      </c>
      <c r="B86" s="52" t="s">
        <v>1621</v>
      </c>
      <c r="C86" s="53" t="s">
        <v>6</v>
      </c>
      <c r="D86" s="72" t="s">
        <v>2104</v>
      </c>
      <c r="E86" s="52" t="s">
        <v>2253</v>
      </c>
      <c r="F86" s="61" t="s">
        <v>1594</v>
      </c>
      <c r="G86" s="62" t="s">
        <v>124</v>
      </c>
      <c r="H86" s="75" t="s">
        <v>2254</v>
      </c>
      <c r="K86" s="177"/>
    </row>
    <row r="87" spans="1:11">
      <c r="A87" s="69">
        <v>84</v>
      </c>
      <c r="B87" s="52" t="s">
        <v>1622</v>
      </c>
      <c r="C87" s="53" t="s">
        <v>6</v>
      </c>
      <c r="D87" s="72" t="s">
        <v>2104</v>
      </c>
      <c r="E87" s="52" t="s">
        <v>125</v>
      </c>
      <c r="F87" s="61" t="s">
        <v>1584</v>
      </c>
      <c r="G87" s="62" t="s">
        <v>126</v>
      </c>
      <c r="H87" s="75" t="s">
        <v>127</v>
      </c>
      <c r="K87" s="177"/>
    </row>
    <row r="88" spans="1:11">
      <c r="A88" s="69">
        <v>85</v>
      </c>
      <c r="B88" s="52" t="s">
        <v>1623</v>
      </c>
      <c r="C88" s="53" t="s">
        <v>6</v>
      </c>
      <c r="D88" s="72" t="s">
        <v>2104</v>
      </c>
      <c r="E88" s="52" t="s">
        <v>2255</v>
      </c>
      <c r="F88" s="61" t="s">
        <v>1583</v>
      </c>
      <c r="G88" s="62" t="s">
        <v>128</v>
      </c>
      <c r="H88" s="75" t="s">
        <v>2256</v>
      </c>
      <c r="K88" s="177"/>
    </row>
    <row r="89" spans="1:11">
      <c r="A89" s="69">
        <v>86</v>
      </c>
      <c r="B89" s="52" t="s">
        <v>1624</v>
      </c>
      <c r="C89" s="53" t="s">
        <v>6</v>
      </c>
      <c r="D89" s="72" t="s">
        <v>2104</v>
      </c>
      <c r="E89" s="52" t="s">
        <v>2257</v>
      </c>
      <c r="F89" s="61" t="s">
        <v>1584</v>
      </c>
      <c r="G89" s="62" t="s">
        <v>129</v>
      </c>
      <c r="H89" s="75" t="s">
        <v>2258</v>
      </c>
      <c r="K89" s="177"/>
    </row>
    <row r="90" spans="1:11">
      <c r="A90" s="69">
        <v>87</v>
      </c>
      <c r="B90" s="52" t="s">
        <v>1625</v>
      </c>
      <c r="C90" s="53" t="s">
        <v>6</v>
      </c>
      <c r="D90" s="72" t="s">
        <v>2104</v>
      </c>
      <c r="E90" s="52" t="s">
        <v>827</v>
      </c>
      <c r="F90" s="61" t="s">
        <v>1594</v>
      </c>
      <c r="G90" s="62" t="s">
        <v>130</v>
      </c>
      <c r="H90" s="75" t="s">
        <v>131</v>
      </c>
      <c r="K90" s="177"/>
    </row>
    <row r="91" spans="1:11">
      <c r="A91" s="69">
        <v>88</v>
      </c>
      <c r="B91" s="52" t="s">
        <v>1626</v>
      </c>
      <c r="C91" s="53" t="s">
        <v>6</v>
      </c>
      <c r="D91" s="72" t="s">
        <v>2104</v>
      </c>
      <c r="E91" s="52" t="s">
        <v>1627</v>
      </c>
      <c r="F91" s="61" t="s">
        <v>1602</v>
      </c>
      <c r="G91" s="62" t="s">
        <v>132</v>
      </c>
      <c r="H91" s="75" t="s">
        <v>1628</v>
      </c>
      <c r="K91" s="177"/>
    </row>
    <row r="92" spans="1:11">
      <c r="A92" s="69">
        <v>89</v>
      </c>
      <c r="B92" s="52" t="s">
        <v>1629</v>
      </c>
      <c r="C92" s="53" t="s">
        <v>6</v>
      </c>
      <c r="D92" s="72" t="s">
        <v>2104</v>
      </c>
      <c r="E92" s="52" t="s">
        <v>1630</v>
      </c>
      <c r="F92" s="61" t="s">
        <v>1631</v>
      </c>
      <c r="G92" s="62" t="s">
        <v>133</v>
      </c>
      <c r="H92" s="75" t="s">
        <v>1632</v>
      </c>
      <c r="K92" s="177"/>
    </row>
    <row r="93" spans="1:11">
      <c r="A93" s="69">
        <v>90</v>
      </c>
      <c r="B93" s="52" t="s">
        <v>1633</v>
      </c>
      <c r="C93" s="53" t="s">
        <v>6</v>
      </c>
      <c r="D93" s="72" t="s">
        <v>2104</v>
      </c>
      <c r="E93" s="52" t="s">
        <v>134</v>
      </c>
      <c r="F93" s="61" t="s">
        <v>1584</v>
      </c>
      <c r="G93" s="62" t="s">
        <v>135</v>
      </c>
      <c r="H93" s="75" t="s">
        <v>136</v>
      </c>
      <c r="K93" s="177"/>
    </row>
    <row r="94" spans="1:11">
      <c r="A94" s="69">
        <v>91</v>
      </c>
      <c r="B94" s="52" t="s">
        <v>1634</v>
      </c>
      <c r="C94" s="53" t="s">
        <v>6</v>
      </c>
      <c r="D94" s="72" t="s">
        <v>2104</v>
      </c>
      <c r="E94" s="52" t="s">
        <v>2259</v>
      </c>
      <c r="F94" s="61" t="s">
        <v>1602</v>
      </c>
      <c r="G94" s="62" t="s">
        <v>137</v>
      </c>
      <c r="H94" s="75" t="s">
        <v>2260</v>
      </c>
      <c r="K94" s="177"/>
    </row>
    <row r="95" spans="1:11">
      <c r="A95" s="69">
        <v>92</v>
      </c>
      <c r="B95" s="52" t="s">
        <v>1635</v>
      </c>
      <c r="C95" s="53" t="s">
        <v>6</v>
      </c>
      <c r="D95" s="72" t="s">
        <v>2104</v>
      </c>
      <c r="E95" s="52" t="s">
        <v>828</v>
      </c>
      <c r="F95" s="61" t="s">
        <v>1594</v>
      </c>
      <c r="G95" s="62" t="s">
        <v>138</v>
      </c>
      <c r="H95" s="75" t="s">
        <v>139</v>
      </c>
      <c r="K95" s="177"/>
    </row>
    <row r="96" spans="1:11">
      <c r="A96" s="69">
        <v>93</v>
      </c>
      <c r="B96" s="52" t="s">
        <v>1636</v>
      </c>
      <c r="C96" s="53" t="s">
        <v>6</v>
      </c>
      <c r="D96" s="72" t="s">
        <v>2104</v>
      </c>
      <c r="E96" s="52" t="s">
        <v>140</v>
      </c>
      <c r="F96" s="61" t="s">
        <v>1583</v>
      </c>
      <c r="G96" s="62" t="s">
        <v>141</v>
      </c>
      <c r="H96" s="75" t="s">
        <v>142</v>
      </c>
      <c r="K96" s="177"/>
    </row>
    <row r="97" spans="1:11">
      <c r="A97" s="69">
        <v>94</v>
      </c>
      <c r="B97" s="52" t="s">
        <v>1637</v>
      </c>
      <c r="C97" s="53" t="s">
        <v>6</v>
      </c>
      <c r="D97" s="72" t="s">
        <v>2104</v>
      </c>
      <c r="E97" s="52" t="s">
        <v>2263</v>
      </c>
      <c r="F97" s="61" t="s">
        <v>1602</v>
      </c>
      <c r="G97" s="62" t="s">
        <v>92</v>
      </c>
      <c r="H97" s="75" t="s">
        <v>2264</v>
      </c>
      <c r="K97" s="177"/>
    </row>
    <row r="98" spans="1:11">
      <c r="A98" s="69">
        <v>95</v>
      </c>
      <c r="B98" s="52" t="s">
        <v>1638</v>
      </c>
      <c r="C98" s="53" t="s">
        <v>6</v>
      </c>
      <c r="D98" s="72" t="s">
        <v>2104</v>
      </c>
      <c r="E98" s="52" t="s">
        <v>2265</v>
      </c>
      <c r="F98" s="61" t="s">
        <v>1639</v>
      </c>
      <c r="G98" s="62" t="s">
        <v>143</v>
      </c>
      <c r="H98" s="75" t="s">
        <v>2266</v>
      </c>
      <c r="K98" s="177"/>
    </row>
    <row r="99" spans="1:11">
      <c r="A99" s="69">
        <v>96</v>
      </c>
      <c r="B99" s="52" t="s">
        <v>1640</v>
      </c>
      <c r="C99" s="53" t="s">
        <v>6</v>
      </c>
      <c r="D99" s="72" t="s">
        <v>2104</v>
      </c>
      <c r="E99" s="52" t="s">
        <v>1641</v>
      </c>
      <c r="F99" s="61" t="s">
        <v>1583</v>
      </c>
      <c r="G99" s="62" t="s">
        <v>144</v>
      </c>
      <c r="H99" s="75" t="s">
        <v>1642</v>
      </c>
      <c r="K99" s="177"/>
    </row>
    <row r="100" spans="1:11">
      <c r="A100" s="69">
        <v>97</v>
      </c>
      <c r="B100" s="52" t="s">
        <v>1643</v>
      </c>
      <c r="C100" s="53" t="s">
        <v>6</v>
      </c>
      <c r="D100" s="72" t="s">
        <v>2104</v>
      </c>
      <c r="E100" s="52" t="s">
        <v>145</v>
      </c>
      <c r="F100" s="61" t="s">
        <v>1583</v>
      </c>
      <c r="G100" s="62" t="s">
        <v>146</v>
      </c>
      <c r="H100" s="75" t="s">
        <v>147</v>
      </c>
      <c r="K100" s="177"/>
    </row>
    <row r="101" spans="1:11">
      <c r="A101" s="69">
        <v>98</v>
      </c>
      <c r="B101" s="52" t="s">
        <v>1644</v>
      </c>
      <c r="C101" s="53" t="s">
        <v>6</v>
      </c>
      <c r="D101" s="72" t="s">
        <v>2104</v>
      </c>
      <c r="E101" s="52" t="s">
        <v>148</v>
      </c>
      <c r="F101" s="61" t="s">
        <v>1639</v>
      </c>
      <c r="G101" s="62" t="s">
        <v>149</v>
      </c>
      <c r="H101" s="75" t="s">
        <v>150</v>
      </c>
      <c r="K101" s="177"/>
    </row>
    <row r="102" spans="1:11">
      <c r="A102" s="69">
        <v>99</v>
      </c>
      <c r="B102" s="52" t="s">
        <v>1645</v>
      </c>
      <c r="C102" s="53" t="s">
        <v>6</v>
      </c>
      <c r="D102" s="72" t="s">
        <v>2104</v>
      </c>
      <c r="E102" s="52" t="s">
        <v>826</v>
      </c>
      <c r="F102" s="61" t="s">
        <v>1602</v>
      </c>
      <c r="G102" s="62" t="s">
        <v>121</v>
      </c>
      <c r="H102" s="75" t="s">
        <v>122</v>
      </c>
      <c r="K102" s="177"/>
    </row>
    <row r="103" spans="1:11">
      <c r="A103" s="69">
        <v>100</v>
      </c>
      <c r="B103" s="52" t="s">
        <v>1646</v>
      </c>
      <c r="C103" s="53" t="s">
        <v>6</v>
      </c>
      <c r="D103" s="72" t="s">
        <v>2104</v>
      </c>
      <c r="E103" s="52" t="s">
        <v>1647</v>
      </c>
      <c r="F103" s="61" t="s">
        <v>1583</v>
      </c>
      <c r="G103" s="62" t="s">
        <v>151</v>
      </c>
      <c r="H103" s="75" t="s">
        <v>1648</v>
      </c>
      <c r="K103" s="177"/>
    </row>
    <row r="104" spans="1:11">
      <c r="A104" s="69">
        <v>101</v>
      </c>
      <c r="B104" s="52" t="s">
        <v>1649</v>
      </c>
      <c r="C104" s="53" t="s">
        <v>6</v>
      </c>
      <c r="D104" s="72" t="s">
        <v>2104</v>
      </c>
      <c r="E104" s="52" t="s">
        <v>2252</v>
      </c>
      <c r="F104" s="61" t="s">
        <v>1594</v>
      </c>
      <c r="G104" s="62" t="s">
        <v>152</v>
      </c>
      <c r="H104" s="75" t="s">
        <v>2251</v>
      </c>
      <c r="K104" s="177"/>
    </row>
    <row r="105" spans="1:11">
      <c r="A105" s="69">
        <v>102</v>
      </c>
      <c r="B105" s="52" t="s">
        <v>1650</v>
      </c>
      <c r="C105" s="53" t="s">
        <v>6</v>
      </c>
      <c r="D105" s="72" t="s">
        <v>2104</v>
      </c>
      <c r="E105" s="52" t="s">
        <v>1324</v>
      </c>
      <c r="F105" s="53" t="s">
        <v>1594</v>
      </c>
      <c r="G105" s="55"/>
      <c r="H105" s="75" t="s">
        <v>1325</v>
      </c>
      <c r="K105" s="177"/>
    </row>
    <row r="106" spans="1:11">
      <c r="A106" s="69">
        <v>103</v>
      </c>
      <c r="B106" s="52" t="s">
        <v>1651</v>
      </c>
      <c r="C106" s="53" t="s">
        <v>6</v>
      </c>
      <c r="D106" s="72" t="s">
        <v>2104</v>
      </c>
      <c r="E106" s="52" t="s">
        <v>1652</v>
      </c>
      <c r="F106" s="61" t="s">
        <v>1602</v>
      </c>
      <c r="G106" s="62" t="s">
        <v>153</v>
      </c>
      <c r="H106" s="75" t="s">
        <v>1653</v>
      </c>
      <c r="K106" s="177"/>
    </row>
    <row r="107" spans="1:11">
      <c r="A107" s="69">
        <v>104</v>
      </c>
      <c r="B107" s="52" t="s">
        <v>1654</v>
      </c>
      <c r="C107" s="53" t="s">
        <v>6</v>
      </c>
      <c r="D107" s="72" t="s">
        <v>2104</v>
      </c>
      <c r="E107" s="52" t="s">
        <v>2269</v>
      </c>
      <c r="F107" s="61" t="s">
        <v>1655</v>
      </c>
      <c r="G107" s="62" t="s">
        <v>154</v>
      </c>
      <c r="H107" s="75" t="s">
        <v>2270</v>
      </c>
      <c r="K107" s="177"/>
    </row>
    <row r="108" spans="1:11">
      <c r="A108" s="69">
        <v>105</v>
      </c>
      <c r="B108" s="52" t="s">
        <v>1656</v>
      </c>
      <c r="C108" s="53" t="s">
        <v>6</v>
      </c>
      <c r="D108" s="72" t="s">
        <v>2104</v>
      </c>
      <c r="E108" s="52" t="s">
        <v>2267</v>
      </c>
      <c r="F108" s="61" t="s">
        <v>1602</v>
      </c>
      <c r="G108" s="62" t="s">
        <v>155</v>
      </c>
      <c r="H108" s="75" t="s">
        <v>2268</v>
      </c>
      <c r="K108" s="177"/>
    </row>
    <row r="109" spans="1:11">
      <c r="A109" s="69">
        <v>106</v>
      </c>
      <c r="B109" s="52" t="s">
        <v>1657</v>
      </c>
      <c r="C109" s="53" t="s">
        <v>6</v>
      </c>
      <c r="D109" s="72" t="s">
        <v>2104</v>
      </c>
      <c r="E109" s="52" t="s">
        <v>2267</v>
      </c>
      <c r="F109" s="61" t="s">
        <v>1602</v>
      </c>
      <c r="G109" s="62" t="s">
        <v>155</v>
      </c>
      <c r="H109" s="75" t="s">
        <v>2268</v>
      </c>
      <c r="K109" s="177"/>
    </row>
    <row r="110" spans="1:11">
      <c r="A110" s="69">
        <v>107</v>
      </c>
      <c r="B110" s="52" t="s">
        <v>1658</v>
      </c>
      <c r="C110" s="53" t="s">
        <v>6</v>
      </c>
      <c r="D110" s="72" t="s">
        <v>2104</v>
      </c>
      <c r="E110" s="52" t="s">
        <v>860</v>
      </c>
      <c r="F110" s="61" t="s">
        <v>1602</v>
      </c>
      <c r="G110" s="62" t="s">
        <v>132</v>
      </c>
      <c r="H110" s="75" t="s">
        <v>861</v>
      </c>
      <c r="K110" s="177"/>
    </row>
    <row r="111" spans="1:11">
      <c r="A111" s="69">
        <v>108</v>
      </c>
      <c r="B111" s="52" t="s">
        <v>1659</v>
      </c>
      <c r="C111" s="53" t="s">
        <v>6</v>
      </c>
      <c r="D111" s="72" t="s">
        <v>2104</v>
      </c>
      <c r="E111" s="52" t="s">
        <v>156</v>
      </c>
      <c r="F111" s="64" t="s">
        <v>1660</v>
      </c>
      <c r="G111" s="60" t="s">
        <v>157</v>
      </c>
      <c r="H111" s="75" t="s">
        <v>158</v>
      </c>
      <c r="K111" s="177"/>
    </row>
    <row r="112" spans="1:11">
      <c r="A112" s="69">
        <v>109</v>
      </c>
      <c r="B112" s="52" t="s">
        <v>1661</v>
      </c>
      <c r="C112" s="53" t="s">
        <v>6</v>
      </c>
      <c r="D112" s="72" t="s">
        <v>2104</v>
      </c>
      <c r="E112" s="52" t="s">
        <v>1662</v>
      </c>
      <c r="F112" s="61" t="s">
        <v>1663</v>
      </c>
      <c r="G112" s="62">
        <v>3143584851</v>
      </c>
      <c r="H112" s="75" t="s">
        <v>1664</v>
      </c>
      <c r="K112" s="177"/>
    </row>
    <row r="113" spans="1:11">
      <c r="A113" s="69">
        <v>110</v>
      </c>
      <c r="B113" s="52" t="s">
        <v>1665</v>
      </c>
      <c r="C113" s="53" t="s">
        <v>6</v>
      </c>
      <c r="D113" s="72" t="s">
        <v>2104</v>
      </c>
      <c r="E113" s="52" t="s">
        <v>825</v>
      </c>
      <c r="F113" s="61" t="s">
        <v>1602</v>
      </c>
      <c r="G113" s="62" t="s">
        <v>100</v>
      </c>
      <c r="H113" s="75" t="s">
        <v>101</v>
      </c>
      <c r="K113" s="177"/>
    </row>
    <row r="114" spans="1:11">
      <c r="A114" s="69">
        <v>111</v>
      </c>
      <c r="B114" s="52" t="s">
        <v>1666</v>
      </c>
      <c r="C114" s="53" t="s">
        <v>6</v>
      </c>
      <c r="D114" s="72" t="s">
        <v>2104</v>
      </c>
      <c r="E114" s="52" t="s">
        <v>102</v>
      </c>
      <c r="F114" s="61" t="s">
        <v>1602</v>
      </c>
      <c r="G114" s="62" t="s">
        <v>103</v>
      </c>
      <c r="H114" s="75" t="s">
        <v>104</v>
      </c>
      <c r="K114" s="177"/>
    </row>
    <row r="115" spans="1:11">
      <c r="A115" s="69">
        <v>112</v>
      </c>
      <c r="B115" s="52" t="s">
        <v>159</v>
      </c>
      <c r="C115" s="53" t="s">
        <v>6</v>
      </c>
      <c r="D115" s="72" t="s">
        <v>2104</v>
      </c>
      <c r="E115" s="52" t="s">
        <v>1667</v>
      </c>
      <c r="F115" s="61" t="s">
        <v>1602</v>
      </c>
      <c r="G115" s="62" t="s">
        <v>160</v>
      </c>
      <c r="H115" s="75" t="s">
        <v>1668</v>
      </c>
      <c r="K115" s="177"/>
    </row>
    <row r="116" spans="1:11">
      <c r="A116" s="69">
        <v>113</v>
      </c>
      <c r="B116" s="52" t="s">
        <v>161</v>
      </c>
      <c r="C116" s="53" t="s">
        <v>6</v>
      </c>
      <c r="D116" s="72" t="s">
        <v>2104</v>
      </c>
      <c r="E116" s="52" t="s">
        <v>1669</v>
      </c>
      <c r="F116" s="61" t="s">
        <v>1584</v>
      </c>
      <c r="G116" s="62" t="s">
        <v>162</v>
      </c>
      <c r="H116" s="75" t="s">
        <v>1670</v>
      </c>
      <c r="K116" s="177"/>
    </row>
    <row r="117" spans="1:11">
      <c r="A117" s="69">
        <v>114</v>
      </c>
      <c r="B117" s="52" t="s">
        <v>163</v>
      </c>
      <c r="C117" s="53" t="s">
        <v>6</v>
      </c>
      <c r="D117" s="72" t="s">
        <v>2104</v>
      </c>
      <c r="E117" s="52" t="s">
        <v>2271</v>
      </c>
      <c r="F117" s="61" t="s">
        <v>1583</v>
      </c>
      <c r="G117" s="62" t="s">
        <v>164</v>
      </c>
      <c r="H117" s="75" t="s">
        <v>2272</v>
      </c>
      <c r="K117" s="177"/>
    </row>
    <row r="118" spans="1:11">
      <c r="A118" s="69">
        <v>115</v>
      </c>
      <c r="B118" s="52" t="s">
        <v>165</v>
      </c>
      <c r="C118" s="53" t="s">
        <v>6</v>
      </c>
      <c r="D118" s="72" t="s">
        <v>2104</v>
      </c>
      <c r="E118" s="52" t="s">
        <v>1595</v>
      </c>
      <c r="F118" s="61" t="s">
        <v>1584</v>
      </c>
      <c r="G118" s="62" t="s">
        <v>166</v>
      </c>
      <c r="H118" s="75" t="s">
        <v>1596</v>
      </c>
      <c r="K118" s="177"/>
    </row>
    <row r="119" spans="1:11">
      <c r="A119" s="69">
        <v>116</v>
      </c>
      <c r="B119" s="52" t="s">
        <v>167</v>
      </c>
      <c r="C119" s="53" t="s">
        <v>6</v>
      </c>
      <c r="D119" s="72" t="s">
        <v>2104</v>
      </c>
      <c r="E119" s="52" t="s">
        <v>829</v>
      </c>
      <c r="F119" s="61" t="s">
        <v>1598</v>
      </c>
      <c r="G119" s="62" t="s">
        <v>168</v>
      </c>
      <c r="H119" s="75" t="s">
        <v>169</v>
      </c>
      <c r="K119" s="177"/>
    </row>
    <row r="120" spans="1:11">
      <c r="A120" s="69">
        <v>117</v>
      </c>
      <c r="B120" s="52" t="s">
        <v>830</v>
      </c>
      <c r="C120" s="53" t="s">
        <v>6</v>
      </c>
      <c r="D120" s="72" t="s">
        <v>2104</v>
      </c>
      <c r="E120" s="52" t="s">
        <v>831</v>
      </c>
      <c r="F120" s="61" t="s">
        <v>1584</v>
      </c>
      <c r="G120" s="62" t="s">
        <v>170</v>
      </c>
      <c r="H120" s="75" t="s">
        <v>171</v>
      </c>
      <c r="K120" s="177"/>
    </row>
    <row r="121" spans="1:11">
      <c r="A121" s="69">
        <v>118</v>
      </c>
      <c r="B121" s="52" t="s">
        <v>832</v>
      </c>
      <c r="C121" s="53" t="s">
        <v>6</v>
      </c>
      <c r="D121" s="72" t="s">
        <v>2104</v>
      </c>
      <c r="E121" s="52" t="s">
        <v>172</v>
      </c>
      <c r="F121" s="61" t="s">
        <v>1671</v>
      </c>
      <c r="G121" s="62" t="s">
        <v>173</v>
      </c>
      <c r="H121" s="75" t="s">
        <v>174</v>
      </c>
      <c r="K121" s="177"/>
    </row>
    <row r="122" spans="1:11">
      <c r="A122" s="69">
        <v>119</v>
      </c>
      <c r="B122" s="52" t="s">
        <v>722</v>
      </c>
      <c r="C122" s="53" t="s">
        <v>6</v>
      </c>
      <c r="D122" s="72" t="s">
        <v>2104</v>
      </c>
      <c r="E122" s="52" t="s">
        <v>1672</v>
      </c>
      <c r="F122" s="61" t="s">
        <v>1598</v>
      </c>
      <c r="G122" s="62" t="s">
        <v>723</v>
      </c>
      <c r="H122" s="75" t="s">
        <v>1673</v>
      </c>
      <c r="K122" s="177"/>
    </row>
    <row r="123" spans="1:11">
      <c r="A123" s="69">
        <v>120</v>
      </c>
      <c r="B123" s="52" t="s">
        <v>724</v>
      </c>
      <c r="C123" s="53" t="s">
        <v>6</v>
      </c>
      <c r="D123" s="72" t="s">
        <v>2104</v>
      </c>
      <c r="E123" s="52" t="s">
        <v>725</v>
      </c>
      <c r="F123" s="61" t="s">
        <v>1598</v>
      </c>
      <c r="G123" s="62" t="s">
        <v>726</v>
      </c>
      <c r="H123" s="75" t="s">
        <v>727</v>
      </c>
      <c r="K123" s="177"/>
    </row>
    <row r="124" spans="1:11">
      <c r="A124" s="69">
        <v>121</v>
      </c>
      <c r="B124" s="52" t="s">
        <v>1229</v>
      </c>
      <c r="C124" s="53" t="s">
        <v>16</v>
      </c>
      <c r="D124" s="72" t="s">
        <v>1477</v>
      </c>
      <c r="E124" s="52" t="s">
        <v>758</v>
      </c>
      <c r="F124" s="53" t="s">
        <v>1674</v>
      </c>
      <c r="G124" s="55">
        <v>6646258</v>
      </c>
      <c r="H124" s="75" t="s">
        <v>759</v>
      </c>
      <c r="K124" s="177"/>
    </row>
    <row r="125" spans="1:11">
      <c r="A125" s="69">
        <v>122</v>
      </c>
      <c r="B125" s="52" t="s">
        <v>1675</v>
      </c>
      <c r="C125" s="53" t="s">
        <v>16</v>
      </c>
      <c r="D125" s="72" t="s">
        <v>2105</v>
      </c>
      <c r="E125" s="52" t="s">
        <v>1676</v>
      </c>
      <c r="F125" s="53" t="s">
        <v>1677</v>
      </c>
      <c r="G125" s="55">
        <v>6532604</v>
      </c>
      <c r="H125" s="75" t="s">
        <v>219</v>
      </c>
      <c r="K125" s="177"/>
    </row>
    <row r="126" spans="1:11">
      <c r="A126" s="69">
        <v>123</v>
      </c>
      <c r="B126" s="52" t="s">
        <v>1276</v>
      </c>
      <c r="C126" s="53" t="s">
        <v>220</v>
      </c>
      <c r="D126" s="72" t="s">
        <v>2105</v>
      </c>
      <c r="E126" s="52" t="s">
        <v>1678</v>
      </c>
      <c r="F126" s="53" t="s">
        <v>1679</v>
      </c>
      <c r="G126" s="52"/>
      <c r="H126" s="75" t="s">
        <v>219</v>
      </c>
      <c r="K126" s="177"/>
    </row>
    <row r="127" spans="1:11">
      <c r="A127" s="69">
        <v>124</v>
      </c>
      <c r="B127" s="52" t="s">
        <v>1277</v>
      </c>
      <c r="C127" s="53" t="s">
        <v>16</v>
      </c>
      <c r="D127" s="72" t="s">
        <v>2105</v>
      </c>
      <c r="E127" s="52" t="s">
        <v>1680</v>
      </c>
      <c r="F127" s="53" t="s">
        <v>1681</v>
      </c>
      <c r="G127" s="55">
        <v>3114251601</v>
      </c>
      <c r="H127" s="75" t="s">
        <v>1682</v>
      </c>
      <c r="K127" s="177"/>
    </row>
    <row r="128" spans="1:11">
      <c r="A128" s="69">
        <v>125</v>
      </c>
      <c r="B128" s="52" t="s">
        <v>268</v>
      </c>
      <c r="C128" s="53" t="s">
        <v>16</v>
      </c>
      <c r="D128" s="72" t="s">
        <v>2107</v>
      </c>
      <c r="E128" s="52" t="s">
        <v>269</v>
      </c>
      <c r="F128" s="53" t="s">
        <v>1674</v>
      </c>
      <c r="G128" s="55">
        <v>6646174</v>
      </c>
      <c r="H128" s="75" t="s">
        <v>270</v>
      </c>
      <c r="K128" s="177"/>
    </row>
    <row r="129" spans="1:11">
      <c r="A129" s="69">
        <v>126</v>
      </c>
      <c r="B129" s="52" t="s">
        <v>379</v>
      </c>
      <c r="C129" s="53" t="s">
        <v>16</v>
      </c>
      <c r="D129" s="72" t="s">
        <v>2106</v>
      </c>
      <c r="E129" s="52" t="s">
        <v>380</v>
      </c>
      <c r="F129" s="53" t="s">
        <v>381</v>
      </c>
      <c r="G129" s="55">
        <v>6294000</v>
      </c>
      <c r="H129" s="75" t="s">
        <v>382</v>
      </c>
      <c r="K129" s="177"/>
    </row>
    <row r="130" spans="1:11">
      <c r="A130" s="69">
        <v>127</v>
      </c>
      <c r="B130" s="52" t="s">
        <v>1683</v>
      </c>
      <c r="C130" s="53" t="s">
        <v>16</v>
      </c>
      <c r="D130" s="72" t="s">
        <v>2106</v>
      </c>
      <c r="E130" s="52" t="s">
        <v>471</v>
      </c>
      <c r="F130" s="53" t="s">
        <v>1684</v>
      </c>
      <c r="G130" s="55" t="s">
        <v>1685</v>
      </c>
      <c r="H130" s="75" t="s">
        <v>472</v>
      </c>
      <c r="K130" s="177"/>
    </row>
    <row r="131" spans="1:11">
      <c r="A131" s="69">
        <v>128</v>
      </c>
      <c r="B131" s="52" t="s">
        <v>553</v>
      </c>
      <c r="C131" s="53" t="s">
        <v>16</v>
      </c>
      <c r="D131" s="72" t="s">
        <v>2106</v>
      </c>
      <c r="E131" s="52" t="s">
        <v>554</v>
      </c>
      <c r="F131" s="53" t="s">
        <v>1686</v>
      </c>
      <c r="G131" s="55">
        <v>6875870</v>
      </c>
      <c r="H131" s="75" t="s">
        <v>555</v>
      </c>
      <c r="K131" s="177"/>
    </row>
    <row r="132" spans="1:11">
      <c r="A132" s="69">
        <v>129</v>
      </c>
      <c r="B132" s="52" t="s">
        <v>564</v>
      </c>
      <c r="C132" s="53" t="s">
        <v>16</v>
      </c>
      <c r="D132" s="72" t="s">
        <v>2106</v>
      </c>
      <c r="E132" s="52" t="s">
        <v>565</v>
      </c>
      <c r="F132" s="53" t="s">
        <v>1687</v>
      </c>
      <c r="G132" s="55">
        <v>6262000</v>
      </c>
      <c r="H132" s="75" t="s">
        <v>1688</v>
      </c>
      <c r="K132" s="177"/>
    </row>
    <row r="133" spans="1:11">
      <c r="A133" s="69">
        <v>130</v>
      </c>
      <c r="B133" s="52" t="s">
        <v>572</v>
      </c>
      <c r="C133" s="53" t="s">
        <v>220</v>
      </c>
      <c r="D133" s="72" t="s">
        <v>2106</v>
      </c>
      <c r="E133" s="52" t="s">
        <v>1689</v>
      </c>
      <c r="F133" s="53" t="s">
        <v>1690</v>
      </c>
      <c r="G133" s="55">
        <v>3205311789</v>
      </c>
      <c r="H133" s="75" t="s">
        <v>573</v>
      </c>
      <c r="K133" s="177"/>
    </row>
    <row r="134" spans="1:11">
      <c r="A134" s="69">
        <v>131</v>
      </c>
      <c r="B134" s="52" t="s">
        <v>639</v>
      </c>
      <c r="C134" s="53" t="s">
        <v>16</v>
      </c>
      <c r="D134" s="72" t="s">
        <v>2106</v>
      </c>
      <c r="E134" s="52" t="s">
        <v>1326</v>
      </c>
      <c r="F134" s="53" t="s">
        <v>1691</v>
      </c>
      <c r="G134" s="52" t="s">
        <v>1692</v>
      </c>
      <c r="H134" s="75" t="s">
        <v>640</v>
      </c>
      <c r="K134" s="177"/>
    </row>
    <row r="135" spans="1:11">
      <c r="A135" s="69">
        <v>132</v>
      </c>
      <c r="B135" s="52" t="s">
        <v>683</v>
      </c>
      <c r="C135" s="53" t="s">
        <v>16</v>
      </c>
      <c r="D135" s="72" t="s">
        <v>2106</v>
      </c>
      <c r="E135" s="52" t="s">
        <v>684</v>
      </c>
      <c r="F135" s="53" t="s">
        <v>1693</v>
      </c>
      <c r="G135" s="55">
        <v>6637661</v>
      </c>
      <c r="H135" s="75" t="s">
        <v>685</v>
      </c>
      <c r="K135" s="177"/>
    </row>
    <row r="136" spans="1:11">
      <c r="A136" s="69">
        <v>133</v>
      </c>
      <c r="B136" s="52" t="s">
        <v>1230</v>
      </c>
      <c r="C136" s="53" t="s">
        <v>17</v>
      </c>
      <c r="D136" s="72" t="s">
        <v>1477</v>
      </c>
      <c r="E136" s="52" t="s">
        <v>18</v>
      </c>
      <c r="F136" s="53" t="s">
        <v>1694</v>
      </c>
      <c r="G136" s="55">
        <v>7404333</v>
      </c>
      <c r="H136" s="75" t="s">
        <v>19</v>
      </c>
      <c r="K136" s="177"/>
    </row>
    <row r="137" spans="1:11">
      <c r="A137" s="69">
        <v>134</v>
      </c>
      <c r="B137" s="52" t="s">
        <v>341</v>
      </c>
      <c r="C137" s="53" t="s">
        <v>17</v>
      </c>
      <c r="D137" s="72" t="s">
        <v>2107</v>
      </c>
      <c r="E137" s="52" t="s">
        <v>1327</v>
      </c>
      <c r="F137" s="53" t="s">
        <v>1695</v>
      </c>
      <c r="G137" s="55">
        <v>7404347</v>
      </c>
      <c r="H137" s="75" t="s">
        <v>1328</v>
      </c>
      <c r="K137" s="177"/>
    </row>
    <row r="138" spans="1:11">
      <c r="A138" s="69">
        <v>135</v>
      </c>
      <c r="B138" s="52" t="s">
        <v>2306</v>
      </c>
      <c r="C138" s="53" t="s">
        <v>17</v>
      </c>
      <c r="D138" s="72" t="s">
        <v>2106</v>
      </c>
      <c r="E138" s="56" t="s">
        <v>862</v>
      </c>
      <c r="F138" s="159" t="s">
        <v>1696</v>
      </c>
      <c r="G138" s="58">
        <v>7500918</v>
      </c>
      <c r="H138" s="75" t="s">
        <v>863</v>
      </c>
      <c r="K138" s="177"/>
    </row>
    <row r="139" spans="1:11">
      <c r="A139" s="69">
        <v>136</v>
      </c>
      <c r="B139" s="52" t="s">
        <v>2307</v>
      </c>
      <c r="C139" s="53" t="s">
        <v>17</v>
      </c>
      <c r="D139" s="72" t="s">
        <v>2106</v>
      </c>
      <c r="E139" s="56" t="s">
        <v>1340</v>
      </c>
      <c r="F139" s="159" t="s">
        <v>1697</v>
      </c>
      <c r="G139" s="58">
        <v>7330318</v>
      </c>
      <c r="H139" s="75" t="s">
        <v>1341</v>
      </c>
      <c r="K139" s="177"/>
    </row>
    <row r="140" spans="1:11">
      <c r="A140" s="69">
        <v>137</v>
      </c>
      <c r="B140" s="52" t="s">
        <v>442</v>
      </c>
      <c r="C140" s="53" t="s">
        <v>17</v>
      </c>
      <c r="D140" s="72" t="s">
        <v>2106</v>
      </c>
      <c r="E140" s="52" t="s">
        <v>443</v>
      </c>
      <c r="F140" s="53" t="s">
        <v>1698</v>
      </c>
      <c r="G140" s="55">
        <v>7262074</v>
      </c>
      <c r="H140" s="75" t="s">
        <v>444</v>
      </c>
      <c r="K140" s="177"/>
    </row>
    <row r="141" spans="1:11">
      <c r="A141" s="69">
        <v>138</v>
      </c>
      <c r="B141" s="52" t="s">
        <v>1278</v>
      </c>
      <c r="C141" s="53" t="s">
        <v>17</v>
      </c>
      <c r="D141" s="72" t="s">
        <v>2106</v>
      </c>
      <c r="E141" s="52" t="s">
        <v>1329</v>
      </c>
      <c r="F141" s="178" t="s">
        <v>1330</v>
      </c>
      <c r="G141" s="179">
        <v>3108764182</v>
      </c>
      <c r="H141" s="75" t="s">
        <v>1331</v>
      </c>
      <c r="K141" s="177"/>
    </row>
    <row r="142" spans="1:11">
      <c r="A142" s="69">
        <v>139</v>
      </c>
      <c r="B142" s="52" t="s">
        <v>1279</v>
      </c>
      <c r="C142" s="53" t="s">
        <v>17</v>
      </c>
      <c r="D142" s="72" t="s">
        <v>2106</v>
      </c>
      <c r="E142" s="52" t="s">
        <v>1332</v>
      </c>
      <c r="F142" s="178" t="s">
        <v>1699</v>
      </c>
      <c r="G142" s="179">
        <v>3133388676</v>
      </c>
      <c r="H142" s="75" t="s">
        <v>1333</v>
      </c>
      <c r="K142" s="177"/>
    </row>
    <row r="143" spans="1:11">
      <c r="A143" s="69">
        <v>140</v>
      </c>
      <c r="B143" s="52" t="s">
        <v>1280</v>
      </c>
      <c r="C143" s="51" t="s">
        <v>17</v>
      </c>
      <c r="D143" s="72" t="s">
        <v>2106</v>
      </c>
      <c r="E143" s="52" t="s">
        <v>1334</v>
      </c>
      <c r="F143" s="52" t="s">
        <v>1335</v>
      </c>
      <c r="G143" s="51">
        <v>3103175936</v>
      </c>
      <c r="H143" s="75" t="s">
        <v>1336</v>
      </c>
      <c r="K143" s="177"/>
    </row>
    <row r="144" spans="1:11">
      <c r="A144" s="69">
        <v>141</v>
      </c>
      <c r="B144" s="52" t="s">
        <v>463</v>
      </c>
      <c r="C144" s="53" t="s">
        <v>17</v>
      </c>
      <c r="D144" s="72" t="s">
        <v>2106</v>
      </c>
      <c r="E144" s="52" t="s">
        <v>464</v>
      </c>
      <c r="F144" s="53" t="s">
        <v>1700</v>
      </c>
      <c r="G144" s="55">
        <v>7601081</v>
      </c>
      <c r="H144" s="75" t="s">
        <v>1701</v>
      </c>
      <c r="K144" s="177"/>
    </row>
    <row r="145" spans="1:11">
      <c r="A145" s="69">
        <v>142</v>
      </c>
      <c r="B145" s="52" t="s">
        <v>864</v>
      </c>
      <c r="C145" s="53" t="s">
        <v>17</v>
      </c>
      <c r="D145" s="72" t="s">
        <v>2106</v>
      </c>
      <c r="E145" s="56" t="s">
        <v>1337</v>
      </c>
      <c r="F145" s="159" t="s">
        <v>1338</v>
      </c>
      <c r="G145" s="58">
        <v>7540767</v>
      </c>
      <c r="H145" s="75" t="s">
        <v>1339</v>
      </c>
      <c r="K145" s="177"/>
    </row>
    <row r="146" spans="1:11">
      <c r="A146" s="69">
        <v>143</v>
      </c>
      <c r="B146" s="52" t="s">
        <v>586</v>
      </c>
      <c r="C146" s="53" t="s">
        <v>17</v>
      </c>
      <c r="D146" s="72" t="s">
        <v>2106</v>
      </c>
      <c r="E146" s="56" t="s">
        <v>587</v>
      </c>
      <c r="F146" s="53" t="s">
        <v>1702</v>
      </c>
      <c r="G146" s="55">
        <v>7850717</v>
      </c>
      <c r="H146" s="75" t="s">
        <v>588</v>
      </c>
      <c r="K146" s="177"/>
    </row>
    <row r="147" spans="1:11">
      <c r="A147" s="69">
        <v>144</v>
      </c>
      <c r="B147" s="52" t="s">
        <v>611</v>
      </c>
      <c r="C147" s="53" t="s">
        <v>17</v>
      </c>
      <c r="D147" s="72" t="s">
        <v>2106</v>
      </c>
      <c r="E147" s="56" t="s">
        <v>612</v>
      </c>
      <c r="F147" s="53" t="s">
        <v>1703</v>
      </c>
      <c r="G147" s="55">
        <v>7383205</v>
      </c>
      <c r="H147" s="75" t="s">
        <v>1704</v>
      </c>
      <c r="K147" s="177"/>
    </row>
    <row r="148" spans="1:11">
      <c r="A148" s="69">
        <v>145</v>
      </c>
      <c r="B148" s="52" t="s">
        <v>672</v>
      </c>
      <c r="C148" s="53" t="s">
        <v>17</v>
      </c>
      <c r="D148" s="72" t="s">
        <v>2106</v>
      </c>
      <c r="E148" s="56" t="s">
        <v>1342</v>
      </c>
      <c r="F148" s="53" t="s">
        <v>1705</v>
      </c>
      <c r="G148" s="55">
        <v>7729315</v>
      </c>
      <c r="H148" s="75" t="s">
        <v>1343</v>
      </c>
      <c r="K148" s="177"/>
    </row>
    <row r="149" spans="1:11">
      <c r="A149" s="69">
        <v>146</v>
      </c>
      <c r="B149" s="52" t="s">
        <v>1231</v>
      </c>
      <c r="C149" s="53" t="s">
        <v>20</v>
      </c>
      <c r="D149" s="72" t="s">
        <v>1477</v>
      </c>
      <c r="E149" s="52" t="s">
        <v>21</v>
      </c>
      <c r="F149" s="53" t="s">
        <v>1706</v>
      </c>
      <c r="G149" s="52" t="s">
        <v>1707</v>
      </c>
      <c r="H149" s="75" t="s">
        <v>1708</v>
      </c>
      <c r="K149" s="177"/>
    </row>
    <row r="150" spans="1:11">
      <c r="A150" s="69">
        <v>147</v>
      </c>
      <c r="B150" s="52" t="s">
        <v>805</v>
      </c>
      <c r="C150" s="53" t="s">
        <v>20</v>
      </c>
      <c r="D150" s="72" t="s">
        <v>2105</v>
      </c>
      <c r="E150" s="52" t="s">
        <v>804</v>
      </c>
      <c r="F150" s="53" t="s">
        <v>1709</v>
      </c>
      <c r="G150" s="52" t="s">
        <v>1710</v>
      </c>
      <c r="H150" s="75" t="s">
        <v>1711</v>
      </c>
      <c r="K150" s="177"/>
    </row>
    <row r="151" spans="1:11">
      <c r="A151" s="69">
        <v>148</v>
      </c>
      <c r="B151" s="52" t="s">
        <v>304</v>
      </c>
      <c r="C151" s="53" t="s">
        <v>20</v>
      </c>
      <c r="D151" s="72" t="s">
        <v>2107</v>
      </c>
      <c r="E151" s="52" t="s">
        <v>305</v>
      </c>
      <c r="F151" s="53" t="s">
        <v>1712</v>
      </c>
      <c r="G151" s="55" t="s">
        <v>1713</v>
      </c>
      <c r="H151" s="75" t="s">
        <v>306</v>
      </c>
      <c r="K151" s="177"/>
    </row>
    <row r="152" spans="1:11">
      <c r="A152" s="69">
        <v>149</v>
      </c>
      <c r="B152" s="52" t="s">
        <v>373</v>
      </c>
      <c r="C152" s="53" t="s">
        <v>20</v>
      </c>
      <c r="D152" s="72" t="s">
        <v>2106</v>
      </c>
      <c r="E152" s="52" t="s">
        <v>374</v>
      </c>
      <c r="F152" s="53" t="s">
        <v>1714</v>
      </c>
      <c r="G152" s="52" t="s">
        <v>1715</v>
      </c>
      <c r="H152" s="75" t="s">
        <v>1716</v>
      </c>
      <c r="K152" s="177"/>
    </row>
    <row r="153" spans="1:11">
      <c r="A153" s="69">
        <v>150</v>
      </c>
      <c r="B153" s="52" t="s">
        <v>436</v>
      </c>
      <c r="C153" s="53" t="s">
        <v>437</v>
      </c>
      <c r="D153" s="72" t="s">
        <v>2106</v>
      </c>
      <c r="E153" s="52" t="s">
        <v>438</v>
      </c>
      <c r="F153" s="53" t="s">
        <v>1717</v>
      </c>
      <c r="G153" s="52" t="s">
        <v>1718</v>
      </c>
      <c r="H153" s="75" t="s">
        <v>1719</v>
      </c>
      <c r="K153" s="177"/>
    </row>
    <row r="154" spans="1:11">
      <c r="A154" s="69">
        <v>151</v>
      </c>
      <c r="B154" s="52" t="s">
        <v>459</v>
      </c>
      <c r="C154" s="53" t="s">
        <v>20</v>
      </c>
      <c r="D154" s="72" t="s">
        <v>2106</v>
      </c>
      <c r="E154" s="52" t="s">
        <v>460</v>
      </c>
      <c r="F154" s="53" t="s">
        <v>1720</v>
      </c>
      <c r="G154" s="52" t="s">
        <v>1721</v>
      </c>
      <c r="H154" s="75" t="s">
        <v>1722</v>
      </c>
      <c r="K154" s="177"/>
    </row>
    <row r="155" spans="1:11">
      <c r="A155" s="69">
        <v>152</v>
      </c>
      <c r="B155" s="52" t="s">
        <v>519</v>
      </c>
      <c r="C155" s="53" t="s">
        <v>20</v>
      </c>
      <c r="D155" s="72" t="s">
        <v>2106</v>
      </c>
      <c r="E155" s="52" t="s">
        <v>520</v>
      </c>
      <c r="F155" s="53" t="s">
        <v>1723</v>
      </c>
      <c r="G155" s="52" t="s">
        <v>1724</v>
      </c>
      <c r="H155" s="75" t="s">
        <v>1725</v>
      </c>
      <c r="K155" s="177"/>
    </row>
    <row r="156" spans="1:11">
      <c r="A156" s="69">
        <v>153</v>
      </c>
      <c r="B156" s="52" t="s">
        <v>621</v>
      </c>
      <c r="C156" s="53" t="s">
        <v>20</v>
      </c>
      <c r="D156" s="72" t="s">
        <v>2106</v>
      </c>
      <c r="E156" s="52" t="s">
        <v>622</v>
      </c>
      <c r="F156" s="53" t="s">
        <v>1726</v>
      </c>
      <c r="G156" s="52" t="s">
        <v>1727</v>
      </c>
      <c r="H156" s="75" t="s">
        <v>1728</v>
      </c>
      <c r="K156" s="177"/>
    </row>
    <row r="157" spans="1:11">
      <c r="A157" s="69">
        <v>154</v>
      </c>
      <c r="B157" s="52" t="s">
        <v>701</v>
      </c>
      <c r="C157" s="53" t="s">
        <v>20</v>
      </c>
      <c r="D157" s="72" t="s">
        <v>2106</v>
      </c>
      <c r="E157" s="52" t="s">
        <v>702</v>
      </c>
      <c r="F157" s="53" t="s">
        <v>1729</v>
      </c>
      <c r="G157" s="52" t="s">
        <v>1730</v>
      </c>
      <c r="H157" s="75" t="s">
        <v>1731</v>
      </c>
      <c r="K157" s="177"/>
    </row>
    <row r="158" spans="1:11">
      <c r="A158" s="69">
        <v>155</v>
      </c>
      <c r="B158" s="52" t="s">
        <v>1232</v>
      </c>
      <c r="C158" s="53" t="s">
        <v>22</v>
      </c>
      <c r="D158" s="72" t="s">
        <v>1477</v>
      </c>
      <c r="E158" s="52" t="s">
        <v>1732</v>
      </c>
      <c r="F158" s="53" t="s">
        <v>1733</v>
      </c>
      <c r="G158" s="55">
        <v>4358365</v>
      </c>
      <c r="H158" s="75" t="s">
        <v>1734</v>
      </c>
      <c r="K158" s="177"/>
    </row>
    <row r="159" spans="1:11">
      <c r="A159" s="69">
        <v>156</v>
      </c>
      <c r="B159" s="52" t="s">
        <v>286</v>
      </c>
      <c r="C159" s="53" t="s">
        <v>22</v>
      </c>
      <c r="D159" s="72" t="s">
        <v>2107</v>
      </c>
      <c r="E159" s="52" t="s">
        <v>287</v>
      </c>
      <c r="F159" s="53" t="s">
        <v>1733</v>
      </c>
      <c r="G159" s="55">
        <v>4358364</v>
      </c>
      <c r="H159" s="75" t="s">
        <v>818</v>
      </c>
      <c r="K159" s="177"/>
    </row>
    <row r="160" spans="1:11">
      <c r="A160" s="69">
        <v>157</v>
      </c>
      <c r="B160" s="52" t="s">
        <v>457</v>
      </c>
      <c r="C160" s="53" t="s">
        <v>22</v>
      </c>
      <c r="D160" s="72" t="s">
        <v>2106</v>
      </c>
      <c r="E160" s="52" t="s">
        <v>819</v>
      </c>
      <c r="F160" s="53" t="s">
        <v>1735</v>
      </c>
      <c r="G160" s="55">
        <v>4644201</v>
      </c>
      <c r="H160" s="75" t="s">
        <v>458</v>
      </c>
      <c r="K160" s="177"/>
    </row>
    <row r="161" spans="1:11">
      <c r="A161" s="69">
        <v>158</v>
      </c>
      <c r="B161" s="52" t="s">
        <v>1233</v>
      </c>
      <c r="C161" s="53" t="s">
        <v>23</v>
      </c>
      <c r="D161" s="72" t="s">
        <v>1477</v>
      </c>
      <c r="E161" s="52" t="s">
        <v>24</v>
      </c>
      <c r="F161" s="53" t="s">
        <v>1736</v>
      </c>
      <c r="G161" s="52" t="s">
        <v>25</v>
      </c>
      <c r="H161" s="75" t="s">
        <v>26</v>
      </c>
      <c r="K161" s="177"/>
    </row>
    <row r="162" spans="1:11">
      <c r="A162" s="69">
        <v>159</v>
      </c>
      <c r="B162" s="52" t="s">
        <v>346</v>
      </c>
      <c r="C162" s="53" t="s">
        <v>23</v>
      </c>
      <c r="D162" s="72" t="s">
        <v>2107</v>
      </c>
      <c r="E162" s="52" t="s">
        <v>347</v>
      </c>
      <c r="F162" s="53" t="s">
        <v>348</v>
      </c>
      <c r="G162" s="52">
        <v>6358741</v>
      </c>
      <c r="H162" s="75" t="s">
        <v>349</v>
      </c>
      <c r="K162" s="177"/>
    </row>
    <row r="163" spans="1:11">
      <c r="A163" s="69">
        <v>160</v>
      </c>
      <c r="B163" s="52" t="s">
        <v>363</v>
      </c>
      <c r="C163" s="53" t="s">
        <v>23</v>
      </c>
      <c r="D163" s="72" t="s">
        <v>2106</v>
      </c>
      <c r="E163" s="52" t="s">
        <v>364</v>
      </c>
      <c r="F163" s="53" t="s">
        <v>365</v>
      </c>
      <c r="G163" s="52">
        <v>6382480</v>
      </c>
      <c r="H163" s="75" t="s">
        <v>366</v>
      </c>
      <c r="K163" s="177"/>
    </row>
    <row r="164" spans="1:11">
      <c r="A164" s="69">
        <v>161</v>
      </c>
      <c r="B164" s="52" t="s">
        <v>350</v>
      </c>
      <c r="C164" s="53" t="s">
        <v>23</v>
      </c>
      <c r="D164" s="72" t="s">
        <v>2106</v>
      </c>
      <c r="E164" s="52" t="s">
        <v>351</v>
      </c>
      <c r="F164" s="53" t="s">
        <v>352</v>
      </c>
      <c r="G164" s="52">
        <v>6373353</v>
      </c>
      <c r="H164" s="75" t="s">
        <v>353</v>
      </c>
      <c r="K164" s="177"/>
    </row>
    <row r="165" spans="1:11">
      <c r="A165" s="69">
        <v>162</v>
      </c>
      <c r="B165" s="52" t="s">
        <v>1234</v>
      </c>
      <c r="C165" s="53" t="s">
        <v>27</v>
      </c>
      <c r="D165" s="72" t="s">
        <v>1477</v>
      </c>
      <c r="E165" s="52" t="s">
        <v>28</v>
      </c>
      <c r="F165" s="53" t="s">
        <v>1737</v>
      </c>
      <c r="G165" s="55">
        <v>3138990010</v>
      </c>
      <c r="H165" s="75" t="s">
        <v>1738</v>
      </c>
      <c r="K165" s="177"/>
    </row>
    <row r="166" spans="1:11">
      <c r="A166" s="69">
        <v>163</v>
      </c>
      <c r="B166" s="52" t="s">
        <v>319</v>
      </c>
      <c r="C166" s="53" t="s">
        <v>27</v>
      </c>
      <c r="D166" s="72" t="s">
        <v>2107</v>
      </c>
      <c r="E166" s="52" t="s">
        <v>320</v>
      </c>
      <c r="F166" s="53" t="s">
        <v>1739</v>
      </c>
      <c r="G166" s="55">
        <v>3162831599</v>
      </c>
      <c r="H166" s="75" t="s">
        <v>321</v>
      </c>
      <c r="K166" s="177"/>
    </row>
    <row r="167" spans="1:11">
      <c r="A167" s="69">
        <v>164</v>
      </c>
      <c r="B167" s="52" t="s">
        <v>614</v>
      </c>
      <c r="C167" s="53" t="s">
        <v>27</v>
      </c>
      <c r="D167" s="72" t="s">
        <v>2106</v>
      </c>
      <c r="E167" s="52" t="s">
        <v>615</v>
      </c>
      <c r="F167" s="53" t="s">
        <v>1740</v>
      </c>
      <c r="G167" s="55">
        <v>3113178661</v>
      </c>
      <c r="H167" s="75" t="s">
        <v>1741</v>
      </c>
      <c r="K167" s="177"/>
    </row>
    <row r="168" spans="1:11">
      <c r="A168" s="69">
        <v>165</v>
      </c>
      <c r="B168" s="52" t="s">
        <v>654</v>
      </c>
      <c r="C168" s="53" t="s">
        <v>27</v>
      </c>
      <c r="D168" s="72" t="s">
        <v>2106</v>
      </c>
      <c r="E168" s="52" t="s">
        <v>1742</v>
      </c>
      <c r="F168" s="53" t="s">
        <v>1743</v>
      </c>
      <c r="G168" s="55">
        <v>3148881335</v>
      </c>
      <c r="H168" s="75" t="s">
        <v>757</v>
      </c>
      <c r="K168" s="177"/>
    </row>
    <row r="169" spans="1:11">
      <c r="A169" s="69">
        <v>166</v>
      </c>
      <c r="B169" s="52" t="s">
        <v>1235</v>
      </c>
      <c r="C169" s="53" t="s">
        <v>29</v>
      </c>
      <c r="D169" s="72" t="s">
        <v>1477</v>
      </c>
      <c r="E169" s="52" t="s">
        <v>750</v>
      </c>
      <c r="F169" s="53" t="s">
        <v>1744</v>
      </c>
      <c r="G169" s="55">
        <v>57118555</v>
      </c>
      <c r="H169" s="75" t="s">
        <v>1745</v>
      </c>
      <c r="K169" s="177"/>
    </row>
    <row r="170" spans="1:11">
      <c r="A170" s="69">
        <v>167</v>
      </c>
      <c r="B170" s="52" t="s">
        <v>1281</v>
      </c>
      <c r="C170" s="53" t="s">
        <v>29</v>
      </c>
      <c r="D170" s="72" t="s">
        <v>2105</v>
      </c>
      <c r="E170" s="52" t="s">
        <v>1344</v>
      </c>
      <c r="F170" s="53" t="s">
        <v>1345</v>
      </c>
      <c r="G170" s="55">
        <v>3002222158</v>
      </c>
      <c r="H170" s="75" t="s">
        <v>1346</v>
      </c>
      <c r="K170" s="177"/>
    </row>
    <row r="171" spans="1:11">
      <c r="A171" s="69">
        <v>168</v>
      </c>
      <c r="B171" s="52" t="s">
        <v>1282</v>
      </c>
      <c r="C171" s="53" t="s">
        <v>29</v>
      </c>
      <c r="D171" s="72" t="s">
        <v>2105</v>
      </c>
      <c r="E171" s="52" t="s">
        <v>1347</v>
      </c>
      <c r="F171" s="53" t="s">
        <v>1746</v>
      </c>
      <c r="G171" s="55">
        <v>3016844905</v>
      </c>
      <c r="H171" s="75" t="s">
        <v>1348</v>
      </c>
      <c r="K171" s="177"/>
    </row>
    <row r="172" spans="1:11">
      <c r="A172" s="69">
        <v>169</v>
      </c>
      <c r="B172" s="52" t="s">
        <v>342</v>
      </c>
      <c r="C172" s="53" t="s">
        <v>29</v>
      </c>
      <c r="D172" s="72" t="s">
        <v>2107</v>
      </c>
      <c r="E172" s="52" t="s">
        <v>1747</v>
      </c>
      <c r="F172" s="53" t="s">
        <v>1748</v>
      </c>
      <c r="G172" s="55">
        <v>5807872</v>
      </c>
      <c r="H172" s="75" t="s">
        <v>1749</v>
      </c>
      <c r="K172" s="177"/>
    </row>
    <row r="173" spans="1:11">
      <c r="A173" s="69">
        <v>170</v>
      </c>
      <c r="B173" s="52" t="s">
        <v>361</v>
      </c>
      <c r="C173" s="53" t="s">
        <v>29</v>
      </c>
      <c r="D173" s="72" t="s">
        <v>2106</v>
      </c>
      <c r="E173" s="52" t="s">
        <v>362</v>
      </c>
      <c r="F173" s="53" t="s">
        <v>1750</v>
      </c>
      <c r="G173" s="55" t="s">
        <v>1751</v>
      </c>
      <c r="H173" s="75" t="s">
        <v>1752</v>
      </c>
      <c r="K173" s="177"/>
    </row>
    <row r="174" spans="1:11">
      <c r="A174" s="69">
        <v>171</v>
      </c>
      <c r="B174" s="52" t="s">
        <v>367</v>
      </c>
      <c r="C174" s="53" t="s">
        <v>29</v>
      </c>
      <c r="D174" s="72" t="s">
        <v>2106</v>
      </c>
      <c r="E174" s="52" t="s">
        <v>368</v>
      </c>
      <c r="F174" s="53" t="s">
        <v>1753</v>
      </c>
      <c r="G174" s="55" t="s">
        <v>1754</v>
      </c>
      <c r="H174" s="75" t="s">
        <v>1755</v>
      </c>
      <c r="K174" s="177"/>
    </row>
    <row r="175" spans="1:11">
      <c r="A175" s="69">
        <v>172</v>
      </c>
      <c r="B175" s="52" t="s">
        <v>395</v>
      </c>
      <c r="C175" s="53" t="s">
        <v>29</v>
      </c>
      <c r="D175" s="72" t="s">
        <v>2106</v>
      </c>
      <c r="E175" s="52" t="s">
        <v>396</v>
      </c>
      <c r="F175" s="53" t="s">
        <v>1756</v>
      </c>
      <c r="G175" s="55">
        <v>5779610</v>
      </c>
      <c r="H175" s="75" t="s">
        <v>1757</v>
      </c>
      <c r="K175" s="177"/>
    </row>
    <row r="176" spans="1:11">
      <c r="A176" s="69">
        <v>173</v>
      </c>
      <c r="B176" s="52" t="s">
        <v>456</v>
      </c>
      <c r="C176" s="53" t="s">
        <v>29</v>
      </c>
      <c r="D176" s="72" t="s">
        <v>2106</v>
      </c>
      <c r="E176" s="52" t="s">
        <v>1758</v>
      </c>
      <c r="F176" s="53" t="s">
        <v>1759</v>
      </c>
      <c r="G176" s="55">
        <v>5750641</v>
      </c>
      <c r="H176" s="75" t="s">
        <v>1760</v>
      </c>
      <c r="K176" s="177"/>
    </row>
    <row r="177" spans="1:11">
      <c r="A177" s="69">
        <v>174</v>
      </c>
      <c r="B177" s="52" t="s">
        <v>523</v>
      </c>
      <c r="C177" s="53" t="s">
        <v>29</v>
      </c>
      <c r="D177" s="72" t="s">
        <v>2106</v>
      </c>
      <c r="E177" s="52" t="s">
        <v>524</v>
      </c>
      <c r="F177" s="53" t="s">
        <v>1761</v>
      </c>
      <c r="G177" s="55">
        <v>5769300</v>
      </c>
      <c r="H177" s="75" t="s">
        <v>525</v>
      </c>
      <c r="K177" s="177"/>
    </row>
    <row r="178" spans="1:11">
      <c r="A178" s="69">
        <v>175</v>
      </c>
      <c r="B178" s="52" t="s">
        <v>1236</v>
      </c>
      <c r="C178" s="53" t="s">
        <v>30</v>
      </c>
      <c r="D178" s="72" t="s">
        <v>1477</v>
      </c>
      <c r="E178" s="52" t="s">
        <v>1349</v>
      </c>
      <c r="F178" s="53" t="s">
        <v>1762</v>
      </c>
      <c r="G178" s="55">
        <v>3105142145</v>
      </c>
      <c r="H178" s="75" t="s">
        <v>1350</v>
      </c>
      <c r="K178" s="177"/>
    </row>
    <row r="179" spans="1:11">
      <c r="A179" s="69">
        <v>176</v>
      </c>
      <c r="B179" s="52" t="s">
        <v>325</v>
      </c>
      <c r="C179" s="53" t="s">
        <v>30</v>
      </c>
      <c r="D179" s="72" t="s">
        <v>2107</v>
      </c>
      <c r="E179" s="52" t="s">
        <v>326</v>
      </c>
      <c r="F179" s="53" t="s">
        <v>1762</v>
      </c>
      <c r="G179" s="55">
        <v>6711443</v>
      </c>
      <c r="H179" s="75" t="s">
        <v>327</v>
      </c>
      <c r="K179" s="177"/>
    </row>
    <row r="180" spans="1:11">
      <c r="A180" s="69">
        <v>177</v>
      </c>
      <c r="B180" s="52" t="s">
        <v>1237</v>
      </c>
      <c r="C180" s="53" t="s">
        <v>31</v>
      </c>
      <c r="D180" s="72" t="s">
        <v>1477</v>
      </c>
      <c r="E180" s="52" t="s">
        <v>32</v>
      </c>
      <c r="F180" s="53" t="s">
        <v>33</v>
      </c>
      <c r="G180" s="55" t="s">
        <v>34</v>
      </c>
      <c r="H180" s="75" t="s">
        <v>35</v>
      </c>
      <c r="K180" s="177"/>
    </row>
    <row r="181" spans="1:11">
      <c r="A181" s="69">
        <v>178</v>
      </c>
      <c r="B181" s="52" t="s">
        <v>188</v>
      </c>
      <c r="C181" s="53" t="s">
        <v>31</v>
      </c>
      <c r="D181" s="72" t="s">
        <v>2105</v>
      </c>
      <c r="E181" s="52" t="s">
        <v>189</v>
      </c>
      <c r="F181" s="53" t="s">
        <v>1763</v>
      </c>
      <c r="G181" s="55" t="s">
        <v>190</v>
      </c>
      <c r="H181" s="75" t="s">
        <v>191</v>
      </c>
      <c r="K181" s="177"/>
    </row>
    <row r="182" spans="1:11">
      <c r="A182" s="69">
        <v>179</v>
      </c>
      <c r="B182" s="52" t="s">
        <v>311</v>
      </c>
      <c r="C182" s="53" t="s">
        <v>31</v>
      </c>
      <c r="D182" s="72" t="s">
        <v>2107</v>
      </c>
      <c r="E182" s="52" t="s">
        <v>1764</v>
      </c>
      <c r="F182" s="53" t="s">
        <v>33</v>
      </c>
      <c r="G182" s="55" t="s">
        <v>1765</v>
      </c>
      <c r="H182" s="75" t="s">
        <v>1766</v>
      </c>
      <c r="K182" s="177"/>
    </row>
    <row r="183" spans="1:11">
      <c r="A183" s="69">
        <v>180</v>
      </c>
      <c r="B183" s="52" t="s">
        <v>383</v>
      </c>
      <c r="C183" s="53" t="s">
        <v>31</v>
      </c>
      <c r="D183" s="72" t="s">
        <v>2106</v>
      </c>
      <c r="E183" s="52" t="s">
        <v>384</v>
      </c>
      <c r="F183" s="53" t="s">
        <v>1767</v>
      </c>
      <c r="G183" s="55" t="s">
        <v>385</v>
      </c>
      <c r="H183" s="75" t="s">
        <v>1768</v>
      </c>
      <c r="K183" s="177"/>
    </row>
    <row r="184" spans="1:11">
      <c r="A184" s="69">
        <v>181</v>
      </c>
      <c r="B184" s="52" t="s">
        <v>425</v>
      </c>
      <c r="C184" s="53" t="s">
        <v>31</v>
      </c>
      <c r="D184" s="72" t="s">
        <v>2106</v>
      </c>
      <c r="E184" s="52" t="s">
        <v>1351</v>
      </c>
      <c r="F184" s="53" t="s">
        <v>426</v>
      </c>
      <c r="G184" s="55" t="s">
        <v>427</v>
      </c>
      <c r="H184" s="75" t="s">
        <v>1769</v>
      </c>
      <c r="K184" s="177"/>
    </row>
    <row r="185" spans="1:11">
      <c r="A185" s="69">
        <v>182</v>
      </c>
      <c r="B185" s="52" t="s">
        <v>439</v>
      </c>
      <c r="C185" s="53" t="s">
        <v>31</v>
      </c>
      <c r="D185" s="72" t="s">
        <v>2106</v>
      </c>
      <c r="E185" s="52" t="s">
        <v>440</v>
      </c>
      <c r="F185" s="53" t="s">
        <v>1770</v>
      </c>
      <c r="G185" s="55" t="s">
        <v>441</v>
      </c>
      <c r="H185" s="75" t="s">
        <v>1771</v>
      </c>
      <c r="K185" s="177"/>
    </row>
    <row r="186" spans="1:11">
      <c r="A186" s="69">
        <v>183</v>
      </c>
      <c r="B186" s="52" t="s">
        <v>445</v>
      </c>
      <c r="C186" s="53" t="s">
        <v>31</v>
      </c>
      <c r="D186" s="72" t="s">
        <v>2106</v>
      </c>
      <c r="E186" s="52" t="s">
        <v>446</v>
      </c>
      <c r="F186" s="53" t="s">
        <v>1772</v>
      </c>
      <c r="G186" s="55" t="s">
        <v>447</v>
      </c>
      <c r="H186" s="75" t="s">
        <v>1773</v>
      </c>
      <c r="K186" s="177"/>
    </row>
    <row r="187" spans="1:11">
      <c r="A187" s="69">
        <v>184</v>
      </c>
      <c r="B187" s="52" t="s">
        <v>542</v>
      </c>
      <c r="C187" s="53" t="s">
        <v>31</v>
      </c>
      <c r="D187" s="72" t="s">
        <v>2106</v>
      </c>
      <c r="E187" s="52" t="s">
        <v>543</v>
      </c>
      <c r="F187" s="53" t="s">
        <v>544</v>
      </c>
      <c r="G187" s="55" t="s">
        <v>545</v>
      </c>
      <c r="H187" s="75" t="s">
        <v>1774</v>
      </c>
      <c r="K187" s="177"/>
    </row>
    <row r="188" spans="1:11">
      <c r="A188" s="69">
        <v>185</v>
      </c>
      <c r="B188" s="52" t="s">
        <v>574</v>
      </c>
      <c r="C188" s="53" t="s">
        <v>31</v>
      </c>
      <c r="D188" s="72" t="s">
        <v>2106</v>
      </c>
      <c r="E188" s="52" t="s">
        <v>1775</v>
      </c>
      <c r="F188" s="53" t="s">
        <v>575</v>
      </c>
      <c r="G188" s="55" t="s">
        <v>1776</v>
      </c>
      <c r="H188" s="75" t="s">
        <v>1777</v>
      </c>
      <c r="K188" s="177"/>
    </row>
    <row r="189" spans="1:11">
      <c r="A189" s="69">
        <v>186</v>
      </c>
      <c r="B189" s="52" t="s">
        <v>599</v>
      </c>
      <c r="C189" s="53" t="s">
        <v>31</v>
      </c>
      <c r="D189" s="72" t="s">
        <v>2106</v>
      </c>
      <c r="E189" s="52" t="s">
        <v>600</v>
      </c>
      <c r="F189" s="53" t="s">
        <v>1778</v>
      </c>
      <c r="G189" s="55" t="s">
        <v>601</v>
      </c>
      <c r="H189" s="75" t="s">
        <v>1779</v>
      </c>
      <c r="K189" s="177"/>
    </row>
    <row r="190" spans="1:11">
      <c r="A190" s="69">
        <v>187</v>
      </c>
      <c r="B190" s="52" t="s">
        <v>630</v>
      </c>
      <c r="C190" s="53" t="s">
        <v>31</v>
      </c>
      <c r="D190" s="72" t="s">
        <v>2106</v>
      </c>
      <c r="E190" s="52" t="s">
        <v>631</v>
      </c>
      <c r="F190" s="53" t="s">
        <v>632</v>
      </c>
      <c r="G190" s="55" t="s">
        <v>633</v>
      </c>
      <c r="H190" s="75" t="s">
        <v>1780</v>
      </c>
      <c r="K190" s="177"/>
    </row>
    <row r="191" spans="1:11">
      <c r="A191" s="69">
        <v>188</v>
      </c>
      <c r="B191" s="52" t="s">
        <v>677</v>
      </c>
      <c r="C191" s="53" t="s">
        <v>31</v>
      </c>
      <c r="D191" s="72" t="s">
        <v>2106</v>
      </c>
      <c r="E191" s="52" t="s">
        <v>1352</v>
      </c>
      <c r="F191" s="53" t="s">
        <v>1781</v>
      </c>
      <c r="G191" s="55" t="s">
        <v>856</v>
      </c>
      <c r="H191" s="75" t="s">
        <v>1782</v>
      </c>
      <c r="K191" s="177"/>
    </row>
    <row r="192" spans="1:11">
      <c r="A192" s="69">
        <v>189</v>
      </c>
      <c r="B192" s="52" t="s">
        <v>1238</v>
      </c>
      <c r="C192" s="53" t="s">
        <v>290</v>
      </c>
      <c r="D192" s="72" t="s">
        <v>1477</v>
      </c>
      <c r="E192" s="52" t="s">
        <v>1783</v>
      </c>
      <c r="F192" s="53" t="s">
        <v>1784</v>
      </c>
      <c r="G192" s="66">
        <v>2835689</v>
      </c>
      <c r="H192" s="75" t="s">
        <v>1353</v>
      </c>
      <c r="K192" s="177"/>
    </row>
    <row r="193" spans="1:11">
      <c r="A193" s="69">
        <v>190</v>
      </c>
      <c r="B193" s="52" t="s">
        <v>730</v>
      </c>
      <c r="C193" s="53" t="s">
        <v>290</v>
      </c>
      <c r="D193" s="72" t="s">
        <v>2105</v>
      </c>
      <c r="E193" s="52" t="s">
        <v>1785</v>
      </c>
      <c r="F193" s="53" t="s">
        <v>1786</v>
      </c>
      <c r="G193" s="53" t="s">
        <v>728</v>
      </c>
      <c r="H193" s="75" t="s">
        <v>729</v>
      </c>
      <c r="K193" s="177"/>
    </row>
    <row r="194" spans="1:11">
      <c r="A194" s="69">
        <v>191</v>
      </c>
      <c r="B194" s="52" t="s">
        <v>289</v>
      </c>
      <c r="C194" s="53" t="s">
        <v>290</v>
      </c>
      <c r="D194" s="72" t="s">
        <v>2107</v>
      </c>
      <c r="E194" s="52" t="s">
        <v>291</v>
      </c>
      <c r="F194" s="53" t="s">
        <v>1787</v>
      </c>
      <c r="G194" s="53" t="s">
        <v>292</v>
      </c>
      <c r="H194" s="75" t="s">
        <v>293</v>
      </c>
      <c r="K194" s="177"/>
    </row>
    <row r="195" spans="1:11">
      <c r="A195" s="69">
        <v>192</v>
      </c>
      <c r="B195" s="52" t="s">
        <v>334</v>
      </c>
      <c r="C195" s="53" t="s">
        <v>290</v>
      </c>
      <c r="D195" s="72" t="s">
        <v>2107</v>
      </c>
      <c r="E195" s="52" t="s">
        <v>1788</v>
      </c>
      <c r="F195" s="53" t="s">
        <v>1789</v>
      </c>
      <c r="G195" s="53" t="s">
        <v>335</v>
      </c>
      <c r="H195" s="75" t="s">
        <v>336</v>
      </c>
      <c r="K195" s="177"/>
    </row>
    <row r="196" spans="1:11">
      <c r="A196" s="69">
        <v>193</v>
      </c>
      <c r="B196" s="52" t="s">
        <v>399</v>
      </c>
      <c r="C196" s="53" t="s">
        <v>290</v>
      </c>
      <c r="D196" s="72" t="s">
        <v>2106</v>
      </c>
      <c r="E196" s="52" t="s">
        <v>1790</v>
      </c>
      <c r="F196" s="53" t="s">
        <v>1791</v>
      </c>
      <c r="G196" s="53" t="s">
        <v>400</v>
      </c>
      <c r="H196" s="75" t="s">
        <v>401</v>
      </c>
      <c r="K196" s="177"/>
    </row>
    <row r="197" spans="1:11">
      <c r="A197" s="69">
        <v>194</v>
      </c>
      <c r="B197" s="52" t="s">
        <v>429</v>
      </c>
      <c r="C197" s="53" t="s">
        <v>290</v>
      </c>
      <c r="D197" s="72" t="s">
        <v>2106</v>
      </c>
      <c r="E197" s="52" t="s">
        <v>1792</v>
      </c>
      <c r="F197" s="53" t="s">
        <v>1793</v>
      </c>
      <c r="G197" s="53" t="s">
        <v>430</v>
      </c>
      <c r="H197" s="75" t="s">
        <v>431</v>
      </c>
      <c r="K197" s="177"/>
    </row>
    <row r="198" spans="1:11">
      <c r="A198" s="69">
        <v>195</v>
      </c>
      <c r="B198" s="52" t="s">
        <v>454</v>
      </c>
      <c r="C198" s="53" t="s">
        <v>290</v>
      </c>
      <c r="D198" s="72" t="s">
        <v>2106</v>
      </c>
      <c r="E198" s="52" t="s">
        <v>1794</v>
      </c>
      <c r="F198" s="53" t="s">
        <v>1795</v>
      </c>
      <c r="G198" s="53" t="s">
        <v>808</v>
      </c>
      <c r="H198" s="75" t="s">
        <v>455</v>
      </c>
      <c r="K198" s="177"/>
    </row>
    <row r="199" spans="1:11">
      <c r="A199" s="69">
        <v>196</v>
      </c>
      <c r="B199" s="52" t="s">
        <v>478</v>
      </c>
      <c r="C199" s="53" t="s">
        <v>290</v>
      </c>
      <c r="D199" s="72" t="s">
        <v>2106</v>
      </c>
      <c r="E199" s="52" t="s">
        <v>1796</v>
      </c>
      <c r="F199" s="53" t="s">
        <v>1797</v>
      </c>
      <c r="G199" s="53" t="s">
        <v>479</v>
      </c>
      <c r="H199" s="75" t="s">
        <v>809</v>
      </c>
      <c r="K199" s="177"/>
    </row>
    <row r="200" spans="1:11">
      <c r="A200" s="69">
        <v>197</v>
      </c>
      <c r="B200" s="52" t="s">
        <v>489</v>
      </c>
      <c r="C200" s="53" t="s">
        <v>290</v>
      </c>
      <c r="D200" s="72" t="s">
        <v>2106</v>
      </c>
      <c r="E200" s="52" t="s">
        <v>810</v>
      </c>
      <c r="F200" s="53" t="s">
        <v>1798</v>
      </c>
      <c r="G200" s="53" t="s">
        <v>811</v>
      </c>
      <c r="H200" s="75" t="s">
        <v>490</v>
      </c>
      <c r="K200" s="177"/>
    </row>
    <row r="201" spans="1:11">
      <c r="A201" s="69">
        <v>198</v>
      </c>
      <c r="B201" s="52" t="s">
        <v>491</v>
      </c>
      <c r="C201" s="53" t="s">
        <v>290</v>
      </c>
      <c r="D201" s="72" t="s">
        <v>2106</v>
      </c>
      <c r="E201" s="52" t="s">
        <v>492</v>
      </c>
      <c r="F201" s="53" t="s">
        <v>1799</v>
      </c>
      <c r="G201" s="53" t="s">
        <v>812</v>
      </c>
      <c r="H201" s="75" t="s">
        <v>493</v>
      </c>
      <c r="K201" s="177"/>
    </row>
    <row r="202" spans="1:11">
      <c r="A202" s="69">
        <v>199</v>
      </c>
      <c r="B202" s="60" t="s">
        <v>865</v>
      </c>
      <c r="C202" s="64" t="s">
        <v>290</v>
      </c>
      <c r="D202" s="72" t="s">
        <v>2106</v>
      </c>
      <c r="E202" s="52" t="s">
        <v>1354</v>
      </c>
      <c r="F202" s="180" t="s">
        <v>1800</v>
      </c>
      <c r="G202" s="53" t="s">
        <v>1355</v>
      </c>
      <c r="H202" s="75" t="s">
        <v>1356</v>
      </c>
      <c r="K202" s="177"/>
    </row>
    <row r="203" spans="1:11">
      <c r="A203" s="69">
        <v>200</v>
      </c>
      <c r="B203" s="52" t="s">
        <v>1283</v>
      </c>
      <c r="C203" s="53" t="s">
        <v>290</v>
      </c>
      <c r="D203" s="72" t="s">
        <v>2106</v>
      </c>
      <c r="E203" s="52" t="s">
        <v>1801</v>
      </c>
      <c r="F203" s="52" t="s">
        <v>1802</v>
      </c>
      <c r="G203" s="60">
        <v>86000024</v>
      </c>
      <c r="H203" s="75" t="s">
        <v>1357</v>
      </c>
      <c r="K203" s="177"/>
    </row>
    <row r="204" spans="1:11">
      <c r="A204" s="69">
        <v>201</v>
      </c>
      <c r="B204" s="52" t="s">
        <v>1200</v>
      </c>
      <c r="C204" s="53" t="s">
        <v>290</v>
      </c>
      <c r="D204" s="72" t="s">
        <v>2106</v>
      </c>
      <c r="E204" s="52" t="s">
        <v>1803</v>
      </c>
      <c r="F204" s="53" t="s">
        <v>1804</v>
      </c>
      <c r="G204" s="53">
        <v>8970061</v>
      </c>
      <c r="H204" s="75" t="s">
        <v>817</v>
      </c>
      <c r="K204" s="177"/>
    </row>
    <row r="205" spans="1:11">
      <c r="A205" s="69">
        <v>202</v>
      </c>
      <c r="B205" s="52" t="s">
        <v>549</v>
      </c>
      <c r="C205" s="53" t="s">
        <v>290</v>
      </c>
      <c r="D205" s="72" t="s">
        <v>2106</v>
      </c>
      <c r="E205" s="52" t="s">
        <v>550</v>
      </c>
      <c r="F205" s="53" t="s">
        <v>1805</v>
      </c>
      <c r="G205" s="53" t="s">
        <v>551</v>
      </c>
      <c r="H205" s="75" t="s">
        <v>552</v>
      </c>
      <c r="K205" s="177"/>
    </row>
    <row r="206" spans="1:11">
      <c r="A206" s="69">
        <v>203</v>
      </c>
      <c r="B206" s="52" t="s">
        <v>577</v>
      </c>
      <c r="C206" s="53" t="s">
        <v>290</v>
      </c>
      <c r="D206" s="72" t="s">
        <v>2106</v>
      </c>
      <c r="E206" s="52" t="s">
        <v>1806</v>
      </c>
      <c r="F206" s="53" t="s">
        <v>1807</v>
      </c>
      <c r="G206" s="53" t="s">
        <v>578</v>
      </c>
      <c r="H206" s="75" t="s">
        <v>579</v>
      </c>
      <c r="K206" s="177"/>
    </row>
    <row r="207" spans="1:11">
      <c r="A207" s="69">
        <v>204</v>
      </c>
      <c r="B207" s="60" t="s">
        <v>866</v>
      </c>
      <c r="C207" s="64" t="s">
        <v>290</v>
      </c>
      <c r="D207" s="72" t="s">
        <v>2106</v>
      </c>
      <c r="E207" s="60" t="s">
        <v>1358</v>
      </c>
      <c r="F207" s="64" t="s">
        <v>1808</v>
      </c>
      <c r="G207" s="60" t="s">
        <v>1359</v>
      </c>
      <c r="H207" s="75" t="s">
        <v>1360</v>
      </c>
      <c r="K207" s="177"/>
    </row>
    <row r="208" spans="1:11">
      <c r="A208" s="69">
        <v>205</v>
      </c>
      <c r="B208" s="52" t="s">
        <v>666</v>
      </c>
      <c r="C208" s="53" t="s">
        <v>290</v>
      </c>
      <c r="D208" s="72" t="s">
        <v>2106</v>
      </c>
      <c r="E208" s="52" t="s">
        <v>667</v>
      </c>
      <c r="F208" s="53" t="s">
        <v>1809</v>
      </c>
      <c r="G208" s="53" t="s">
        <v>668</v>
      </c>
      <c r="H208" s="75" t="s">
        <v>669</v>
      </c>
      <c r="K208" s="177"/>
    </row>
    <row r="209" spans="1:11">
      <c r="A209" s="69">
        <v>206</v>
      </c>
      <c r="B209" s="52" t="s">
        <v>678</v>
      </c>
      <c r="C209" s="53" t="s">
        <v>290</v>
      </c>
      <c r="D209" s="72" t="s">
        <v>2106</v>
      </c>
      <c r="E209" s="52" t="s">
        <v>1810</v>
      </c>
      <c r="F209" s="53" t="s">
        <v>1811</v>
      </c>
      <c r="G209" s="53">
        <v>8574479</v>
      </c>
      <c r="H209" s="75" t="s">
        <v>813</v>
      </c>
      <c r="K209" s="177"/>
    </row>
    <row r="210" spans="1:11">
      <c r="A210" s="69">
        <v>207</v>
      </c>
      <c r="B210" s="52" t="s">
        <v>690</v>
      </c>
      <c r="C210" s="53" t="s">
        <v>290</v>
      </c>
      <c r="D210" s="72" t="s">
        <v>2106</v>
      </c>
      <c r="E210" s="52" t="s">
        <v>691</v>
      </c>
      <c r="F210" s="53" t="s">
        <v>1812</v>
      </c>
      <c r="G210" s="53" t="s">
        <v>814</v>
      </c>
      <c r="H210" s="75" t="s">
        <v>692</v>
      </c>
      <c r="K210" s="177"/>
    </row>
    <row r="211" spans="1:11">
      <c r="A211" s="69">
        <v>208</v>
      </c>
      <c r="B211" s="52" t="s">
        <v>703</v>
      </c>
      <c r="C211" s="53" t="s">
        <v>290</v>
      </c>
      <c r="D211" s="72" t="s">
        <v>2106</v>
      </c>
      <c r="E211" s="52" t="s">
        <v>1813</v>
      </c>
      <c r="F211" s="53" t="s">
        <v>1814</v>
      </c>
      <c r="G211" s="53" t="s">
        <v>704</v>
      </c>
      <c r="H211" s="75" t="s">
        <v>705</v>
      </c>
      <c r="K211" s="177"/>
    </row>
    <row r="212" spans="1:11">
      <c r="A212" s="69">
        <v>209</v>
      </c>
      <c r="B212" s="52" t="s">
        <v>715</v>
      </c>
      <c r="C212" s="53" t="s">
        <v>290</v>
      </c>
      <c r="D212" s="72" t="s">
        <v>2106</v>
      </c>
      <c r="E212" s="52" t="s">
        <v>1361</v>
      </c>
      <c r="F212" s="53" t="s">
        <v>1815</v>
      </c>
      <c r="G212" s="53" t="s">
        <v>815</v>
      </c>
      <c r="H212" s="75" t="s">
        <v>816</v>
      </c>
      <c r="K212" s="177"/>
    </row>
    <row r="213" spans="1:11">
      <c r="A213" s="69">
        <v>210</v>
      </c>
      <c r="B213" s="52" t="s">
        <v>1816</v>
      </c>
      <c r="C213" s="53" t="s">
        <v>1284</v>
      </c>
      <c r="D213" s="72" t="s">
        <v>2305</v>
      </c>
      <c r="E213" s="52" t="s">
        <v>1817</v>
      </c>
      <c r="F213" s="53" t="s">
        <v>1818</v>
      </c>
      <c r="G213" s="55">
        <v>3114750710</v>
      </c>
      <c r="H213" s="75" t="s">
        <v>1819</v>
      </c>
      <c r="K213" s="177"/>
    </row>
    <row r="214" spans="1:11">
      <c r="A214" s="69">
        <v>211</v>
      </c>
      <c r="B214" s="52" t="s">
        <v>1820</v>
      </c>
      <c r="C214" s="53" t="s">
        <v>1284</v>
      </c>
      <c r="D214" s="72" t="s">
        <v>2305</v>
      </c>
      <c r="E214" s="52" t="s">
        <v>1821</v>
      </c>
      <c r="F214" s="53" t="s">
        <v>1822</v>
      </c>
      <c r="G214" s="55">
        <v>3203387506</v>
      </c>
      <c r="H214" s="75" t="s">
        <v>1823</v>
      </c>
      <c r="K214" s="177"/>
    </row>
    <row r="215" spans="1:11">
      <c r="A215" s="69">
        <v>212</v>
      </c>
      <c r="B215" s="52" t="s">
        <v>1824</v>
      </c>
      <c r="C215" s="53" t="s">
        <v>1284</v>
      </c>
      <c r="D215" s="72" t="s">
        <v>2305</v>
      </c>
      <c r="E215" s="52" t="s">
        <v>1362</v>
      </c>
      <c r="F215" s="53" t="s">
        <v>1825</v>
      </c>
      <c r="G215" s="55">
        <v>3154208242</v>
      </c>
      <c r="H215" s="75" t="s">
        <v>1363</v>
      </c>
      <c r="K215" s="177"/>
    </row>
    <row r="216" spans="1:11">
      <c r="A216" s="69">
        <v>213</v>
      </c>
      <c r="B216" s="52" t="s">
        <v>1826</v>
      </c>
      <c r="C216" s="53" t="s">
        <v>1284</v>
      </c>
      <c r="D216" s="72" t="s">
        <v>2305</v>
      </c>
      <c r="E216" s="52" t="s">
        <v>1827</v>
      </c>
      <c r="F216" s="53" t="s">
        <v>1828</v>
      </c>
      <c r="G216" s="55">
        <v>3155413502</v>
      </c>
      <c r="H216" s="75" t="s">
        <v>1368</v>
      </c>
      <c r="K216" s="177"/>
    </row>
    <row r="217" spans="1:11">
      <c r="A217" s="69">
        <v>214</v>
      </c>
      <c r="B217" s="52" t="s">
        <v>1829</v>
      </c>
      <c r="C217" s="53" t="s">
        <v>1284</v>
      </c>
      <c r="D217" s="72" t="s">
        <v>2305</v>
      </c>
      <c r="E217" s="52" t="s">
        <v>247</v>
      </c>
      <c r="F217" s="53" t="s">
        <v>1830</v>
      </c>
      <c r="G217" s="55">
        <v>3216838481</v>
      </c>
      <c r="H217" s="75" t="s">
        <v>799</v>
      </c>
      <c r="K217" s="177"/>
    </row>
    <row r="218" spans="1:11">
      <c r="A218" s="69">
        <v>215</v>
      </c>
      <c r="B218" s="52" t="s">
        <v>1831</v>
      </c>
      <c r="C218" s="53" t="s">
        <v>1284</v>
      </c>
      <c r="D218" s="72" t="s">
        <v>2305</v>
      </c>
      <c r="E218" s="52" t="s">
        <v>1369</v>
      </c>
      <c r="F218" s="53" t="s">
        <v>1832</v>
      </c>
      <c r="G218" s="55">
        <v>3214461924</v>
      </c>
      <c r="H218" s="75" t="s">
        <v>1370</v>
      </c>
      <c r="K218" s="177"/>
    </row>
    <row r="219" spans="1:11">
      <c r="A219" s="69">
        <v>216</v>
      </c>
      <c r="B219" s="52" t="s">
        <v>1833</v>
      </c>
      <c r="C219" s="53" t="s">
        <v>1284</v>
      </c>
      <c r="D219" s="72" t="s">
        <v>2305</v>
      </c>
      <c r="E219" s="52" t="s">
        <v>206</v>
      </c>
      <c r="F219" s="53" t="s">
        <v>1834</v>
      </c>
      <c r="G219" s="55">
        <v>3144347467</v>
      </c>
      <c r="H219" s="75" t="s">
        <v>207</v>
      </c>
      <c r="K219" s="177"/>
    </row>
    <row r="220" spans="1:11">
      <c r="A220" s="69">
        <v>217</v>
      </c>
      <c r="B220" s="52" t="s">
        <v>1835</v>
      </c>
      <c r="C220" s="53" t="s">
        <v>1284</v>
      </c>
      <c r="D220" s="72" t="s">
        <v>2305</v>
      </c>
      <c r="E220" s="52" t="s">
        <v>718</v>
      </c>
      <c r="F220" s="53" t="s">
        <v>1836</v>
      </c>
      <c r="G220" s="55">
        <v>3115514760</v>
      </c>
      <c r="H220" s="75" t="s">
        <v>719</v>
      </c>
      <c r="K220" s="177"/>
    </row>
    <row r="221" spans="1:11">
      <c r="A221" s="69">
        <v>218</v>
      </c>
      <c r="B221" s="52" t="s">
        <v>1285</v>
      </c>
      <c r="C221" s="53" t="s">
        <v>1284</v>
      </c>
      <c r="D221" s="72" t="s">
        <v>2305</v>
      </c>
      <c r="E221" s="52" t="s">
        <v>1837</v>
      </c>
      <c r="F221" s="53" t="s">
        <v>1838</v>
      </c>
      <c r="G221" s="55">
        <v>3203211461</v>
      </c>
      <c r="H221" s="75" t="s">
        <v>187</v>
      </c>
      <c r="K221" s="177"/>
    </row>
    <row r="222" spans="1:11">
      <c r="A222" s="69">
        <v>219</v>
      </c>
      <c r="B222" s="52" t="s">
        <v>1286</v>
      </c>
      <c r="C222" s="53" t="s">
        <v>1284</v>
      </c>
      <c r="D222" s="72" t="s">
        <v>2305</v>
      </c>
      <c r="E222" s="52" t="s">
        <v>1839</v>
      </c>
      <c r="F222" s="53" t="s">
        <v>195</v>
      </c>
      <c r="G222" s="55">
        <v>3164863884</v>
      </c>
      <c r="H222" s="75" t="s">
        <v>1840</v>
      </c>
      <c r="K222" s="177"/>
    </row>
    <row r="223" spans="1:11">
      <c r="A223" s="69">
        <v>220</v>
      </c>
      <c r="B223" s="52" t="s">
        <v>800</v>
      </c>
      <c r="C223" s="53" t="s">
        <v>1284</v>
      </c>
      <c r="D223" s="72" t="s">
        <v>2305</v>
      </c>
      <c r="E223" s="52" t="s">
        <v>1366</v>
      </c>
      <c r="F223" s="53" t="s">
        <v>1841</v>
      </c>
      <c r="G223" s="55">
        <v>3007909481</v>
      </c>
      <c r="H223" s="75" t="s">
        <v>1367</v>
      </c>
      <c r="K223" s="177"/>
    </row>
    <row r="224" spans="1:11">
      <c r="A224" s="69">
        <v>221</v>
      </c>
      <c r="B224" s="52" t="s">
        <v>802</v>
      </c>
      <c r="C224" s="53" t="s">
        <v>1284</v>
      </c>
      <c r="D224" s="72" t="s">
        <v>2305</v>
      </c>
      <c r="E224" s="52" t="s">
        <v>239</v>
      </c>
      <c r="F224" s="53" t="s">
        <v>1842</v>
      </c>
      <c r="G224" s="55">
        <v>3144621332</v>
      </c>
      <c r="H224" s="75" t="s">
        <v>240</v>
      </c>
      <c r="K224" s="177"/>
    </row>
    <row r="225" spans="1:11">
      <c r="A225" s="69">
        <v>222</v>
      </c>
      <c r="B225" s="52" t="s">
        <v>217</v>
      </c>
      <c r="C225" s="53" t="s">
        <v>1284</v>
      </c>
      <c r="D225" s="72" t="s">
        <v>2305</v>
      </c>
      <c r="E225" s="52" t="s">
        <v>1843</v>
      </c>
      <c r="F225" s="53" t="s">
        <v>1844</v>
      </c>
      <c r="G225" s="55">
        <v>3132806054</v>
      </c>
      <c r="H225" s="75" t="s">
        <v>1845</v>
      </c>
      <c r="K225" s="177"/>
    </row>
    <row r="226" spans="1:11">
      <c r="A226" s="69">
        <v>223</v>
      </c>
      <c r="B226" s="52" t="s">
        <v>218</v>
      </c>
      <c r="C226" s="53" t="s">
        <v>1284</v>
      </c>
      <c r="D226" s="72" t="s">
        <v>2305</v>
      </c>
      <c r="E226" s="52" t="s">
        <v>229</v>
      </c>
      <c r="F226" s="53" t="s">
        <v>1846</v>
      </c>
      <c r="G226" s="55">
        <v>3114400181</v>
      </c>
      <c r="H226" s="75" t="s">
        <v>230</v>
      </c>
      <c r="K226" s="177"/>
    </row>
    <row r="227" spans="1:11">
      <c r="A227" s="69">
        <v>224</v>
      </c>
      <c r="B227" s="52" t="s">
        <v>224</v>
      </c>
      <c r="C227" s="53" t="s">
        <v>1284</v>
      </c>
      <c r="D227" s="72" t="s">
        <v>2305</v>
      </c>
      <c r="E227" s="52" t="s">
        <v>176</v>
      </c>
      <c r="F227" s="53" t="s">
        <v>1847</v>
      </c>
      <c r="G227" s="55">
        <v>3112653678</v>
      </c>
      <c r="H227" s="75" t="s">
        <v>803</v>
      </c>
      <c r="K227" s="177"/>
    </row>
    <row r="228" spans="1:11">
      <c r="A228" s="69">
        <v>225</v>
      </c>
      <c r="B228" s="52" t="s">
        <v>225</v>
      </c>
      <c r="C228" s="53" t="s">
        <v>1284</v>
      </c>
      <c r="D228" s="72" t="s">
        <v>2305</v>
      </c>
      <c r="E228" s="52" t="s">
        <v>1848</v>
      </c>
      <c r="F228" s="53" t="s">
        <v>1849</v>
      </c>
      <c r="G228" s="55">
        <v>3124101970</v>
      </c>
      <c r="H228" s="75" t="s">
        <v>1850</v>
      </c>
      <c r="K228" s="177"/>
    </row>
    <row r="229" spans="1:11">
      <c r="A229" s="69">
        <v>226</v>
      </c>
      <c r="B229" s="52" t="s">
        <v>228</v>
      </c>
      <c r="C229" s="53" t="s">
        <v>1284</v>
      </c>
      <c r="D229" s="72" t="s">
        <v>2305</v>
      </c>
      <c r="E229" s="52" t="s">
        <v>720</v>
      </c>
      <c r="F229" s="53" t="s">
        <v>1851</v>
      </c>
      <c r="G229" s="55">
        <v>3132825830</v>
      </c>
      <c r="H229" s="75" t="s">
        <v>721</v>
      </c>
      <c r="K229" s="177"/>
    </row>
    <row r="230" spans="1:11">
      <c r="A230" s="69">
        <v>227</v>
      </c>
      <c r="B230" s="52" t="s">
        <v>233</v>
      </c>
      <c r="C230" s="53" t="s">
        <v>1284</v>
      </c>
      <c r="D230" s="72" t="s">
        <v>2305</v>
      </c>
      <c r="E230" s="52" t="s">
        <v>1852</v>
      </c>
      <c r="F230" s="53" t="s">
        <v>1853</v>
      </c>
      <c r="G230" s="55">
        <v>3112321832</v>
      </c>
      <c r="H230" s="75" t="s">
        <v>1854</v>
      </c>
      <c r="K230" s="177"/>
    </row>
    <row r="231" spans="1:11">
      <c r="A231" s="69">
        <v>228</v>
      </c>
      <c r="B231" s="52" t="s">
        <v>801</v>
      </c>
      <c r="C231" s="53" t="s">
        <v>1284</v>
      </c>
      <c r="D231" s="72" t="s">
        <v>2305</v>
      </c>
      <c r="E231" s="52" t="s">
        <v>199</v>
      </c>
      <c r="F231" s="53" t="s">
        <v>1855</v>
      </c>
      <c r="G231" s="55">
        <v>3164088871</v>
      </c>
      <c r="H231" s="75" t="s">
        <v>200</v>
      </c>
      <c r="K231" s="177"/>
    </row>
    <row r="232" spans="1:11">
      <c r="A232" s="69">
        <v>229</v>
      </c>
      <c r="B232" s="52" t="s">
        <v>241</v>
      </c>
      <c r="C232" s="53" t="s">
        <v>1284</v>
      </c>
      <c r="D232" s="72" t="s">
        <v>2305</v>
      </c>
      <c r="E232" s="52" t="s">
        <v>242</v>
      </c>
      <c r="F232" s="53" t="s">
        <v>1856</v>
      </c>
      <c r="G232" s="55">
        <v>3174387849</v>
      </c>
      <c r="H232" s="75" t="s">
        <v>243</v>
      </c>
      <c r="K232" s="177"/>
    </row>
    <row r="233" spans="1:11">
      <c r="A233" s="69">
        <v>230</v>
      </c>
      <c r="B233" s="52" t="s">
        <v>244</v>
      </c>
      <c r="C233" s="53" t="s">
        <v>1284</v>
      </c>
      <c r="D233" s="72" t="s">
        <v>2305</v>
      </c>
      <c r="E233" s="52" t="s">
        <v>716</v>
      </c>
      <c r="F233" s="53" t="s">
        <v>1857</v>
      </c>
      <c r="G233" s="55">
        <v>3183533699</v>
      </c>
      <c r="H233" s="75" t="s">
        <v>717</v>
      </c>
      <c r="K233" s="177"/>
    </row>
    <row r="234" spans="1:11">
      <c r="A234" s="69">
        <v>231</v>
      </c>
      <c r="B234" s="52" t="s">
        <v>245</v>
      </c>
      <c r="C234" s="53" t="s">
        <v>1284</v>
      </c>
      <c r="D234" s="72" t="s">
        <v>2305</v>
      </c>
      <c r="E234" s="52" t="s">
        <v>1858</v>
      </c>
      <c r="F234" s="53" t="s">
        <v>1859</v>
      </c>
      <c r="G234" s="55">
        <v>3112663444</v>
      </c>
      <c r="H234" s="75" t="s">
        <v>1860</v>
      </c>
      <c r="K234" s="177"/>
    </row>
    <row r="235" spans="1:11">
      <c r="A235" s="69">
        <v>232</v>
      </c>
      <c r="B235" s="52" t="s">
        <v>246</v>
      </c>
      <c r="C235" s="53" t="s">
        <v>1284</v>
      </c>
      <c r="D235" s="72" t="s">
        <v>2305</v>
      </c>
      <c r="E235" s="52" t="s">
        <v>1364</v>
      </c>
      <c r="F235" s="53" t="s">
        <v>1861</v>
      </c>
      <c r="G235" s="55">
        <v>3143308498</v>
      </c>
      <c r="H235" s="75" t="s">
        <v>1365</v>
      </c>
      <c r="K235" s="177"/>
    </row>
    <row r="236" spans="1:11">
      <c r="A236" s="69">
        <v>233</v>
      </c>
      <c r="B236" s="52" t="s">
        <v>1287</v>
      </c>
      <c r="C236" s="53" t="s">
        <v>1284</v>
      </c>
      <c r="D236" s="72" t="s">
        <v>2305</v>
      </c>
      <c r="E236" s="52" t="s">
        <v>3659</v>
      </c>
      <c r="F236" s="53" t="s">
        <v>1856</v>
      </c>
      <c r="G236" s="55">
        <v>3188521785</v>
      </c>
      <c r="H236" s="75" t="s">
        <v>3660</v>
      </c>
      <c r="K236" s="177"/>
    </row>
    <row r="237" spans="1:11">
      <c r="A237" s="69">
        <v>234</v>
      </c>
      <c r="B237" s="52" t="s">
        <v>1239</v>
      </c>
      <c r="C237" s="53" t="s">
        <v>41</v>
      </c>
      <c r="D237" s="72" t="s">
        <v>1477</v>
      </c>
      <c r="E237" s="52" t="s">
        <v>740</v>
      </c>
      <c r="F237" s="53" t="s">
        <v>1862</v>
      </c>
      <c r="G237" s="55">
        <v>3103202378</v>
      </c>
      <c r="H237" s="75" t="s">
        <v>741</v>
      </c>
      <c r="K237" s="177"/>
    </row>
    <row r="238" spans="1:11">
      <c r="A238" s="69">
        <v>235</v>
      </c>
      <c r="B238" s="52" t="s">
        <v>297</v>
      </c>
      <c r="C238" s="53" t="s">
        <v>41</v>
      </c>
      <c r="D238" s="72" t="s">
        <v>2107</v>
      </c>
      <c r="E238" s="52" t="s">
        <v>298</v>
      </c>
      <c r="F238" s="53" t="s">
        <v>1862</v>
      </c>
      <c r="G238" s="55" t="s">
        <v>742</v>
      </c>
      <c r="H238" s="75" t="s">
        <v>299</v>
      </c>
      <c r="K238" s="177"/>
    </row>
    <row r="239" spans="1:11">
      <c r="A239" s="69">
        <v>236</v>
      </c>
      <c r="B239" s="52" t="s">
        <v>736</v>
      </c>
      <c r="C239" s="53" t="s">
        <v>41</v>
      </c>
      <c r="D239" s="72" t="s">
        <v>2106</v>
      </c>
      <c r="E239" s="52" t="s">
        <v>739</v>
      </c>
      <c r="F239" s="53" t="s">
        <v>1863</v>
      </c>
      <c r="G239" s="55">
        <v>3156432155</v>
      </c>
      <c r="H239" s="75" t="s">
        <v>743</v>
      </c>
      <c r="K239" s="177"/>
    </row>
    <row r="240" spans="1:11">
      <c r="A240" s="69">
        <v>237</v>
      </c>
      <c r="B240" s="52" t="s">
        <v>1240</v>
      </c>
      <c r="C240" s="53" t="s">
        <v>42</v>
      </c>
      <c r="D240" s="72" t="s">
        <v>1477</v>
      </c>
      <c r="E240" s="52" t="s">
        <v>43</v>
      </c>
      <c r="F240" s="53" t="s">
        <v>44</v>
      </c>
      <c r="G240" s="55">
        <v>3133295693</v>
      </c>
      <c r="H240" s="75" t="s">
        <v>45</v>
      </c>
      <c r="K240" s="177"/>
    </row>
    <row r="241" spans="1:11">
      <c r="A241" s="69">
        <v>238</v>
      </c>
      <c r="B241" s="52" t="s">
        <v>332</v>
      </c>
      <c r="C241" s="53" t="s">
        <v>42</v>
      </c>
      <c r="D241" s="72" t="s">
        <v>2107</v>
      </c>
      <c r="E241" s="52" t="s">
        <v>748</v>
      </c>
      <c r="F241" s="53" t="s">
        <v>44</v>
      </c>
      <c r="G241" s="55">
        <v>3147736183</v>
      </c>
      <c r="H241" s="75" t="s">
        <v>749</v>
      </c>
      <c r="K241" s="177"/>
    </row>
    <row r="242" spans="1:11">
      <c r="A242" s="69">
        <v>239</v>
      </c>
      <c r="B242" s="52" t="s">
        <v>1241</v>
      </c>
      <c r="C242" s="53" t="s">
        <v>38</v>
      </c>
      <c r="D242" s="72" t="s">
        <v>1477</v>
      </c>
      <c r="E242" s="52" t="s">
        <v>39</v>
      </c>
      <c r="F242" s="53" t="s">
        <v>1864</v>
      </c>
      <c r="G242" s="55">
        <v>3132316643</v>
      </c>
      <c r="H242" s="75" t="s">
        <v>40</v>
      </c>
      <c r="K242" s="177"/>
    </row>
    <row r="243" spans="1:11">
      <c r="A243" s="69">
        <v>240</v>
      </c>
      <c r="B243" s="52" t="s">
        <v>280</v>
      </c>
      <c r="C243" s="53" t="s">
        <v>38</v>
      </c>
      <c r="D243" s="72" t="s">
        <v>2107</v>
      </c>
      <c r="E243" s="52" t="s">
        <v>281</v>
      </c>
      <c r="F243" s="53" t="s">
        <v>1865</v>
      </c>
      <c r="G243" s="55" t="s">
        <v>282</v>
      </c>
      <c r="H243" s="75" t="s">
        <v>1866</v>
      </c>
      <c r="K243" s="177"/>
    </row>
    <row r="244" spans="1:11">
      <c r="A244" s="69">
        <v>241</v>
      </c>
      <c r="B244" s="52" t="s">
        <v>409</v>
      </c>
      <c r="C244" s="53" t="s">
        <v>38</v>
      </c>
      <c r="D244" s="72" t="s">
        <v>2106</v>
      </c>
      <c r="E244" s="52" t="s">
        <v>410</v>
      </c>
      <c r="F244" s="53" t="s">
        <v>1867</v>
      </c>
      <c r="G244" s="55">
        <v>3213852900</v>
      </c>
      <c r="H244" s="75" t="s">
        <v>411</v>
      </c>
      <c r="K244" s="177"/>
    </row>
    <row r="245" spans="1:11">
      <c r="A245" s="69">
        <v>242</v>
      </c>
      <c r="B245" s="52" t="s">
        <v>495</v>
      </c>
      <c r="C245" s="53" t="s">
        <v>38</v>
      </c>
      <c r="D245" s="72" t="s">
        <v>2106</v>
      </c>
      <c r="E245" s="52" t="s">
        <v>496</v>
      </c>
      <c r="F245" s="53" t="s">
        <v>1868</v>
      </c>
      <c r="G245" s="55">
        <v>3202358176</v>
      </c>
      <c r="H245" s="75" t="s">
        <v>497</v>
      </c>
      <c r="K245" s="177"/>
    </row>
    <row r="246" spans="1:11">
      <c r="A246" s="69">
        <v>243</v>
      </c>
      <c r="B246" s="52" t="s">
        <v>526</v>
      </c>
      <c r="C246" s="53" t="s">
        <v>38</v>
      </c>
      <c r="D246" s="72" t="s">
        <v>2106</v>
      </c>
      <c r="E246" s="52" t="s">
        <v>1371</v>
      </c>
      <c r="F246" s="53" t="s">
        <v>1869</v>
      </c>
      <c r="G246" s="55">
        <v>3203811527</v>
      </c>
      <c r="H246" s="75" t="s">
        <v>527</v>
      </c>
      <c r="K246" s="177"/>
    </row>
    <row r="247" spans="1:11">
      <c r="A247" s="69">
        <v>244</v>
      </c>
      <c r="B247" s="52" t="s">
        <v>593</v>
      </c>
      <c r="C247" s="53" t="s">
        <v>38</v>
      </c>
      <c r="D247" s="72" t="s">
        <v>2106</v>
      </c>
      <c r="E247" s="52" t="s">
        <v>594</v>
      </c>
      <c r="F247" s="53" t="s">
        <v>1870</v>
      </c>
      <c r="G247" s="55">
        <v>3125879457</v>
      </c>
      <c r="H247" s="75" t="s">
        <v>595</v>
      </c>
      <c r="K247" s="177"/>
    </row>
    <row r="248" spans="1:11">
      <c r="A248" s="69">
        <v>245</v>
      </c>
      <c r="B248" s="52" t="s">
        <v>1242</v>
      </c>
      <c r="C248" s="53" t="s">
        <v>46</v>
      </c>
      <c r="D248" s="72" t="s">
        <v>1477</v>
      </c>
      <c r="E248" s="52" t="s">
        <v>47</v>
      </c>
      <c r="F248" s="53" t="s">
        <v>1871</v>
      </c>
      <c r="G248" s="55">
        <v>7274817</v>
      </c>
      <c r="H248" s="75" t="s">
        <v>48</v>
      </c>
      <c r="K248" s="177"/>
    </row>
    <row r="249" spans="1:11">
      <c r="A249" s="69">
        <v>246</v>
      </c>
      <c r="B249" s="52" t="s">
        <v>328</v>
      </c>
      <c r="C249" s="53" t="s">
        <v>46</v>
      </c>
      <c r="D249" s="72" t="s">
        <v>2107</v>
      </c>
      <c r="E249" s="52" t="s">
        <v>329</v>
      </c>
      <c r="F249" s="53" t="s">
        <v>1871</v>
      </c>
      <c r="G249" s="55">
        <v>7281387</v>
      </c>
      <c r="H249" s="75" t="s">
        <v>330</v>
      </c>
      <c r="K249" s="177"/>
    </row>
    <row r="250" spans="1:11">
      <c r="A250" s="69">
        <v>247</v>
      </c>
      <c r="B250" s="52" t="s">
        <v>482</v>
      </c>
      <c r="C250" s="53" t="s">
        <v>46</v>
      </c>
      <c r="D250" s="72" t="s">
        <v>2106</v>
      </c>
      <c r="E250" s="52" t="s">
        <v>483</v>
      </c>
      <c r="F250" s="53" t="s">
        <v>1872</v>
      </c>
      <c r="G250" s="55">
        <v>7756263</v>
      </c>
      <c r="H250" s="75" t="s">
        <v>484</v>
      </c>
      <c r="K250" s="177"/>
    </row>
    <row r="251" spans="1:11">
      <c r="A251" s="69">
        <v>248</v>
      </c>
      <c r="B251" s="52" t="s">
        <v>556</v>
      </c>
      <c r="C251" s="53" t="s">
        <v>46</v>
      </c>
      <c r="D251" s="72" t="s">
        <v>2106</v>
      </c>
      <c r="E251" s="52" t="s">
        <v>557</v>
      </c>
      <c r="F251" s="53" t="s">
        <v>1873</v>
      </c>
      <c r="G251" s="55">
        <v>7263969</v>
      </c>
      <c r="H251" s="75" t="s">
        <v>558</v>
      </c>
      <c r="K251" s="177"/>
    </row>
    <row r="252" spans="1:11">
      <c r="A252" s="69">
        <v>249</v>
      </c>
      <c r="B252" s="52" t="s">
        <v>561</v>
      </c>
      <c r="C252" s="53" t="s">
        <v>46</v>
      </c>
      <c r="D252" s="72" t="s">
        <v>2106</v>
      </c>
      <c r="E252" s="52" t="s">
        <v>562</v>
      </c>
      <c r="F252" s="53" t="s">
        <v>1874</v>
      </c>
      <c r="G252" s="55">
        <v>7178516</v>
      </c>
      <c r="H252" s="75" t="s">
        <v>563</v>
      </c>
      <c r="K252" s="177"/>
    </row>
    <row r="253" spans="1:11">
      <c r="A253" s="69">
        <v>250</v>
      </c>
      <c r="B253" s="52" t="s">
        <v>635</v>
      </c>
      <c r="C253" s="53" t="s">
        <v>636</v>
      </c>
      <c r="D253" s="72" t="s">
        <v>2106</v>
      </c>
      <c r="E253" s="52" t="s">
        <v>637</v>
      </c>
      <c r="F253" s="53" t="s">
        <v>1875</v>
      </c>
      <c r="G253" s="55">
        <v>7740161</v>
      </c>
      <c r="H253" s="75" t="s">
        <v>638</v>
      </c>
      <c r="K253" s="177"/>
    </row>
    <row r="254" spans="1:11">
      <c r="A254" s="69">
        <v>251</v>
      </c>
      <c r="B254" s="52" t="s">
        <v>693</v>
      </c>
      <c r="C254" s="53" t="s">
        <v>46</v>
      </c>
      <c r="D254" s="72" t="s">
        <v>2106</v>
      </c>
      <c r="E254" s="52" t="s">
        <v>694</v>
      </c>
      <c r="F254" s="53" t="s">
        <v>1876</v>
      </c>
      <c r="G254" s="55">
        <v>7177366</v>
      </c>
      <c r="H254" s="75" t="s">
        <v>695</v>
      </c>
      <c r="K254" s="177"/>
    </row>
    <row r="255" spans="1:11">
      <c r="A255" s="69">
        <v>252</v>
      </c>
      <c r="B255" s="52" t="s">
        <v>1243</v>
      </c>
      <c r="C255" s="53" t="s">
        <v>49</v>
      </c>
      <c r="D255" s="72" t="s">
        <v>1477</v>
      </c>
      <c r="E255" s="52" t="s">
        <v>50</v>
      </c>
      <c r="F255" s="53" t="s">
        <v>1877</v>
      </c>
      <c r="G255" s="55">
        <v>4230958</v>
      </c>
      <c r="H255" s="75" t="s">
        <v>51</v>
      </c>
      <c r="K255" s="177"/>
    </row>
    <row r="256" spans="1:11">
      <c r="A256" s="69">
        <v>253</v>
      </c>
      <c r="B256" s="52" t="s">
        <v>276</v>
      </c>
      <c r="C256" s="53" t="s">
        <v>49</v>
      </c>
      <c r="D256" s="72" t="s">
        <v>2107</v>
      </c>
      <c r="E256" s="52" t="s">
        <v>1878</v>
      </c>
      <c r="F256" s="53" t="s">
        <v>1879</v>
      </c>
      <c r="G256" s="55" t="s">
        <v>1880</v>
      </c>
      <c r="H256" s="75" t="s">
        <v>1372</v>
      </c>
      <c r="K256" s="177"/>
    </row>
    <row r="257" spans="1:11">
      <c r="A257" s="69">
        <v>254</v>
      </c>
      <c r="B257" s="52" t="s">
        <v>1881</v>
      </c>
      <c r="C257" s="53" t="s">
        <v>49</v>
      </c>
      <c r="D257" s="72" t="s">
        <v>2107</v>
      </c>
      <c r="E257" s="52" t="s">
        <v>1882</v>
      </c>
      <c r="F257" s="53" t="s">
        <v>1877</v>
      </c>
      <c r="G257" s="55" t="s">
        <v>1883</v>
      </c>
      <c r="H257" s="75" t="s">
        <v>1884</v>
      </c>
      <c r="K257" s="177"/>
    </row>
    <row r="258" spans="1:11">
      <c r="A258" s="69">
        <v>255</v>
      </c>
      <c r="B258" s="52" t="s">
        <v>859</v>
      </c>
      <c r="C258" s="53" t="s">
        <v>49</v>
      </c>
      <c r="D258" s="72" t="s">
        <v>2106</v>
      </c>
      <c r="E258" s="52" t="s">
        <v>177</v>
      </c>
      <c r="F258" s="53" t="s">
        <v>1885</v>
      </c>
      <c r="G258" s="55" t="s">
        <v>1886</v>
      </c>
      <c r="H258" s="75" t="s">
        <v>1373</v>
      </c>
      <c r="K258" s="177"/>
    </row>
    <row r="259" spans="1:11">
      <c r="A259" s="69">
        <v>256</v>
      </c>
      <c r="B259" s="52" t="s">
        <v>469</v>
      </c>
      <c r="C259" s="53" t="s">
        <v>49</v>
      </c>
      <c r="D259" s="72" t="s">
        <v>2106</v>
      </c>
      <c r="E259" s="52" t="s">
        <v>470</v>
      </c>
      <c r="F259" s="53" t="s">
        <v>1887</v>
      </c>
      <c r="G259" s="55">
        <v>4293232</v>
      </c>
      <c r="H259" s="75" t="s">
        <v>1374</v>
      </c>
      <c r="K259" s="177"/>
    </row>
    <row r="260" spans="1:11">
      <c r="A260" s="69">
        <v>257</v>
      </c>
      <c r="B260" s="52" t="s">
        <v>487</v>
      </c>
      <c r="C260" s="53" t="s">
        <v>49</v>
      </c>
      <c r="D260" s="72" t="s">
        <v>2106</v>
      </c>
      <c r="E260" s="52" t="s">
        <v>776</v>
      </c>
      <c r="F260" s="53" t="s">
        <v>1888</v>
      </c>
      <c r="G260" s="55">
        <v>4140871</v>
      </c>
      <c r="H260" s="75" t="s">
        <v>488</v>
      </c>
      <c r="K260" s="177"/>
    </row>
    <row r="261" spans="1:11">
      <c r="A261" s="69">
        <v>258</v>
      </c>
      <c r="B261" s="52" t="s">
        <v>596</v>
      </c>
      <c r="C261" s="53" t="s">
        <v>49</v>
      </c>
      <c r="D261" s="72" t="s">
        <v>2106</v>
      </c>
      <c r="E261" s="52" t="s">
        <v>597</v>
      </c>
      <c r="F261" s="53" t="s">
        <v>598</v>
      </c>
      <c r="G261" s="55">
        <v>4157180</v>
      </c>
      <c r="H261" s="75" t="s">
        <v>1375</v>
      </c>
      <c r="K261" s="177"/>
    </row>
    <row r="262" spans="1:11">
      <c r="A262" s="69">
        <v>259</v>
      </c>
      <c r="B262" s="52" t="s">
        <v>602</v>
      </c>
      <c r="C262" s="53" t="s">
        <v>49</v>
      </c>
      <c r="D262" s="72" t="s">
        <v>2106</v>
      </c>
      <c r="E262" s="64" t="s">
        <v>1376</v>
      </c>
      <c r="F262" s="53" t="s">
        <v>1889</v>
      </c>
      <c r="G262" s="55">
        <v>4850420</v>
      </c>
      <c r="H262" s="75" t="s">
        <v>1377</v>
      </c>
      <c r="K262" s="177"/>
    </row>
    <row r="263" spans="1:11">
      <c r="A263" s="69">
        <v>260</v>
      </c>
      <c r="B263" s="52" t="s">
        <v>1890</v>
      </c>
      <c r="C263" s="53" t="s">
        <v>52</v>
      </c>
      <c r="D263" s="72" t="s">
        <v>1477</v>
      </c>
      <c r="E263" s="52" t="s">
        <v>53</v>
      </c>
      <c r="F263" s="53" t="s">
        <v>1891</v>
      </c>
      <c r="G263" s="55" t="s">
        <v>1892</v>
      </c>
      <c r="H263" s="75" t="s">
        <v>54</v>
      </c>
      <c r="K263" s="177"/>
    </row>
    <row r="264" spans="1:11">
      <c r="A264" s="69">
        <v>261</v>
      </c>
      <c r="B264" s="52" t="s">
        <v>2273</v>
      </c>
      <c r="C264" s="53" t="s">
        <v>52</v>
      </c>
      <c r="D264" s="72" t="s">
        <v>2105</v>
      </c>
      <c r="E264" s="52" t="s">
        <v>1894</v>
      </c>
      <c r="F264" s="53" t="s">
        <v>734</v>
      </c>
      <c r="G264" s="55" t="s">
        <v>1895</v>
      </c>
      <c r="H264" s="75" t="s">
        <v>735</v>
      </c>
      <c r="K264" s="177"/>
    </row>
    <row r="265" spans="1:11">
      <c r="A265" s="69">
        <v>262</v>
      </c>
      <c r="B265" s="52" t="s">
        <v>343</v>
      </c>
      <c r="C265" s="53" t="s">
        <v>52</v>
      </c>
      <c r="D265" s="72" t="s">
        <v>2107</v>
      </c>
      <c r="E265" s="52" t="s">
        <v>344</v>
      </c>
      <c r="F265" s="53" t="s">
        <v>1896</v>
      </c>
      <c r="G265" s="55" t="s">
        <v>1897</v>
      </c>
      <c r="H265" s="75" t="s">
        <v>345</v>
      </c>
      <c r="K265" s="177"/>
    </row>
    <row r="266" spans="1:11">
      <c r="A266" s="69">
        <v>263</v>
      </c>
      <c r="B266" s="52" t="s">
        <v>358</v>
      </c>
      <c r="C266" s="53" t="s">
        <v>359</v>
      </c>
      <c r="D266" s="72" t="s">
        <v>2106</v>
      </c>
      <c r="E266" s="52" t="s">
        <v>1378</v>
      </c>
      <c r="F266" s="53" t="s">
        <v>1379</v>
      </c>
      <c r="G266" s="55" t="s">
        <v>1898</v>
      </c>
      <c r="H266" s="75" t="s">
        <v>360</v>
      </c>
      <c r="K266" s="177"/>
    </row>
    <row r="267" spans="1:11">
      <c r="A267" s="69">
        <v>264</v>
      </c>
      <c r="B267" s="52" t="s">
        <v>501</v>
      </c>
      <c r="C267" s="53" t="s">
        <v>52</v>
      </c>
      <c r="D267" s="72" t="s">
        <v>2106</v>
      </c>
      <c r="E267" s="52" t="s">
        <v>1899</v>
      </c>
      <c r="F267" s="53" t="s">
        <v>502</v>
      </c>
      <c r="G267" s="55" t="s">
        <v>1900</v>
      </c>
      <c r="H267" s="75" t="s">
        <v>503</v>
      </c>
      <c r="K267" s="177"/>
    </row>
    <row r="268" spans="1:11">
      <c r="A268" s="69">
        <v>265</v>
      </c>
      <c r="B268" s="52" t="s">
        <v>1244</v>
      </c>
      <c r="C268" s="53" t="s">
        <v>55</v>
      </c>
      <c r="D268" s="72" t="s">
        <v>1477</v>
      </c>
      <c r="E268" s="52" t="s">
        <v>56</v>
      </c>
      <c r="F268" s="53" t="s">
        <v>1901</v>
      </c>
      <c r="G268" s="55" t="s">
        <v>1902</v>
      </c>
      <c r="H268" s="75" t="s">
        <v>57</v>
      </c>
      <c r="K268" s="177"/>
    </row>
    <row r="269" spans="1:11">
      <c r="A269" s="69">
        <v>266</v>
      </c>
      <c r="B269" s="52" t="s">
        <v>232</v>
      </c>
      <c r="C269" s="53" t="s">
        <v>55</v>
      </c>
      <c r="D269" s="72" t="s">
        <v>2105</v>
      </c>
      <c r="E269" s="52" t="s">
        <v>510</v>
      </c>
      <c r="F269" s="53" t="s">
        <v>1903</v>
      </c>
      <c r="G269" s="55" t="s">
        <v>1904</v>
      </c>
      <c r="H269" s="75" t="s">
        <v>746</v>
      </c>
      <c r="K269" s="177"/>
    </row>
    <row r="270" spans="1:11">
      <c r="A270" s="69">
        <v>267</v>
      </c>
      <c r="B270" s="52" t="s">
        <v>314</v>
      </c>
      <c r="C270" s="53" t="s">
        <v>55</v>
      </c>
      <c r="D270" s="72" t="s">
        <v>2107</v>
      </c>
      <c r="E270" s="52" t="s">
        <v>315</v>
      </c>
      <c r="F270" s="53" t="s">
        <v>1905</v>
      </c>
      <c r="G270" s="55" t="s">
        <v>1906</v>
      </c>
      <c r="H270" s="75" t="s">
        <v>316</v>
      </c>
      <c r="K270" s="177"/>
    </row>
    <row r="271" spans="1:11">
      <c r="A271" s="69">
        <v>268</v>
      </c>
      <c r="B271" s="52" t="s">
        <v>509</v>
      </c>
      <c r="C271" s="53" t="s">
        <v>55</v>
      </c>
      <c r="D271" s="72" t="s">
        <v>2106</v>
      </c>
      <c r="E271" s="52" t="s">
        <v>1907</v>
      </c>
      <c r="F271" s="53" t="s">
        <v>1908</v>
      </c>
      <c r="G271" s="55" t="s">
        <v>1909</v>
      </c>
      <c r="H271" s="75" t="s">
        <v>511</v>
      </c>
      <c r="K271" s="177"/>
    </row>
    <row r="272" spans="1:11">
      <c r="A272" s="69">
        <v>269</v>
      </c>
      <c r="B272" s="52" t="s">
        <v>1288</v>
      </c>
      <c r="C272" s="53" t="s">
        <v>55</v>
      </c>
      <c r="D272" s="72" t="s">
        <v>2106</v>
      </c>
      <c r="E272" s="52" t="s">
        <v>1380</v>
      </c>
      <c r="F272" s="67" t="s">
        <v>1381</v>
      </c>
      <c r="G272" s="68">
        <v>3105353692</v>
      </c>
      <c r="H272" s="75" t="s">
        <v>1382</v>
      </c>
      <c r="K272" s="177"/>
    </row>
    <row r="273" spans="1:11">
      <c r="A273" s="69">
        <v>270</v>
      </c>
      <c r="B273" s="52" t="s">
        <v>679</v>
      </c>
      <c r="C273" s="53" t="s">
        <v>55</v>
      </c>
      <c r="D273" s="72" t="s">
        <v>2106</v>
      </c>
      <c r="E273" s="52" t="s">
        <v>1910</v>
      </c>
      <c r="F273" s="53" t="s">
        <v>1911</v>
      </c>
      <c r="G273" s="55">
        <v>7275142</v>
      </c>
      <c r="H273" s="75" t="s">
        <v>747</v>
      </c>
      <c r="K273" s="177"/>
    </row>
    <row r="274" spans="1:11">
      <c r="A274" s="69">
        <v>271</v>
      </c>
      <c r="B274" s="52" t="s">
        <v>680</v>
      </c>
      <c r="C274" s="53" t="s">
        <v>55</v>
      </c>
      <c r="D274" s="72" t="s">
        <v>2106</v>
      </c>
      <c r="E274" s="52" t="s">
        <v>681</v>
      </c>
      <c r="F274" s="53" t="s">
        <v>1912</v>
      </c>
      <c r="G274" s="55" t="s">
        <v>1913</v>
      </c>
      <c r="H274" s="75" t="s">
        <v>682</v>
      </c>
      <c r="K274" s="177"/>
    </row>
    <row r="275" spans="1:11">
      <c r="A275" s="69">
        <v>272</v>
      </c>
      <c r="B275" s="52" t="s">
        <v>1245</v>
      </c>
      <c r="C275" s="53" t="s">
        <v>58</v>
      </c>
      <c r="D275" s="72" t="s">
        <v>1477</v>
      </c>
      <c r="E275" s="52" t="s">
        <v>771</v>
      </c>
      <c r="F275" s="53" t="s">
        <v>1914</v>
      </c>
      <c r="G275" s="55">
        <v>5715159</v>
      </c>
      <c r="H275" s="75" t="s">
        <v>772</v>
      </c>
      <c r="K275" s="177"/>
    </row>
    <row r="276" spans="1:11">
      <c r="A276" s="69">
        <v>273</v>
      </c>
      <c r="B276" s="52" t="s">
        <v>1915</v>
      </c>
      <c r="C276" s="53" t="s">
        <v>58</v>
      </c>
      <c r="D276" s="72" t="s">
        <v>2105</v>
      </c>
      <c r="E276" s="52" t="s">
        <v>1383</v>
      </c>
      <c r="F276" s="53" t="s">
        <v>1916</v>
      </c>
      <c r="G276" s="55" t="s">
        <v>773</v>
      </c>
      <c r="H276" s="75" t="s">
        <v>1384</v>
      </c>
      <c r="K276" s="177"/>
    </row>
    <row r="277" spans="1:11">
      <c r="A277" s="69">
        <v>274</v>
      </c>
      <c r="B277" s="52" t="s">
        <v>277</v>
      </c>
      <c r="C277" s="53" t="s">
        <v>58</v>
      </c>
      <c r="D277" s="72" t="s">
        <v>2107</v>
      </c>
      <c r="E277" s="52" t="s">
        <v>278</v>
      </c>
      <c r="F277" s="53" t="s">
        <v>1917</v>
      </c>
      <c r="G277" s="55">
        <v>5740095</v>
      </c>
      <c r="H277" s="75" t="s">
        <v>279</v>
      </c>
      <c r="K277" s="177"/>
    </row>
    <row r="278" spans="1:11">
      <c r="A278" s="69">
        <v>275</v>
      </c>
      <c r="B278" s="52" t="s">
        <v>546</v>
      </c>
      <c r="C278" s="53" t="s">
        <v>58</v>
      </c>
      <c r="D278" s="72" t="s">
        <v>2106</v>
      </c>
      <c r="E278" s="52" t="s">
        <v>547</v>
      </c>
      <c r="F278" s="53" t="s">
        <v>1918</v>
      </c>
      <c r="G278" s="55">
        <v>5802777</v>
      </c>
      <c r="H278" s="75" t="s">
        <v>548</v>
      </c>
      <c r="K278" s="177"/>
    </row>
    <row r="279" spans="1:11">
      <c r="A279" s="69">
        <v>276</v>
      </c>
      <c r="B279" s="52" t="s">
        <v>580</v>
      </c>
      <c r="C279" s="53" t="s">
        <v>58</v>
      </c>
      <c r="D279" s="72" t="s">
        <v>2106</v>
      </c>
      <c r="E279" s="52" t="s">
        <v>581</v>
      </c>
      <c r="F279" s="53" t="s">
        <v>1919</v>
      </c>
      <c r="G279" s="55" t="s">
        <v>1920</v>
      </c>
      <c r="H279" s="75" t="s">
        <v>1385</v>
      </c>
      <c r="K279" s="177"/>
    </row>
    <row r="280" spans="1:11">
      <c r="A280" s="69">
        <v>277</v>
      </c>
      <c r="B280" s="52" t="s">
        <v>589</v>
      </c>
      <c r="C280" s="53" t="s">
        <v>58</v>
      </c>
      <c r="D280" s="72" t="s">
        <v>2106</v>
      </c>
      <c r="E280" s="52" t="s">
        <v>590</v>
      </c>
      <c r="F280" s="53" t="s">
        <v>1921</v>
      </c>
      <c r="G280" s="55">
        <v>5681407</v>
      </c>
      <c r="H280" s="75" t="s">
        <v>1386</v>
      </c>
      <c r="K280" s="177"/>
    </row>
    <row r="281" spans="1:11">
      <c r="A281" s="69">
        <v>278</v>
      </c>
      <c r="B281" s="52" t="s">
        <v>700</v>
      </c>
      <c r="C281" s="53" t="s">
        <v>58</v>
      </c>
      <c r="D281" s="72" t="s">
        <v>2106</v>
      </c>
      <c r="E281" s="52" t="s">
        <v>1922</v>
      </c>
      <c r="F281" s="53" t="s">
        <v>1923</v>
      </c>
      <c r="G281" s="55" t="s">
        <v>1924</v>
      </c>
      <c r="H281" s="75" t="s">
        <v>1387</v>
      </c>
      <c r="K281" s="177"/>
    </row>
    <row r="282" spans="1:11">
      <c r="A282" s="69">
        <v>279</v>
      </c>
      <c r="B282" s="53" t="s">
        <v>1246</v>
      </c>
      <c r="C282" s="53" t="s">
        <v>59</v>
      </c>
      <c r="D282" s="72" t="s">
        <v>1477</v>
      </c>
      <c r="E282" s="53" t="s">
        <v>60</v>
      </c>
      <c r="F282" s="53" t="s">
        <v>1925</v>
      </c>
      <c r="G282" s="53" t="s">
        <v>1926</v>
      </c>
      <c r="H282" s="75" t="s">
        <v>61</v>
      </c>
      <c r="K282" s="177"/>
    </row>
    <row r="283" spans="1:11">
      <c r="A283" s="69">
        <v>280</v>
      </c>
      <c r="B283" s="53" t="s">
        <v>310</v>
      </c>
      <c r="C283" s="53" t="s">
        <v>59</v>
      </c>
      <c r="D283" s="72" t="s">
        <v>2107</v>
      </c>
      <c r="E283" s="53" t="s">
        <v>1388</v>
      </c>
      <c r="F283" s="53" t="s">
        <v>1925</v>
      </c>
      <c r="G283" s="53" t="s">
        <v>797</v>
      </c>
      <c r="H283" s="75" t="s">
        <v>1389</v>
      </c>
      <c r="K283" s="177"/>
    </row>
    <row r="284" spans="1:11">
      <c r="A284" s="69">
        <v>281</v>
      </c>
      <c r="B284" s="53" t="s">
        <v>582</v>
      </c>
      <c r="C284" s="53" t="s">
        <v>59</v>
      </c>
      <c r="D284" s="72" t="s">
        <v>2106</v>
      </c>
      <c r="E284" s="53" t="s">
        <v>583</v>
      </c>
      <c r="F284" s="53" t="s">
        <v>584</v>
      </c>
      <c r="G284" s="53">
        <v>4292360</v>
      </c>
      <c r="H284" s="75" t="s">
        <v>585</v>
      </c>
      <c r="K284" s="177"/>
    </row>
    <row r="285" spans="1:11">
      <c r="A285" s="69">
        <v>282</v>
      </c>
      <c r="B285" s="53" t="s">
        <v>606</v>
      </c>
      <c r="C285" s="53" t="s">
        <v>59</v>
      </c>
      <c r="D285" s="72" t="s">
        <v>2106</v>
      </c>
      <c r="E285" s="53" t="s">
        <v>607</v>
      </c>
      <c r="F285" s="53" t="s">
        <v>798</v>
      </c>
      <c r="G285" s="53">
        <v>4227094</v>
      </c>
      <c r="H285" s="75" t="s">
        <v>608</v>
      </c>
      <c r="K285" s="177"/>
    </row>
    <row r="286" spans="1:11">
      <c r="A286" s="69">
        <v>283</v>
      </c>
      <c r="B286" s="52" t="s">
        <v>1247</v>
      </c>
      <c r="C286" s="53" t="s">
        <v>62</v>
      </c>
      <c r="D286" s="72" t="s">
        <v>1477</v>
      </c>
      <c r="E286" s="52" t="s">
        <v>63</v>
      </c>
      <c r="F286" s="53" t="s">
        <v>1927</v>
      </c>
      <c r="G286" s="55">
        <v>7462618</v>
      </c>
      <c r="H286" s="75" t="s">
        <v>64</v>
      </c>
      <c r="K286" s="177"/>
    </row>
    <row r="287" spans="1:11">
      <c r="A287" s="69">
        <v>284</v>
      </c>
      <c r="B287" s="52" t="s">
        <v>251</v>
      </c>
      <c r="C287" s="53" t="s">
        <v>62</v>
      </c>
      <c r="D287" s="72" t="s">
        <v>2107</v>
      </c>
      <c r="E287" s="52" t="s">
        <v>1928</v>
      </c>
      <c r="F287" s="53" t="s">
        <v>1929</v>
      </c>
      <c r="G287" s="55">
        <v>7450572</v>
      </c>
      <c r="H287" s="75" t="s">
        <v>252</v>
      </c>
      <c r="K287" s="177"/>
    </row>
    <row r="288" spans="1:11">
      <c r="A288" s="69">
        <v>285</v>
      </c>
      <c r="B288" s="52" t="s">
        <v>402</v>
      </c>
      <c r="C288" s="53" t="s">
        <v>62</v>
      </c>
      <c r="D288" s="72" t="s">
        <v>2106</v>
      </c>
      <c r="E288" s="52" t="s">
        <v>403</v>
      </c>
      <c r="F288" s="53" t="s">
        <v>1930</v>
      </c>
      <c r="G288" s="55">
        <v>7421138</v>
      </c>
      <c r="H288" s="75" t="s">
        <v>404</v>
      </c>
      <c r="K288" s="177"/>
    </row>
    <row r="289" spans="1:11">
      <c r="A289" s="69">
        <v>286</v>
      </c>
      <c r="B289" s="52" t="s">
        <v>354</v>
      </c>
      <c r="C289" s="53" t="s">
        <v>62</v>
      </c>
      <c r="D289" s="72" t="s">
        <v>2106</v>
      </c>
      <c r="E289" s="52" t="s">
        <v>355</v>
      </c>
      <c r="F289" s="53" t="s">
        <v>356</v>
      </c>
      <c r="G289" s="55">
        <v>7586359</v>
      </c>
      <c r="H289" s="75" t="s">
        <v>357</v>
      </c>
      <c r="K289" s="177"/>
    </row>
    <row r="290" spans="1:11">
      <c r="A290" s="69">
        <v>287</v>
      </c>
      <c r="B290" s="52" t="s">
        <v>528</v>
      </c>
      <c r="C290" s="53" t="s">
        <v>62</v>
      </c>
      <c r="D290" s="72" t="s">
        <v>2106</v>
      </c>
      <c r="E290" s="52" t="s">
        <v>1931</v>
      </c>
      <c r="F290" s="53" t="s">
        <v>1932</v>
      </c>
      <c r="G290" s="55">
        <v>7541516</v>
      </c>
      <c r="H290" s="75" t="s">
        <v>529</v>
      </c>
      <c r="K290" s="177"/>
    </row>
    <row r="291" spans="1:11">
      <c r="A291" s="69">
        <v>288</v>
      </c>
      <c r="B291" s="52" t="s">
        <v>576</v>
      </c>
      <c r="C291" s="53" t="s">
        <v>62</v>
      </c>
      <c r="D291" s="72" t="s">
        <v>2106</v>
      </c>
      <c r="E291" s="52" t="s">
        <v>744</v>
      </c>
      <c r="F291" s="53" t="s">
        <v>1933</v>
      </c>
      <c r="G291" s="55">
        <v>7535009</v>
      </c>
      <c r="H291" s="75" t="s">
        <v>745</v>
      </c>
      <c r="K291" s="177"/>
    </row>
    <row r="292" spans="1:11">
      <c r="A292" s="69">
        <v>289</v>
      </c>
      <c r="B292" s="52" t="s">
        <v>616</v>
      </c>
      <c r="C292" s="53" t="s">
        <v>62</v>
      </c>
      <c r="D292" s="72" t="s">
        <v>2106</v>
      </c>
      <c r="E292" s="52" t="s">
        <v>1934</v>
      </c>
      <c r="F292" s="53" t="s">
        <v>1935</v>
      </c>
      <c r="G292" s="55">
        <v>7520604</v>
      </c>
      <c r="H292" s="75" t="s">
        <v>617</v>
      </c>
      <c r="K292" s="177"/>
    </row>
    <row r="293" spans="1:11">
      <c r="A293" s="69">
        <v>290</v>
      </c>
      <c r="B293" s="52" t="s">
        <v>806</v>
      </c>
      <c r="C293" s="53" t="s">
        <v>65</v>
      </c>
      <c r="D293" s="72" t="s">
        <v>1477</v>
      </c>
      <c r="E293" s="52" t="s">
        <v>66</v>
      </c>
      <c r="F293" s="53" t="s">
        <v>1936</v>
      </c>
      <c r="G293" s="55" t="s">
        <v>67</v>
      </c>
      <c r="H293" s="75" t="s">
        <v>68</v>
      </c>
      <c r="K293" s="177"/>
    </row>
    <row r="294" spans="1:11">
      <c r="A294" s="69">
        <v>291</v>
      </c>
      <c r="B294" s="52" t="s">
        <v>193</v>
      </c>
      <c r="C294" s="53" t="s">
        <v>65</v>
      </c>
      <c r="D294" s="72" t="s">
        <v>2105</v>
      </c>
      <c r="E294" s="52" t="s">
        <v>1390</v>
      </c>
      <c r="F294" s="53" t="s">
        <v>1937</v>
      </c>
      <c r="G294" s="55" t="s">
        <v>194</v>
      </c>
      <c r="H294" s="75" t="s">
        <v>1391</v>
      </c>
      <c r="K294" s="177"/>
    </row>
    <row r="295" spans="1:11">
      <c r="A295" s="69">
        <v>292</v>
      </c>
      <c r="B295" s="52" t="s">
        <v>317</v>
      </c>
      <c r="C295" s="53" t="s">
        <v>65</v>
      </c>
      <c r="D295" s="72" t="s">
        <v>2107</v>
      </c>
      <c r="E295" s="52" t="s">
        <v>1392</v>
      </c>
      <c r="F295" s="53" t="s">
        <v>1938</v>
      </c>
      <c r="G295" s="55" t="s">
        <v>318</v>
      </c>
      <c r="H295" s="75" t="s">
        <v>1393</v>
      </c>
      <c r="K295" s="177"/>
    </row>
    <row r="296" spans="1:11">
      <c r="A296" s="69">
        <v>293</v>
      </c>
      <c r="B296" s="52" t="s">
        <v>461</v>
      </c>
      <c r="C296" s="53" t="s">
        <v>65</v>
      </c>
      <c r="D296" s="72" t="s">
        <v>2106</v>
      </c>
      <c r="E296" s="52" t="s">
        <v>1394</v>
      </c>
      <c r="F296" s="53" t="s">
        <v>1939</v>
      </c>
      <c r="G296" s="55" t="s">
        <v>462</v>
      </c>
      <c r="H296" s="75" t="s">
        <v>1395</v>
      </c>
      <c r="K296" s="177"/>
    </row>
    <row r="297" spans="1:11">
      <c r="A297" s="69">
        <v>294</v>
      </c>
      <c r="B297" s="52" t="s">
        <v>532</v>
      </c>
      <c r="C297" s="53" t="s">
        <v>65</v>
      </c>
      <c r="D297" s="72" t="s">
        <v>2106</v>
      </c>
      <c r="E297" s="52" t="s">
        <v>533</v>
      </c>
      <c r="F297" s="53" t="s">
        <v>1940</v>
      </c>
      <c r="G297" s="55" t="s">
        <v>534</v>
      </c>
      <c r="H297" s="75" t="s">
        <v>535</v>
      </c>
      <c r="K297" s="177"/>
    </row>
    <row r="298" spans="1:11">
      <c r="A298" s="69">
        <v>295</v>
      </c>
      <c r="B298" s="52" t="s">
        <v>651</v>
      </c>
      <c r="C298" s="53" t="s">
        <v>65</v>
      </c>
      <c r="D298" s="72" t="s">
        <v>2106</v>
      </c>
      <c r="E298" s="52" t="s">
        <v>807</v>
      </c>
      <c r="F298" s="53" t="s">
        <v>1941</v>
      </c>
      <c r="G298" s="55" t="s">
        <v>652</v>
      </c>
      <c r="H298" s="75" t="s">
        <v>653</v>
      </c>
      <c r="K298" s="177"/>
    </row>
    <row r="299" spans="1:11">
      <c r="A299" s="69">
        <v>296</v>
      </c>
      <c r="B299" s="52" t="s">
        <v>1248</v>
      </c>
      <c r="C299" s="53" t="s">
        <v>69</v>
      </c>
      <c r="D299" s="72" t="s">
        <v>1477</v>
      </c>
      <c r="E299" s="52" t="s">
        <v>1396</v>
      </c>
      <c r="F299" s="53" t="s">
        <v>1942</v>
      </c>
      <c r="G299" s="55">
        <v>5123700</v>
      </c>
      <c r="H299" s="75" t="s">
        <v>1943</v>
      </c>
      <c r="K299" s="177"/>
    </row>
    <row r="300" spans="1:11">
      <c r="A300" s="69">
        <v>297</v>
      </c>
      <c r="B300" s="52" t="s">
        <v>331</v>
      </c>
      <c r="C300" s="53" t="s">
        <v>69</v>
      </c>
      <c r="D300" s="72" t="s">
        <v>2107</v>
      </c>
      <c r="E300" s="52" t="s">
        <v>1397</v>
      </c>
      <c r="F300" s="53" t="s">
        <v>1944</v>
      </c>
      <c r="G300" s="55">
        <v>5127738</v>
      </c>
      <c r="H300" s="75" t="s">
        <v>1945</v>
      </c>
      <c r="K300" s="177"/>
    </row>
    <row r="301" spans="1:11">
      <c r="A301" s="69">
        <v>298</v>
      </c>
      <c r="B301" s="52" t="s">
        <v>1249</v>
      </c>
      <c r="C301" s="53" t="s">
        <v>70</v>
      </c>
      <c r="D301" s="72" t="s">
        <v>1477</v>
      </c>
      <c r="E301" s="52" t="s">
        <v>1398</v>
      </c>
      <c r="F301" s="53" t="s">
        <v>71</v>
      </c>
      <c r="G301" s="55" t="s">
        <v>1399</v>
      </c>
      <c r="H301" s="75" t="s">
        <v>1400</v>
      </c>
      <c r="K301" s="177"/>
    </row>
    <row r="302" spans="1:11">
      <c r="A302" s="69">
        <v>299</v>
      </c>
      <c r="B302" s="52" t="s">
        <v>731</v>
      </c>
      <c r="C302" s="53" t="s">
        <v>70</v>
      </c>
      <c r="D302" s="72" t="s">
        <v>2105</v>
      </c>
      <c r="E302" s="52" t="s">
        <v>732</v>
      </c>
      <c r="F302" s="53" t="s">
        <v>1946</v>
      </c>
      <c r="G302" s="55">
        <v>3132605303</v>
      </c>
      <c r="H302" s="75" t="s">
        <v>733</v>
      </c>
      <c r="K302" s="177"/>
    </row>
    <row r="303" spans="1:11">
      <c r="A303" s="69">
        <v>300</v>
      </c>
      <c r="B303" s="52" t="s">
        <v>192</v>
      </c>
      <c r="C303" s="53" t="s">
        <v>70</v>
      </c>
      <c r="D303" s="72" t="s">
        <v>2105</v>
      </c>
      <c r="E303" s="52" t="s">
        <v>1401</v>
      </c>
      <c r="F303" s="53" t="s">
        <v>1947</v>
      </c>
      <c r="G303" s="55" t="s">
        <v>1402</v>
      </c>
      <c r="H303" s="75" t="s">
        <v>1403</v>
      </c>
      <c r="K303" s="177"/>
    </row>
    <row r="304" spans="1:11">
      <c r="A304" s="69">
        <v>301</v>
      </c>
      <c r="B304" s="52" t="s">
        <v>196</v>
      </c>
      <c r="C304" s="53" t="s">
        <v>70</v>
      </c>
      <c r="D304" s="72" t="s">
        <v>2105</v>
      </c>
      <c r="E304" s="52" t="s">
        <v>1948</v>
      </c>
      <c r="F304" s="53" t="s">
        <v>197</v>
      </c>
      <c r="G304" s="55" t="s">
        <v>1949</v>
      </c>
      <c r="H304" s="75" t="s">
        <v>1950</v>
      </c>
      <c r="K304" s="177"/>
    </row>
    <row r="305" spans="1:11">
      <c r="A305" s="69">
        <v>302</v>
      </c>
      <c r="B305" s="52" t="s">
        <v>201</v>
      </c>
      <c r="C305" s="53" t="s">
        <v>70</v>
      </c>
      <c r="D305" s="72" t="s">
        <v>2105</v>
      </c>
      <c r="E305" s="52" t="s">
        <v>202</v>
      </c>
      <c r="F305" s="53" t="s">
        <v>203</v>
      </c>
      <c r="G305" s="55" t="s">
        <v>204</v>
      </c>
      <c r="H305" s="75" t="s">
        <v>205</v>
      </c>
      <c r="K305" s="177"/>
    </row>
    <row r="306" spans="1:11">
      <c r="A306" s="69">
        <v>303</v>
      </c>
      <c r="B306" s="52" t="s">
        <v>253</v>
      </c>
      <c r="C306" s="53" t="s">
        <v>70</v>
      </c>
      <c r="D306" s="72" t="s">
        <v>2107</v>
      </c>
      <c r="E306" s="52" t="s">
        <v>842</v>
      </c>
      <c r="F306" s="53" t="s">
        <v>254</v>
      </c>
      <c r="G306" s="55" t="s">
        <v>1404</v>
      </c>
      <c r="H306" s="75" t="s">
        <v>1405</v>
      </c>
      <c r="K306" s="177"/>
    </row>
    <row r="307" spans="1:11">
      <c r="A307" s="69">
        <v>304</v>
      </c>
      <c r="B307" s="52" t="s">
        <v>259</v>
      </c>
      <c r="C307" s="53" t="s">
        <v>70</v>
      </c>
      <c r="D307" s="72" t="s">
        <v>2107</v>
      </c>
      <c r="E307" s="52" t="s">
        <v>1951</v>
      </c>
      <c r="F307" s="53" t="s">
        <v>260</v>
      </c>
      <c r="G307" s="55" t="s">
        <v>1952</v>
      </c>
      <c r="H307" s="75" t="s">
        <v>1953</v>
      </c>
      <c r="K307" s="177"/>
    </row>
    <row r="308" spans="1:11">
      <c r="A308" s="69">
        <v>305</v>
      </c>
      <c r="B308" s="52" t="s">
        <v>288</v>
      </c>
      <c r="C308" s="53" t="s">
        <v>70</v>
      </c>
      <c r="D308" s="72" t="s">
        <v>2107</v>
      </c>
      <c r="E308" s="52" t="s">
        <v>1406</v>
      </c>
      <c r="F308" s="53" t="s">
        <v>1407</v>
      </c>
      <c r="G308" s="55" t="s">
        <v>1408</v>
      </c>
      <c r="H308" s="75" t="s">
        <v>198</v>
      </c>
      <c r="K308" s="177"/>
    </row>
    <row r="309" spans="1:11">
      <c r="A309" s="69">
        <v>306</v>
      </c>
      <c r="B309" s="52" t="s">
        <v>387</v>
      </c>
      <c r="C309" s="53" t="s">
        <v>70</v>
      </c>
      <c r="D309" s="72" t="s">
        <v>2106</v>
      </c>
      <c r="E309" s="52" t="s">
        <v>844</v>
      </c>
      <c r="F309" s="53" t="s">
        <v>1409</v>
      </c>
      <c r="G309" s="55" t="s">
        <v>390</v>
      </c>
      <c r="H309" s="75" t="s">
        <v>1954</v>
      </c>
      <c r="K309" s="177"/>
    </row>
    <row r="310" spans="1:11">
      <c r="A310" s="69">
        <v>307</v>
      </c>
      <c r="B310" s="52" t="s">
        <v>2607</v>
      </c>
      <c r="C310" s="53" t="s">
        <v>70</v>
      </c>
      <c r="D310" s="72" t="s">
        <v>2107</v>
      </c>
      <c r="E310" s="52" t="s">
        <v>848</v>
      </c>
      <c r="F310" s="53" t="s">
        <v>1410</v>
      </c>
      <c r="G310" s="55" t="s">
        <v>1411</v>
      </c>
      <c r="H310" s="75" t="s">
        <v>1412</v>
      </c>
      <c r="K310" s="177"/>
    </row>
    <row r="311" spans="1:11">
      <c r="A311" s="69">
        <v>308</v>
      </c>
      <c r="B311" s="52" t="s">
        <v>536</v>
      </c>
      <c r="C311" s="53" t="s">
        <v>70</v>
      </c>
      <c r="D311" s="72" t="s">
        <v>2106</v>
      </c>
      <c r="E311" s="52" t="s">
        <v>537</v>
      </c>
      <c r="F311" s="53" t="s">
        <v>538</v>
      </c>
      <c r="G311" s="55" t="s">
        <v>539</v>
      </c>
      <c r="H311" s="75" t="s">
        <v>1413</v>
      </c>
      <c r="K311" s="177"/>
    </row>
    <row r="312" spans="1:11">
      <c r="A312" s="69">
        <v>309</v>
      </c>
      <c r="B312" s="52" t="s">
        <v>2608</v>
      </c>
      <c r="C312" s="53" t="s">
        <v>70</v>
      </c>
      <c r="D312" s="72" t="s">
        <v>2107</v>
      </c>
      <c r="E312" s="52" t="s">
        <v>851</v>
      </c>
      <c r="F312" s="53" t="s">
        <v>591</v>
      </c>
      <c r="G312" s="55" t="s">
        <v>592</v>
      </c>
      <c r="H312" s="75" t="s">
        <v>1414</v>
      </c>
      <c r="K312" s="177"/>
    </row>
    <row r="313" spans="1:11">
      <c r="A313" s="69">
        <v>310</v>
      </c>
      <c r="B313" s="52" t="s">
        <v>625</v>
      </c>
      <c r="C313" s="53" t="s">
        <v>70</v>
      </c>
      <c r="D313" s="72" t="s">
        <v>2106</v>
      </c>
      <c r="E313" s="52" t="s">
        <v>770</v>
      </c>
      <c r="F313" s="53" t="s">
        <v>626</v>
      </c>
      <c r="G313" s="55" t="s">
        <v>1415</v>
      </c>
      <c r="H313" s="75" t="s">
        <v>1416</v>
      </c>
      <c r="K313" s="177"/>
    </row>
    <row r="314" spans="1:11">
      <c r="A314" s="69">
        <v>311</v>
      </c>
      <c r="B314" s="52" t="s">
        <v>634</v>
      </c>
      <c r="C314" s="53" t="s">
        <v>70</v>
      </c>
      <c r="D314" s="72" t="s">
        <v>2106</v>
      </c>
      <c r="E314" s="52" t="s">
        <v>853</v>
      </c>
      <c r="F314" s="53" t="s">
        <v>1955</v>
      </c>
      <c r="G314" s="55" t="s">
        <v>854</v>
      </c>
      <c r="H314" s="75" t="s">
        <v>1417</v>
      </c>
      <c r="K314" s="177"/>
    </row>
    <row r="315" spans="1:11">
      <c r="A315" s="69">
        <v>312</v>
      </c>
      <c r="B315" s="52" t="s">
        <v>670</v>
      </c>
      <c r="C315" s="53" t="s">
        <v>70</v>
      </c>
      <c r="D315" s="72" t="s">
        <v>2106</v>
      </c>
      <c r="E315" s="52" t="s">
        <v>855</v>
      </c>
      <c r="F315" s="53" t="s">
        <v>1956</v>
      </c>
      <c r="G315" s="55" t="s">
        <v>671</v>
      </c>
      <c r="H315" s="75" t="s">
        <v>1418</v>
      </c>
      <c r="K315" s="177"/>
    </row>
    <row r="316" spans="1:11">
      <c r="A316" s="69">
        <v>313</v>
      </c>
      <c r="B316" s="52" t="s">
        <v>1250</v>
      </c>
      <c r="C316" s="53" t="s">
        <v>72</v>
      </c>
      <c r="D316" s="72" t="s">
        <v>1477</v>
      </c>
      <c r="E316" s="52" t="s">
        <v>1957</v>
      </c>
      <c r="F316" s="53" t="s">
        <v>1958</v>
      </c>
      <c r="G316" s="55" t="s">
        <v>1959</v>
      </c>
      <c r="H316" s="75" t="s">
        <v>1960</v>
      </c>
      <c r="K316" s="177"/>
    </row>
    <row r="317" spans="1:11">
      <c r="A317" s="69">
        <v>314</v>
      </c>
      <c r="B317" s="52" t="s">
        <v>333</v>
      </c>
      <c r="C317" s="53" t="s">
        <v>72</v>
      </c>
      <c r="D317" s="72" t="s">
        <v>2107</v>
      </c>
      <c r="E317" s="52" t="s">
        <v>1961</v>
      </c>
      <c r="F317" s="53" t="s">
        <v>1962</v>
      </c>
      <c r="G317" s="55" t="s">
        <v>1963</v>
      </c>
      <c r="H317" s="75" t="s">
        <v>1964</v>
      </c>
      <c r="K317" s="177"/>
    </row>
    <row r="318" spans="1:11">
      <c r="A318" s="69">
        <v>315</v>
      </c>
      <c r="B318" s="52" t="s">
        <v>450</v>
      </c>
      <c r="C318" s="53" t="s">
        <v>72</v>
      </c>
      <c r="D318" s="72" t="s">
        <v>2106</v>
      </c>
      <c r="E318" s="52" t="s">
        <v>451</v>
      </c>
      <c r="F318" s="53" t="s">
        <v>1965</v>
      </c>
      <c r="G318" s="55" t="s">
        <v>452</v>
      </c>
      <c r="H318" s="75" t="s">
        <v>453</v>
      </c>
      <c r="K318" s="177"/>
    </row>
    <row r="319" spans="1:11">
      <c r="A319" s="69">
        <v>316</v>
      </c>
      <c r="B319" s="52" t="s">
        <v>641</v>
      </c>
      <c r="C319" s="53" t="s">
        <v>72</v>
      </c>
      <c r="D319" s="72" t="s">
        <v>2106</v>
      </c>
      <c r="E319" s="52" t="s">
        <v>642</v>
      </c>
      <c r="F319" s="53" t="s">
        <v>1966</v>
      </c>
      <c r="G319" s="55" t="s">
        <v>643</v>
      </c>
      <c r="H319" s="75" t="s">
        <v>644</v>
      </c>
      <c r="K319" s="177"/>
    </row>
    <row r="320" spans="1:11">
      <c r="A320" s="69">
        <v>317</v>
      </c>
      <c r="B320" s="52" t="s">
        <v>645</v>
      </c>
      <c r="C320" s="53" t="s">
        <v>72</v>
      </c>
      <c r="D320" s="72" t="s">
        <v>2106</v>
      </c>
      <c r="E320" s="52" t="s">
        <v>646</v>
      </c>
      <c r="F320" s="53" t="s">
        <v>1967</v>
      </c>
      <c r="G320" s="55" t="s">
        <v>647</v>
      </c>
      <c r="H320" s="75" t="s">
        <v>648</v>
      </c>
      <c r="K320" s="177"/>
    </row>
    <row r="321" spans="1:11">
      <c r="A321" s="69">
        <v>318</v>
      </c>
      <c r="B321" s="52" t="s">
        <v>796</v>
      </c>
      <c r="C321" s="53" t="s">
        <v>72</v>
      </c>
      <c r="D321" s="72" t="s">
        <v>2106</v>
      </c>
      <c r="E321" s="52" t="s">
        <v>234</v>
      </c>
      <c r="F321" s="53" t="s">
        <v>1968</v>
      </c>
      <c r="G321" s="55" t="s">
        <v>235</v>
      </c>
      <c r="H321" s="75" t="s">
        <v>236</v>
      </c>
      <c r="K321" s="177"/>
    </row>
    <row r="322" spans="1:11">
      <c r="A322" s="69">
        <v>319</v>
      </c>
      <c r="B322" s="52" t="s">
        <v>1251</v>
      </c>
      <c r="C322" s="53" t="s">
        <v>73</v>
      </c>
      <c r="D322" s="72" t="s">
        <v>1477</v>
      </c>
      <c r="E322" s="52" t="s">
        <v>74</v>
      </c>
      <c r="F322" s="53" t="s">
        <v>1969</v>
      </c>
      <c r="G322" s="55" t="s">
        <v>839</v>
      </c>
      <c r="H322" s="75" t="s">
        <v>75</v>
      </c>
      <c r="K322" s="177"/>
    </row>
    <row r="323" spans="1:11">
      <c r="A323" s="69">
        <v>320</v>
      </c>
      <c r="B323" s="52" t="s">
        <v>294</v>
      </c>
      <c r="C323" s="53" t="s">
        <v>73</v>
      </c>
      <c r="D323" s="72" t="s">
        <v>2107</v>
      </c>
      <c r="E323" s="52" t="s">
        <v>295</v>
      </c>
      <c r="F323" s="53" t="s">
        <v>1970</v>
      </c>
      <c r="G323" s="55" t="s">
        <v>843</v>
      </c>
      <c r="H323" s="75" t="s">
        <v>296</v>
      </c>
      <c r="K323" s="177"/>
    </row>
    <row r="324" spans="1:11">
      <c r="A324" s="69">
        <v>321</v>
      </c>
      <c r="B324" s="52" t="s">
        <v>428</v>
      </c>
      <c r="C324" s="53" t="s">
        <v>73</v>
      </c>
      <c r="D324" s="72" t="s">
        <v>2106</v>
      </c>
      <c r="E324" s="52" t="s">
        <v>760</v>
      </c>
      <c r="F324" s="53" t="s">
        <v>1971</v>
      </c>
      <c r="G324" s="55" t="s">
        <v>845</v>
      </c>
      <c r="H324" s="75" t="s">
        <v>761</v>
      </c>
      <c r="K324" s="177"/>
    </row>
    <row r="325" spans="1:11">
      <c r="A325" s="69">
        <v>322</v>
      </c>
      <c r="B325" s="52" t="s">
        <v>476</v>
      </c>
      <c r="C325" s="53" t="s">
        <v>73</v>
      </c>
      <c r="D325" s="72" t="s">
        <v>2106</v>
      </c>
      <c r="E325" s="52" t="s">
        <v>477</v>
      </c>
      <c r="F325" s="53" t="s">
        <v>1972</v>
      </c>
      <c r="G325" s="55" t="s">
        <v>846</v>
      </c>
      <c r="H325" s="75" t="s">
        <v>762</v>
      </c>
      <c r="K325" s="177"/>
    </row>
    <row r="326" spans="1:11">
      <c r="A326" s="69">
        <v>323</v>
      </c>
      <c r="B326" s="52" t="s">
        <v>485</v>
      </c>
      <c r="C326" s="53" t="s">
        <v>73</v>
      </c>
      <c r="D326" s="72" t="s">
        <v>2106</v>
      </c>
      <c r="E326" s="52" t="s">
        <v>763</v>
      </c>
      <c r="F326" s="53" t="s">
        <v>1973</v>
      </c>
      <c r="G326" s="55" t="s">
        <v>847</v>
      </c>
      <c r="H326" s="75" t="s">
        <v>486</v>
      </c>
      <c r="K326" s="177"/>
    </row>
    <row r="327" spans="1:11">
      <c r="A327" s="69">
        <v>324</v>
      </c>
      <c r="B327" s="52" t="s">
        <v>504</v>
      </c>
      <c r="C327" s="53" t="s">
        <v>73</v>
      </c>
      <c r="D327" s="72" t="s">
        <v>2106</v>
      </c>
      <c r="E327" s="52" t="s">
        <v>505</v>
      </c>
      <c r="F327" s="53" t="s">
        <v>1974</v>
      </c>
      <c r="G327" s="55" t="s">
        <v>506</v>
      </c>
      <c r="H327" s="75" t="s">
        <v>764</v>
      </c>
      <c r="K327" s="177"/>
    </row>
    <row r="328" spans="1:11">
      <c r="A328" s="69">
        <v>325</v>
      </c>
      <c r="B328" s="52" t="s">
        <v>507</v>
      </c>
      <c r="C328" s="53" t="s">
        <v>73</v>
      </c>
      <c r="D328" s="72" t="s">
        <v>2106</v>
      </c>
      <c r="E328" s="52" t="s">
        <v>508</v>
      </c>
      <c r="F328" s="53" t="s">
        <v>1975</v>
      </c>
      <c r="G328" s="55" t="s">
        <v>849</v>
      </c>
      <c r="H328" s="75" t="s">
        <v>765</v>
      </c>
      <c r="K328" s="177"/>
    </row>
    <row r="329" spans="1:11">
      <c r="A329" s="69">
        <v>326</v>
      </c>
      <c r="B329" s="52" t="s">
        <v>540</v>
      </c>
      <c r="C329" s="53" t="s">
        <v>73</v>
      </c>
      <c r="D329" s="72" t="s">
        <v>2106</v>
      </c>
      <c r="E329" s="52" t="s">
        <v>541</v>
      </c>
      <c r="F329" s="53" t="s">
        <v>1976</v>
      </c>
      <c r="G329" s="55" t="s">
        <v>850</v>
      </c>
      <c r="H329" s="75" t="s">
        <v>766</v>
      </c>
      <c r="K329" s="177"/>
    </row>
    <row r="330" spans="1:11">
      <c r="A330" s="69">
        <v>327</v>
      </c>
      <c r="B330" s="52" t="s">
        <v>570</v>
      </c>
      <c r="C330" s="53" t="s">
        <v>73</v>
      </c>
      <c r="D330" s="72" t="s">
        <v>2106</v>
      </c>
      <c r="E330" s="52" t="s">
        <v>1977</v>
      </c>
      <c r="F330" s="53" t="s">
        <v>767</v>
      </c>
      <c r="G330" s="55" t="s">
        <v>1978</v>
      </c>
      <c r="H330" s="75" t="s">
        <v>768</v>
      </c>
      <c r="K330" s="177"/>
    </row>
    <row r="331" spans="1:11">
      <c r="A331" s="69">
        <v>328</v>
      </c>
      <c r="B331" s="52" t="s">
        <v>571</v>
      </c>
      <c r="C331" s="53" t="s">
        <v>73</v>
      </c>
      <c r="D331" s="72" t="s">
        <v>2106</v>
      </c>
      <c r="E331" s="52" t="s">
        <v>1979</v>
      </c>
      <c r="F331" s="53" t="s">
        <v>1980</v>
      </c>
      <c r="G331" s="55" t="s">
        <v>1981</v>
      </c>
      <c r="H331" s="75" t="s">
        <v>769</v>
      </c>
      <c r="K331" s="177"/>
    </row>
    <row r="332" spans="1:11">
      <c r="A332" s="69">
        <v>329</v>
      </c>
      <c r="B332" s="52" t="s">
        <v>1252</v>
      </c>
      <c r="C332" s="53" t="s">
        <v>36</v>
      </c>
      <c r="D332" s="72" t="s">
        <v>1477</v>
      </c>
      <c r="E332" s="52" t="s">
        <v>738</v>
      </c>
      <c r="F332" s="53" t="s">
        <v>37</v>
      </c>
      <c r="G332" s="55" t="s">
        <v>777</v>
      </c>
      <c r="H332" s="75" t="s">
        <v>778</v>
      </c>
      <c r="K332" s="177"/>
    </row>
    <row r="333" spans="1:11">
      <c r="A333" s="69">
        <v>330</v>
      </c>
      <c r="B333" s="52" t="s">
        <v>181</v>
      </c>
      <c r="C333" s="53" t="s">
        <v>182</v>
      </c>
      <c r="D333" s="72" t="s">
        <v>2105</v>
      </c>
      <c r="E333" s="52" t="s">
        <v>794</v>
      </c>
      <c r="F333" s="53" t="s">
        <v>1982</v>
      </c>
      <c r="G333" s="55" t="s">
        <v>795</v>
      </c>
      <c r="H333" s="75" t="s">
        <v>183</v>
      </c>
      <c r="K333" s="177"/>
    </row>
    <row r="334" spans="1:11">
      <c r="A334" s="69">
        <v>331</v>
      </c>
      <c r="B334" s="52" t="s">
        <v>1289</v>
      </c>
      <c r="C334" s="53" t="s">
        <v>36</v>
      </c>
      <c r="D334" s="72" t="s">
        <v>2105</v>
      </c>
      <c r="E334" s="52" t="s">
        <v>1419</v>
      </c>
      <c r="F334" s="53" t="s">
        <v>1983</v>
      </c>
      <c r="G334" s="55">
        <v>3154972853</v>
      </c>
      <c r="H334" s="75" t="s">
        <v>781</v>
      </c>
      <c r="K334" s="177"/>
    </row>
    <row r="335" spans="1:11">
      <c r="A335" s="69">
        <v>332</v>
      </c>
      <c r="B335" s="52" t="s">
        <v>1290</v>
      </c>
      <c r="C335" s="53" t="s">
        <v>36</v>
      </c>
      <c r="D335" s="72" t="s">
        <v>2105</v>
      </c>
      <c r="E335" s="52" t="s">
        <v>222</v>
      </c>
      <c r="F335" s="53" t="s">
        <v>1984</v>
      </c>
      <c r="G335" s="55">
        <v>3004012121</v>
      </c>
      <c r="H335" s="75" t="s">
        <v>223</v>
      </c>
      <c r="K335" s="177"/>
    </row>
    <row r="336" spans="1:11">
      <c r="A336" s="69">
        <v>333</v>
      </c>
      <c r="B336" s="52" t="s">
        <v>1291</v>
      </c>
      <c r="C336" s="53" t="s">
        <v>36</v>
      </c>
      <c r="D336" s="72" t="s">
        <v>2105</v>
      </c>
      <c r="E336" s="52" t="s">
        <v>1420</v>
      </c>
      <c r="F336" s="53" t="s">
        <v>1985</v>
      </c>
      <c r="G336" s="55">
        <v>3146036512</v>
      </c>
      <c r="H336" s="75" t="s">
        <v>1421</v>
      </c>
      <c r="K336" s="177"/>
    </row>
    <row r="337" spans="1:11">
      <c r="A337" s="69">
        <v>334</v>
      </c>
      <c r="B337" s="52" t="s">
        <v>1292</v>
      </c>
      <c r="C337" s="53" t="s">
        <v>36</v>
      </c>
      <c r="D337" s="72" t="s">
        <v>2105</v>
      </c>
      <c r="E337" s="52" t="s">
        <v>1422</v>
      </c>
      <c r="F337" s="53" t="s">
        <v>1986</v>
      </c>
      <c r="G337" s="55">
        <v>3016580283</v>
      </c>
      <c r="H337" s="75" t="s">
        <v>1423</v>
      </c>
      <c r="K337" s="177"/>
    </row>
    <row r="338" spans="1:11">
      <c r="A338" s="69">
        <v>335</v>
      </c>
      <c r="B338" s="52" t="s">
        <v>1293</v>
      </c>
      <c r="C338" s="53" t="s">
        <v>36</v>
      </c>
      <c r="D338" s="72" t="s">
        <v>2105</v>
      </c>
      <c r="E338" s="52" t="s">
        <v>1424</v>
      </c>
      <c r="F338" s="53" t="s">
        <v>779</v>
      </c>
      <c r="G338" s="55">
        <v>3016578077</v>
      </c>
      <c r="H338" s="75" t="s">
        <v>1425</v>
      </c>
      <c r="K338" s="177"/>
    </row>
    <row r="339" spans="1:11">
      <c r="A339" s="69">
        <v>336</v>
      </c>
      <c r="B339" s="52" t="s">
        <v>1294</v>
      </c>
      <c r="C339" s="53" t="s">
        <v>36</v>
      </c>
      <c r="D339" s="72" t="s">
        <v>2105</v>
      </c>
      <c r="E339" s="52" t="s">
        <v>175</v>
      </c>
      <c r="F339" s="53" t="s">
        <v>1987</v>
      </c>
      <c r="G339" s="55">
        <v>3102574429</v>
      </c>
      <c r="H339" s="75" t="s">
        <v>780</v>
      </c>
      <c r="K339" s="177"/>
    </row>
    <row r="340" spans="1:11">
      <c r="A340" s="69">
        <v>337</v>
      </c>
      <c r="B340" s="52" t="s">
        <v>261</v>
      </c>
      <c r="C340" s="53" t="s">
        <v>36</v>
      </c>
      <c r="D340" s="72" t="s">
        <v>2107</v>
      </c>
      <c r="E340" s="52" t="s">
        <v>262</v>
      </c>
      <c r="F340" s="160" t="s">
        <v>1988</v>
      </c>
      <c r="G340" s="55" t="s">
        <v>263</v>
      </c>
      <c r="H340" s="75" t="s">
        <v>264</v>
      </c>
      <c r="K340" s="177"/>
    </row>
    <row r="341" spans="1:11">
      <c r="A341" s="69">
        <v>338</v>
      </c>
      <c r="B341" s="52" t="s">
        <v>265</v>
      </c>
      <c r="C341" s="53" t="s">
        <v>36</v>
      </c>
      <c r="D341" s="72" t="s">
        <v>2107</v>
      </c>
      <c r="E341" s="52" t="s">
        <v>1426</v>
      </c>
      <c r="F341" s="53" t="s">
        <v>1989</v>
      </c>
      <c r="G341" s="55" t="s">
        <v>1990</v>
      </c>
      <c r="H341" s="75" t="s">
        <v>1991</v>
      </c>
      <c r="K341" s="177"/>
    </row>
    <row r="342" spans="1:11">
      <c r="A342" s="69">
        <v>339</v>
      </c>
      <c r="B342" s="52" t="s">
        <v>266</v>
      </c>
      <c r="C342" s="53" t="s">
        <v>36</v>
      </c>
      <c r="D342" s="72" t="s">
        <v>2107</v>
      </c>
      <c r="E342" s="52" t="s">
        <v>782</v>
      </c>
      <c r="F342" s="53" t="s">
        <v>267</v>
      </c>
      <c r="G342" s="52" t="s">
        <v>783</v>
      </c>
      <c r="H342" s="75" t="s">
        <v>784</v>
      </c>
      <c r="K342" s="177"/>
    </row>
    <row r="343" spans="1:11">
      <c r="A343" s="69">
        <v>340</v>
      </c>
      <c r="B343" s="52" t="s">
        <v>271</v>
      </c>
      <c r="C343" s="53" t="s">
        <v>36</v>
      </c>
      <c r="D343" s="72" t="s">
        <v>2107</v>
      </c>
      <c r="E343" s="52" t="s">
        <v>272</v>
      </c>
      <c r="F343" s="53" t="s">
        <v>273</v>
      </c>
      <c r="G343" s="55" t="s">
        <v>274</v>
      </c>
      <c r="H343" s="75" t="s">
        <v>275</v>
      </c>
      <c r="K343" s="177"/>
    </row>
    <row r="344" spans="1:11">
      <c r="A344" s="69">
        <v>341</v>
      </c>
      <c r="B344" s="52" t="s">
        <v>312</v>
      </c>
      <c r="C344" s="53" t="s">
        <v>36</v>
      </c>
      <c r="D344" s="72" t="s">
        <v>2107</v>
      </c>
      <c r="E344" s="52" t="s">
        <v>1427</v>
      </c>
      <c r="F344" s="53" t="s">
        <v>313</v>
      </c>
      <c r="G344" s="55" t="s">
        <v>1428</v>
      </c>
      <c r="H344" s="75" t="s">
        <v>1992</v>
      </c>
      <c r="K344" s="177"/>
    </row>
    <row r="345" spans="1:11">
      <c r="A345" s="69">
        <v>342</v>
      </c>
      <c r="B345" s="52" t="s">
        <v>338</v>
      </c>
      <c r="C345" s="53" t="s">
        <v>36</v>
      </c>
      <c r="D345" s="72" t="s">
        <v>2107</v>
      </c>
      <c r="E345" s="52" t="s">
        <v>339</v>
      </c>
      <c r="F345" s="53" t="s">
        <v>1993</v>
      </c>
      <c r="G345" s="55" t="s">
        <v>785</v>
      </c>
      <c r="H345" s="75" t="s">
        <v>340</v>
      </c>
      <c r="K345" s="177"/>
    </row>
    <row r="346" spans="1:11">
      <c r="A346" s="69">
        <v>343</v>
      </c>
      <c r="B346" s="52" t="s">
        <v>397</v>
      </c>
      <c r="C346" s="53" t="s">
        <v>36</v>
      </c>
      <c r="D346" s="72" t="s">
        <v>2106</v>
      </c>
      <c r="E346" s="52" t="s">
        <v>1994</v>
      </c>
      <c r="F346" s="53" t="s">
        <v>1429</v>
      </c>
      <c r="G346" s="55" t="s">
        <v>1995</v>
      </c>
      <c r="H346" s="75" t="s">
        <v>414</v>
      </c>
      <c r="K346" s="177"/>
    </row>
    <row r="347" spans="1:11">
      <c r="A347" s="69">
        <v>344</v>
      </c>
      <c r="B347" s="52" t="s">
        <v>412</v>
      </c>
      <c r="C347" s="53" t="s">
        <v>36</v>
      </c>
      <c r="D347" s="72" t="s">
        <v>2106</v>
      </c>
      <c r="E347" s="52" t="s">
        <v>413</v>
      </c>
      <c r="F347" s="53" t="s">
        <v>858</v>
      </c>
      <c r="G347" s="55">
        <v>3156707244</v>
      </c>
      <c r="H347" s="75" t="s">
        <v>398</v>
      </c>
      <c r="K347" s="177"/>
    </row>
    <row r="348" spans="1:11">
      <c r="A348" s="69">
        <v>345</v>
      </c>
      <c r="B348" s="52" t="s">
        <v>473</v>
      </c>
      <c r="C348" s="53" t="s">
        <v>36</v>
      </c>
      <c r="D348" s="72" t="s">
        <v>2106</v>
      </c>
      <c r="E348" s="52" t="s">
        <v>474</v>
      </c>
      <c r="F348" s="53" t="s">
        <v>475</v>
      </c>
      <c r="G348" s="55">
        <v>3102023996</v>
      </c>
      <c r="H348" s="75" t="s">
        <v>786</v>
      </c>
      <c r="K348" s="177"/>
    </row>
    <row r="349" spans="1:11">
      <c r="A349" s="69">
        <v>346</v>
      </c>
      <c r="B349" s="52" t="s">
        <v>480</v>
      </c>
      <c r="C349" s="53" t="s">
        <v>36</v>
      </c>
      <c r="D349" s="72" t="s">
        <v>2106</v>
      </c>
      <c r="E349" s="52" t="s">
        <v>481</v>
      </c>
      <c r="F349" s="53" t="s">
        <v>1996</v>
      </c>
      <c r="G349" s="55">
        <v>2638700</v>
      </c>
      <c r="H349" s="75" t="s">
        <v>787</v>
      </c>
      <c r="K349" s="177"/>
    </row>
    <row r="350" spans="1:11">
      <c r="A350" s="69">
        <v>347</v>
      </c>
      <c r="B350" s="52" t="s">
        <v>512</v>
      </c>
      <c r="C350" s="53" t="s">
        <v>36</v>
      </c>
      <c r="D350" s="72" t="s">
        <v>2106</v>
      </c>
      <c r="E350" s="52" t="s">
        <v>513</v>
      </c>
      <c r="F350" s="53" t="s">
        <v>514</v>
      </c>
      <c r="G350" s="55" t="s">
        <v>1430</v>
      </c>
      <c r="H350" s="75" t="s">
        <v>788</v>
      </c>
      <c r="K350" s="177"/>
    </row>
    <row r="351" spans="1:11">
      <c r="A351" s="69">
        <v>348</v>
      </c>
      <c r="B351" s="52" t="s">
        <v>530</v>
      </c>
      <c r="C351" s="53" t="s">
        <v>36</v>
      </c>
      <c r="D351" s="72" t="s">
        <v>2106</v>
      </c>
      <c r="E351" s="52" t="s">
        <v>789</v>
      </c>
      <c r="F351" s="53" t="s">
        <v>1997</v>
      </c>
      <c r="G351" s="55" t="s">
        <v>790</v>
      </c>
      <c r="H351" s="75" t="s">
        <v>531</v>
      </c>
      <c r="K351" s="177"/>
    </row>
    <row r="352" spans="1:11">
      <c r="A352" s="69">
        <v>349</v>
      </c>
      <c r="B352" s="52" t="s">
        <v>603</v>
      </c>
      <c r="C352" s="53" t="s">
        <v>36</v>
      </c>
      <c r="D352" s="72" t="s">
        <v>2106</v>
      </c>
      <c r="E352" s="52" t="s">
        <v>604</v>
      </c>
      <c r="F352" s="53" t="s">
        <v>1998</v>
      </c>
      <c r="G352" s="55" t="s">
        <v>791</v>
      </c>
      <c r="H352" s="75" t="s">
        <v>605</v>
      </c>
      <c r="K352" s="177"/>
    </row>
    <row r="353" spans="1:11">
      <c r="A353" s="69">
        <v>350</v>
      </c>
      <c r="B353" s="52" t="s">
        <v>623</v>
      </c>
      <c r="C353" s="53" t="s">
        <v>36</v>
      </c>
      <c r="D353" s="72" t="s">
        <v>2106</v>
      </c>
      <c r="E353" s="52" t="s">
        <v>1431</v>
      </c>
      <c r="F353" s="53" t="s">
        <v>1999</v>
      </c>
      <c r="G353" s="55">
        <v>3156194291</v>
      </c>
      <c r="H353" s="75" t="s">
        <v>624</v>
      </c>
      <c r="K353" s="177"/>
    </row>
    <row r="354" spans="1:11">
      <c r="A354" s="69">
        <v>351</v>
      </c>
      <c r="B354" s="52" t="s">
        <v>663</v>
      </c>
      <c r="C354" s="53" t="s">
        <v>36</v>
      </c>
      <c r="D354" s="72" t="s">
        <v>2106</v>
      </c>
      <c r="E354" s="52" t="s">
        <v>664</v>
      </c>
      <c r="F354" s="53" t="s">
        <v>1432</v>
      </c>
      <c r="G354" s="55" t="s">
        <v>2000</v>
      </c>
      <c r="H354" s="75" t="s">
        <v>665</v>
      </c>
      <c r="K354" s="177"/>
    </row>
    <row r="355" spans="1:11">
      <c r="A355" s="69">
        <v>352</v>
      </c>
      <c r="B355" s="52" t="s">
        <v>710</v>
      </c>
      <c r="C355" s="53" t="s">
        <v>36</v>
      </c>
      <c r="D355" s="72" t="s">
        <v>2106</v>
      </c>
      <c r="E355" s="52" t="s">
        <v>2001</v>
      </c>
      <c r="F355" s="53" t="s">
        <v>2002</v>
      </c>
      <c r="G355" s="55" t="s">
        <v>792</v>
      </c>
      <c r="H355" s="75" t="s">
        <v>711</v>
      </c>
      <c r="K355" s="177"/>
    </row>
    <row r="356" spans="1:11">
      <c r="A356" s="69">
        <v>353</v>
      </c>
      <c r="B356" s="52" t="s">
        <v>712</v>
      </c>
      <c r="C356" s="53" t="s">
        <v>36</v>
      </c>
      <c r="D356" s="72" t="s">
        <v>2106</v>
      </c>
      <c r="E356" s="52" t="s">
        <v>713</v>
      </c>
      <c r="F356" s="53" t="s">
        <v>2003</v>
      </c>
      <c r="G356" s="55" t="s">
        <v>793</v>
      </c>
      <c r="H356" s="75" t="s">
        <v>714</v>
      </c>
      <c r="K356" s="177"/>
    </row>
    <row r="357" spans="1:11">
      <c r="A357" s="69">
        <v>354</v>
      </c>
      <c r="B357" s="52" t="s">
        <v>1253</v>
      </c>
      <c r="C357" s="53" t="s">
        <v>76</v>
      </c>
      <c r="D357" s="72" t="s">
        <v>1477</v>
      </c>
      <c r="E357" s="52" t="s">
        <v>77</v>
      </c>
      <c r="F357" s="53" t="s">
        <v>2004</v>
      </c>
      <c r="G357" s="55">
        <v>5642201</v>
      </c>
      <c r="H357" s="75" t="s">
        <v>78</v>
      </c>
      <c r="K357" s="177"/>
    </row>
    <row r="358" spans="1:11">
      <c r="A358" s="69">
        <v>355</v>
      </c>
      <c r="B358" s="52" t="s">
        <v>308</v>
      </c>
      <c r="C358" s="53" t="s">
        <v>76</v>
      </c>
      <c r="D358" s="72" t="s">
        <v>2107</v>
      </c>
      <c r="E358" s="52" t="s">
        <v>309</v>
      </c>
      <c r="F358" s="53" t="s">
        <v>2004</v>
      </c>
      <c r="G358" s="55">
        <v>5642201</v>
      </c>
      <c r="H358" s="75" t="s">
        <v>78</v>
      </c>
      <c r="K358" s="177"/>
    </row>
    <row r="359" spans="1:11">
      <c r="A359" s="69">
        <v>356</v>
      </c>
      <c r="B359" s="52" t="s">
        <v>1254</v>
      </c>
      <c r="C359" s="53" t="s">
        <v>79</v>
      </c>
      <c r="D359" s="72" t="s">
        <v>1477</v>
      </c>
      <c r="E359" s="52" t="s">
        <v>857</v>
      </c>
      <c r="F359" s="53" t="s">
        <v>2005</v>
      </c>
      <c r="G359" s="55" t="s">
        <v>2006</v>
      </c>
      <c r="H359" s="75" t="s">
        <v>2007</v>
      </c>
      <c r="K359" s="177"/>
    </row>
    <row r="360" spans="1:11">
      <c r="A360" s="69">
        <v>357</v>
      </c>
      <c r="B360" s="52" t="s">
        <v>322</v>
      </c>
      <c r="C360" s="53" t="s">
        <v>79</v>
      </c>
      <c r="D360" s="53" t="s">
        <v>2107</v>
      </c>
      <c r="E360" s="52" t="s">
        <v>323</v>
      </c>
      <c r="F360" s="53" t="s">
        <v>2005</v>
      </c>
      <c r="G360" s="55" t="s">
        <v>2008</v>
      </c>
      <c r="H360" s="75" t="s">
        <v>324</v>
      </c>
      <c r="K360" s="177"/>
    </row>
    <row r="361" spans="1:11">
      <c r="A361" s="70">
        <v>358</v>
      </c>
      <c r="B361" s="71" t="s">
        <v>2241</v>
      </c>
      <c r="C361" s="72" t="s">
        <v>6</v>
      </c>
      <c r="D361" s="72" t="s">
        <v>2104</v>
      </c>
      <c r="E361" s="71" t="s">
        <v>3268</v>
      </c>
      <c r="F361" s="72" t="s">
        <v>1602</v>
      </c>
      <c r="G361" s="74" t="s">
        <v>2242</v>
      </c>
      <c r="H361" s="75" t="s">
        <v>3269</v>
      </c>
      <c r="K361" s="177"/>
    </row>
    <row r="362" spans="1:11">
      <c r="A362" s="69">
        <v>359</v>
      </c>
      <c r="B362" s="52" t="s">
        <v>2228</v>
      </c>
      <c r="C362" s="53" t="s">
        <v>29</v>
      </c>
      <c r="D362" s="72" t="s">
        <v>2106</v>
      </c>
      <c r="E362" s="52" t="s">
        <v>2243</v>
      </c>
      <c r="F362" s="53" t="s">
        <v>2244</v>
      </c>
      <c r="G362" s="55">
        <v>3009124000</v>
      </c>
      <c r="H362" s="75" t="s">
        <v>2245</v>
      </c>
      <c r="K362" s="177"/>
    </row>
    <row r="363" spans="1:11">
      <c r="A363" s="69">
        <v>360</v>
      </c>
      <c r="B363" s="52" t="s">
        <v>2229</v>
      </c>
      <c r="C363" s="53" t="s">
        <v>220</v>
      </c>
      <c r="D363" s="72" t="s">
        <v>2105</v>
      </c>
      <c r="E363" s="52" t="s">
        <v>2248</v>
      </c>
      <c r="F363" s="53" t="s">
        <v>2246</v>
      </c>
      <c r="G363" s="55">
        <v>3218109970</v>
      </c>
      <c r="H363" s="75" t="s">
        <v>2247</v>
      </c>
      <c r="K363" s="177"/>
    </row>
    <row r="364" spans="1:11">
      <c r="A364" s="69">
        <v>361</v>
      </c>
      <c r="B364" s="52" t="s">
        <v>2274</v>
      </c>
      <c r="C364" s="53" t="s">
        <v>52</v>
      </c>
      <c r="D364" s="72" t="s">
        <v>2105</v>
      </c>
      <c r="E364" s="52" t="s">
        <v>2275</v>
      </c>
      <c r="F364" s="53" t="s">
        <v>2276</v>
      </c>
      <c r="G364" s="55">
        <v>3136784635</v>
      </c>
      <c r="H364" s="75" t="s">
        <v>2277</v>
      </c>
      <c r="K364" s="177"/>
    </row>
    <row r="365" spans="1:11">
      <c r="A365" s="69">
        <v>362</v>
      </c>
      <c r="B365" s="52" t="s">
        <v>2230</v>
      </c>
      <c r="C365" s="53" t="s">
        <v>49</v>
      </c>
      <c r="D365" s="72" t="s">
        <v>2105</v>
      </c>
      <c r="E365" s="52" t="s">
        <v>2281</v>
      </c>
      <c r="F365" s="53" t="s">
        <v>2280</v>
      </c>
      <c r="G365" s="55"/>
      <c r="H365" s="75" t="s">
        <v>2277</v>
      </c>
      <c r="K365" s="177"/>
    </row>
    <row r="366" spans="1:11">
      <c r="A366" s="69">
        <v>363</v>
      </c>
      <c r="B366" s="52" t="s">
        <v>2231</v>
      </c>
      <c r="C366" s="53" t="s">
        <v>49</v>
      </c>
      <c r="D366" s="72" t="s">
        <v>2105</v>
      </c>
      <c r="E366" s="52" t="s">
        <v>2278</v>
      </c>
      <c r="F366" s="53" t="s">
        <v>2279</v>
      </c>
      <c r="G366" s="55"/>
      <c r="H366" s="75" t="s">
        <v>2277</v>
      </c>
      <c r="K366" s="177"/>
    </row>
    <row r="367" spans="1:11">
      <c r="A367" s="69">
        <v>364</v>
      </c>
      <c r="B367" s="52" t="s">
        <v>2232</v>
      </c>
      <c r="C367" s="53" t="s">
        <v>49</v>
      </c>
      <c r="D367" s="72" t="s">
        <v>2105</v>
      </c>
      <c r="E367" s="52" t="s">
        <v>2282</v>
      </c>
      <c r="F367" s="53" t="s">
        <v>2283</v>
      </c>
      <c r="G367" s="55">
        <v>3126103737</v>
      </c>
      <c r="H367" s="75" t="s">
        <v>2284</v>
      </c>
      <c r="K367" s="177"/>
    </row>
    <row r="368" spans="1:11">
      <c r="A368" s="69">
        <v>365</v>
      </c>
      <c r="B368" s="52" t="s">
        <v>2233</v>
      </c>
      <c r="C368" s="53" t="s">
        <v>9</v>
      </c>
      <c r="D368" s="72" t="s">
        <v>2106</v>
      </c>
      <c r="E368" s="52" t="s">
        <v>2287</v>
      </c>
      <c r="F368" s="53" t="s">
        <v>2286</v>
      </c>
      <c r="G368" s="55">
        <v>6045516613</v>
      </c>
      <c r="H368" s="75" t="s">
        <v>2285</v>
      </c>
      <c r="K368" s="177"/>
    </row>
    <row r="369" spans="1:11">
      <c r="A369" s="69">
        <v>366</v>
      </c>
      <c r="B369" s="52" t="s">
        <v>2234</v>
      </c>
      <c r="C369" s="53" t="s">
        <v>55</v>
      </c>
      <c r="D369" s="72" t="s">
        <v>2105</v>
      </c>
      <c r="E369" s="52" t="s">
        <v>2288</v>
      </c>
      <c r="F369" s="53" t="s">
        <v>2289</v>
      </c>
      <c r="G369" s="55">
        <v>3166186403</v>
      </c>
      <c r="H369" s="75" t="s">
        <v>511</v>
      </c>
      <c r="K369" s="177"/>
    </row>
    <row r="370" spans="1:11">
      <c r="A370" s="69">
        <v>367</v>
      </c>
      <c r="B370" s="52" t="s">
        <v>2235</v>
      </c>
      <c r="C370" s="53" t="s">
        <v>12</v>
      </c>
      <c r="D370" s="72" t="s">
        <v>2106</v>
      </c>
      <c r="E370" s="52" t="s">
        <v>2290</v>
      </c>
      <c r="F370" s="53" t="s">
        <v>2291</v>
      </c>
      <c r="G370" s="55">
        <v>6078836009</v>
      </c>
      <c r="H370" s="75" t="s">
        <v>2292</v>
      </c>
      <c r="K370" s="177"/>
    </row>
    <row r="371" spans="1:11">
      <c r="A371" s="69">
        <v>368</v>
      </c>
      <c r="B371" s="52" t="s">
        <v>2236</v>
      </c>
      <c r="C371" s="53" t="s">
        <v>1284</v>
      </c>
      <c r="D371" s="72" t="s">
        <v>2305</v>
      </c>
      <c r="E371" s="52" t="s">
        <v>2293</v>
      </c>
      <c r="F371" s="53" t="s">
        <v>2294</v>
      </c>
      <c r="G371" s="55">
        <v>3228482058</v>
      </c>
      <c r="H371" s="75" t="s">
        <v>2295</v>
      </c>
      <c r="K371" s="177"/>
    </row>
    <row r="372" spans="1:11">
      <c r="A372" s="69">
        <v>369</v>
      </c>
      <c r="B372" s="52" t="s">
        <v>2237</v>
      </c>
      <c r="C372" s="53" t="s">
        <v>1284</v>
      </c>
      <c r="D372" s="72" t="s">
        <v>2305</v>
      </c>
      <c r="E372" s="52" t="s">
        <v>2296</v>
      </c>
      <c r="F372" s="53" t="s">
        <v>2297</v>
      </c>
      <c r="G372" s="55">
        <v>3015429124</v>
      </c>
      <c r="H372" s="75" t="s">
        <v>2298</v>
      </c>
      <c r="K372" s="177"/>
    </row>
    <row r="373" spans="1:11">
      <c r="A373" s="69">
        <v>370</v>
      </c>
      <c r="B373" s="52" t="s">
        <v>2238</v>
      </c>
      <c r="C373" s="53" t="s">
        <v>1284</v>
      </c>
      <c r="D373" s="72" t="s">
        <v>2305</v>
      </c>
      <c r="E373" s="52" t="s">
        <v>2299</v>
      </c>
      <c r="F373" s="53" t="s">
        <v>2300</v>
      </c>
      <c r="G373" s="55">
        <v>3232098399</v>
      </c>
      <c r="H373" s="75" t="s">
        <v>2301</v>
      </c>
      <c r="K373" s="177"/>
    </row>
    <row r="374" spans="1:11">
      <c r="A374" s="69">
        <v>371</v>
      </c>
      <c r="B374" s="52" t="s">
        <v>2239</v>
      </c>
      <c r="C374" s="53" t="s">
        <v>15</v>
      </c>
      <c r="D374" s="72" t="s">
        <v>2105</v>
      </c>
      <c r="E374" s="52" t="s">
        <v>2302</v>
      </c>
      <c r="F374" s="53" t="s">
        <v>2303</v>
      </c>
      <c r="G374" s="55">
        <v>3013623005</v>
      </c>
      <c r="H374" s="75" t="s">
        <v>2304</v>
      </c>
      <c r="K374" s="177"/>
    </row>
    <row r="375" spans="1:11">
      <c r="A375" s="69">
        <v>372</v>
      </c>
      <c r="B375" s="52" t="s">
        <v>2240</v>
      </c>
      <c r="C375" s="53" t="s">
        <v>58</v>
      </c>
      <c r="D375" s="72" t="s">
        <v>2105</v>
      </c>
      <c r="E375" s="52" t="s">
        <v>2308</v>
      </c>
      <c r="F375" s="53" t="s">
        <v>2309</v>
      </c>
      <c r="G375" s="55" t="s">
        <v>2310</v>
      </c>
      <c r="H375" s="75" t="s">
        <v>2311</v>
      </c>
      <c r="K375" s="177"/>
    </row>
    <row r="376" spans="1:11">
      <c r="A376" s="69">
        <v>373</v>
      </c>
      <c r="B376" s="52" t="s">
        <v>2312</v>
      </c>
      <c r="C376" s="53" t="s">
        <v>31</v>
      </c>
      <c r="D376" s="72" t="s">
        <v>2105</v>
      </c>
      <c r="E376" s="52" t="s">
        <v>2313</v>
      </c>
      <c r="F376" s="53" t="s">
        <v>2314</v>
      </c>
      <c r="G376" s="55">
        <v>3226689807</v>
      </c>
      <c r="H376" s="75" t="s">
        <v>2315</v>
      </c>
      <c r="K376" s="177"/>
    </row>
    <row r="377" spans="1:11">
      <c r="A377" s="69">
        <v>374</v>
      </c>
      <c r="B377" s="52" t="s">
        <v>2852</v>
      </c>
      <c r="C377" s="53" t="s">
        <v>36</v>
      </c>
      <c r="D377" s="72" t="s">
        <v>2105</v>
      </c>
      <c r="E377" s="52" t="s">
        <v>3265</v>
      </c>
      <c r="F377" s="53" t="s">
        <v>3266</v>
      </c>
      <c r="G377" s="55"/>
      <c r="H377" s="75" t="s">
        <v>788</v>
      </c>
      <c r="K377" s="177"/>
    </row>
    <row r="378" spans="1:11">
      <c r="A378" s="69">
        <v>375</v>
      </c>
      <c r="B378" s="52" t="s">
        <v>2853</v>
      </c>
      <c r="C378" s="53" t="s">
        <v>27</v>
      </c>
      <c r="D378" s="72" t="s">
        <v>2106</v>
      </c>
      <c r="E378" s="52" t="s">
        <v>3270</v>
      </c>
      <c r="F378" s="53" t="s">
        <v>3271</v>
      </c>
      <c r="G378" s="55">
        <v>3009124000</v>
      </c>
      <c r="H378" s="75" t="s">
        <v>3267</v>
      </c>
      <c r="K378" s="177"/>
    </row>
    <row r="379" spans="1:11">
      <c r="A379" s="69">
        <v>376</v>
      </c>
      <c r="B379" s="52" t="s">
        <v>2854</v>
      </c>
      <c r="C379" s="53" t="s">
        <v>58</v>
      </c>
      <c r="D379" s="72" t="s">
        <v>2105</v>
      </c>
      <c r="E379" s="52" t="s">
        <v>3275</v>
      </c>
      <c r="F379" s="52" t="s">
        <v>3272</v>
      </c>
      <c r="G379" s="55" t="s">
        <v>3273</v>
      </c>
      <c r="H379" s="75" t="s">
        <v>3274</v>
      </c>
      <c r="K379" s="177"/>
    </row>
    <row r="380" spans="1:11">
      <c r="A380" s="69">
        <v>377</v>
      </c>
      <c r="B380" s="52" t="s">
        <v>3264</v>
      </c>
      <c r="C380" s="53" t="s">
        <v>20</v>
      </c>
      <c r="D380" s="72" t="s">
        <v>2105</v>
      </c>
      <c r="E380" s="52" t="s">
        <v>3276</v>
      </c>
      <c r="F380" s="53" t="s">
        <v>3277</v>
      </c>
      <c r="G380" s="55" t="s">
        <v>3278</v>
      </c>
      <c r="H380" s="75" t="s">
        <v>3279</v>
      </c>
      <c r="K380" s="177"/>
    </row>
    <row r="381" spans="1:11">
      <c r="A381" s="69">
        <v>378</v>
      </c>
      <c r="B381" s="52" t="s">
        <v>3319</v>
      </c>
      <c r="C381" s="53" t="s">
        <v>20</v>
      </c>
      <c r="D381" s="72" t="s">
        <v>2106</v>
      </c>
      <c r="E381" s="52" t="s">
        <v>3320</v>
      </c>
      <c r="F381" s="53" t="s">
        <v>3321</v>
      </c>
      <c r="G381" s="55">
        <v>3228912829</v>
      </c>
      <c r="H381" s="75" t="s">
        <v>3322</v>
      </c>
      <c r="K381" s="177"/>
    </row>
    <row r="382" spans="1:11">
      <c r="A382" s="69">
        <v>379</v>
      </c>
      <c r="B382" s="52" t="s">
        <v>3354</v>
      </c>
      <c r="C382" s="53" t="s">
        <v>1284</v>
      </c>
      <c r="D382" s="72" t="s">
        <v>2305</v>
      </c>
      <c r="E382" s="52" t="s">
        <v>3356</v>
      </c>
      <c r="F382" s="53" t="s">
        <v>3358</v>
      </c>
      <c r="G382" s="55">
        <v>3118206644</v>
      </c>
      <c r="H382" s="75" t="s">
        <v>3360</v>
      </c>
      <c r="K382" s="177"/>
    </row>
    <row r="383" spans="1:11">
      <c r="A383" s="69">
        <v>380</v>
      </c>
      <c r="B383" s="52" t="s">
        <v>3355</v>
      </c>
      <c r="C383" s="53" t="s">
        <v>1284</v>
      </c>
      <c r="D383" s="72" t="s">
        <v>2305</v>
      </c>
      <c r="E383" s="52" t="s">
        <v>3357</v>
      </c>
      <c r="F383" s="53" t="s">
        <v>3359</v>
      </c>
      <c r="G383" s="55">
        <v>3214417438</v>
      </c>
      <c r="H383" s="75" t="s">
        <v>3361</v>
      </c>
      <c r="K383" s="177"/>
    </row>
    <row r="384" spans="1:11">
      <c r="A384" s="69">
        <v>381</v>
      </c>
      <c r="B384" s="52" t="s">
        <v>3381</v>
      </c>
      <c r="C384" s="53" t="s">
        <v>52</v>
      </c>
      <c r="D384" s="72" t="s">
        <v>2106</v>
      </c>
      <c r="E384" s="65" t="s">
        <v>3388</v>
      </c>
      <c r="F384" s="53" t="s">
        <v>3387</v>
      </c>
      <c r="G384" s="55">
        <v>3102089682</v>
      </c>
      <c r="H384" s="368" t="s">
        <v>3386</v>
      </c>
      <c r="K384" s="177"/>
    </row>
    <row r="385" spans="1:11">
      <c r="A385" s="69">
        <v>382</v>
      </c>
      <c r="B385" s="52" t="s">
        <v>3410</v>
      </c>
      <c r="C385" s="53" t="s">
        <v>1284</v>
      </c>
      <c r="D385" s="72" t="s">
        <v>2305</v>
      </c>
      <c r="E385" s="52" t="s">
        <v>3659</v>
      </c>
      <c r="F385" s="53" t="s">
        <v>1856</v>
      </c>
      <c r="G385" s="55">
        <v>3188521785</v>
      </c>
      <c r="H385" s="75" t="s">
        <v>3660</v>
      </c>
      <c r="K385" s="177"/>
    </row>
    <row r="386" spans="1:11">
      <c r="A386" s="69">
        <v>383</v>
      </c>
      <c r="B386" s="52" t="s">
        <v>3411</v>
      </c>
      <c r="C386" s="53" t="s">
        <v>1284</v>
      </c>
      <c r="D386" s="72" t="s">
        <v>2305</v>
      </c>
      <c r="E386" s="52" t="s">
        <v>3659</v>
      </c>
      <c r="F386" s="53" t="s">
        <v>1856</v>
      </c>
      <c r="G386" s="55">
        <v>3188521785</v>
      </c>
      <c r="H386" s="75" t="s">
        <v>3660</v>
      </c>
      <c r="K386" s="177"/>
    </row>
    <row r="387" spans="1:11" ht="15">
      <c r="B387"/>
      <c r="C387"/>
      <c r="D387"/>
    </row>
    <row r="388" spans="1:11" ht="15">
      <c r="B388"/>
      <c r="C388"/>
      <c r="D388"/>
    </row>
    <row r="389" spans="1:11" ht="15">
      <c r="B389"/>
      <c r="C389"/>
      <c r="D389"/>
    </row>
    <row r="390" spans="1:11" ht="15">
      <c r="B390"/>
      <c r="C390"/>
      <c r="D390"/>
    </row>
    <row r="391" spans="1:11" ht="15">
      <c r="B391"/>
      <c r="C391"/>
      <c r="D391"/>
    </row>
    <row r="392" spans="1:11" ht="15">
      <c r="B392"/>
      <c r="C392"/>
      <c r="D392"/>
    </row>
    <row r="393" spans="1:11" ht="15">
      <c r="B393"/>
      <c r="C393"/>
      <c r="D393"/>
    </row>
    <row r="394" spans="1:11" ht="15">
      <c r="B394"/>
      <c r="C394"/>
      <c r="D394"/>
    </row>
  </sheetData>
  <autoFilter ref="A3:H386" xr:uid="{00000000-0009-0000-0000-00000E000000}"/>
  <mergeCells count="2">
    <mergeCell ref="A2:H2"/>
    <mergeCell ref="A1:H1"/>
  </mergeCells>
  <hyperlinks>
    <hyperlink ref="H82" r:id="rId1" xr:uid="{00000000-0004-0000-0E00-000000000000}"/>
    <hyperlink ref="H85" r:id="rId2" xr:uid="{00000000-0004-0000-0E00-000001000000}"/>
    <hyperlink ref="H123" r:id="rId3" xr:uid="{00000000-0004-0000-0E00-000002000000}"/>
    <hyperlink ref="H122" r:id="rId4" xr:uid="{00000000-0004-0000-0E00-000003000000}"/>
    <hyperlink ref="H119" r:id="rId5" xr:uid="{00000000-0004-0000-0E00-000004000000}"/>
    <hyperlink ref="H116" r:id="rId6" xr:uid="{00000000-0004-0000-0E00-000005000000}"/>
    <hyperlink ref="H115" r:id="rId7" xr:uid="{00000000-0004-0000-0E00-000006000000}"/>
    <hyperlink ref="H120" r:id="rId8" xr:uid="{00000000-0004-0000-0E00-000007000000}"/>
    <hyperlink ref="H121" r:id="rId9" xr:uid="{00000000-0004-0000-0E00-000008000000}"/>
    <hyperlink ref="H92" r:id="rId10" xr:uid="{00000000-0004-0000-0E00-000009000000}"/>
    <hyperlink ref="H114" r:id="rId11" xr:uid="{00000000-0004-0000-0E00-00000A000000}"/>
    <hyperlink ref="H113" r:id="rId12" xr:uid="{00000000-0004-0000-0E00-00000B000000}"/>
    <hyperlink ref="H86" r:id="rId13" xr:uid="{00000000-0004-0000-0E00-00000C000000}"/>
    <hyperlink ref="H88" r:id="rId14" xr:uid="{00000000-0004-0000-0E00-00000D000000}"/>
    <hyperlink ref="H93" r:id="rId15" xr:uid="{00000000-0004-0000-0E00-00000E000000}"/>
    <hyperlink ref="H104" r:id="rId16" xr:uid="{00000000-0004-0000-0E00-00000F000000}"/>
    <hyperlink ref="H101" r:id="rId17" xr:uid="{00000000-0004-0000-0E00-000010000000}"/>
    <hyperlink ref="H96" r:id="rId18" xr:uid="{00000000-0004-0000-0E00-000011000000}"/>
    <hyperlink ref="H89" r:id="rId19" xr:uid="{00000000-0004-0000-0E00-000012000000}"/>
    <hyperlink ref="H81" r:id="rId20" xr:uid="{00000000-0004-0000-0E00-000013000000}"/>
    <hyperlink ref="H90" r:id="rId21" xr:uid="{00000000-0004-0000-0E00-000014000000}"/>
    <hyperlink ref="H95" r:id="rId22" xr:uid="{00000000-0004-0000-0E00-000015000000}"/>
    <hyperlink ref="H75" r:id="rId23" xr:uid="{00000000-0004-0000-0E00-000016000000}"/>
    <hyperlink ref="H77" r:id="rId24" xr:uid="{00000000-0004-0000-0E00-000017000000}"/>
    <hyperlink ref="H103" r:id="rId25" xr:uid="{00000000-0004-0000-0E00-000018000000}"/>
    <hyperlink ref="H100" r:id="rId26" xr:uid="{00000000-0004-0000-0E00-000019000000}"/>
    <hyperlink ref="H99" r:id="rId27" xr:uid="{00000000-0004-0000-0E00-00001A000000}"/>
    <hyperlink ref="H72" r:id="rId28" xr:uid="{00000000-0004-0000-0E00-00001B000000}"/>
    <hyperlink ref="H78" r:id="rId29" xr:uid="{00000000-0004-0000-0E00-00001C000000}"/>
    <hyperlink ref="H73" r:id="rId30" xr:uid="{00000000-0004-0000-0E00-00001D000000}"/>
    <hyperlink ref="H91" r:id="rId31" xr:uid="{00000000-0004-0000-0E00-00001E000000}"/>
    <hyperlink ref="H74" r:id="rId32" xr:uid="{00000000-0004-0000-0E00-00001F000000}"/>
    <hyperlink ref="H102" r:id="rId33" xr:uid="{00000000-0004-0000-0E00-000020000000}"/>
    <hyperlink ref="H108" r:id="rId34" xr:uid="{00000000-0004-0000-0E00-000021000000}"/>
    <hyperlink ref="H106" r:id="rId35" xr:uid="{00000000-0004-0000-0E00-000022000000}"/>
    <hyperlink ref="H87" r:id="rId36" xr:uid="{00000000-0004-0000-0E00-000023000000}"/>
    <hyperlink ref="H80" r:id="rId37" xr:uid="{00000000-0004-0000-0E00-000024000000}"/>
    <hyperlink ref="H79" r:id="rId38" xr:uid="{00000000-0004-0000-0E00-000025000000}"/>
    <hyperlink ref="H98" r:id="rId39" xr:uid="{00000000-0004-0000-0E00-000026000000}"/>
    <hyperlink ref="H110" r:id="rId40" xr:uid="{00000000-0004-0000-0E00-000027000000}"/>
    <hyperlink ref="H94" r:id="rId41" xr:uid="{00000000-0004-0000-0E00-000028000000}"/>
    <hyperlink ref="H83" r:id="rId42" xr:uid="{00000000-0004-0000-0E00-000029000000}"/>
    <hyperlink ref="H76" r:id="rId43" xr:uid="{00000000-0004-0000-0E00-00002A000000}"/>
    <hyperlink ref="H71" r:id="rId44" xr:uid="{00000000-0004-0000-0E00-00002B000000}"/>
    <hyperlink ref="H97" r:id="rId45" xr:uid="{00000000-0004-0000-0E00-00002C000000}"/>
    <hyperlink ref="H112" r:id="rId46" xr:uid="{00000000-0004-0000-0E00-00002D000000}"/>
    <hyperlink ref="H84" r:id="rId47" xr:uid="{00000000-0004-0000-0E00-00002E000000}"/>
    <hyperlink ref="H70" r:id="rId48" xr:uid="{00000000-0004-0000-0E00-00002F000000}"/>
    <hyperlink ref="H111" r:id="rId49" xr:uid="{00000000-0004-0000-0E00-000030000000}"/>
    <hyperlink ref="H357" r:id="rId50" display="mailto:acastro@registraduria.gov.co" xr:uid="{00000000-0004-0000-0E00-000031000000}"/>
    <hyperlink ref="H358" r:id="rId51" display="mailto:acastro@registraduria.gov.co" xr:uid="{00000000-0004-0000-0E00-000032000000}"/>
    <hyperlink ref="H359" r:id="rId52" display="mailto:eorodriguez@registraduria.gov.co" xr:uid="{00000000-0004-0000-0E00-000033000000}"/>
    <hyperlink ref="H360" r:id="rId53" display="mailto:yybrito@registraduria.gov.co" xr:uid="{00000000-0004-0000-0E00-000034000000}"/>
    <hyperlink ref="H237" r:id="rId54" display="mailto:semartinez@registraduria.gov.co" xr:uid="{00000000-0004-0000-0E00-000035000000}"/>
    <hyperlink ref="H238" r:id="rId55" display="mailto:rapabon@registraduria.gov.co" xr:uid="{00000000-0004-0000-0E00-000036000000}"/>
    <hyperlink ref="H239" r:id="rId56" display="mailto:barrancominas@registraduria.gov.co" xr:uid="{00000000-0004-0000-0E00-000037000000}"/>
    <hyperlink ref="H67" r:id="rId57" xr:uid="{00000000-0004-0000-0E00-000038000000}"/>
    <hyperlink ref="H68" r:id="rId58" xr:uid="{00000000-0004-0000-0E00-000039000000}"/>
    <hyperlink ref="H69" r:id="rId59" xr:uid="{00000000-0004-0000-0E00-00003A000000}"/>
    <hyperlink ref="H168" r:id="rId60" display="mailto:registraduriaquilichao@gmail.com" xr:uid="{00000000-0004-0000-0E00-00003B000000}"/>
    <hyperlink ref="H45" r:id="rId61" display="mailto:larodriguez@registraduria.gov.co" xr:uid="{00000000-0004-0000-0E00-00003C000000}"/>
    <hyperlink ref="H46" r:id="rId62" display="mailto:aycueto@registraduria.gov.co" xr:uid="{00000000-0004-0000-0E00-00003D000000}"/>
    <hyperlink ref="H316" r:id="rId63" display="mailto:mrvitola@registraduria.gov.co" xr:uid="{00000000-0004-0000-0E00-00003E000000}"/>
    <hyperlink ref="H321" r:id="rId64" display="mailto:sincesucre@registraduria.gov.co" xr:uid="{00000000-0004-0000-0E00-00003F000000}"/>
    <hyperlink ref="H317" r:id="rId65" display="mailto:lerojas@registraduria.gov.co" xr:uid="{00000000-0004-0000-0E00-000040000000}"/>
    <hyperlink ref="H318" r:id="rId66" display="mailto:corozalsucre@registraduria.gov.co" xr:uid="{00000000-0004-0000-0E00-000041000000}"/>
    <hyperlink ref="H319" r:id="rId67" display="mailto:sanmarcossucre@registraduria.gov.co" xr:uid="{00000000-0004-0000-0E00-000042000000}"/>
    <hyperlink ref="H320" r:id="rId68" display="mailto:sanonofresucre@registraduria.gov.co" xr:uid="{00000000-0004-0000-0E00-000043000000}"/>
    <hyperlink ref="H167" r:id="rId69" display="mailto:wilmharold@yahoo.es" xr:uid="{00000000-0004-0000-0E00-000044000000}"/>
    <hyperlink ref="H161" r:id="rId70" display="mailto:gpinzon@registraduria.gov.co" xr:uid="{00000000-0004-0000-0E00-000045000000}"/>
    <hyperlink ref="H162" r:id="rId71" display="mailto:jcjustiniano@registraduria.gov.co" xr:uid="{00000000-0004-0000-0E00-000046000000}"/>
    <hyperlink ref="H163" r:id="rId72" display="mailto:AguazulCasanare@registraduria.gov.co" xr:uid="{00000000-0004-0000-0E00-000047000000}"/>
    <hyperlink ref="H164" r:id="rId73" display="mailto:PazDeAriporoCasanare@registraduria.gov.co" xr:uid="{00000000-0004-0000-0E00-000048000000}"/>
    <hyperlink ref="H165" r:id="rId74" display="mailto:vrsandoval@registraduria.goc.co" xr:uid="{00000000-0004-0000-0E00-000049000000}"/>
    <hyperlink ref="H166" r:id="rId75" display="mailto:Priscilac97@gmail.com" xr:uid="{00000000-0004-0000-0E00-00004A000000}"/>
    <hyperlink ref="H149" r:id="rId76" display="mailto:fsmedina@regsitraduria.gov.co" xr:uid="{00000000-0004-0000-0E00-00004B000000}"/>
    <hyperlink ref="H151" r:id="rId77" display="mailto:rvalencia@registraduria.gov.co" xr:uid="{00000000-0004-0000-0E00-00004C000000}"/>
    <hyperlink ref="H152" r:id="rId78" display="mailto:nbenavides@registraduria.gov.co" xr:uid="{00000000-0004-0000-0E00-00004D000000}"/>
    <hyperlink ref="H154" r:id="rId79" display="mailto:SupiaCaldas@registraduria.gov.co" xr:uid="{00000000-0004-0000-0E00-00004E000000}"/>
    <hyperlink ref="H155" r:id="rId80" display="mailto:LaDoradaCaldas@registraduria.gov.co" xr:uid="{00000000-0004-0000-0E00-00004F000000}"/>
    <hyperlink ref="H156" r:id="rId81" display="mailto:RiosucioCaldas@registraduria.gov.co" xr:uid="{00000000-0004-0000-0E00-000050000000}"/>
    <hyperlink ref="H157" r:id="rId82" display="mailto:VillamariaCaldas@registraduria.gov.co" xr:uid="{00000000-0004-0000-0E00-000051000000}"/>
    <hyperlink ref="H153" r:id="rId83" display="mailto:ChinchinaCaldas@registraduria.gov.co" xr:uid="{00000000-0004-0000-0E00-000052000000}"/>
    <hyperlink ref="H150" r:id="rId84" display="mailto:cmuribe@registraduria.gov.co" xr:uid="{00000000-0004-0000-0E00-000053000000}"/>
    <hyperlink ref="H65" r:id="rId85" xr:uid="{00000000-0004-0000-0E00-000054000000}"/>
    <hyperlink ref="H66" r:id="rId86" xr:uid="{00000000-0004-0000-0E00-000055000000}"/>
    <hyperlink ref="H242" r:id="rId87" display="mailto:jfdiaz@registraduria.gov.co" xr:uid="{00000000-0004-0000-0E00-000056000000}"/>
    <hyperlink ref="H275" r:id="rId88" display="mailto:nframon@registraduria.gov.co" xr:uid="{00000000-0004-0000-0E00-000057000000}"/>
    <hyperlink ref="H277" r:id="rId89" display="mailto:mzambranoa@registraduria.gov.co" xr:uid="{00000000-0004-0000-0E00-000058000000}"/>
    <hyperlink ref="H278" r:id="rId90" display="mailto:lospatios@registraduria.gov.co" xr:uid="{00000000-0004-0000-0E00-000059000000}"/>
    <hyperlink ref="H279" r:id="rId91" xr:uid="{00000000-0004-0000-0E00-00005A000000}"/>
    <hyperlink ref="H281" r:id="rId92" xr:uid="{00000000-0004-0000-0E00-00005B000000}"/>
    <hyperlink ref="H276" r:id="rId93" xr:uid="{00000000-0004-0000-0E00-00005C000000}"/>
    <hyperlink ref="H280" r:id="rId94" xr:uid="{00000000-0004-0000-0E00-00005D000000}"/>
    <hyperlink ref="H299" r:id="rId95" display="mailto:gmatinez@registraduria.gov.co" xr:uid="{00000000-0004-0000-0E00-00005E000000}"/>
    <hyperlink ref="H300" r:id="rId96" display="mailto:jgromero@registraduria.gov.co" xr:uid="{00000000-0004-0000-0E00-00005F000000}"/>
    <hyperlink ref="H240" r:id="rId97" display="mailto:armoreno@registraduria.gov.co" xr:uid="{00000000-0004-0000-0E00-000060000000}"/>
    <hyperlink ref="H241" r:id="rId98" display="mailto:sanjosedelguaviare@registraduria.gov.co" xr:uid="{00000000-0004-0000-0E00-000061000000}"/>
    <hyperlink ref="H158" r:id="rId99" display="mailto:mcarballo@registraduria.gov.co" xr:uid="{00000000-0004-0000-0E00-000062000000}"/>
    <hyperlink ref="H159" r:id="rId100" display="mailto:niortega@registraduria.gov.co" xr:uid="{00000000-0004-0000-0E00-000063000000}"/>
    <hyperlink ref="H160" r:id="rId101" display="mailto:sanvicentedelcaguan@registraduria.gov.co" xr:uid="{00000000-0004-0000-0E00-000064000000}"/>
    <hyperlink ref="H180" r:id="rId102" display="mailto:merivas@registraduria.gov.co" xr:uid="{00000000-0004-0000-0E00-000065000000}"/>
    <hyperlink ref="H181" r:id="rId103" display="mailto:lavillalba@registraduria%20.gov.co" xr:uid="{00000000-0004-0000-0E00-000066000000}"/>
    <hyperlink ref="H182" r:id="rId104" display="mailto:gjpuche@registradruia.gov.co" xr:uid="{00000000-0004-0000-0E00-000067000000}"/>
    <hyperlink ref="H183" r:id="rId105" display="mailto:regiayapel@hotmail.com" xr:uid="{00000000-0004-0000-0E00-000068000000}"/>
    <hyperlink ref="H184" r:id="rId106" display="mailto:regiscerete@hotmail.com" xr:uid="{00000000-0004-0000-0E00-000069000000}"/>
    <hyperlink ref="H185" r:id="rId107" display="mailto:regi_chinu@hotmail.com" xr:uid="{00000000-0004-0000-0E00-00006A000000}"/>
    <hyperlink ref="H186" r:id="rId108" display="mailto:regicienaga2@hotmail.com" xr:uid="{00000000-0004-0000-0E00-00006B000000}"/>
    <hyperlink ref="H187" r:id="rId109" display="mailto:regilorica@hotmail.com" xr:uid="{00000000-0004-0000-0E00-00006C000000}"/>
    <hyperlink ref="H188" r:id="rId110" display="mailto:regimontelibano@hotmail.com" xr:uid="{00000000-0004-0000-0E00-00006D000000}"/>
    <hyperlink ref="H189" r:id="rId111" display="mailto:regimunplanetar@hotmail.com" xr:uid="{00000000-0004-0000-0E00-00006E000000}"/>
    <hyperlink ref="H190" r:id="rId112" display="mailto:regisahagun@hotmail.com" xr:uid="{00000000-0004-0000-0E00-00006F000000}"/>
    <hyperlink ref="H191" r:id="rId113" display="mailto:regitierralta@hotmail.com" xr:uid="{00000000-0004-0000-0E00-000070000000}"/>
    <hyperlink ref="H178" r:id="rId114" xr:uid="{00000000-0004-0000-0E00-000071000000}"/>
    <hyperlink ref="H179" r:id="rId115" display="mailto:hmena@registraduria.gov.co" xr:uid="{00000000-0004-0000-0E00-000072000000}"/>
    <hyperlink ref="H4" r:id="rId116" display="mailto:crivera@registraduria.gov.co" xr:uid="{00000000-0004-0000-0E00-000073000000}"/>
    <hyperlink ref="H5" r:id="rId117" display="mailto:amorozco@registraduria.gov.co" xr:uid="{00000000-0004-0000-0E00-000074000000}"/>
    <hyperlink ref="H136" r:id="rId118" display="mailto:bemolina@registraduria.gov.co" xr:uid="{00000000-0004-0000-0E00-000075000000}"/>
    <hyperlink ref="H140" r:id="rId119" display="mailto:chiquinquiraboyaca@registraduria.gov.co" xr:uid="{00000000-0004-0000-0E00-000076000000}"/>
    <hyperlink ref="H144" r:id="rId120" display="mailto:mahechahenry@yahoo.com;" xr:uid="{00000000-0004-0000-0E00-000077000000}"/>
    <hyperlink ref="H146" r:id="rId121" display="mailto:PaipaBoyaca@registraduria.gov.co;" xr:uid="{00000000-0004-0000-0E00-000078000000}"/>
    <hyperlink ref="H147" r:id="rId122" display="mailto:registraduriaptoboyaca@gmail.com" xr:uid="{00000000-0004-0000-0E00-000079000000}"/>
    <hyperlink ref="H148" r:id="rId123" xr:uid="{00000000-0004-0000-0E00-00007A000000}"/>
    <hyperlink ref="H145" r:id="rId124" xr:uid="{00000000-0004-0000-0E00-00007B000000}"/>
    <hyperlink ref="H138" r:id="rId125" xr:uid="{00000000-0004-0000-0E00-00007C000000}"/>
    <hyperlink ref="H139" r:id="rId126" xr:uid="{00000000-0004-0000-0E00-00007D000000}"/>
    <hyperlink ref="H137" r:id="rId127" xr:uid="{00000000-0004-0000-0E00-00007E000000}"/>
    <hyperlink ref="H282" r:id="rId128" display="mailto:rrenza@registraduria.gov.co" xr:uid="{00000000-0004-0000-0E00-00007F000000}"/>
    <hyperlink ref="H285" r:id="rId129" xr:uid="{00000000-0004-0000-0E00-000080000000}"/>
    <hyperlink ref="H169" r:id="rId130" display="mailto:japaba@registraduria.gov.co" xr:uid="{00000000-0004-0000-0E00-000081000000}"/>
    <hyperlink ref="H172" r:id="rId131" display="mailto:zhcamacho@registraduria.gov.co" xr:uid="{00000000-0004-0000-0E00-000082000000}"/>
    <hyperlink ref="H173" r:id="rId132" display="mailto:aleman.luis15@gmail.com" xr:uid="{00000000-0004-0000-0E00-000083000000}"/>
    <hyperlink ref="H174" r:id="rId133" display="mailto:bladimirlarios59@hotmail.com" xr:uid="{00000000-0004-0000-0E00-000084000000}"/>
    <hyperlink ref="H175" r:id="rId134" display="mailto:herdasi@hotmail.com" xr:uid="{00000000-0004-0000-0E00-000085000000}"/>
    <hyperlink ref="H176" r:id="rId135" display="mailto:epeinado@registraduria.gov.co" xr:uid="{00000000-0004-0000-0E00-000086000000}"/>
    <hyperlink ref="H177" r:id="rId136" display="mailto:lajaguaibirico@registraduria.gov.co" xr:uid="{00000000-0004-0000-0E00-000087000000}"/>
    <hyperlink ref="H248" r:id="rId137" display="mailto:lbcontreras@registraduria.gov.co" xr:uid="{00000000-0004-0000-0E00-000088000000}"/>
    <hyperlink ref="H249" r:id="rId138" display="mailto:yamayan@registraduria.gov.co" xr:uid="{00000000-0004-0000-0E00-000089000000}"/>
    <hyperlink ref="H251" r:id="rId139" display="mailto:MaicaolaGuajira@registraduria.gov.co" xr:uid="{00000000-0004-0000-0E00-00008A000000}"/>
    <hyperlink ref="H252" r:id="rId140" display="mailto:ManaureLaguajira@registraduria.gov.co" xr:uid="{00000000-0004-0000-0E00-00008B000000}"/>
    <hyperlink ref="H253" r:id="rId141" display="mailto:sanjuandelcesar@registraduria.gov.co" xr:uid="{00000000-0004-0000-0E00-00008C000000}"/>
    <hyperlink ref="H254" r:id="rId142" display="mailto:f@gmail.com" xr:uid="{00000000-0004-0000-0E00-00008D000000}"/>
    <hyperlink ref="H250" r:id="rId143" display="mailto:FonsecaLaguajira@registraduria.gov.co" xr:uid="{00000000-0004-0000-0E00-00008E000000}"/>
    <hyperlink ref="H322" r:id="rId144" display="mailto:fjangarita@registraduria.gov.co" xr:uid="{00000000-0004-0000-0E00-00008F000000}"/>
    <hyperlink ref="H323" r:id="rId145" display="mailto:njrodriguez@registraduria.gov.co" xr:uid="{00000000-0004-0000-0E00-000090000000}"/>
    <hyperlink ref="H324" r:id="rId146" display="mailto:chaparraltolima@registraduria.gov.co" xr:uid="{00000000-0004-0000-0E00-000091000000}"/>
    <hyperlink ref="H325" r:id="rId147" display="mailto:espinaltolima@registraduri.gov.co" xr:uid="{00000000-0004-0000-0E00-000092000000}"/>
    <hyperlink ref="H326" r:id="rId148" display="mailto:fresnotolima@registraduria.gov.co" xr:uid="{00000000-0004-0000-0E00-000093000000}"/>
    <hyperlink ref="H327" r:id="rId149" display="mailto:guamotolima@registraduria.gov.co" xr:uid="{00000000-0004-0000-0E00-000094000000}"/>
    <hyperlink ref="H328" r:id="rId150" display="mailto:hondatolima@registraduria.gov.co" xr:uid="{00000000-0004-0000-0E00-000095000000}"/>
    <hyperlink ref="H329" r:id="rId151" display="mailto:libanotolima@registraduria.gov.co" xr:uid="{00000000-0004-0000-0E00-000096000000}"/>
    <hyperlink ref="H330" r:id="rId152" display="mailto:mariquitatolima@registraduria.gov.co" xr:uid="{00000000-0004-0000-0E00-000097000000}"/>
    <hyperlink ref="H331" r:id="rId153" display="mailto:melgartolima@registraduria.gov.co" xr:uid="{00000000-0004-0000-0E00-000098000000}"/>
    <hyperlink ref="H194" r:id="rId154" display="mailto:girardotcundinamarca@registraduria.gov.co" xr:uid="{00000000-0004-0000-0E00-000099000000}"/>
    <hyperlink ref="H195" r:id="rId155" display="mailto:soachacundinamarca@registraduria.gov.co" xr:uid="{00000000-0004-0000-0E00-00009A000000}"/>
    <hyperlink ref="H196" r:id="rId156" display="mailto:cajicacundinamarca@registraduria.gov.co" xr:uid="{00000000-0004-0000-0E00-00009B000000}"/>
    <hyperlink ref="H197" r:id="rId157" display="mailto:chiacundinamarca@registraduria.gov.co" xr:uid="{00000000-0004-0000-0E00-00009C000000}"/>
    <hyperlink ref="H198" r:id="rId158" display="mailto:cotacundinamarca@registraduria.gov.co" xr:uid="{00000000-0004-0000-0E00-00009D000000}"/>
    <hyperlink ref="H199" r:id="rId159" xr:uid="{00000000-0004-0000-0E00-00009E000000}"/>
    <hyperlink ref="H200" r:id="rId160" display="mailto:funzacundinamarca@registraduria.gov.co" xr:uid="{00000000-0004-0000-0E00-00009F000000}"/>
    <hyperlink ref="H201" r:id="rId161" display="mailto:fusagasugacundinamarca@registraduria.gov.co" xr:uid="{00000000-0004-0000-0E00-0000A0000000}"/>
    <hyperlink ref="H205" r:id="rId162" display="mailto:madridcundinamarca@registraduria.gov.co" xr:uid="{00000000-0004-0000-0E00-0000A1000000}"/>
    <hyperlink ref="H206" r:id="rId163" display="mailto:mosqueracundinamarca@registraduria.gov.co" xr:uid="{00000000-0004-0000-0E00-0000A2000000}"/>
    <hyperlink ref="H208" r:id="rId164" display="mailto:sibatecundinamarca@registraduria.gov.co" xr:uid="{00000000-0004-0000-0E00-0000A3000000}"/>
    <hyperlink ref="H209" r:id="rId165" xr:uid="{00000000-0004-0000-0E00-0000A4000000}"/>
    <hyperlink ref="H210" r:id="rId166" display="mailto:ubatecundinamarca@registraduria.gov.co" xr:uid="{00000000-0004-0000-0E00-0000A5000000}"/>
    <hyperlink ref="H211" r:id="rId167" display="mailto:villetacundinamarca@registraduria.gov.co" xr:uid="{00000000-0004-0000-0E00-0000A6000000}"/>
    <hyperlink ref="H212" r:id="rId168" xr:uid="{00000000-0004-0000-0E00-0000A7000000}"/>
    <hyperlink ref="H193" r:id="rId169" display="mailto:AuxiliarSoacha@registraduria.gov.co" xr:uid="{00000000-0004-0000-0E00-0000A8000000}"/>
    <hyperlink ref="H204" r:id="rId170" xr:uid="{00000000-0004-0000-0E00-0000A9000000}"/>
    <hyperlink ref="H192" r:id="rId171" xr:uid="{00000000-0004-0000-0E00-0000AA000000}"/>
    <hyperlink ref="H202" r:id="rId172" xr:uid="{00000000-0004-0000-0E00-0000AB000000}"/>
    <hyperlink ref="H207" r:id="rId173" xr:uid="{00000000-0004-0000-0E00-0000AC000000}"/>
    <hyperlink ref="H293" r:id="rId174" display="mailto:fgmejia@registraduria.gov.co" xr:uid="{00000000-0004-0000-0E00-0000AD000000}"/>
    <hyperlink ref="H294" r:id="rId175" xr:uid="{00000000-0004-0000-0E00-0000AE000000}"/>
    <hyperlink ref="H295" r:id="rId176" xr:uid="{00000000-0004-0000-0E00-0000AF000000}"/>
    <hyperlink ref="H296" r:id="rId177" xr:uid="{00000000-0004-0000-0E00-0000B0000000}"/>
    <hyperlink ref="H297" r:id="rId178" display="mailto:LaVirginiaRisaralda@registraduria.gov.co" xr:uid="{00000000-0004-0000-0E00-0000B1000000}"/>
    <hyperlink ref="H298" r:id="rId179" display="mailto:santarosadecabalris@registraduria.gov.co" xr:uid="{00000000-0004-0000-0E00-0000B2000000}"/>
    <hyperlink ref="H126" r:id="rId180" display="mailto:lfmalo@registraduria.gov.co" xr:uid="{00000000-0004-0000-0E00-0000B3000000}"/>
    <hyperlink ref="H133" r:id="rId181" display="mailto:momposbolivar@registraduria.gov.co" xr:uid="{00000000-0004-0000-0E00-0000B4000000}"/>
    <hyperlink ref="H124" r:id="rId182" display="mailto:oluna@registraduria.gov.co" xr:uid="{00000000-0004-0000-0E00-0000B5000000}"/>
    <hyperlink ref="H125" r:id="rId183" display="mailto:lfmalo@registraduria.gov.co" xr:uid="{00000000-0004-0000-0E00-0000B6000000}"/>
    <hyperlink ref="H127" r:id="rId184" display="mailto:meberrio@registraduria.gov.co" xr:uid="{00000000-0004-0000-0E00-0000B7000000}"/>
    <hyperlink ref="H128" r:id="rId185" display="mailto:djturizo@registraduria.gov.co" xr:uid="{00000000-0004-0000-0E00-0000B8000000}"/>
    <hyperlink ref="H129" r:id="rId186" display="mailto:arjonabolivar@registraduria.gov.co" xr:uid="{00000000-0004-0000-0E00-0000B9000000}"/>
    <hyperlink ref="H130" r:id="rId187" display="mailto:elcarmendebolivarbol@registraduria.gov.co" xr:uid="{00000000-0004-0000-0E00-0000BA000000}"/>
    <hyperlink ref="H131" r:id="rId188" display="mailto:maganguebolivar@registraduria.gov.co" xr:uid="{00000000-0004-0000-0E00-0000BB000000}"/>
    <hyperlink ref="H132" r:id="rId189" display="mailto:margaritabolivar@registraduria.gov.co" xr:uid="{00000000-0004-0000-0E00-0000BC000000}"/>
    <hyperlink ref="H134" r:id="rId190" display="mailto:sanjuannepomucenobol@registraduria.gov.co" xr:uid="{00000000-0004-0000-0E00-0000BD000000}"/>
    <hyperlink ref="H135" r:id="rId191" display="mailto:turbacobolivar@registraduria.gov.co" xr:uid="{00000000-0004-0000-0E00-0000BE000000}"/>
    <hyperlink ref="H263" r:id="rId192" display="mailto:ysilva@registraduria.gov.co" xr:uid="{00000000-0004-0000-0E00-0000BF000000}"/>
    <hyperlink ref="H265" r:id="rId193" display="mailto:albahamon@registraduria.gov" xr:uid="{00000000-0004-0000-0E00-0000C0000000}"/>
    <hyperlink ref="H267" r:id="rId194" display="mailto:GranadaMeta@registraduria.gov.co" xr:uid="{00000000-0004-0000-0E00-0000C1000000}"/>
    <hyperlink ref="H264" r:id="rId195" display="mailto:regisauxideporfia@registraduria.gov.co" xr:uid="{00000000-0004-0000-0E00-0000C2000000}"/>
    <hyperlink ref="H266" r:id="rId196" display="mailto:AcaciasMeta@registraduria.gov.co" xr:uid="{00000000-0004-0000-0E00-0000C3000000}"/>
    <hyperlink ref="H286" r:id="rId197" display="mailto:mjimenezh@registraduria.gov.co" xr:uid="{00000000-0004-0000-0E00-0000C4000000}"/>
    <hyperlink ref="H287" r:id="rId198" display="mailto:ArmeniaQuindio@registraduria.gov.co" xr:uid="{00000000-0004-0000-0E00-0000C5000000}"/>
    <hyperlink ref="H289" r:id="rId199" display="mailto:CircasiaQuindio@registraduria.gov.co" xr:uid="{00000000-0004-0000-0E00-0000C6000000}"/>
    <hyperlink ref="H288" r:id="rId200" display="mailto:helara@registraduria.gov.co" xr:uid="{00000000-0004-0000-0E00-0000C7000000}"/>
    <hyperlink ref="H290" r:id="rId201" display="mailto:LatebaidaQuindio@registraduria.gov.co" xr:uid="{00000000-0004-0000-0E00-0000C8000000}"/>
    <hyperlink ref="H291" r:id="rId202" display="mailto:MontenegroQuindio@registraduria.gov.co" xr:uid="{00000000-0004-0000-0E00-0000C9000000}"/>
    <hyperlink ref="H292" r:id="rId203" display="mailto:QuimbayaQuindio@registraduria.gov.co" xr:uid="{00000000-0004-0000-0E00-0000CA000000}"/>
    <hyperlink ref="H301" r:id="rId204" xr:uid="{00000000-0004-0000-0E00-0000CB000000}"/>
    <hyperlink ref="H303" r:id="rId205" display="javierorlandom@hotmail.com" xr:uid="{00000000-0004-0000-0E00-0000CC000000}"/>
    <hyperlink ref="H305" r:id="rId206" display="mailto:daparra@registraduria.gov.co" xr:uid="{00000000-0004-0000-0E00-0000CD000000}"/>
    <hyperlink ref="H307" r:id="rId207" display="mailto:relinares@registraduria.gov.co" xr:uid="{00000000-0004-0000-0E00-0000CE000000}"/>
    <hyperlink ref="H309" r:id="rId208" display="mailto:barbosasantander@registraduria.gov.co" xr:uid="{00000000-0004-0000-0E00-0000CF000000}"/>
    <hyperlink ref="H310" r:id="rId209" display="mailto:gironsantander@registraduria.gov.co" xr:uid="{00000000-0004-0000-0E00-0000D0000000}"/>
    <hyperlink ref="H311" r:id="rId210" display="mailto:lebrijasantander@registraduria.gov.co" xr:uid="{00000000-0004-0000-0E00-0000D1000000}"/>
    <hyperlink ref="H312" r:id="rId211" display="mailto:piedecuestasantander@registraduria.gov.co" xr:uid="{00000000-0004-0000-0E00-0000D2000000}"/>
    <hyperlink ref="H313" r:id="rId212" display="mailto:sabanadetorressan@registraduria.gov.co" xr:uid="{00000000-0004-0000-0E00-0000D3000000}"/>
    <hyperlink ref="H314" r:id="rId213" display="mailto:sangilsantander@registraduria.gov.co" xr:uid="{00000000-0004-0000-0E00-0000D4000000}"/>
    <hyperlink ref="H315" r:id="rId214" display="mailto:socorrosantander@registraduria.gov.co" xr:uid="{00000000-0004-0000-0E00-0000D5000000}"/>
    <hyperlink ref="H302" r:id="rId215" display="mailto:bhsuarez@registraduria.gov.co" xr:uid="{00000000-0004-0000-0E00-0000D6000000}"/>
    <hyperlink ref="H306" r:id="rId216" xr:uid="{00000000-0004-0000-0E00-0000D7000000}"/>
    <hyperlink ref="H230" r:id="rId217" display="mailto:jefranco@registraduria.gov.co" xr:uid="{00000000-0004-0000-0E00-0000D8000000}"/>
    <hyperlink ref="H229" r:id="rId218" display="mailto:mlhinestroza@registraduria.gov.co" xr:uid="{00000000-0004-0000-0E00-0000D9000000}"/>
    <hyperlink ref="H234" r:id="rId219" display="mailto:rtrujillo@registraduria.gov.co" xr:uid="{00000000-0004-0000-0E00-0000DA000000}"/>
    <hyperlink ref="H217" r:id="rId220" display="mailto:camartinez@registraduria.gov.co" xr:uid="{00000000-0004-0000-0E00-0000DB000000}"/>
    <hyperlink ref="H220" r:id="rId221" display="mailto:esierra@registraduria.gov.co" xr:uid="{00000000-0004-0000-0E00-0000DC000000}"/>
    <hyperlink ref="H219" r:id="rId222" display="mailto:mcmedina@registraduria.gov.co" xr:uid="{00000000-0004-0000-0E00-0000DD000000}"/>
    <hyperlink ref="H214" r:id="rId223" display="mailto:mzapata@registraduria.gov.co" xr:uid="{00000000-0004-0000-0E00-0000DE000000}"/>
    <hyperlink ref="H222" r:id="rId224" display="mailto:cmvargasa@registraduria.gov.co" xr:uid="{00000000-0004-0000-0E00-0000DF000000}"/>
    <hyperlink ref="H231" r:id="rId225" display="mailto:ltorres@registraduria.gov.co" xr:uid="{00000000-0004-0000-0E00-0000E0000000}"/>
    <hyperlink ref="H221" r:id="rId226" display="mailto:jabolivar@registraduria.gov.co" xr:uid="{00000000-0004-0000-0E00-0000E1000000}"/>
    <hyperlink ref="H233" r:id="rId227" display="mailto:mvgaona@registraduria.gov.co" xr:uid="{00000000-0004-0000-0E00-0000E2000000}"/>
    <hyperlink ref="H226" r:id="rId228" display="mailto:eyguerrero@registraduria.gov.co" xr:uid="{00000000-0004-0000-0E00-0000E3000000}"/>
    <hyperlink ref="H227" r:id="rId229" display="mailto:jmotalora@registraduria.gov.co" xr:uid="{00000000-0004-0000-0E00-0000E4000000}"/>
    <hyperlink ref="H225" r:id="rId230" display="mailto:dasolano@registraduria.gov.co" xr:uid="{00000000-0004-0000-0E00-0000E5000000}"/>
    <hyperlink ref="H228" r:id="rId231" display="mailto:dmramirez@registraduria.gov.co" xr:uid="{00000000-0004-0000-0E00-0000E6000000}"/>
    <hyperlink ref="H224" r:id="rId232" display="mailto:gmartinez@registraduria.gov.co" xr:uid="{00000000-0004-0000-0E00-0000E7000000}"/>
    <hyperlink ref="H235" r:id="rId233" xr:uid="{00000000-0004-0000-0E00-0000E8000000}"/>
    <hyperlink ref="H232" r:id="rId234" xr:uid="{00000000-0004-0000-0E00-0000EA000000}"/>
    <hyperlink ref="H216" r:id="rId235" xr:uid="{00000000-0004-0000-0E00-0000EB000000}"/>
    <hyperlink ref="H255" r:id="rId236" display="mailto:lavargas@registraduria.gov.co" xr:uid="{00000000-0004-0000-0E00-0000EC000000}"/>
    <hyperlink ref="H257" r:id="rId237" display="mailto:ardoba56@hotmail.com" xr:uid="{00000000-0004-0000-0E00-0000ED000000}"/>
    <hyperlink ref="H260" r:id="rId238" display="mailto:fundacionmagdalena@registraduria.gov.co" xr:uid="{00000000-0004-0000-0E00-0000EE000000}"/>
    <hyperlink ref="H261" r:id="rId239" xr:uid="{00000000-0004-0000-0E00-0000EF000000}"/>
    <hyperlink ref="H259" r:id="rId240" xr:uid="{00000000-0004-0000-0E00-0000F0000000}"/>
    <hyperlink ref="H258" r:id="rId241" xr:uid="{00000000-0004-0000-0E00-0000F1000000}"/>
    <hyperlink ref="H256" r:id="rId242" xr:uid="{00000000-0004-0000-0E00-0000F2000000}"/>
    <hyperlink ref="H262" r:id="rId243" xr:uid="{00000000-0004-0000-0E00-0000F3000000}"/>
    <hyperlink ref="H268" r:id="rId244" display="mailto:gemunoz@registraduria.gov.co" xr:uid="{00000000-0004-0000-0E00-0000F4000000}"/>
    <hyperlink ref="H269" r:id="rId245" display="mailto:cjtorres@registraduria.gov.co" xr:uid="{00000000-0004-0000-0E00-0000F5000000}"/>
    <hyperlink ref="H270" r:id="rId246" display="mailto:restupinanc@registraduria.gov.co" xr:uid="{00000000-0004-0000-0E00-0000F6000000}"/>
    <hyperlink ref="H271" r:id="rId247" display="mailto:ipialesnarino@registraduria.gov.co" xr:uid="{00000000-0004-0000-0E00-0000F7000000}"/>
    <hyperlink ref="H273" r:id="rId248" display="mailto:tumaconarino@registraduria.gov.co" xr:uid="{00000000-0004-0000-0E00-0000F8000000}"/>
    <hyperlink ref="H274" r:id="rId249" display="mailto:tuquerresnarino@registraduria.gov.co" xr:uid="{00000000-0004-0000-0E00-0000F9000000}"/>
    <hyperlink ref="H8" r:id="rId250" display="mailto:belenantioquia@registraduria.gov.co" xr:uid="{00000000-0004-0000-0E00-0000FA000000}"/>
    <hyperlink ref="H11" r:id="rId251" display="mailto:pobladoantioaquia@registraduria.gov.co" xr:uid="{00000000-0004-0000-0E00-0000FB000000}"/>
    <hyperlink ref="H6" r:id="rId252" display="mailto:gagrisales@registraduria.gov.co" xr:uid="{00000000-0004-0000-0E00-0000FC000000}"/>
    <hyperlink ref="H9" r:id="rId253" display="mailto:castillaantioquia@registraduria.gov.co" xr:uid="{00000000-0004-0000-0E00-0000FD000000}"/>
    <hyperlink ref="H10" r:id="rId254" display="mailto:bosqueantioquia@registraduria.gov.co" xr:uid="{00000000-0004-0000-0E00-0000FE000000}"/>
    <hyperlink ref="H12" r:id="rId255" display="mailto:florestaantioquia@registraduria.gov.co" xr:uid="{00000000-0004-0000-0E00-0000FF000000}"/>
    <hyperlink ref="H13" r:id="rId256" display="mailto:sanantonioantioquia@registraduria.gov.co" xr:uid="{00000000-0004-0000-0E00-000000010000}"/>
    <hyperlink ref="H14" r:id="rId257" display="mailto:sancristobalantioqui@registraduria.gov.co" xr:uid="{00000000-0004-0000-0E00-000001010000}"/>
    <hyperlink ref="H15" r:id="rId258" display="mailto:belloantioquia@registraduria.gov.co" xr:uid="{00000000-0004-0000-0E00-000002010000}"/>
    <hyperlink ref="H16" r:id="rId259" display="mailto:envigadoantioquia@registraduria.gov.co" xr:uid="{00000000-0004-0000-0E00-000003010000}"/>
    <hyperlink ref="H17" r:id="rId260" display="mailto:itaguiantioquia@registraduria.gov.co" xr:uid="{00000000-0004-0000-0E00-000004010000}"/>
    <hyperlink ref="H18" r:id="rId261" display="mailto:vmjaramillo@registraduria.gov.co" xr:uid="{00000000-0004-0000-0E00-000005010000}"/>
    <hyperlink ref="H19" r:id="rId262" display="mailto:andesantioquia@registraduria.gov.co" xr:uid="{00000000-0004-0000-0E00-000006010000}"/>
    <hyperlink ref="H20" r:id="rId263" display="mailto:apartadoantioquia@registraduria,gov.co" xr:uid="{00000000-0004-0000-0E00-000007010000}"/>
    <hyperlink ref="H21" r:id="rId264" display="mailto:barbosaantioquia@registraduria.gov.co" xr:uid="{00000000-0004-0000-0E00-000008010000}"/>
    <hyperlink ref="H22" r:id="rId265" display="mailto:bolivarantioquia@registraduria.gov.co" xr:uid="{00000000-0004-0000-0E00-000009010000}"/>
    <hyperlink ref="H23" r:id="rId266" display="mailto:caldasantioquia@registraduria.gov.co" xr:uid="{00000000-0004-0000-0E00-00000A010000}"/>
    <hyperlink ref="H25" r:id="rId267" display="mailto:carmendeviboral@registraduria.gov.co" xr:uid="{00000000-0004-0000-0E00-00000B010000}"/>
    <hyperlink ref="H26" r:id="rId268" display="mailto:caucasiaantioquia@registraduria.gov.co" xr:uid="{00000000-0004-0000-0E00-00000C010000}"/>
    <hyperlink ref="H27" r:id="rId269" display="mailto:chigorodoantioquia@registraduria.gov.co" xr:uid="{00000000-0004-0000-0E00-00000D010000}"/>
    <hyperlink ref="H28" r:id="rId270" display="mailto:copacabanaantioquia@registraduria.gov.co" xr:uid="{00000000-0004-0000-0E00-00000E010000}"/>
    <hyperlink ref="H29" r:id="rId271" display="mailto:elbagreantioquia@registraduria.gov.co" xr:uid="{00000000-0004-0000-0E00-00000F010000}"/>
    <hyperlink ref="H30" r:id="rId272" display="mailto:girardotaantioquia@registraduria.gov.co" xr:uid="{00000000-0004-0000-0E00-000010010000}"/>
    <hyperlink ref="H31" r:id="rId273" display="mailto:lacejareantioquia@registraduria.gov.co" xr:uid="{00000000-0004-0000-0E00-000011010000}"/>
    <hyperlink ref="H32" r:id="rId274" display="mailto:laestrellaantioquia@registraduria.gov.co" xr:uid="{00000000-0004-0000-0E00-000012010000}"/>
    <hyperlink ref="H33" r:id="rId275" display="mailto:marinillaantioquia@registraduria.gov.co" xr:uid="{00000000-0004-0000-0E00-000013010000}"/>
    <hyperlink ref="H34" r:id="rId276" display="mailto:puertoberrioantioquia@registraduria.gov.co" xr:uid="{00000000-0004-0000-0E00-000014010000}"/>
    <hyperlink ref="H35" r:id="rId277" display="mailto:Rionegroantioquia@registraduria.gov.co" xr:uid="{00000000-0004-0000-0E00-000015010000}"/>
    <hyperlink ref="H36" r:id="rId278" display="mailto:sabanetaantioquia@registraduria.gov.co" xr:uid="{00000000-0004-0000-0E00-000016010000}"/>
    <hyperlink ref="H37" r:id="rId279" display="mailto:santabarbaraant@registraduria.gov.co" xr:uid="{00000000-0004-0000-0E00-000017010000}"/>
    <hyperlink ref="H38" r:id="rId280" display="mailto:santuarioantioquia@registraduria.gov.co" xr:uid="{00000000-0004-0000-0E00-000018010000}"/>
    <hyperlink ref="H39" r:id="rId281" display="mailto:Segoviaantioquia@registraduria.gov.co" xr:uid="{00000000-0004-0000-0E00-000019010000}"/>
    <hyperlink ref="H40" r:id="rId282" display="mailto:sonsonantioquia@registraduria.gov.co" xr:uid="{00000000-0004-0000-0E00-00001A010000}"/>
    <hyperlink ref="H41" r:id="rId283" display="mailto:turboantioquia@registraduria.gov.co" xr:uid="{00000000-0004-0000-0E00-00001B010000}"/>
    <hyperlink ref="H42" r:id="rId284" display="mailto:urraoantioquia@registraduria.gov.co" xr:uid="{00000000-0004-0000-0E00-00001C010000}"/>
    <hyperlink ref="H43" r:id="rId285" display="mailto:yarumalantioquia@registraduria.gov.co" xr:uid="{00000000-0004-0000-0E00-00001D010000}"/>
    <hyperlink ref="H7" r:id="rId286" display="mailto:opadiantioquia@registraduria.gov.co" xr:uid="{00000000-0004-0000-0E00-00001E010000}"/>
    <hyperlink ref="H332" r:id="rId287" display="mailto:havila@registraduria.gov.co" xr:uid="{00000000-0004-0000-0E00-00001F010000}"/>
    <hyperlink ref="H339" r:id="rId288" display="mailto:hnmosquera@registraduria.gov.co" xr:uid="{00000000-0004-0000-0E00-000020010000}"/>
    <hyperlink ref="H335" r:id="rId289" display="mailto:gmosquera@registraduria.gov.co" xr:uid="{00000000-0004-0000-0E00-000021010000}"/>
    <hyperlink ref="H334" r:id="rId290" display="mailto:hudiaz@registraduria.gov.co" xr:uid="{00000000-0004-0000-0E00-000022010000}"/>
    <hyperlink ref="H340" r:id="rId291" display="mailto:carsalazar@registraduria.gov.co" xr:uid="{00000000-0004-0000-0E00-000023010000}"/>
    <hyperlink ref="H341" r:id="rId292" display="mailto:bugavalle@registraduria.gov.co" xr:uid="{00000000-0004-0000-0E00-000024010000}"/>
    <hyperlink ref="H342" r:id="rId293" display="mailto:dpquinteroa@registraduria.gov.co" xr:uid="{00000000-0004-0000-0E00-000025010000}"/>
    <hyperlink ref="H343" r:id="rId294" display="mailto:aljaramillo@registraduria.gov.co" xr:uid="{00000000-0004-0000-0E00-000026010000}"/>
    <hyperlink ref="H345" r:id="rId295" display="mailto:tuluavalle@registraduria.gov.co" xr:uid="{00000000-0004-0000-0E00-000027010000}"/>
    <hyperlink ref="H347" r:id="rId296" display="mailto:candelariavalle@registraduria.gov.co" xr:uid="{00000000-0004-0000-0E00-000028010000}"/>
    <hyperlink ref="H348" r:id="rId297" display="mailto:elcerritovalle@registraduria.gov.co" xr:uid="{00000000-0004-0000-0E00-000029010000}"/>
    <hyperlink ref="H351" r:id="rId298" display="mailto:launionvalle@registraduria.gov.co" xr:uid="{00000000-0004-0000-0E00-00002A010000}"/>
    <hyperlink ref="H352" r:id="rId299" display="mailto:praderavalle@registraduria.gov.co" xr:uid="{00000000-0004-0000-0E00-00002B010000}"/>
    <hyperlink ref="H353" r:id="rId300" display="mailto:roldanillovalle@registraduria.gov.co" xr:uid="{00000000-0004-0000-0E00-00002C010000}"/>
    <hyperlink ref="H354" r:id="rId301" display="mailto:sevillavalle@registraduria.gov.co" xr:uid="{00000000-0004-0000-0E00-00002D010000}"/>
    <hyperlink ref="H355" r:id="rId302" display="mailto:YumboValle@registraduria.gov.co" xr:uid="{00000000-0004-0000-0E00-00002E010000}"/>
    <hyperlink ref="H356" r:id="rId303" display="mailto:zarzalvalle@registraduria.gov.co" xr:uid="{00000000-0004-0000-0E00-00002F010000}"/>
    <hyperlink ref="H333" r:id="rId304" display="mailto:gcandelo@registraduria.gov.co" xr:uid="{00000000-0004-0000-0E00-000030010000}"/>
    <hyperlink ref="H346" r:id="rId305" display="mailto:caicedoniavalle@registraduria.gov.co" xr:uid="{00000000-0004-0000-0E00-000031010000}"/>
    <hyperlink ref="H338" r:id="rId306" xr:uid="{00000000-0004-0000-0E00-000032010000}"/>
    <hyperlink ref="H349" r:id="rId307" display="mailto:floridavalle@registraduria.gov.co" xr:uid="{00000000-0004-0000-0E00-000033010000}"/>
    <hyperlink ref="H336" r:id="rId308" xr:uid="{00000000-0004-0000-0E00-000034010000}"/>
    <hyperlink ref="H337" r:id="rId309" xr:uid="{00000000-0004-0000-0E00-000035010000}"/>
    <hyperlink ref="H350" r:id="rId310" display="mailto:jamundivalle@registraduria.gov.co" xr:uid="{00000000-0004-0000-0E00-000036010000}"/>
    <hyperlink ref="H344" r:id="rId311" display="mailto:palmiravalle@registraduria.gov.co" xr:uid="{00000000-0004-0000-0E00-000037010000}"/>
    <hyperlink ref="H49" r:id="rId312" display="mailto:almacenatlantico@registraduria.gov.co" xr:uid="{00000000-0004-0000-0E00-000038010000}"/>
    <hyperlink ref="H51" r:id="rId313" display="mailto:aux_ciudadela@registraduria.gov.co" xr:uid="{00000000-0004-0000-0E00-000039010000}"/>
    <hyperlink ref="H50" r:id="rId314" display="mailto:aux_lapaz@registraduria.gov.co" xr:uid="{00000000-0004-0000-0E00-00003A010000}"/>
    <hyperlink ref="H52" r:id="rId315" display="mailto:aux_lasnieves@registraduria.gov.co" xr:uid="{00000000-0004-0000-0E00-00003B010000}"/>
    <hyperlink ref="H54" r:id="rId316" display="mailto:rfernandez@registraduria.gov.co" xr:uid="{00000000-0004-0000-0E00-00003C010000}"/>
    <hyperlink ref="H55" r:id="rId317" display="mailto:oebermudez@registraduria.gov.coo" xr:uid="{00000000-0004-0000-0E00-00003D010000}"/>
    <hyperlink ref="H53" r:id="rId318" display="mailto:jrariza@registraduria.gov.co" xr:uid="{00000000-0004-0000-0E00-00003E010000}"/>
    <hyperlink ref="H56" r:id="rId319" display="mailto:BarranquillaAtl@registraduria.gov.co" xr:uid="{00000000-0004-0000-0E00-00003F010000}"/>
    <hyperlink ref="H57" r:id="rId320" display="mailto:SoledadAtlantico@registraduria.gov.co" xr:uid="{00000000-0004-0000-0E00-000040010000}"/>
    <hyperlink ref="H58" r:id="rId321" display="mailto:BaranoaAtlantico@registraduria.gov.co" xr:uid="{00000000-0004-0000-0E00-000041010000}"/>
    <hyperlink ref="H59" r:id="rId322" display="mailto:GalapaAtlantico@registraduria.gov.co" xr:uid="{00000000-0004-0000-0E00-000042010000}"/>
    <hyperlink ref="H60" r:id="rId323" display="mailto:MalamboAtlantico@registraduria.gov.co" xr:uid="{00000000-0004-0000-0E00-000043010000}"/>
    <hyperlink ref="H61" r:id="rId324" display="mailto:PuertoColombiaAtl@registraduria.gov.co" xr:uid="{00000000-0004-0000-0E00-000044010000}"/>
    <hyperlink ref="H62" r:id="rId325" display="mailto:sabanagrandeAtl@registraduria.gov.co" xr:uid="{00000000-0004-0000-0E00-000045010000}"/>
    <hyperlink ref="H63" r:id="rId326" display="mailto:SabanalargaAtlantico@registraduria.gov.co" xr:uid="{00000000-0004-0000-0E00-000046010000}"/>
    <hyperlink ref="H64" r:id="rId327" display="mailto:SantoTomasAtlantico@registraduria.gov.co" xr:uid="{00000000-0004-0000-0E00-000047010000}"/>
    <hyperlink ref="H105" r:id="rId328" xr:uid="{00000000-0004-0000-0E00-000048010000}"/>
    <hyperlink ref="H141" r:id="rId329" xr:uid="{00000000-0004-0000-0E00-000049010000}"/>
    <hyperlink ref="H142" r:id="rId330" xr:uid="{00000000-0004-0000-0E00-00004A010000}"/>
    <hyperlink ref="H272" r:id="rId331" xr:uid="{00000000-0004-0000-0E00-00004B010000}"/>
    <hyperlink ref="H171" r:id="rId332" xr:uid="{00000000-0004-0000-0E00-00004C010000}"/>
    <hyperlink ref="H170" r:id="rId333" display="mailto:mimoron@registraduria.gov.co" xr:uid="{00000000-0004-0000-0E00-00004D010000}"/>
    <hyperlink ref="H203" r:id="rId334" xr:uid="{00000000-0004-0000-0E00-00004E010000}"/>
    <hyperlink ref="H118" r:id="rId335" xr:uid="{00000000-0004-0000-0E00-00004F010000}"/>
    <hyperlink ref="H109" r:id="rId336" xr:uid="{00000000-0004-0000-0E00-000050010000}"/>
    <hyperlink ref="H107" r:id="rId337" xr:uid="{00000000-0004-0000-0E00-000051010000}"/>
    <hyperlink ref="H117" r:id="rId338" xr:uid="{00000000-0004-0000-0E00-000052010000}"/>
    <hyperlink ref="H364" r:id="rId339" xr:uid="{00000000-0004-0000-0E00-000053010000}"/>
    <hyperlink ref="H366" r:id="rId340" xr:uid="{00000000-0004-0000-0E00-000054010000}"/>
    <hyperlink ref="H365" r:id="rId341" xr:uid="{00000000-0004-0000-0E00-000055010000}"/>
    <hyperlink ref="H367" r:id="rId342" xr:uid="{00000000-0004-0000-0E00-000056010000}"/>
    <hyperlink ref="H368" r:id="rId343" xr:uid="{00000000-0004-0000-0E00-000057010000}"/>
    <hyperlink ref="H369" r:id="rId344" xr:uid="{00000000-0004-0000-0E00-000058010000}"/>
    <hyperlink ref="H370" r:id="rId345" xr:uid="{00000000-0004-0000-0E00-000059010000}"/>
    <hyperlink ref="H376" r:id="rId346" xr:uid="{00000000-0004-0000-0E00-00005A010000}"/>
    <hyperlink ref="H377" r:id="rId347" xr:uid="{00000000-0004-0000-0E00-00005B010000}"/>
    <hyperlink ref="H361" r:id="rId348" xr:uid="{00000000-0004-0000-0E00-00005C010000}"/>
    <hyperlink ref="H378" r:id="rId349" xr:uid="{00000000-0004-0000-0E00-00005D010000}"/>
    <hyperlink ref="H379" r:id="rId350" xr:uid="{00000000-0004-0000-0E00-00005E010000}"/>
    <hyperlink ref="H380" r:id="rId351" xr:uid="{00000000-0004-0000-0E00-00005F010000}"/>
    <hyperlink ref="H381" r:id="rId352" xr:uid="{00000000-0004-0000-0E00-000060010000}"/>
    <hyperlink ref="H384" r:id="rId353" xr:uid="{2CC550AF-B8B4-4BB5-A87B-90930AC0298F}"/>
    <hyperlink ref="H236" r:id="rId354" xr:uid="{A1773D4A-AB4F-47EB-B22A-9E75A01BB8D2}"/>
    <hyperlink ref="H385" r:id="rId355" xr:uid="{6FEE6482-65A6-4D17-BFF3-F42C9B4BDF53}"/>
    <hyperlink ref="H386" r:id="rId356" xr:uid="{67475027-E913-408E-A95E-EE815847C963}"/>
  </hyperlinks>
  <pageMargins left="0.7" right="0.7" top="0.75" bottom="0.75" header="0.3" footer="0.3"/>
  <pageSetup orientation="portrait" r:id="rId357"/>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39997558519241921"/>
    <pageSetUpPr fitToPage="1"/>
  </sheetPr>
  <dimension ref="A1:Y486"/>
  <sheetViews>
    <sheetView zoomScale="85" zoomScaleNormal="85" workbookViewId="0">
      <pane xSplit="4" ySplit="5" topLeftCell="O444" activePane="bottomRight" state="frozen"/>
      <selection pane="topRight" activeCell="I1" sqref="I1"/>
      <selection pane="bottomLeft" activeCell="A4" sqref="A4"/>
      <selection pane="bottomRight" activeCell="X458" sqref="X457:X458"/>
    </sheetView>
  </sheetViews>
  <sheetFormatPr baseColWidth="10" defaultColWidth="11.42578125" defaultRowHeight="12.75" outlineLevelCol="1"/>
  <cols>
    <col min="1" max="1" width="10.85546875" style="153" bestFit="1" customWidth="1"/>
    <col min="2" max="2" width="15" style="153" bestFit="1" customWidth="1"/>
    <col min="3" max="3" width="19.28515625" style="153" bestFit="1" customWidth="1"/>
    <col min="4" max="4" width="97.85546875" style="153" customWidth="1"/>
    <col min="5" max="5" width="17.7109375" style="154" customWidth="1"/>
    <col min="6" max="6" width="17.42578125" style="154" customWidth="1"/>
    <col min="7" max="7" width="17" style="153" customWidth="1" collapsed="1"/>
    <col min="8" max="8" width="17.7109375" style="153" customWidth="1"/>
    <col min="9" max="9" width="15.42578125" style="153" customWidth="1"/>
    <col min="10" max="10" width="18.7109375" style="153" customWidth="1"/>
    <col min="11" max="11" width="28.140625" style="153" bestFit="1" customWidth="1" outlineLevel="1"/>
    <col min="12" max="12" width="17.140625" style="153" customWidth="1" outlineLevel="1"/>
    <col min="13" max="13" width="16.28515625" style="153" customWidth="1" outlineLevel="1"/>
    <col min="14" max="14" width="17.7109375" style="164" customWidth="1"/>
    <col min="15" max="18" width="23.85546875" style="154" customWidth="1"/>
    <col min="19" max="19" width="3.5703125" style="154" customWidth="1"/>
    <col min="20" max="20" width="19.28515625" style="154" bestFit="1" customWidth="1"/>
    <col min="21" max="21" width="20.85546875" style="154" bestFit="1" customWidth="1"/>
    <col min="22" max="22" width="3.5703125" style="154" customWidth="1"/>
    <col min="23" max="23" width="18.85546875" style="154" bestFit="1" customWidth="1"/>
    <col min="24" max="24" width="23" style="154" bestFit="1" customWidth="1"/>
    <col min="25" max="16384" width="11.42578125" style="154"/>
  </cols>
  <sheetData>
    <row r="1" spans="1:25" ht="15.75" customHeight="1" thickBot="1">
      <c r="A1" s="728" t="s">
        <v>2208</v>
      </c>
      <c r="B1" s="729"/>
      <c r="C1" s="729"/>
      <c r="D1" s="729"/>
      <c r="E1" s="729"/>
      <c r="F1" s="729"/>
      <c r="G1" s="729"/>
      <c r="H1" s="729"/>
      <c r="I1" s="729"/>
      <c r="J1" s="729"/>
      <c r="K1" s="729"/>
      <c r="L1" s="729"/>
      <c r="M1" s="729"/>
      <c r="N1" s="729"/>
      <c r="O1" s="729"/>
      <c r="P1" s="729"/>
      <c r="Q1" s="729"/>
      <c r="R1" s="730"/>
    </row>
    <row r="2" spans="1:25" ht="15.75" customHeight="1" thickBot="1">
      <c r="A2" s="728" t="s">
        <v>2210</v>
      </c>
      <c r="B2" s="729"/>
      <c r="C2" s="729"/>
      <c r="D2" s="729"/>
      <c r="E2" s="729"/>
      <c r="F2" s="729"/>
      <c r="G2" s="729"/>
      <c r="H2" s="729"/>
      <c r="I2" s="729"/>
      <c r="J2" s="729"/>
      <c r="K2" s="729"/>
      <c r="L2" s="729"/>
      <c r="M2" s="729"/>
      <c r="N2" s="729"/>
      <c r="O2" s="729"/>
      <c r="P2" s="729"/>
      <c r="Q2" s="729"/>
      <c r="R2" s="730"/>
    </row>
    <row r="3" spans="1:25">
      <c r="A3" s="723"/>
      <c r="B3" s="724"/>
      <c r="C3" s="724"/>
      <c r="D3" s="724"/>
      <c r="E3" s="725" t="s">
        <v>2201</v>
      </c>
      <c r="F3" s="725"/>
      <c r="G3" s="726" t="s">
        <v>3525</v>
      </c>
      <c r="H3" s="727"/>
      <c r="I3" s="726" t="s">
        <v>3526</v>
      </c>
      <c r="J3" s="731"/>
      <c r="K3" s="727"/>
      <c r="L3" s="732" t="s">
        <v>1199</v>
      </c>
      <c r="M3" s="733"/>
    </row>
    <row r="4" spans="1:25" ht="25.5">
      <c r="A4" s="721" t="s">
        <v>868</v>
      </c>
      <c r="B4" s="722"/>
      <c r="C4" s="722"/>
      <c r="D4" s="722"/>
      <c r="E4" s="41" t="s">
        <v>3376</v>
      </c>
      <c r="F4" s="41" t="s">
        <v>2935</v>
      </c>
      <c r="G4" s="41" t="s">
        <v>3376</v>
      </c>
      <c r="H4" s="41" t="s">
        <v>2935</v>
      </c>
      <c r="I4" s="41" t="s">
        <v>3376</v>
      </c>
      <c r="J4" s="41" t="s">
        <v>2935</v>
      </c>
      <c r="K4" s="734" t="s">
        <v>2203</v>
      </c>
      <c r="L4" s="41" t="s">
        <v>3376</v>
      </c>
      <c r="M4" s="41" t="s">
        <v>2935</v>
      </c>
    </row>
    <row r="5" spans="1:25" ht="51">
      <c r="A5" s="167" t="s">
        <v>869</v>
      </c>
      <c r="B5" s="167" t="s">
        <v>870</v>
      </c>
      <c r="C5" s="167" t="s">
        <v>2580</v>
      </c>
      <c r="D5" s="167" t="s">
        <v>2910</v>
      </c>
      <c r="E5" s="167" t="s">
        <v>1196</v>
      </c>
      <c r="F5" s="167" t="s">
        <v>1196</v>
      </c>
      <c r="G5" s="167" t="s">
        <v>1196</v>
      </c>
      <c r="H5" s="167" t="s">
        <v>1196</v>
      </c>
      <c r="I5" s="167" t="s">
        <v>1196</v>
      </c>
      <c r="J5" s="167" t="s">
        <v>1196</v>
      </c>
      <c r="K5" s="734"/>
      <c r="L5" s="167" t="s">
        <v>1196</v>
      </c>
      <c r="M5" s="167" t="s">
        <v>1196</v>
      </c>
      <c r="N5" s="475" t="s">
        <v>3527</v>
      </c>
      <c r="O5" s="168" t="s">
        <v>2206</v>
      </c>
      <c r="P5" s="169" t="s">
        <v>3528</v>
      </c>
      <c r="Q5" s="169" t="s">
        <v>3529</v>
      </c>
      <c r="R5" s="476" t="s">
        <v>3530</v>
      </c>
      <c r="T5" s="167" t="s">
        <v>2580</v>
      </c>
      <c r="U5" s="167" t="s">
        <v>2618</v>
      </c>
      <c r="W5" s="261" t="s">
        <v>2108</v>
      </c>
      <c r="X5" t="s">
        <v>2619</v>
      </c>
      <c r="Y5"/>
    </row>
    <row r="6" spans="1:25" ht="15">
      <c r="A6" s="98">
        <v>1</v>
      </c>
      <c r="B6" s="98" t="s">
        <v>876</v>
      </c>
      <c r="C6" s="98" t="s">
        <v>2317</v>
      </c>
      <c r="D6" s="98" t="s">
        <v>2318</v>
      </c>
      <c r="E6" s="170">
        <v>12150</v>
      </c>
      <c r="F6" s="170">
        <v>11572</v>
      </c>
      <c r="G6" s="171">
        <v>17493</v>
      </c>
      <c r="H6" s="171">
        <v>16618.349999999999</v>
      </c>
      <c r="I6" s="171">
        <v>19110</v>
      </c>
      <c r="J6" s="171">
        <v>18200</v>
      </c>
      <c r="K6" s="171" t="s">
        <v>2584</v>
      </c>
      <c r="L6" s="171">
        <v>18300</v>
      </c>
      <c r="M6" s="171">
        <v>17400</v>
      </c>
      <c r="N6" s="173">
        <v>98</v>
      </c>
      <c r="O6" s="477">
        <f t="shared" ref="O6:O69" si="0">((N6*80%)*E6)+((N6*20%)*F6)</f>
        <v>1179371.2000000002</v>
      </c>
      <c r="P6" s="477">
        <f t="shared" ref="P6:P69" si="1">((N6*80%)*G6)+((N6*20%)*H6)</f>
        <v>1697170.86</v>
      </c>
      <c r="Q6" s="477">
        <f t="shared" ref="Q6:Q69" si="2">((N6*80%)*I6)+((N6*20%)*J6)</f>
        <v>1854944</v>
      </c>
      <c r="R6" s="477">
        <f t="shared" ref="R6:R69" si="3">((N6*80%)*L6)+((N6*20%)*M6)</f>
        <v>1775760</v>
      </c>
      <c r="T6" s="98" t="s">
        <v>2317</v>
      </c>
      <c r="U6" s="267">
        <f>R6-(R6*7%)</f>
        <v>1651456.8</v>
      </c>
      <c r="W6" s="250" t="s">
        <v>2398</v>
      </c>
      <c r="X6" s="318">
        <v>9210310.7999999989</v>
      </c>
      <c r="Y6"/>
    </row>
    <row r="7" spans="1:25" ht="15">
      <c r="A7" s="98">
        <v>2</v>
      </c>
      <c r="B7" s="98" t="s">
        <v>876</v>
      </c>
      <c r="C7" s="98" t="s">
        <v>2317</v>
      </c>
      <c r="D7" s="98" t="s">
        <v>2319</v>
      </c>
      <c r="E7" s="170">
        <v>16332</v>
      </c>
      <c r="F7" s="170">
        <v>15553</v>
      </c>
      <c r="G7" s="171">
        <v>21241.5</v>
      </c>
      <c r="H7" s="171">
        <v>20180.02</v>
      </c>
      <c r="I7" s="171">
        <v>12600</v>
      </c>
      <c r="J7" s="171">
        <v>12000</v>
      </c>
      <c r="K7" s="171" t="s">
        <v>2584</v>
      </c>
      <c r="L7" s="171">
        <v>16900</v>
      </c>
      <c r="M7" s="171">
        <v>16100</v>
      </c>
      <c r="N7" s="173">
        <v>500</v>
      </c>
      <c r="O7" s="477">
        <f t="shared" si="0"/>
        <v>8088100</v>
      </c>
      <c r="P7" s="477">
        <f t="shared" si="1"/>
        <v>10514602</v>
      </c>
      <c r="Q7" s="477">
        <f t="shared" si="2"/>
        <v>6240000</v>
      </c>
      <c r="R7" s="477">
        <f t="shared" si="3"/>
        <v>8370000</v>
      </c>
      <c r="T7" s="98" t="s">
        <v>2317</v>
      </c>
      <c r="U7" s="267">
        <f t="shared" ref="U7:U70" si="4">R7-(R7*7%)</f>
        <v>7784100</v>
      </c>
      <c r="W7" s="250" t="s">
        <v>2443</v>
      </c>
      <c r="X7" s="318">
        <v>1473175.8</v>
      </c>
      <c r="Y7"/>
    </row>
    <row r="8" spans="1:25" ht="15">
      <c r="A8" s="98">
        <v>3</v>
      </c>
      <c r="B8" s="100" t="s">
        <v>876</v>
      </c>
      <c r="C8" s="100" t="s">
        <v>2320</v>
      </c>
      <c r="D8" s="100" t="s">
        <v>881</v>
      </c>
      <c r="E8" s="173">
        <v>16044</v>
      </c>
      <c r="F8" s="173">
        <v>15280</v>
      </c>
      <c r="G8" s="171">
        <v>14280</v>
      </c>
      <c r="H8" s="175">
        <v>13566</v>
      </c>
      <c r="I8" s="175">
        <v>11195.52</v>
      </c>
      <c r="J8" s="175">
        <v>10662.4</v>
      </c>
      <c r="K8" s="171" t="s">
        <v>2584</v>
      </c>
      <c r="L8" s="171">
        <v>12700</v>
      </c>
      <c r="M8" s="171">
        <v>12100</v>
      </c>
      <c r="N8" s="173">
        <v>0</v>
      </c>
      <c r="O8" s="477">
        <f t="shared" si="0"/>
        <v>0</v>
      </c>
      <c r="P8" s="477">
        <f t="shared" si="1"/>
        <v>0</v>
      </c>
      <c r="Q8" s="477">
        <f t="shared" si="2"/>
        <v>0</v>
      </c>
      <c r="R8" s="477">
        <f t="shared" si="3"/>
        <v>0</v>
      </c>
      <c r="T8" s="100" t="s">
        <v>2320</v>
      </c>
      <c r="U8" s="267">
        <f t="shared" si="4"/>
        <v>0</v>
      </c>
      <c r="W8" s="250" t="s">
        <v>2412</v>
      </c>
      <c r="X8" s="318">
        <v>8372194.7999999998</v>
      </c>
      <c r="Y8"/>
    </row>
    <row r="9" spans="1:25" ht="15">
      <c r="A9" s="98">
        <v>4</v>
      </c>
      <c r="B9" s="98" t="s">
        <v>876</v>
      </c>
      <c r="C9" s="98" t="s">
        <v>2320</v>
      </c>
      <c r="D9" s="98" t="s">
        <v>882</v>
      </c>
      <c r="E9" s="170">
        <v>12305</v>
      </c>
      <c r="F9" s="170">
        <v>11718</v>
      </c>
      <c r="G9" s="171">
        <v>16660</v>
      </c>
      <c r="H9" s="171">
        <v>15827</v>
      </c>
      <c r="I9" s="171">
        <v>14869.05</v>
      </c>
      <c r="J9" s="171">
        <v>14161</v>
      </c>
      <c r="K9" s="171" t="s">
        <v>2584</v>
      </c>
      <c r="L9" s="171">
        <v>15800</v>
      </c>
      <c r="M9" s="171">
        <v>15000</v>
      </c>
      <c r="N9" s="173">
        <v>36</v>
      </c>
      <c r="O9" s="477">
        <f t="shared" si="0"/>
        <v>438753.6</v>
      </c>
      <c r="P9" s="477">
        <f t="shared" si="1"/>
        <v>593762.4</v>
      </c>
      <c r="Q9" s="477">
        <f t="shared" si="2"/>
        <v>530187.84</v>
      </c>
      <c r="R9" s="477">
        <f t="shared" si="3"/>
        <v>563040</v>
      </c>
      <c r="T9" s="98" t="s">
        <v>2320</v>
      </c>
      <c r="U9" s="267">
        <f t="shared" si="4"/>
        <v>523627.2</v>
      </c>
      <c r="W9" s="250" t="s">
        <v>2371</v>
      </c>
      <c r="X9" s="318">
        <v>94074391.799999997</v>
      </c>
      <c r="Y9"/>
    </row>
    <row r="10" spans="1:25" ht="15">
      <c r="A10" s="98">
        <v>5</v>
      </c>
      <c r="B10" s="98" t="s">
        <v>876</v>
      </c>
      <c r="C10" s="98" t="s">
        <v>2322</v>
      </c>
      <c r="D10" s="98" t="s">
        <v>2689</v>
      </c>
      <c r="E10" s="170">
        <v>64697</v>
      </c>
      <c r="F10" s="170">
        <v>61617</v>
      </c>
      <c r="G10" s="171">
        <v>29750</v>
      </c>
      <c r="H10" s="175">
        <v>28262.5</v>
      </c>
      <c r="I10" s="175">
        <f>+J10*1.05</f>
        <v>31395</v>
      </c>
      <c r="J10" s="175">
        <v>29900</v>
      </c>
      <c r="K10" s="171" t="s">
        <v>2584</v>
      </c>
      <c r="L10" s="171">
        <v>30600</v>
      </c>
      <c r="M10" s="171">
        <v>29100</v>
      </c>
      <c r="N10" s="173">
        <v>90</v>
      </c>
      <c r="O10" s="477">
        <f t="shared" si="0"/>
        <v>5767290</v>
      </c>
      <c r="P10" s="477">
        <f t="shared" si="1"/>
        <v>2650725</v>
      </c>
      <c r="Q10" s="477">
        <f t="shared" si="2"/>
        <v>2798640</v>
      </c>
      <c r="R10" s="477">
        <f t="shared" si="3"/>
        <v>2727000</v>
      </c>
      <c r="T10" s="98" t="s">
        <v>2322</v>
      </c>
      <c r="U10" s="267">
        <f t="shared" si="4"/>
        <v>2536110</v>
      </c>
      <c r="W10" s="250" t="s">
        <v>2369</v>
      </c>
      <c r="X10" s="318">
        <v>2365734.0000000005</v>
      </c>
      <c r="Y10"/>
    </row>
    <row r="11" spans="1:25" ht="15">
      <c r="A11" s="98">
        <v>6</v>
      </c>
      <c r="B11" s="98" t="s">
        <v>876</v>
      </c>
      <c r="C11" s="98" t="s">
        <v>2322</v>
      </c>
      <c r="D11" s="98" t="s">
        <v>2690</v>
      </c>
      <c r="E11" s="170">
        <v>64697</v>
      </c>
      <c r="F11" s="170">
        <v>61617</v>
      </c>
      <c r="G11" s="171">
        <v>29750</v>
      </c>
      <c r="H11" s="175">
        <v>28262.5</v>
      </c>
      <c r="I11" s="175">
        <f>+J11*1.05</f>
        <v>31395</v>
      </c>
      <c r="J11" s="175">
        <v>29900</v>
      </c>
      <c r="K11" s="171" t="s">
        <v>2584</v>
      </c>
      <c r="L11" s="171">
        <v>30600</v>
      </c>
      <c r="M11" s="171">
        <v>29100</v>
      </c>
      <c r="N11" s="173">
        <v>45</v>
      </c>
      <c r="O11" s="477">
        <f t="shared" si="0"/>
        <v>2883645</v>
      </c>
      <c r="P11" s="477">
        <f t="shared" si="1"/>
        <v>1325362.5</v>
      </c>
      <c r="Q11" s="477">
        <f t="shared" si="2"/>
        <v>1399320</v>
      </c>
      <c r="R11" s="477">
        <f t="shared" si="3"/>
        <v>1363500</v>
      </c>
      <c r="T11" s="98" t="s">
        <v>2322</v>
      </c>
      <c r="U11" s="267">
        <f t="shared" si="4"/>
        <v>1268055</v>
      </c>
      <c r="W11" s="250" t="s">
        <v>2357</v>
      </c>
      <c r="X11" s="318">
        <v>114017925.59999999</v>
      </c>
      <c r="Y11"/>
    </row>
    <row r="12" spans="1:25" ht="15">
      <c r="A12" s="98">
        <v>7</v>
      </c>
      <c r="B12" s="98" t="s">
        <v>876</v>
      </c>
      <c r="C12" s="98" t="s">
        <v>2320</v>
      </c>
      <c r="D12" s="98" t="s">
        <v>2325</v>
      </c>
      <c r="E12" s="170">
        <v>74045</v>
      </c>
      <c r="F12" s="170">
        <v>70521</v>
      </c>
      <c r="G12" s="171">
        <v>4076118.9</v>
      </c>
      <c r="H12" s="175">
        <v>3872313.55</v>
      </c>
      <c r="I12" s="175">
        <v>98710.5</v>
      </c>
      <c r="J12" s="175">
        <v>94010</v>
      </c>
      <c r="K12" s="171" t="s">
        <v>2584</v>
      </c>
      <c r="L12" s="171">
        <v>74045</v>
      </c>
      <c r="M12" s="171">
        <v>70521</v>
      </c>
      <c r="N12" s="173">
        <v>0</v>
      </c>
      <c r="O12" s="477">
        <f t="shared" si="0"/>
        <v>0</v>
      </c>
      <c r="P12" s="477">
        <f t="shared" si="1"/>
        <v>0</v>
      </c>
      <c r="Q12" s="477">
        <f t="shared" si="2"/>
        <v>0</v>
      </c>
      <c r="R12" s="477">
        <f t="shared" si="3"/>
        <v>0</v>
      </c>
      <c r="T12" s="98" t="s">
        <v>2320</v>
      </c>
      <c r="U12" s="267">
        <f t="shared" si="4"/>
        <v>0</v>
      </c>
      <c r="W12" s="250" t="s">
        <v>2317</v>
      </c>
      <c r="X12" s="318">
        <v>16011493.800000001</v>
      </c>
      <c r="Y12"/>
    </row>
    <row r="13" spans="1:25" ht="15">
      <c r="A13" s="98">
        <v>8</v>
      </c>
      <c r="B13" s="98" t="s">
        <v>876</v>
      </c>
      <c r="C13" s="98" t="s">
        <v>2322</v>
      </c>
      <c r="D13" s="98" t="s">
        <v>887</v>
      </c>
      <c r="E13" s="170">
        <v>18647</v>
      </c>
      <c r="F13" s="170">
        <v>17760</v>
      </c>
      <c r="G13" s="171">
        <v>21420</v>
      </c>
      <c r="H13" s="171">
        <v>20349</v>
      </c>
      <c r="I13" s="171">
        <f>+J13*1.05</f>
        <v>18795</v>
      </c>
      <c r="J13" s="171">
        <v>17900</v>
      </c>
      <c r="K13" s="171" t="s">
        <v>2584</v>
      </c>
      <c r="L13" s="171">
        <v>20100</v>
      </c>
      <c r="M13" s="171">
        <v>19100</v>
      </c>
      <c r="N13" s="173">
        <v>380</v>
      </c>
      <c r="O13" s="477">
        <f t="shared" si="0"/>
        <v>7018448</v>
      </c>
      <c r="P13" s="477">
        <f t="shared" si="1"/>
        <v>8058204</v>
      </c>
      <c r="Q13" s="477">
        <f t="shared" si="2"/>
        <v>7074080</v>
      </c>
      <c r="R13" s="477">
        <f t="shared" si="3"/>
        <v>7562000</v>
      </c>
      <c r="T13" s="98" t="s">
        <v>2322</v>
      </c>
      <c r="U13" s="267">
        <f t="shared" si="4"/>
        <v>7032660</v>
      </c>
      <c r="W13" s="250" t="s">
        <v>2322</v>
      </c>
      <c r="X13" s="318">
        <v>308906456.39999992</v>
      </c>
      <c r="Y13"/>
    </row>
    <row r="14" spans="1:25" ht="15">
      <c r="A14" s="98">
        <v>9</v>
      </c>
      <c r="B14" s="98" t="s">
        <v>876</v>
      </c>
      <c r="C14" s="98" t="s">
        <v>2320</v>
      </c>
      <c r="D14" s="98" t="s">
        <v>889</v>
      </c>
      <c r="E14" s="173">
        <v>40490</v>
      </c>
      <c r="F14" s="173">
        <v>38561</v>
      </c>
      <c r="G14" s="171">
        <v>71400</v>
      </c>
      <c r="H14" s="175">
        <v>67830</v>
      </c>
      <c r="I14" s="175">
        <v>46356.45</v>
      </c>
      <c r="J14" s="175">
        <v>44149</v>
      </c>
      <c r="K14" s="171" t="s">
        <v>2584</v>
      </c>
      <c r="L14" s="171">
        <v>58900</v>
      </c>
      <c r="M14" s="171">
        <v>56000</v>
      </c>
      <c r="N14" s="173">
        <v>150</v>
      </c>
      <c r="O14" s="477">
        <f t="shared" si="0"/>
        <v>6015630</v>
      </c>
      <c r="P14" s="477">
        <f t="shared" si="1"/>
        <v>10602900</v>
      </c>
      <c r="Q14" s="477">
        <f t="shared" si="2"/>
        <v>6887244</v>
      </c>
      <c r="R14" s="477">
        <f t="shared" si="3"/>
        <v>8748000</v>
      </c>
      <c r="T14" s="98" t="s">
        <v>2320</v>
      </c>
      <c r="U14" s="267">
        <f t="shared" si="4"/>
        <v>8135640</v>
      </c>
      <c r="W14" s="250" t="s">
        <v>2320</v>
      </c>
      <c r="X14" s="318">
        <v>150572872.95000002</v>
      </c>
      <c r="Y14"/>
    </row>
    <row r="15" spans="1:25" ht="15">
      <c r="A15" s="98">
        <v>10</v>
      </c>
      <c r="B15" s="98" t="s">
        <v>876</v>
      </c>
      <c r="C15" s="98" t="s">
        <v>2320</v>
      </c>
      <c r="D15" s="98" t="s">
        <v>2328</v>
      </c>
      <c r="E15" s="173">
        <v>4310</v>
      </c>
      <c r="F15" s="173">
        <v>4080</v>
      </c>
      <c r="G15" s="171">
        <v>7497</v>
      </c>
      <c r="H15" s="175">
        <v>7122.15</v>
      </c>
      <c r="I15" s="175">
        <v>7056</v>
      </c>
      <c r="J15" s="175">
        <v>6720</v>
      </c>
      <c r="K15" s="171" t="s">
        <v>2584</v>
      </c>
      <c r="L15" s="171">
        <v>7300</v>
      </c>
      <c r="M15" s="171">
        <v>6900</v>
      </c>
      <c r="N15" s="173">
        <v>31</v>
      </c>
      <c r="O15" s="477">
        <f t="shared" si="0"/>
        <v>132184</v>
      </c>
      <c r="P15" s="477">
        <f t="shared" si="1"/>
        <v>230082.93</v>
      </c>
      <c r="Q15" s="477">
        <f t="shared" si="2"/>
        <v>216652.80000000002</v>
      </c>
      <c r="R15" s="477">
        <f t="shared" si="3"/>
        <v>223820</v>
      </c>
      <c r="T15" s="98" t="s">
        <v>2320</v>
      </c>
      <c r="U15" s="267">
        <f t="shared" si="4"/>
        <v>208152.6</v>
      </c>
      <c r="W15" s="250" t="s">
        <v>2383</v>
      </c>
      <c r="X15" s="318">
        <v>0</v>
      </c>
      <c r="Y15"/>
    </row>
    <row r="16" spans="1:25" ht="15">
      <c r="A16" s="98">
        <v>11</v>
      </c>
      <c r="B16" s="98" t="s">
        <v>876</v>
      </c>
      <c r="C16" s="98" t="s">
        <v>2320</v>
      </c>
      <c r="D16" s="98" t="s">
        <v>2330</v>
      </c>
      <c r="E16" s="173">
        <v>2813</v>
      </c>
      <c r="F16" s="173">
        <v>2678</v>
      </c>
      <c r="G16" s="171">
        <v>10495.8</v>
      </c>
      <c r="H16" s="171">
        <v>9971.01</v>
      </c>
      <c r="I16" s="171">
        <v>5176.5</v>
      </c>
      <c r="J16" s="171">
        <v>4930</v>
      </c>
      <c r="K16" s="171" t="s">
        <v>2584</v>
      </c>
      <c r="L16" s="171">
        <v>7800</v>
      </c>
      <c r="M16" s="171">
        <v>7500</v>
      </c>
      <c r="N16" s="173">
        <v>0</v>
      </c>
      <c r="O16" s="477">
        <f t="shared" si="0"/>
        <v>0</v>
      </c>
      <c r="P16" s="477">
        <f t="shared" si="1"/>
        <v>0</v>
      </c>
      <c r="Q16" s="477">
        <f t="shared" si="2"/>
        <v>0</v>
      </c>
      <c r="R16" s="477">
        <f t="shared" si="3"/>
        <v>0</v>
      </c>
      <c r="T16" s="98" t="s">
        <v>2320</v>
      </c>
      <c r="U16" s="267">
        <f t="shared" si="4"/>
        <v>0</v>
      </c>
      <c r="W16" s="250" t="s">
        <v>2380</v>
      </c>
      <c r="X16" s="318">
        <v>5372239.5500000007</v>
      </c>
      <c r="Y16"/>
    </row>
    <row r="17" spans="1:25" ht="15">
      <c r="A17" s="98">
        <v>12</v>
      </c>
      <c r="B17" s="98" t="s">
        <v>876</v>
      </c>
      <c r="C17" s="98" t="s">
        <v>2320</v>
      </c>
      <c r="D17" s="98" t="s">
        <v>2331</v>
      </c>
      <c r="E17" s="173">
        <v>4310</v>
      </c>
      <c r="F17" s="173">
        <v>4080</v>
      </c>
      <c r="G17" s="171">
        <v>7497</v>
      </c>
      <c r="H17" s="175">
        <v>7122.15</v>
      </c>
      <c r="I17" s="175">
        <v>7056</v>
      </c>
      <c r="J17" s="175">
        <v>6720</v>
      </c>
      <c r="K17" s="171" t="s">
        <v>2584</v>
      </c>
      <c r="L17" s="171">
        <v>7300</v>
      </c>
      <c r="M17" s="171">
        <v>6900</v>
      </c>
      <c r="N17" s="173">
        <v>19</v>
      </c>
      <c r="O17" s="477">
        <f t="shared" si="0"/>
        <v>81016.000000000015</v>
      </c>
      <c r="P17" s="477">
        <f t="shared" si="1"/>
        <v>141018.57</v>
      </c>
      <c r="Q17" s="477">
        <f t="shared" si="2"/>
        <v>132787.20000000001</v>
      </c>
      <c r="R17" s="477">
        <f t="shared" si="3"/>
        <v>137180.00000000003</v>
      </c>
      <c r="T17" s="98" t="s">
        <v>2320</v>
      </c>
      <c r="U17" s="267">
        <f t="shared" si="4"/>
        <v>127577.40000000002</v>
      </c>
      <c r="W17" s="250" t="s">
        <v>2396</v>
      </c>
      <c r="X17" s="318">
        <v>12391413</v>
      </c>
      <c r="Y17"/>
    </row>
    <row r="18" spans="1:25" ht="15">
      <c r="A18" s="98">
        <v>13</v>
      </c>
      <c r="B18" s="98" t="s">
        <v>876</v>
      </c>
      <c r="C18" s="98" t="s">
        <v>2320</v>
      </c>
      <c r="D18" s="98" t="s">
        <v>1259</v>
      </c>
      <c r="E18" s="173">
        <v>1671</v>
      </c>
      <c r="F18" s="173">
        <v>1591</v>
      </c>
      <c r="G18" s="171">
        <v>4748.1000000000004</v>
      </c>
      <c r="H18" s="175">
        <v>4511.29</v>
      </c>
      <c r="I18" s="175">
        <v>2873.85</v>
      </c>
      <c r="J18" s="175">
        <v>2737</v>
      </c>
      <c r="K18" s="171" t="s">
        <v>2584</v>
      </c>
      <c r="L18" s="171">
        <v>3800</v>
      </c>
      <c r="M18" s="171">
        <v>3600</v>
      </c>
      <c r="N18" s="173">
        <v>0</v>
      </c>
      <c r="O18" s="477">
        <f t="shared" si="0"/>
        <v>0</v>
      </c>
      <c r="P18" s="477">
        <f t="shared" si="1"/>
        <v>0</v>
      </c>
      <c r="Q18" s="477">
        <f t="shared" si="2"/>
        <v>0</v>
      </c>
      <c r="R18" s="477">
        <f t="shared" si="3"/>
        <v>0</v>
      </c>
      <c r="T18" s="98" t="s">
        <v>2320</v>
      </c>
      <c r="U18" s="267">
        <f t="shared" si="4"/>
        <v>0</v>
      </c>
      <c r="W18" s="250" t="s">
        <v>2109</v>
      </c>
      <c r="X18" s="318">
        <v>722768208.49999988</v>
      </c>
      <c r="Y18"/>
    </row>
    <row r="19" spans="1:25" ht="15">
      <c r="A19" s="98">
        <v>14</v>
      </c>
      <c r="B19" s="98" t="s">
        <v>876</v>
      </c>
      <c r="C19" s="98" t="s">
        <v>2320</v>
      </c>
      <c r="D19" s="98" t="s">
        <v>891</v>
      </c>
      <c r="E19" s="173">
        <v>14710</v>
      </c>
      <c r="F19" s="173">
        <v>14007</v>
      </c>
      <c r="G19" s="171">
        <v>26489.4</v>
      </c>
      <c r="H19" s="175">
        <v>25164.93</v>
      </c>
      <c r="I19" s="175">
        <v>21166.53</v>
      </c>
      <c r="J19" s="175">
        <v>20158.599999999999</v>
      </c>
      <c r="K19" s="171" t="s">
        <v>2584</v>
      </c>
      <c r="L19" s="171">
        <v>23800</v>
      </c>
      <c r="M19" s="171">
        <v>22700</v>
      </c>
      <c r="N19" s="173">
        <v>0</v>
      </c>
      <c r="O19" s="477">
        <f t="shared" si="0"/>
        <v>0</v>
      </c>
      <c r="P19" s="477">
        <f t="shared" si="1"/>
        <v>0</v>
      </c>
      <c r="Q19" s="477">
        <f t="shared" si="2"/>
        <v>0</v>
      </c>
      <c r="R19" s="477">
        <f t="shared" si="3"/>
        <v>0</v>
      </c>
      <c r="T19" s="98" t="s">
        <v>2320</v>
      </c>
      <c r="U19" s="267">
        <f t="shared" si="4"/>
        <v>0</v>
      </c>
      <c r="W19"/>
      <c r="X19"/>
      <c r="Y19"/>
    </row>
    <row r="20" spans="1:25" ht="15">
      <c r="A20" s="98">
        <v>15</v>
      </c>
      <c r="B20" s="98" t="s">
        <v>876</v>
      </c>
      <c r="C20" s="98" t="s">
        <v>2322</v>
      </c>
      <c r="D20" s="98" t="s">
        <v>2332</v>
      </c>
      <c r="E20" s="170">
        <v>91924</v>
      </c>
      <c r="F20" s="170">
        <v>87547</v>
      </c>
      <c r="G20" s="171">
        <v>107457</v>
      </c>
      <c r="H20" s="171">
        <v>102084.15</v>
      </c>
      <c r="I20" s="171">
        <v>127174.11</v>
      </c>
      <c r="J20" s="171">
        <v>121118.2</v>
      </c>
      <c r="K20" s="171" t="s">
        <v>2584</v>
      </c>
      <c r="L20" s="171">
        <v>117300</v>
      </c>
      <c r="M20" s="171">
        <v>111600</v>
      </c>
      <c r="N20" s="173">
        <v>2</v>
      </c>
      <c r="O20" s="477">
        <f t="shared" si="0"/>
        <v>182097.2</v>
      </c>
      <c r="P20" s="477">
        <f t="shared" si="1"/>
        <v>212764.86000000002</v>
      </c>
      <c r="Q20" s="477">
        <f t="shared" si="2"/>
        <v>251925.856</v>
      </c>
      <c r="R20" s="477">
        <f t="shared" si="3"/>
        <v>232320</v>
      </c>
      <c r="T20" s="98" t="s">
        <v>2322</v>
      </c>
      <c r="U20" s="267">
        <f t="shared" si="4"/>
        <v>216057.60000000001</v>
      </c>
      <c r="W20"/>
      <c r="X20"/>
      <c r="Y20"/>
    </row>
    <row r="21" spans="1:25" ht="15">
      <c r="A21" s="98">
        <v>16</v>
      </c>
      <c r="B21" s="98" t="s">
        <v>876</v>
      </c>
      <c r="C21" s="98" t="s">
        <v>2322</v>
      </c>
      <c r="D21" s="98" t="s">
        <v>2333</v>
      </c>
      <c r="E21" s="170">
        <v>32476</v>
      </c>
      <c r="F21" s="170">
        <v>30929</v>
      </c>
      <c r="G21" s="171">
        <v>32130</v>
      </c>
      <c r="H21" s="175">
        <v>30523.5</v>
      </c>
      <c r="I21" s="175">
        <v>18375</v>
      </c>
      <c r="J21" s="175">
        <v>17500</v>
      </c>
      <c r="K21" s="171" t="s">
        <v>2584</v>
      </c>
      <c r="L21" s="171">
        <v>25300</v>
      </c>
      <c r="M21" s="171">
        <v>24000</v>
      </c>
      <c r="N21" s="173">
        <v>8</v>
      </c>
      <c r="O21" s="477">
        <f t="shared" si="0"/>
        <v>257332.80000000002</v>
      </c>
      <c r="P21" s="477">
        <f t="shared" si="1"/>
        <v>254469.6</v>
      </c>
      <c r="Q21" s="477">
        <f t="shared" si="2"/>
        <v>145600</v>
      </c>
      <c r="R21" s="477">
        <f t="shared" si="3"/>
        <v>200320</v>
      </c>
      <c r="T21" s="98" t="s">
        <v>2322</v>
      </c>
      <c r="U21" s="267">
        <f t="shared" si="4"/>
        <v>186297.60000000001</v>
      </c>
      <c r="W21"/>
      <c r="X21"/>
      <c r="Y21"/>
    </row>
    <row r="22" spans="1:25" ht="15">
      <c r="A22" s="98">
        <v>17</v>
      </c>
      <c r="B22" s="98" t="s">
        <v>876</v>
      </c>
      <c r="C22" s="98" t="s">
        <v>2320</v>
      </c>
      <c r="D22" s="98" t="s">
        <v>892</v>
      </c>
      <c r="E22" s="170">
        <v>4302</v>
      </c>
      <c r="F22" s="170">
        <v>4097</v>
      </c>
      <c r="G22" s="171">
        <v>4403</v>
      </c>
      <c r="H22" s="175">
        <v>4182.8500000000004</v>
      </c>
      <c r="I22" s="175">
        <v>6247.5</v>
      </c>
      <c r="J22" s="175">
        <v>5950</v>
      </c>
      <c r="K22" s="171" t="s">
        <v>2584</v>
      </c>
      <c r="L22" s="171">
        <v>5300</v>
      </c>
      <c r="M22" s="171">
        <v>5100</v>
      </c>
      <c r="N22" s="173">
        <v>25</v>
      </c>
      <c r="O22" s="477">
        <f t="shared" si="0"/>
        <v>106525</v>
      </c>
      <c r="P22" s="477">
        <f t="shared" si="1"/>
        <v>108974.25</v>
      </c>
      <c r="Q22" s="477">
        <f t="shared" si="2"/>
        <v>154700</v>
      </c>
      <c r="R22" s="477">
        <f t="shared" si="3"/>
        <v>131500</v>
      </c>
      <c r="T22" s="98" t="s">
        <v>2320</v>
      </c>
      <c r="U22" s="267">
        <f t="shared" si="4"/>
        <v>122295</v>
      </c>
      <c r="W22"/>
      <c r="X22"/>
      <c r="Y22"/>
    </row>
    <row r="23" spans="1:25" ht="15">
      <c r="A23" s="98">
        <v>18</v>
      </c>
      <c r="B23" s="98" t="s">
        <v>876</v>
      </c>
      <c r="C23" s="98" t="s">
        <v>2320</v>
      </c>
      <c r="D23" s="98" t="s">
        <v>893</v>
      </c>
      <c r="E23" s="170">
        <v>12950</v>
      </c>
      <c r="F23" s="170">
        <v>12333</v>
      </c>
      <c r="G23" s="171">
        <v>12852</v>
      </c>
      <c r="H23" s="171">
        <v>12209.4</v>
      </c>
      <c r="I23" s="171">
        <v>15878.1</v>
      </c>
      <c r="J23" s="171">
        <v>15122</v>
      </c>
      <c r="K23" s="171" t="s">
        <v>2584</v>
      </c>
      <c r="L23" s="171">
        <v>14400</v>
      </c>
      <c r="M23" s="171">
        <v>13700</v>
      </c>
      <c r="N23" s="173">
        <v>15</v>
      </c>
      <c r="O23" s="477">
        <f t="shared" si="0"/>
        <v>192399</v>
      </c>
      <c r="P23" s="477">
        <f t="shared" si="1"/>
        <v>190852.2</v>
      </c>
      <c r="Q23" s="477">
        <f t="shared" si="2"/>
        <v>235903.2</v>
      </c>
      <c r="R23" s="477">
        <f t="shared" si="3"/>
        <v>213900</v>
      </c>
      <c r="T23" s="98" t="s">
        <v>2320</v>
      </c>
      <c r="U23" s="267">
        <f t="shared" si="4"/>
        <v>198927</v>
      </c>
      <c r="Y23"/>
    </row>
    <row r="24" spans="1:25" ht="15">
      <c r="A24" s="98">
        <v>19</v>
      </c>
      <c r="B24" s="98" t="s">
        <v>876</v>
      </c>
      <c r="C24" s="98" t="s">
        <v>2320</v>
      </c>
      <c r="D24" s="98" t="s">
        <v>894</v>
      </c>
      <c r="E24" s="170">
        <v>11818</v>
      </c>
      <c r="F24" s="170">
        <v>11255</v>
      </c>
      <c r="G24" s="171">
        <v>11781</v>
      </c>
      <c r="H24" s="175">
        <v>11191.95</v>
      </c>
      <c r="I24" s="175">
        <v>11613</v>
      </c>
      <c r="J24" s="175">
        <v>11060</v>
      </c>
      <c r="K24" s="171" t="s">
        <v>2584</v>
      </c>
      <c r="L24" s="171">
        <v>11700</v>
      </c>
      <c r="M24" s="171">
        <v>11100</v>
      </c>
      <c r="N24" s="173">
        <v>38</v>
      </c>
      <c r="O24" s="477">
        <f t="shared" si="0"/>
        <v>444805.2</v>
      </c>
      <c r="P24" s="477">
        <f t="shared" si="1"/>
        <v>443201.22000000003</v>
      </c>
      <c r="Q24" s="477">
        <f t="shared" si="2"/>
        <v>437091.2</v>
      </c>
      <c r="R24" s="477">
        <f t="shared" si="3"/>
        <v>440040</v>
      </c>
      <c r="T24" s="98" t="s">
        <v>2320</v>
      </c>
      <c r="U24" s="267">
        <f t="shared" si="4"/>
        <v>409237.2</v>
      </c>
      <c r="W24" s="266" t="s">
        <v>3531</v>
      </c>
      <c r="X24" s="332">
        <f>+'[2]ANEXO No. 9'!H15</f>
        <v>692305548.85714281</v>
      </c>
      <c r="Y24"/>
    </row>
    <row r="25" spans="1:25" ht="15">
      <c r="A25" s="98">
        <v>20</v>
      </c>
      <c r="B25" s="98" t="s">
        <v>876</v>
      </c>
      <c r="C25" s="98" t="s">
        <v>2320</v>
      </c>
      <c r="D25" s="98" t="s">
        <v>895</v>
      </c>
      <c r="E25" s="170">
        <v>48444</v>
      </c>
      <c r="F25" s="170">
        <v>46135</v>
      </c>
      <c r="G25" s="171">
        <v>64974</v>
      </c>
      <c r="H25" s="171">
        <v>61725.3</v>
      </c>
      <c r="I25" s="171">
        <v>61739.999999999993</v>
      </c>
      <c r="J25" s="171">
        <v>58799.999999999993</v>
      </c>
      <c r="K25" s="171" t="s">
        <v>2584</v>
      </c>
      <c r="L25" s="171">
        <v>63400</v>
      </c>
      <c r="M25" s="171">
        <v>60300</v>
      </c>
      <c r="N25" s="173">
        <v>18</v>
      </c>
      <c r="O25" s="477">
        <f t="shared" si="0"/>
        <v>863679.6</v>
      </c>
      <c r="P25" s="477">
        <f t="shared" si="1"/>
        <v>1157836.68</v>
      </c>
      <c r="Q25" s="477">
        <f t="shared" si="2"/>
        <v>1100735.9999999998</v>
      </c>
      <c r="R25" s="477">
        <f t="shared" si="3"/>
        <v>1130040</v>
      </c>
      <c r="T25" s="98" t="s">
        <v>2320</v>
      </c>
      <c r="U25" s="267">
        <f t="shared" si="4"/>
        <v>1050937.2</v>
      </c>
      <c r="W25" s="266" t="s">
        <v>3282</v>
      </c>
      <c r="X25" s="333">
        <f>X18/X24-1</f>
        <v>4.4001755717753221E-2</v>
      </c>
      <c r="Y25"/>
    </row>
    <row r="26" spans="1:25" ht="15">
      <c r="A26" s="98">
        <v>21</v>
      </c>
      <c r="B26" s="98" t="s">
        <v>876</v>
      </c>
      <c r="C26" s="98" t="s">
        <v>2322</v>
      </c>
      <c r="D26" s="98" t="s">
        <v>2335</v>
      </c>
      <c r="E26" s="170">
        <v>97825</v>
      </c>
      <c r="F26" s="170">
        <v>93167</v>
      </c>
      <c r="G26" s="171">
        <v>97580</v>
      </c>
      <c r="H26" s="175">
        <v>92701</v>
      </c>
      <c r="I26" s="175">
        <v>134921.85</v>
      </c>
      <c r="J26" s="175">
        <v>128497</v>
      </c>
      <c r="K26" s="171" t="s">
        <v>2584</v>
      </c>
      <c r="L26" s="171">
        <v>116300</v>
      </c>
      <c r="M26" s="171">
        <v>110600</v>
      </c>
      <c r="N26" s="173">
        <v>0</v>
      </c>
      <c r="O26" s="477">
        <f t="shared" si="0"/>
        <v>0</v>
      </c>
      <c r="P26" s="477">
        <f t="shared" si="1"/>
        <v>0</v>
      </c>
      <c r="Q26" s="477">
        <f t="shared" si="2"/>
        <v>0</v>
      </c>
      <c r="R26" s="477">
        <f t="shared" si="3"/>
        <v>0</v>
      </c>
      <c r="T26" s="98" t="s">
        <v>2322</v>
      </c>
      <c r="U26" s="267">
        <f t="shared" si="4"/>
        <v>0</v>
      </c>
      <c r="W26"/>
      <c r="X26"/>
      <c r="Y26"/>
    </row>
    <row r="27" spans="1:25" ht="15">
      <c r="A27" s="98">
        <v>22</v>
      </c>
      <c r="B27" s="98" t="s">
        <v>876</v>
      </c>
      <c r="C27" s="98" t="s">
        <v>2322</v>
      </c>
      <c r="D27" s="98" t="s">
        <v>898</v>
      </c>
      <c r="E27" s="170">
        <v>36112</v>
      </c>
      <c r="F27" s="170">
        <v>34392</v>
      </c>
      <c r="G27" s="171">
        <v>35700</v>
      </c>
      <c r="H27" s="175">
        <v>33915</v>
      </c>
      <c r="I27" s="175">
        <v>44432.22</v>
      </c>
      <c r="J27" s="175">
        <v>42316.399999999994</v>
      </c>
      <c r="K27" s="171" t="s">
        <v>2584</v>
      </c>
      <c r="L27" s="171">
        <v>40100</v>
      </c>
      <c r="M27" s="171">
        <v>38100</v>
      </c>
      <c r="N27" s="173">
        <v>11</v>
      </c>
      <c r="O27" s="477">
        <f t="shared" si="0"/>
        <v>393448.00000000006</v>
      </c>
      <c r="P27" s="477">
        <f t="shared" si="1"/>
        <v>388773</v>
      </c>
      <c r="Q27" s="477">
        <f t="shared" si="2"/>
        <v>484099.61600000004</v>
      </c>
      <c r="R27" s="477">
        <f t="shared" si="3"/>
        <v>436700</v>
      </c>
      <c r="T27" s="98" t="s">
        <v>2322</v>
      </c>
      <c r="U27" s="267">
        <f t="shared" si="4"/>
        <v>406131</v>
      </c>
      <c r="W27"/>
      <c r="X27"/>
      <c r="Y27"/>
    </row>
    <row r="28" spans="1:25">
      <c r="A28" s="98">
        <v>23</v>
      </c>
      <c r="B28" s="98" t="s">
        <v>876</v>
      </c>
      <c r="C28" s="98" t="s">
        <v>2322</v>
      </c>
      <c r="D28" s="98" t="s">
        <v>899</v>
      </c>
      <c r="E28" s="170">
        <v>24276</v>
      </c>
      <c r="F28" s="170">
        <v>23121</v>
      </c>
      <c r="G28" s="171">
        <v>34986</v>
      </c>
      <c r="H28" s="175">
        <v>33236.699999999997</v>
      </c>
      <c r="I28" s="175">
        <v>37435.020000000004</v>
      </c>
      <c r="J28" s="175">
        <v>35652.399999999994</v>
      </c>
      <c r="K28" s="171" t="s">
        <v>2584</v>
      </c>
      <c r="L28" s="171">
        <v>36200</v>
      </c>
      <c r="M28" s="171">
        <v>34400</v>
      </c>
      <c r="N28" s="173">
        <v>24</v>
      </c>
      <c r="O28" s="477">
        <f t="shared" si="0"/>
        <v>577080.00000000012</v>
      </c>
      <c r="P28" s="477">
        <f t="shared" si="1"/>
        <v>831267.3600000001</v>
      </c>
      <c r="Q28" s="477">
        <f t="shared" si="2"/>
        <v>889883.90400000021</v>
      </c>
      <c r="R28" s="477">
        <f t="shared" si="3"/>
        <v>860160.00000000012</v>
      </c>
      <c r="T28" s="98" t="s">
        <v>2322</v>
      </c>
      <c r="U28" s="267">
        <f t="shared" si="4"/>
        <v>799948.80000000005</v>
      </c>
    </row>
    <row r="29" spans="1:25">
      <c r="A29" s="98">
        <v>24</v>
      </c>
      <c r="B29" s="98" t="s">
        <v>876</v>
      </c>
      <c r="C29" s="98" t="s">
        <v>2322</v>
      </c>
      <c r="D29" s="98" t="s">
        <v>901</v>
      </c>
      <c r="E29" s="170">
        <v>42706</v>
      </c>
      <c r="F29" s="170">
        <v>40673</v>
      </c>
      <c r="G29" s="171">
        <v>42602</v>
      </c>
      <c r="H29" s="171">
        <v>40471.9</v>
      </c>
      <c r="I29" s="171">
        <f>+J29*1.05</f>
        <v>43050</v>
      </c>
      <c r="J29" s="171">
        <v>41000</v>
      </c>
      <c r="K29" s="171" t="s">
        <v>2584</v>
      </c>
      <c r="L29" s="171">
        <v>42800</v>
      </c>
      <c r="M29" s="171">
        <v>40700</v>
      </c>
      <c r="N29" s="173">
        <v>290</v>
      </c>
      <c r="O29" s="477">
        <f t="shared" si="0"/>
        <v>12266826</v>
      </c>
      <c r="P29" s="477">
        <f t="shared" si="1"/>
        <v>12231034.199999999</v>
      </c>
      <c r="Q29" s="477">
        <f t="shared" si="2"/>
        <v>12365600</v>
      </c>
      <c r="R29" s="477">
        <f t="shared" si="3"/>
        <v>12290200</v>
      </c>
      <c r="T29" s="98" t="s">
        <v>2322</v>
      </c>
      <c r="U29" s="267">
        <f t="shared" si="4"/>
        <v>11429886</v>
      </c>
    </row>
    <row r="30" spans="1:25">
      <c r="A30" s="98">
        <v>25</v>
      </c>
      <c r="B30" s="98" t="s">
        <v>876</v>
      </c>
      <c r="C30" s="98" t="s">
        <v>2322</v>
      </c>
      <c r="D30" s="98" t="s">
        <v>2336</v>
      </c>
      <c r="E30" s="170">
        <v>13351</v>
      </c>
      <c r="F30" s="170">
        <v>12716</v>
      </c>
      <c r="G30" s="171">
        <v>17368.05</v>
      </c>
      <c r="H30" s="171">
        <v>16499.349999999999</v>
      </c>
      <c r="I30" s="171">
        <v>13351.800000000001</v>
      </c>
      <c r="J30" s="171">
        <v>12716</v>
      </c>
      <c r="K30" s="171" t="s">
        <v>3437</v>
      </c>
      <c r="L30" s="171">
        <v>15400</v>
      </c>
      <c r="M30" s="171">
        <v>14600</v>
      </c>
      <c r="N30" s="173">
        <v>260</v>
      </c>
      <c r="O30" s="477">
        <f t="shared" si="0"/>
        <v>3438240</v>
      </c>
      <c r="P30" s="477">
        <f t="shared" si="1"/>
        <v>4470520.5999999996</v>
      </c>
      <c r="Q30" s="477">
        <f t="shared" si="2"/>
        <v>3438406.4000000004</v>
      </c>
      <c r="R30" s="477">
        <f t="shared" si="3"/>
        <v>3962400</v>
      </c>
      <c r="T30" s="98" t="s">
        <v>2322</v>
      </c>
      <c r="U30" s="267">
        <f t="shared" si="4"/>
        <v>3685032</v>
      </c>
    </row>
    <row r="31" spans="1:25">
      <c r="A31" s="98">
        <v>26</v>
      </c>
      <c r="B31" s="98" t="s">
        <v>876</v>
      </c>
      <c r="C31" s="98" t="s">
        <v>2322</v>
      </c>
      <c r="D31" s="98" t="s">
        <v>2692</v>
      </c>
      <c r="E31" s="170">
        <v>55022</v>
      </c>
      <c r="F31" s="170">
        <v>52403</v>
      </c>
      <c r="G31" s="171">
        <v>55930</v>
      </c>
      <c r="H31" s="171">
        <v>53133.5</v>
      </c>
      <c r="I31" s="171">
        <v>44257.29</v>
      </c>
      <c r="J31" s="171">
        <v>42149.799999999996</v>
      </c>
      <c r="K31" s="171" t="s">
        <v>2584</v>
      </c>
      <c r="L31" s="171">
        <v>50100</v>
      </c>
      <c r="M31" s="171">
        <v>47600</v>
      </c>
      <c r="N31" s="173">
        <v>20</v>
      </c>
      <c r="O31" s="477">
        <f t="shared" si="0"/>
        <v>1089964</v>
      </c>
      <c r="P31" s="477">
        <f t="shared" si="1"/>
        <v>1107414</v>
      </c>
      <c r="Q31" s="477">
        <f t="shared" si="2"/>
        <v>876715.84</v>
      </c>
      <c r="R31" s="477">
        <f t="shared" si="3"/>
        <v>992000</v>
      </c>
      <c r="T31" s="98" t="s">
        <v>2322</v>
      </c>
      <c r="U31" s="267">
        <f t="shared" si="4"/>
        <v>922560</v>
      </c>
    </row>
    <row r="32" spans="1:25">
      <c r="A32" s="98">
        <v>27</v>
      </c>
      <c r="B32" s="98" t="s">
        <v>876</v>
      </c>
      <c r="C32" s="98" t="s">
        <v>2322</v>
      </c>
      <c r="D32" s="98" t="s">
        <v>2693</v>
      </c>
      <c r="E32" s="170">
        <v>55022</v>
      </c>
      <c r="F32" s="170">
        <v>52403</v>
      </c>
      <c r="G32" s="171">
        <v>55930</v>
      </c>
      <c r="H32" s="171">
        <v>53133.5</v>
      </c>
      <c r="I32" s="171">
        <v>60231.78</v>
      </c>
      <c r="J32" s="171">
        <v>57363.6</v>
      </c>
      <c r="K32" s="171" t="s">
        <v>2193</v>
      </c>
      <c r="L32" s="171">
        <v>58100</v>
      </c>
      <c r="M32" s="171">
        <v>55200</v>
      </c>
      <c r="N32" s="173">
        <v>20</v>
      </c>
      <c r="O32" s="477">
        <f t="shared" si="0"/>
        <v>1089964</v>
      </c>
      <c r="P32" s="477">
        <f t="shared" si="1"/>
        <v>1107414</v>
      </c>
      <c r="Q32" s="477">
        <f t="shared" si="2"/>
        <v>1193162.8799999999</v>
      </c>
      <c r="R32" s="477">
        <f t="shared" si="3"/>
        <v>1150400</v>
      </c>
      <c r="T32" s="98" t="s">
        <v>2322</v>
      </c>
      <c r="U32" s="267">
        <f t="shared" si="4"/>
        <v>1069872</v>
      </c>
    </row>
    <row r="33" spans="1:21">
      <c r="A33" s="98">
        <v>28</v>
      </c>
      <c r="B33" s="98" t="s">
        <v>876</v>
      </c>
      <c r="C33" s="98" t="s">
        <v>2322</v>
      </c>
      <c r="D33" s="98" t="s">
        <v>2694</v>
      </c>
      <c r="E33" s="170">
        <v>55022</v>
      </c>
      <c r="F33" s="170">
        <v>52403</v>
      </c>
      <c r="G33" s="171">
        <v>55930</v>
      </c>
      <c r="H33" s="171">
        <v>53133.5</v>
      </c>
      <c r="I33" s="171">
        <v>58770.6</v>
      </c>
      <c r="J33" s="171">
        <v>55972</v>
      </c>
      <c r="K33" s="171" t="s">
        <v>2195</v>
      </c>
      <c r="L33" s="171">
        <v>57400</v>
      </c>
      <c r="M33" s="171">
        <v>54600</v>
      </c>
      <c r="N33" s="173">
        <v>0</v>
      </c>
      <c r="O33" s="477">
        <f t="shared" si="0"/>
        <v>0</v>
      </c>
      <c r="P33" s="477">
        <f t="shared" si="1"/>
        <v>0</v>
      </c>
      <c r="Q33" s="477">
        <f t="shared" si="2"/>
        <v>0</v>
      </c>
      <c r="R33" s="477">
        <f t="shared" si="3"/>
        <v>0</v>
      </c>
      <c r="T33" s="98" t="s">
        <v>2322</v>
      </c>
      <c r="U33" s="267">
        <f t="shared" si="4"/>
        <v>0</v>
      </c>
    </row>
    <row r="34" spans="1:21">
      <c r="A34" s="98">
        <v>29</v>
      </c>
      <c r="B34" s="98" t="s">
        <v>876</v>
      </c>
      <c r="C34" s="98" t="s">
        <v>2322</v>
      </c>
      <c r="D34" s="98" t="s">
        <v>2695</v>
      </c>
      <c r="E34" s="170">
        <v>55022</v>
      </c>
      <c r="F34" s="170">
        <v>52403</v>
      </c>
      <c r="G34" s="171">
        <v>55930</v>
      </c>
      <c r="H34" s="171">
        <v>53133.5</v>
      </c>
      <c r="I34" s="171">
        <v>49068.6</v>
      </c>
      <c r="J34" s="171">
        <v>46732</v>
      </c>
      <c r="K34" s="171" t="s">
        <v>2584</v>
      </c>
      <c r="L34" s="171">
        <v>52500</v>
      </c>
      <c r="M34" s="171">
        <v>49900</v>
      </c>
      <c r="N34" s="173">
        <v>20</v>
      </c>
      <c r="O34" s="477">
        <f t="shared" si="0"/>
        <v>1089964</v>
      </c>
      <c r="P34" s="477">
        <f t="shared" si="1"/>
        <v>1107414</v>
      </c>
      <c r="Q34" s="477">
        <f t="shared" si="2"/>
        <v>972025.6</v>
      </c>
      <c r="R34" s="477">
        <f t="shared" si="3"/>
        <v>1039600</v>
      </c>
      <c r="T34" s="98" t="s">
        <v>2322</v>
      </c>
      <c r="U34" s="267">
        <f t="shared" si="4"/>
        <v>966828</v>
      </c>
    </row>
    <row r="35" spans="1:21">
      <c r="A35" s="98">
        <v>30</v>
      </c>
      <c r="B35" s="98" t="s">
        <v>876</v>
      </c>
      <c r="C35" s="98" t="s">
        <v>2322</v>
      </c>
      <c r="D35" s="98" t="s">
        <v>2696</v>
      </c>
      <c r="E35" s="170">
        <v>38082</v>
      </c>
      <c r="F35" s="170">
        <v>36269</v>
      </c>
      <c r="G35" s="171">
        <v>55930</v>
      </c>
      <c r="H35" s="175">
        <v>53133.5</v>
      </c>
      <c r="I35" s="175">
        <v>39709.11</v>
      </c>
      <c r="J35" s="175">
        <v>37818.199999999997</v>
      </c>
      <c r="K35" s="171" t="s">
        <v>2584</v>
      </c>
      <c r="L35" s="171">
        <v>47800</v>
      </c>
      <c r="M35" s="171">
        <v>45500</v>
      </c>
      <c r="N35" s="173">
        <v>30</v>
      </c>
      <c r="O35" s="477">
        <f t="shared" si="0"/>
        <v>1131582</v>
      </c>
      <c r="P35" s="477">
        <f t="shared" si="1"/>
        <v>1661121</v>
      </c>
      <c r="Q35" s="477">
        <f t="shared" si="2"/>
        <v>1179927.8400000001</v>
      </c>
      <c r="R35" s="477">
        <f t="shared" si="3"/>
        <v>1420200</v>
      </c>
      <c r="T35" s="98" t="s">
        <v>2322</v>
      </c>
      <c r="U35" s="267">
        <f t="shared" si="4"/>
        <v>1320786</v>
      </c>
    </row>
    <row r="36" spans="1:21">
      <c r="A36" s="98">
        <v>31</v>
      </c>
      <c r="B36" s="98" t="s">
        <v>876</v>
      </c>
      <c r="C36" s="98" t="s">
        <v>2322</v>
      </c>
      <c r="D36" s="98" t="s">
        <v>2697</v>
      </c>
      <c r="E36" s="170">
        <v>38082</v>
      </c>
      <c r="F36" s="170">
        <v>36269</v>
      </c>
      <c r="G36" s="171">
        <v>55930</v>
      </c>
      <c r="H36" s="175">
        <v>53133.5</v>
      </c>
      <c r="I36" s="175">
        <v>40233.899999999994</v>
      </c>
      <c r="J36" s="175">
        <v>38318</v>
      </c>
      <c r="K36" s="171" t="s">
        <v>2584</v>
      </c>
      <c r="L36" s="171">
        <v>48100</v>
      </c>
      <c r="M36" s="171">
        <v>45700</v>
      </c>
      <c r="N36" s="173">
        <v>33</v>
      </c>
      <c r="O36" s="477">
        <f t="shared" si="0"/>
        <v>1244740.2000000002</v>
      </c>
      <c r="P36" s="477">
        <f t="shared" si="1"/>
        <v>1827233.1000000003</v>
      </c>
      <c r="Q36" s="477">
        <f t="shared" si="2"/>
        <v>1315073.76</v>
      </c>
      <c r="R36" s="477">
        <f t="shared" si="3"/>
        <v>1571460</v>
      </c>
      <c r="T36" s="98" t="s">
        <v>2322</v>
      </c>
      <c r="U36" s="267">
        <f t="shared" si="4"/>
        <v>1461457.8</v>
      </c>
    </row>
    <row r="37" spans="1:21">
      <c r="A37" s="98">
        <v>32</v>
      </c>
      <c r="B37" s="98" t="s">
        <v>876</v>
      </c>
      <c r="C37" s="98" t="s">
        <v>2322</v>
      </c>
      <c r="D37" s="98" t="s">
        <v>2698</v>
      </c>
      <c r="E37" s="170">
        <v>38082</v>
      </c>
      <c r="F37" s="173">
        <v>36269</v>
      </c>
      <c r="G37" s="171">
        <v>55930</v>
      </c>
      <c r="H37" s="175">
        <v>53133.5</v>
      </c>
      <c r="I37" s="175">
        <v>29563.17</v>
      </c>
      <c r="J37" s="175">
        <v>28155.399999999998</v>
      </c>
      <c r="K37" s="171" t="s">
        <v>2584</v>
      </c>
      <c r="L37" s="171">
        <v>42700</v>
      </c>
      <c r="M37" s="171">
        <v>40600</v>
      </c>
      <c r="N37" s="173">
        <v>0</v>
      </c>
      <c r="O37" s="477">
        <f t="shared" si="0"/>
        <v>0</v>
      </c>
      <c r="P37" s="477">
        <f t="shared" si="1"/>
        <v>0</v>
      </c>
      <c r="Q37" s="477">
        <f t="shared" si="2"/>
        <v>0</v>
      </c>
      <c r="R37" s="477">
        <f t="shared" si="3"/>
        <v>0</v>
      </c>
      <c r="T37" s="98" t="s">
        <v>2322</v>
      </c>
      <c r="U37" s="267">
        <f t="shared" si="4"/>
        <v>0</v>
      </c>
    </row>
    <row r="38" spans="1:21">
      <c r="A38" s="98">
        <v>33</v>
      </c>
      <c r="B38" s="98" t="s">
        <v>876</v>
      </c>
      <c r="C38" s="98" t="s">
        <v>2322</v>
      </c>
      <c r="D38" s="98" t="s">
        <v>2699</v>
      </c>
      <c r="E38" s="170">
        <v>38082</v>
      </c>
      <c r="F38" s="170">
        <v>36269</v>
      </c>
      <c r="G38" s="171">
        <v>55930</v>
      </c>
      <c r="H38" s="175">
        <v>53133.5</v>
      </c>
      <c r="I38" s="175">
        <v>24840.06</v>
      </c>
      <c r="J38" s="175">
        <v>23657.199999999997</v>
      </c>
      <c r="K38" s="171" t="s">
        <v>2584</v>
      </c>
      <c r="L38" s="171">
        <v>40400</v>
      </c>
      <c r="M38" s="171">
        <v>38400</v>
      </c>
      <c r="N38" s="173">
        <v>25</v>
      </c>
      <c r="O38" s="477">
        <f t="shared" si="0"/>
        <v>942985</v>
      </c>
      <c r="P38" s="477">
        <f t="shared" si="1"/>
        <v>1384267.5</v>
      </c>
      <c r="Q38" s="477">
        <f t="shared" si="2"/>
        <v>615087.19999999995</v>
      </c>
      <c r="R38" s="477">
        <f t="shared" si="3"/>
        <v>1000000</v>
      </c>
      <c r="T38" s="98" t="s">
        <v>2322</v>
      </c>
      <c r="U38" s="267">
        <f t="shared" si="4"/>
        <v>930000</v>
      </c>
    </row>
    <row r="39" spans="1:21">
      <c r="A39" s="98">
        <v>34</v>
      </c>
      <c r="B39" s="98" t="s">
        <v>876</v>
      </c>
      <c r="C39" s="98" t="s">
        <v>2322</v>
      </c>
      <c r="D39" s="98" t="s">
        <v>902</v>
      </c>
      <c r="E39" s="170">
        <v>10326</v>
      </c>
      <c r="F39" s="173">
        <v>9833</v>
      </c>
      <c r="G39" s="171">
        <v>16243.5</v>
      </c>
      <c r="H39" s="175">
        <v>15431.92</v>
      </c>
      <c r="I39" s="175">
        <v>13294.68</v>
      </c>
      <c r="J39" s="175">
        <v>12661.599999999999</v>
      </c>
      <c r="K39" s="171" t="s">
        <v>2584</v>
      </c>
      <c r="L39" s="171">
        <v>14800</v>
      </c>
      <c r="M39" s="171">
        <v>14000</v>
      </c>
      <c r="N39" s="173">
        <v>450</v>
      </c>
      <c r="O39" s="477">
        <f t="shared" si="0"/>
        <v>4602330</v>
      </c>
      <c r="P39" s="477">
        <f t="shared" si="1"/>
        <v>7236532.7999999998</v>
      </c>
      <c r="Q39" s="477">
        <f t="shared" si="2"/>
        <v>5925628.7999999998</v>
      </c>
      <c r="R39" s="477">
        <f t="shared" si="3"/>
        <v>6588000</v>
      </c>
      <c r="T39" s="98" t="s">
        <v>2322</v>
      </c>
      <c r="U39" s="267">
        <f t="shared" si="4"/>
        <v>6126840</v>
      </c>
    </row>
    <row r="40" spans="1:21">
      <c r="A40" s="98">
        <v>35</v>
      </c>
      <c r="B40" s="98" t="s">
        <v>876</v>
      </c>
      <c r="C40" s="98" t="s">
        <v>2320</v>
      </c>
      <c r="D40" s="98" t="s">
        <v>2343</v>
      </c>
      <c r="E40" s="170">
        <v>18922</v>
      </c>
      <c r="F40" s="170">
        <v>18009</v>
      </c>
      <c r="G40" s="171">
        <v>18921</v>
      </c>
      <c r="H40" s="175">
        <v>17974.95</v>
      </c>
      <c r="I40" s="175">
        <v>10495.8</v>
      </c>
      <c r="J40" s="175">
        <v>9996</v>
      </c>
      <c r="K40" s="171" t="s">
        <v>2584</v>
      </c>
      <c r="L40" s="171">
        <v>14700</v>
      </c>
      <c r="M40" s="171">
        <v>14000</v>
      </c>
      <c r="N40" s="173">
        <v>49</v>
      </c>
      <c r="O40" s="477">
        <f t="shared" si="0"/>
        <v>918230.60000000009</v>
      </c>
      <c r="P40" s="477">
        <f t="shared" si="1"/>
        <v>917857.71000000008</v>
      </c>
      <c r="Q40" s="477">
        <f t="shared" si="2"/>
        <v>509396.16</v>
      </c>
      <c r="R40" s="477">
        <f t="shared" si="3"/>
        <v>713440</v>
      </c>
      <c r="T40" s="98" t="s">
        <v>2320</v>
      </c>
      <c r="U40" s="267">
        <f t="shared" si="4"/>
        <v>663499.19999999995</v>
      </c>
    </row>
    <row r="41" spans="1:21">
      <c r="A41" s="98">
        <v>36</v>
      </c>
      <c r="B41" s="98" t="s">
        <v>876</v>
      </c>
      <c r="C41" s="98" t="s">
        <v>2322</v>
      </c>
      <c r="D41" s="98" t="s">
        <v>906</v>
      </c>
      <c r="E41" s="170">
        <v>5405</v>
      </c>
      <c r="F41" s="170">
        <v>5148</v>
      </c>
      <c r="G41" s="171">
        <v>56227.5</v>
      </c>
      <c r="H41" s="175">
        <v>53416.72</v>
      </c>
      <c r="I41" s="175">
        <v>5405.4000000000005</v>
      </c>
      <c r="J41" s="175">
        <v>5148</v>
      </c>
      <c r="K41" s="171" t="s">
        <v>3437</v>
      </c>
      <c r="L41" s="171">
        <v>30800</v>
      </c>
      <c r="M41" s="171">
        <v>29300</v>
      </c>
      <c r="N41" s="173">
        <v>100</v>
      </c>
      <c r="O41" s="477">
        <f t="shared" si="0"/>
        <v>535360</v>
      </c>
      <c r="P41" s="477">
        <f t="shared" si="1"/>
        <v>5566534.4000000004</v>
      </c>
      <c r="Q41" s="477">
        <f t="shared" si="2"/>
        <v>535392</v>
      </c>
      <c r="R41" s="477">
        <f t="shared" si="3"/>
        <v>3050000</v>
      </c>
      <c r="T41" s="98" t="s">
        <v>2322</v>
      </c>
      <c r="U41" s="267">
        <f t="shared" si="4"/>
        <v>2836500</v>
      </c>
    </row>
    <row r="42" spans="1:21">
      <c r="A42" s="98">
        <v>37</v>
      </c>
      <c r="B42" s="98" t="s">
        <v>876</v>
      </c>
      <c r="C42" s="98" t="s">
        <v>2320</v>
      </c>
      <c r="D42" s="98" t="s">
        <v>905</v>
      </c>
      <c r="E42" s="170">
        <v>15758</v>
      </c>
      <c r="F42" s="170">
        <v>15007</v>
      </c>
      <c r="G42" s="171">
        <v>15708</v>
      </c>
      <c r="H42" s="171">
        <v>14922.6</v>
      </c>
      <c r="I42" s="171">
        <v>14504.49</v>
      </c>
      <c r="J42" s="171">
        <v>13813.8</v>
      </c>
      <c r="K42" s="171" t="s">
        <v>2584</v>
      </c>
      <c r="L42" s="171">
        <v>15100</v>
      </c>
      <c r="M42" s="171">
        <v>14400</v>
      </c>
      <c r="N42" s="173">
        <v>142</v>
      </c>
      <c r="O42" s="477">
        <f t="shared" si="0"/>
        <v>2216307.6</v>
      </c>
      <c r="P42" s="477">
        <f t="shared" si="1"/>
        <v>2208230.64</v>
      </c>
      <c r="Q42" s="477">
        <f t="shared" si="2"/>
        <v>2040021.9839999999</v>
      </c>
      <c r="R42" s="477">
        <f t="shared" si="3"/>
        <v>2124320.0000000005</v>
      </c>
      <c r="T42" s="98" t="s">
        <v>2320</v>
      </c>
      <c r="U42" s="267">
        <f t="shared" si="4"/>
        <v>1975617.6000000003</v>
      </c>
    </row>
    <row r="43" spans="1:21">
      <c r="A43" s="98">
        <v>38</v>
      </c>
      <c r="B43" s="98" t="s">
        <v>876</v>
      </c>
      <c r="C43" s="98" t="s">
        <v>2322</v>
      </c>
      <c r="D43" s="98" t="s">
        <v>2701</v>
      </c>
      <c r="E43" s="170">
        <v>1031</v>
      </c>
      <c r="F43" s="170">
        <v>981</v>
      </c>
      <c r="G43" s="171">
        <v>1071</v>
      </c>
      <c r="H43" s="175">
        <v>1017.45</v>
      </c>
      <c r="I43" s="175">
        <v>1014.3</v>
      </c>
      <c r="J43" s="175">
        <v>965.99999999999989</v>
      </c>
      <c r="K43" s="171" t="s">
        <v>2584</v>
      </c>
      <c r="L43" s="171">
        <v>1000</v>
      </c>
      <c r="M43" s="171">
        <v>1000</v>
      </c>
      <c r="N43" s="173">
        <v>330</v>
      </c>
      <c r="O43" s="477">
        <f t="shared" si="0"/>
        <v>336930</v>
      </c>
      <c r="P43" s="477">
        <f t="shared" si="1"/>
        <v>349895.7</v>
      </c>
      <c r="Q43" s="477">
        <f t="shared" si="2"/>
        <v>331531.2</v>
      </c>
      <c r="R43" s="477">
        <f t="shared" si="3"/>
        <v>330000</v>
      </c>
      <c r="T43" s="98" t="s">
        <v>2322</v>
      </c>
      <c r="U43" s="267">
        <f t="shared" si="4"/>
        <v>306900</v>
      </c>
    </row>
    <row r="44" spans="1:21">
      <c r="A44" s="98">
        <v>39</v>
      </c>
      <c r="B44" s="98" t="s">
        <v>876</v>
      </c>
      <c r="C44" s="98" t="s">
        <v>2320</v>
      </c>
      <c r="D44" s="98" t="s">
        <v>910</v>
      </c>
      <c r="E44" s="170">
        <v>9819</v>
      </c>
      <c r="F44" s="170">
        <v>9351</v>
      </c>
      <c r="G44" s="171">
        <v>9871.0499999999993</v>
      </c>
      <c r="H44" s="175">
        <v>9377.2000000000007</v>
      </c>
      <c r="I44" s="175">
        <v>10641.33</v>
      </c>
      <c r="J44" s="175">
        <v>10134.599999999999</v>
      </c>
      <c r="K44" s="171" t="s">
        <v>2584</v>
      </c>
      <c r="L44" s="171">
        <v>10300</v>
      </c>
      <c r="M44" s="171">
        <v>9800</v>
      </c>
      <c r="N44" s="173">
        <v>105</v>
      </c>
      <c r="O44" s="477">
        <f t="shared" si="0"/>
        <v>1021167</v>
      </c>
      <c r="P44" s="477">
        <f t="shared" si="1"/>
        <v>1026089.3999999999</v>
      </c>
      <c r="Q44" s="477">
        <f t="shared" si="2"/>
        <v>1106698.3199999998</v>
      </c>
      <c r="R44" s="477">
        <f t="shared" si="3"/>
        <v>1071000</v>
      </c>
      <c r="T44" s="98" t="s">
        <v>2320</v>
      </c>
      <c r="U44" s="267">
        <f t="shared" si="4"/>
        <v>996030</v>
      </c>
    </row>
    <row r="45" spans="1:21">
      <c r="A45" s="98">
        <v>40</v>
      </c>
      <c r="B45" s="98" t="s">
        <v>876</v>
      </c>
      <c r="C45" s="98" t="s">
        <v>2320</v>
      </c>
      <c r="D45" s="98" t="s">
        <v>2344</v>
      </c>
      <c r="E45" s="170">
        <v>9819</v>
      </c>
      <c r="F45" s="170">
        <v>9351</v>
      </c>
      <c r="G45" s="171">
        <v>9871.0499999999993</v>
      </c>
      <c r="H45" s="175">
        <v>9377.2000000000007</v>
      </c>
      <c r="I45" s="175">
        <v>10641.33</v>
      </c>
      <c r="J45" s="175">
        <v>10134.599999999999</v>
      </c>
      <c r="K45" s="171" t="s">
        <v>2584</v>
      </c>
      <c r="L45" s="171">
        <v>10300</v>
      </c>
      <c r="M45" s="171">
        <v>9800</v>
      </c>
      <c r="N45" s="173">
        <v>55</v>
      </c>
      <c r="O45" s="477">
        <f t="shared" si="0"/>
        <v>534897</v>
      </c>
      <c r="P45" s="477">
        <f t="shared" si="1"/>
        <v>537475.39999999991</v>
      </c>
      <c r="Q45" s="477">
        <f t="shared" si="2"/>
        <v>579699.12</v>
      </c>
      <c r="R45" s="477">
        <f t="shared" si="3"/>
        <v>561000</v>
      </c>
      <c r="T45" s="98" t="s">
        <v>2320</v>
      </c>
      <c r="U45" s="267">
        <f t="shared" si="4"/>
        <v>521730</v>
      </c>
    </row>
    <row r="46" spans="1:21">
      <c r="A46" s="98">
        <v>41</v>
      </c>
      <c r="B46" s="98" t="s">
        <v>876</v>
      </c>
      <c r="C46" s="98" t="s">
        <v>2320</v>
      </c>
      <c r="D46" s="98" t="s">
        <v>911</v>
      </c>
      <c r="E46" s="170">
        <v>9819</v>
      </c>
      <c r="F46" s="170">
        <v>9351</v>
      </c>
      <c r="G46" s="171">
        <v>9871.0499999999993</v>
      </c>
      <c r="H46" s="175">
        <v>9377.2000000000007</v>
      </c>
      <c r="I46" s="175">
        <v>10641.33</v>
      </c>
      <c r="J46" s="175">
        <v>10134.599999999999</v>
      </c>
      <c r="K46" s="171" t="s">
        <v>2584</v>
      </c>
      <c r="L46" s="171">
        <v>10300</v>
      </c>
      <c r="M46" s="171">
        <v>9800</v>
      </c>
      <c r="N46" s="173">
        <v>4</v>
      </c>
      <c r="O46" s="477">
        <f t="shared" si="0"/>
        <v>38901.600000000006</v>
      </c>
      <c r="P46" s="477">
        <f t="shared" si="1"/>
        <v>39089.120000000003</v>
      </c>
      <c r="Q46" s="477">
        <f t="shared" si="2"/>
        <v>42159.936000000002</v>
      </c>
      <c r="R46" s="477">
        <f t="shared" si="3"/>
        <v>40800</v>
      </c>
      <c r="T46" s="98" t="s">
        <v>2320</v>
      </c>
      <c r="U46" s="267">
        <f t="shared" si="4"/>
        <v>37944</v>
      </c>
    </row>
    <row r="47" spans="1:21">
      <c r="A47" s="98">
        <v>42</v>
      </c>
      <c r="B47" s="98" t="s">
        <v>876</v>
      </c>
      <c r="C47" s="98" t="s">
        <v>2320</v>
      </c>
      <c r="D47" s="98" t="s">
        <v>913</v>
      </c>
      <c r="E47" s="170">
        <v>18384</v>
      </c>
      <c r="F47" s="170">
        <v>17508</v>
      </c>
      <c r="G47" s="171">
        <v>18326</v>
      </c>
      <c r="H47" s="175">
        <v>17409.7</v>
      </c>
      <c r="I47" s="175">
        <v>24402</v>
      </c>
      <c r="J47" s="175">
        <v>23240</v>
      </c>
      <c r="K47" s="171" t="s">
        <v>2584</v>
      </c>
      <c r="L47" s="171">
        <v>21400</v>
      </c>
      <c r="M47" s="171">
        <v>20300</v>
      </c>
      <c r="N47" s="173">
        <v>30</v>
      </c>
      <c r="O47" s="477">
        <f t="shared" si="0"/>
        <v>546264</v>
      </c>
      <c r="P47" s="477">
        <f t="shared" si="1"/>
        <v>544282.19999999995</v>
      </c>
      <c r="Q47" s="477">
        <f t="shared" si="2"/>
        <v>725088</v>
      </c>
      <c r="R47" s="477">
        <f t="shared" si="3"/>
        <v>635400</v>
      </c>
      <c r="T47" s="98" t="s">
        <v>2320</v>
      </c>
      <c r="U47" s="267">
        <f t="shared" si="4"/>
        <v>590922</v>
      </c>
    </row>
    <row r="48" spans="1:21">
      <c r="A48" s="98">
        <v>43</v>
      </c>
      <c r="B48" s="98" t="s">
        <v>876</v>
      </c>
      <c r="C48" s="98" t="s">
        <v>2320</v>
      </c>
      <c r="D48" s="98" t="s">
        <v>2345</v>
      </c>
      <c r="E48" s="170">
        <v>65941</v>
      </c>
      <c r="F48" s="170">
        <v>62801</v>
      </c>
      <c r="G48" s="171">
        <v>65450</v>
      </c>
      <c r="H48" s="175">
        <v>62177.5</v>
      </c>
      <c r="I48" s="175">
        <v>58358.999999999993</v>
      </c>
      <c r="J48" s="175">
        <v>55580</v>
      </c>
      <c r="K48" s="171" t="s">
        <v>2584</v>
      </c>
      <c r="L48" s="171">
        <v>61900</v>
      </c>
      <c r="M48" s="171">
        <v>58900</v>
      </c>
      <c r="N48" s="173">
        <v>10</v>
      </c>
      <c r="O48" s="477">
        <f t="shared" si="0"/>
        <v>653130</v>
      </c>
      <c r="P48" s="477">
        <f t="shared" si="1"/>
        <v>647955</v>
      </c>
      <c r="Q48" s="477">
        <f t="shared" si="2"/>
        <v>578032</v>
      </c>
      <c r="R48" s="477">
        <f t="shared" si="3"/>
        <v>613000</v>
      </c>
      <c r="T48" s="98" t="s">
        <v>2320</v>
      </c>
      <c r="U48" s="267">
        <f t="shared" si="4"/>
        <v>570090</v>
      </c>
    </row>
    <row r="49" spans="1:21">
      <c r="A49" s="98">
        <v>44</v>
      </c>
      <c r="B49" s="98" t="s">
        <v>876</v>
      </c>
      <c r="C49" s="98" t="s">
        <v>2320</v>
      </c>
      <c r="D49" s="98" t="s">
        <v>912</v>
      </c>
      <c r="E49" s="170">
        <v>8716</v>
      </c>
      <c r="F49" s="170">
        <v>8300</v>
      </c>
      <c r="G49" s="171">
        <v>9871.0499999999993</v>
      </c>
      <c r="H49" s="175">
        <v>9377.2000000000007</v>
      </c>
      <c r="I49" s="175">
        <v>10641.33</v>
      </c>
      <c r="J49" s="175">
        <v>10134.599999999999</v>
      </c>
      <c r="K49" s="171" t="s">
        <v>2584</v>
      </c>
      <c r="L49" s="171">
        <v>10300</v>
      </c>
      <c r="M49" s="171">
        <v>9800</v>
      </c>
      <c r="N49" s="173">
        <v>30</v>
      </c>
      <c r="O49" s="477">
        <f t="shared" si="0"/>
        <v>258984</v>
      </c>
      <c r="P49" s="477">
        <f t="shared" si="1"/>
        <v>293168.39999999997</v>
      </c>
      <c r="Q49" s="477">
        <f t="shared" si="2"/>
        <v>316199.51999999996</v>
      </c>
      <c r="R49" s="477">
        <f t="shared" si="3"/>
        <v>306000</v>
      </c>
      <c r="T49" s="98" t="s">
        <v>2320</v>
      </c>
      <c r="U49" s="267">
        <f t="shared" si="4"/>
        <v>284580</v>
      </c>
    </row>
    <row r="50" spans="1:21">
      <c r="A50" s="98">
        <v>45</v>
      </c>
      <c r="B50" s="98" t="s">
        <v>876</v>
      </c>
      <c r="C50" s="98" t="s">
        <v>2320</v>
      </c>
      <c r="D50" s="98" t="s">
        <v>914</v>
      </c>
      <c r="E50" s="170">
        <v>7999</v>
      </c>
      <c r="F50" s="170">
        <v>7618</v>
      </c>
      <c r="G50" s="171">
        <v>8621.5499999999993</v>
      </c>
      <c r="H50" s="175">
        <v>8190.77</v>
      </c>
      <c r="I50" s="175">
        <v>17430</v>
      </c>
      <c r="J50" s="175">
        <v>16600</v>
      </c>
      <c r="K50" s="171" t="s">
        <v>2584</v>
      </c>
      <c r="L50" s="171">
        <v>13000</v>
      </c>
      <c r="M50" s="171">
        <v>12400</v>
      </c>
      <c r="N50" s="173">
        <v>30</v>
      </c>
      <c r="O50" s="477">
        <f t="shared" si="0"/>
        <v>237684</v>
      </c>
      <c r="P50" s="477">
        <f t="shared" si="1"/>
        <v>256061.81999999998</v>
      </c>
      <c r="Q50" s="477">
        <f t="shared" si="2"/>
        <v>517920</v>
      </c>
      <c r="R50" s="477">
        <f t="shared" si="3"/>
        <v>386400</v>
      </c>
      <c r="T50" s="98" t="s">
        <v>2320</v>
      </c>
      <c r="U50" s="267">
        <f t="shared" si="4"/>
        <v>359352</v>
      </c>
    </row>
    <row r="51" spans="1:21">
      <c r="A51" s="98">
        <v>46</v>
      </c>
      <c r="B51" s="98" t="s">
        <v>876</v>
      </c>
      <c r="C51" s="98" t="s">
        <v>2320</v>
      </c>
      <c r="D51" s="98" t="s">
        <v>915</v>
      </c>
      <c r="E51" s="170">
        <v>7999</v>
      </c>
      <c r="F51" s="170">
        <v>7618</v>
      </c>
      <c r="G51" s="171">
        <v>8621.5499999999993</v>
      </c>
      <c r="H51" s="171">
        <v>8190.77</v>
      </c>
      <c r="I51" s="171">
        <v>17430</v>
      </c>
      <c r="J51" s="171">
        <v>16600</v>
      </c>
      <c r="K51" s="171" t="s">
        <v>2584</v>
      </c>
      <c r="L51" s="171">
        <v>13000</v>
      </c>
      <c r="M51" s="171">
        <v>12400</v>
      </c>
      <c r="N51" s="173">
        <v>30</v>
      </c>
      <c r="O51" s="477">
        <f t="shared" si="0"/>
        <v>237684</v>
      </c>
      <c r="P51" s="477">
        <f t="shared" si="1"/>
        <v>256061.81999999998</v>
      </c>
      <c r="Q51" s="477">
        <f t="shared" si="2"/>
        <v>517920</v>
      </c>
      <c r="R51" s="477">
        <f t="shared" si="3"/>
        <v>386400</v>
      </c>
      <c r="T51" s="98" t="s">
        <v>2320</v>
      </c>
      <c r="U51" s="267">
        <f t="shared" si="4"/>
        <v>359352</v>
      </c>
    </row>
    <row r="52" spans="1:21">
      <c r="A52" s="98">
        <v>47</v>
      </c>
      <c r="B52" s="98" t="s">
        <v>876</v>
      </c>
      <c r="C52" s="98" t="s">
        <v>2322</v>
      </c>
      <c r="D52" s="98" t="s">
        <v>917</v>
      </c>
      <c r="E52" s="170">
        <v>7503</v>
      </c>
      <c r="F52" s="170">
        <v>7145</v>
      </c>
      <c r="G52" s="171">
        <v>7497</v>
      </c>
      <c r="H52" s="175">
        <v>7122.15</v>
      </c>
      <c r="I52" s="175">
        <f>+J52*1.05</f>
        <v>7560</v>
      </c>
      <c r="J52" s="175">
        <v>7200</v>
      </c>
      <c r="K52" s="171" t="s">
        <v>2584</v>
      </c>
      <c r="L52" s="171">
        <v>7500</v>
      </c>
      <c r="M52" s="171">
        <v>7200</v>
      </c>
      <c r="N52" s="173">
        <v>401</v>
      </c>
      <c r="O52" s="477">
        <f t="shared" si="0"/>
        <v>2979991.4</v>
      </c>
      <c r="P52" s="477">
        <f t="shared" si="1"/>
        <v>2976234.0300000003</v>
      </c>
      <c r="Q52" s="477">
        <f t="shared" si="2"/>
        <v>3002688</v>
      </c>
      <c r="R52" s="477">
        <f t="shared" si="3"/>
        <v>2983440</v>
      </c>
      <c r="T52" s="98" t="s">
        <v>2322</v>
      </c>
      <c r="U52" s="267">
        <f t="shared" si="4"/>
        <v>2774599.2</v>
      </c>
    </row>
    <row r="53" spans="1:21">
      <c r="A53" s="98">
        <v>48</v>
      </c>
      <c r="B53" s="98" t="s">
        <v>876</v>
      </c>
      <c r="C53" s="98" t="s">
        <v>2322</v>
      </c>
      <c r="D53" s="98" t="s">
        <v>1256</v>
      </c>
      <c r="E53" s="173">
        <v>27917</v>
      </c>
      <c r="F53" s="173">
        <v>26588</v>
      </c>
      <c r="G53" s="171">
        <v>27846</v>
      </c>
      <c r="H53" s="171">
        <v>26453.7</v>
      </c>
      <c r="I53" s="171">
        <v>42630</v>
      </c>
      <c r="J53" s="171">
        <v>40600</v>
      </c>
      <c r="K53" s="171" t="s">
        <v>2584</v>
      </c>
      <c r="L53" s="171">
        <v>35200</v>
      </c>
      <c r="M53" s="171">
        <v>33500</v>
      </c>
      <c r="N53" s="173">
        <v>9.6666666666666661</v>
      </c>
      <c r="O53" s="477">
        <f t="shared" si="0"/>
        <v>267294.93333333335</v>
      </c>
      <c r="P53" s="477">
        <f t="shared" si="1"/>
        <v>266486.21999999997</v>
      </c>
      <c r="Q53" s="477">
        <f t="shared" si="2"/>
        <v>408165.33333333331</v>
      </c>
      <c r="R53" s="477">
        <f t="shared" si="3"/>
        <v>336980</v>
      </c>
      <c r="T53" s="98" t="s">
        <v>2322</v>
      </c>
      <c r="U53" s="267">
        <f t="shared" si="4"/>
        <v>313391.40000000002</v>
      </c>
    </row>
    <row r="54" spans="1:21">
      <c r="A54" s="98">
        <v>49</v>
      </c>
      <c r="B54" s="98" t="s">
        <v>876</v>
      </c>
      <c r="C54" s="98" t="s">
        <v>2322</v>
      </c>
      <c r="D54" s="98" t="s">
        <v>1255</v>
      </c>
      <c r="E54" s="170">
        <v>17213</v>
      </c>
      <c r="F54" s="170">
        <v>16395</v>
      </c>
      <c r="G54" s="171">
        <v>17136</v>
      </c>
      <c r="H54" s="175">
        <v>16279.2</v>
      </c>
      <c r="I54" s="175">
        <f>+J54*1.05</f>
        <v>18795</v>
      </c>
      <c r="J54" s="175">
        <v>17900</v>
      </c>
      <c r="K54" s="171" t="s">
        <v>2584</v>
      </c>
      <c r="L54" s="171">
        <v>18000</v>
      </c>
      <c r="M54" s="171">
        <v>17100</v>
      </c>
      <c r="N54" s="173">
        <v>270</v>
      </c>
      <c r="O54" s="477">
        <f t="shared" si="0"/>
        <v>4603338</v>
      </c>
      <c r="P54" s="477">
        <f t="shared" si="1"/>
        <v>4580452.8</v>
      </c>
      <c r="Q54" s="477">
        <f t="shared" si="2"/>
        <v>5026320</v>
      </c>
      <c r="R54" s="477">
        <f t="shared" si="3"/>
        <v>4811400</v>
      </c>
      <c r="T54" s="98" t="s">
        <v>2322</v>
      </c>
      <c r="U54" s="267">
        <f t="shared" si="4"/>
        <v>4474602</v>
      </c>
    </row>
    <row r="55" spans="1:21">
      <c r="A55" s="98">
        <v>50</v>
      </c>
      <c r="B55" s="98" t="s">
        <v>876</v>
      </c>
      <c r="C55" s="98" t="s">
        <v>2322</v>
      </c>
      <c r="D55" s="98" t="s">
        <v>2348</v>
      </c>
      <c r="E55" s="170">
        <v>100654</v>
      </c>
      <c r="F55" s="170">
        <v>95860</v>
      </c>
      <c r="G55" s="171">
        <v>113050</v>
      </c>
      <c r="H55" s="175">
        <v>107397.5</v>
      </c>
      <c r="I55" s="175">
        <v>131197.5</v>
      </c>
      <c r="J55" s="175">
        <v>124950</v>
      </c>
      <c r="K55" s="171" t="s">
        <v>2584</v>
      </c>
      <c r="L55" s="171">
        <v>122100</v>
      </c>
      <c r="M55" s="171">
        <v>116200</v>
      </c>
      <c r="N55" s="173">
        <v>90</v>
      </c>
      <c r="O55" s="477">
        <f t="shared" si="0"/>
        <v>8972568</v>
      </c>
      <c r="P55" s="477">
        <f t="shared" si="1"/>
        <v>10072755</v>
      </c>
      <c r="Q55" s="477">
        <f t="shared" si="2"/>
        <v>11695320</v>
      </c>
      <c r="R55" s="477">
        <f t="shared" si="3"/>
        <v>10882800</v>
      </c>
      <c r="T55" s="98" t="s">
        <v>2322</v>
      </c>
      <c r="U55" s="267">
        <f t="shared" si="4"/>
        <v>10121004</v>
      </c>
    </row>
    <row r="56" spans="1:21">
      <c r="A56" s="98">
        <v>51</v>
      </c>
      <c r="B56" s="98" t="s">
        <v>876</v>
      </c>
      <c r="C56" s="98" t="s">
        <v>2322</v>
      </c>
      <c r="D56" s="98" t="s">
        <v>920</v>
      </c>
      <c r="E56" s="170">
        <v>7096</v>
      </c>
      <c r="F56" s="170">
        <v>6759</v>
      </c>
      <c r="G56" s="171">
        <v>10620.75</v>
      </c>
      <c r="H56" s="175">
        <v>10090.01</v>
      </c>
      <c r="I56" s="175">
        <v>8749.44</v>
      </c>
      <c r="J56" s="175">
        <v>8332.7999999999993</v>
      </c>
      <c r="K56" s="171" t="s">
        <v>2584</v>
      </c>
      <c r="L56" s="171">
        <v>9700</v>
      </c>
      <c r="M56" s="171">
        <v>9200</v>
      </c>
      <c r="N56" s="173">
        <v>190</v>
      </c>
      <c r="O56" s="477">
        <f t="shared" si="0"/>
        <v>1335434</v>
      </c>
      <c r="P56" s="477">
        <f t="shared" si="1"/>
        <v>1997774.38</v>
      </c>
      <c r="Q56" s="477">
        <f t="shared" si="2"/>
        <v>1646561.28</v>
      </c>
      <c r="R56" s="477">
        <f t="shared" si="3"/>
        <v>1824000</v>
      </c>
      <c r="T56" s="98" t="s">
        <v>2322</v>
      </c>
      <c r="U56" s="267">
        <f t="shared" si="4"/>
        <v>1696320</v>
      </c>
    </row>
    <row r="57" spans="1:21">
      <c r="A57" s="98">
        <v>52</v>
      </c>
      <c r="B57" s="98" t="s">
        <v>876</v>
      </c>
      <c r="C57" s="98" t="s">
        <v>2322</v>
      </c>
      <c r="D57" s="98" t="s">
        <v>922</v>
      </c>
      <c r="E57" s="170">
        <v>13919</v>
      </c>
      <c r="F57" s="170">
        <v>13257</v>
      </c>
      <c r="G57" s="171">
        <v>13804</v>
      </c>
      <c r="H57" s="175">
        <v>13113.8</v>
      </c>
      <c r="I57" s="175">
        <f>+J57*1.05</f>
        <v>14595</v>
      </c>
      <c r="J57" s="175">
        <v>13900</v>
      </c>
      <c r="K57" s="171" t="s">
        <v>2584</v>
      </c>
      <c r="L57" s="171">
        <v>14200</v>
      </c>
      <c r="M57" s="171">
        <v>13500</v>
      </c>
      <c r="N57" s="173">
        <v>400</v>
      </c>
      <c r="O57" s="477">
        <f t="shared" si="0"/>
        <v>5514640</v>
      </c>
      <c r="P57" s="477">
        <f t="shared" si="1"/>
        <v>5466384</v>
      </c>
      <c r="Q57" s="477">
        <f t="shared" si="2"/>
        <v>5782400</v>
      </c>
      <c r="R57" s="477">
        <f t="shared" si="3"/>
        <v>5624000</v>
      </c>
      <c r="T57" s="98" t="s">
        <v>2322</v>
      </c>
      <c r="U57" s="267">
        <f t="shared" si="4"/>
        <v>5230320</v>
      </c>
    </row>
    <row r="58" spans="1:21">
      <c r="A58" s="98">
        <v>53</v>
      </c>
      <c r="B58" s="98" t="s">
        <v>876</v>
      </c>
      <c r="C58" s="98" t="s">
        <v>2322</v>
      </c>
      <c r="D58" s="98" t="s">
        <v>2349</v>
      </c>
      <c r="E58" s="170">
        <v>8535</v>
      </c>
      <c r="F58" s="170">
        <v>8128</v>
      </c>
      <c r="G58" s="171">
        <v>10115</v>
      </c>
      <c r="H58" s="175">
        <v>9609.25</v>
      </c>
      <c r="I58" s="175">
        <v>13119.75</v>
      </c>
      <c r="J58" s="175">
        <v>12495</v>
      </c>
      <c r="K58" s="171" t="s">
        <v>2584</v>
      </c>
      <c r="L58" s="171">
        <v>11600</v>
      </c>
      <c r="M58" s="171">
        <v>11100</v>
      </c>
      <c r="N58" s="173">
        <v>123</v>
      </c>
      <c r="O58" s="477">
        <f t="shared" si="0"/>
        <v>1039792.8</v>
      </c>
      <c r="P58" s="477">
        <f t="shared" si="1"/>
        <v>1231703.55</v>
      </c>
      <c r="Q58" s="477">
        <f t="shared" si="2"/>
        <v>1598360.4000000001</v>
      </c>
      <c r="R58" s="477">
        <f t="shared" si="3"/>
        <v>1414500</v>
      </c>
      <c r="T58" s="98" t="s">
        <v>2322</v>
      </c>
      <c r="U58" s="267">
        <f t="shared" si="4"/>
        <v>1315485</v>
      </c>
    </row>
    <row r="59" spans="1:21">
      <c r="A59" s="98">
        <v>54</v>
      </c>
      <c r="B59" s="98" t="s">
        <v>876</v>
      </c>
      <c r="C59" s="98" t="s">
        <v>2322</v>
      </c>
      <c r="D59" s="98" t="s">
        <v>925</v>
      </c>
      <c r="E59" s="170">
        <v>29794</v>
      </c>
      <c r="F59" s="170">
        <v>28376</v>
      </c>
      <c r="G59" s="171">
        <v>43982.400000000001</v>
      </c>
      <c r="H59" s="175">
        <v>41783.279999999999</v>
      </c>
      <c r="I59" s="175">
        <v>39734.1</v>
      </c>
      <c r="J59" s="175">
        <v>37842</v>
      </c>
      <c r="K59" s="171" t="s">
        <v>2584</v>
      </c>
      <c r="L59" s="171">
        <v>41900</v>
      </c>
      <c r="M59" s="171">
        <v>39800</v>
      </c>
      <c r="N59" s="173">
        <v>46</v>
      </c>
      <c r="O59" s="477">
        <f t="shared" si="0"/>
        <v>1357478.4000000001</v>
      </c>
      <c r="P59" s="477">
        <f t="shared" si="1"/>
        <v>2002958.4960000003</v>
      </c>
      <c r="Q59" s="477">
        <f t="shared" si="2"/>
        <v>1810361.2800000003</v>
      </c>
      <c r="R59" s="477">
        <f t="shared" si="3"/>
        <v>1908080.0000000002</v>
      </c>
      <c r="T59" s="98" t="s">
        <v>2322</v>
      </c>
      <c r="U59" s="267">
        <f t="shared" si="4"/>
        <v>1774514.4000000001</v>
      </c>
    </row>
    <row r="60" spans="1:21">
      <c r="A60" s="98">
        <v>55</v>
      </c>
      <c r="B60" s="98" t="s">
        <v>876</v>
      </c>
      <c r="C60" s="98" t="s">
        <v>2322</v>
      </c>
      <c r="D60" s="98" t="s">
        <v>926</v>
      </c>
      <c r="E60" s="170">
        <v>12315</v>
      </c>
      <c r="F60" s="170">
        <v>11727</v>
      </c>
      <c r="G60" s="171">
        <v>37485</v>
      </c>
      <c r="H60" s="171">
        <v>35610.75</v>
      </c>
      <c r="I60" s="171">
        <v>15502.62</v>
      </c>
      <c r="J60" s="171">
        <v>14764.4</v>
      </c>
      <c r="K60" s="171" t="s">
        <v>2195</v>
      </c>
      <c r="L60" s="171">
        <v>26500</v>
      </c>
      <c r="M60" s="171">
        <v>25200</v>
      </c>
      <c r="N60" s="173">
        <v>400</v>
      </c>
      <c r="O60" s="477">
        <f t="shared" si="0"/>
        <v>4878960</v>
      </c>
      <c r="P60" s="477">
        <f t="shared" si="1"/>
        <v>14844060</v>
      </c>
      <c r="Q60" s="477">
        <f t="shared" si="2"/>
        <v>6141990.4000000004</v>
      </c>
      <c r="R60" s="477">
        <f t="shared" si="3"/>
        <v>10496000</v>
      </c>
      <c r="T60" s="98" t="s">
        <v>2322</v>
      </c>
      <c r="U60" s="267">
        <f t="shared" si="4"/>
        <v>9761280</v>
      </c>
    </row>
    <row r="61" spans="1:21">
      <c r="A61" s="98">
        <v>56</v>
      </c>
      <c r="B61" s="98" t="s">
        <v>876</v>
      </c>
      <c r="C61" s="98" t="s">
        <v>2322</v>
      </c>
      <c r="D61" s="98" t="s">
        <v>927</v>
      </c>
      <c r="E61" s="170">
        <v>25157</v>
      </c>
      <c r="F61" s="170">
        <v>23958</v>
      </c>
      <c r="G61" s="171">
        <v>24990</v>
      </c>
      <c r="H61" s="175">
        <v>23740.5</v>
      </c>
      <c r="I61" s="175">
        <v>18192.72</v>
      </c>
      <c r="J61" s="175">
        <v>17326.399999999998</v>
      </c>
      <c r="K61" s="171" t="s">
        <v>2584</v>
      </c>
      <c r="L61" s="171">
        <v>21600</v>
      </c>
      <c r="M61" s="171">
        <v>20500</v>
      </c>
      <c r="N61" s="173">
        <v>43</v>
      </c>
      <c r="O61" s="477">
        <f t="shared" si="0"/>
        <v>1071439.5999999999</v>
      </c>
      <c r="P61" s="477">
        <f t="shared" si="1"/>
        <v>1063824.3</v>
      </c>
      <c r="Q61" s="477">
        <f t="shared" si="2"/>
        <v>774836.60800000001</v>
      </c>
      <c r="R61" s="477">
        <f t="shared" si="3"/>
        <v>919340</v>
      </c>
      <c r="T61" s="98" t="s">
        <v>2322</v>
      </c>
      <c r="U61" s="267">
        <f t="shared" si="4"/>
        <v>854986.2</v>
      </c>
    </row>
    <row r="62" spans="1:21">
      <c r="A62" s="98">
        <v>57</v>
      </c>
      <c r="B62" s="98" t="s">
        <v>876</v>
      </c>
      <c r="C62" s="98" t="s">
        <v>2322</v>
      </c>
      <c r="D62" s="98" t="s">
        <v>2354</v>
      </c>
      <c r="E62" s="170">
        <v>10260</v>
      </c>
      <c r="F62" s="170">
        <v>9773</v>
      </c>
      <c r="G62" s="171">
        <v>10234</v>
      </c>
      <c r="H62" s="175">
        <v>9722.2999999999993</v>
      </c>
      <c r="I62" s="175">
        <v>13119.75</v>
      </c>
      <c r="J62" s="175">
        <v>12495</v>
      </c>
      <c r="K62" s="171" t="s">
        <v>2584</v>
      </c>
      <c r="L62" s="171">
        <v>11700</v>
      </c>
      <c r="M62" s="171">
        <v>11100</v>
      </c>
      <c r="N62" s="173">
        <v>0</v>
      </c>
      <c r="O62" s="477">
        <f t="shared" si="0"/>
        <v>0</v>
      </c>
      <c r="P62" s="477">
        <f t="shared" si="1"/>
        <v>0</v>
      </c>
      <c r="Q62" s="477">
        <f t="shared" si="2"/>
        <v>0</v>
      </c>
      <c r="R62" s="477">
        <f t="shared" si="3"/>
        <v>0</v>
      </c>
      <c r="T62" s="98" t="s">
        <v>2322</v>
      </c>
      <c r="U62" s="267">
        <f t="shared" si="4"/>
        <v>0</v>
      </c>
    </row>
    <row r="63" spans="1:21">
      <c r="A63" s="98">
        <v>58</v>
      </c>
      <c r="B63" s="98" t="s">
        <v>876</v>
      </c>
      <c r="C63" s="98" t="s">
        <v>2322</v>
      </c>
      <c r="D63" s="98" t="s">
        <v>929</v>
      </c>
      <c r="E63" s="170">
        <v>3550</v>
      </c>
      <c r="F63" s="170">
        <v>3381</v>
      </c>
      <c r="G63" s="171">
        <v>416500</v>
      </c>
      <c r="H63" s="175">
        <v>395675</v>
      </c>
      <c r="I63" s="175">
        <v>19687.5</v>
      </c>
      <c r="J63" s="175">
        <v>18750</v>
      </c>
      <c r="K63" s="171" t="s">
        <v>2195</v>
      </c>
      <c r="L63" s="171">
        <v>218100</v>
      </c>
      <c r="M63" s="171">
        <v>207200</v>
      </c>
      <c r="N63" s="173">
        <v>0</v>
      </c>
      <c r="O63" s="477">
        <f t="shared" si="0"/>
        <v>0</v>
      </c>
      <c r="P63" s="477">
        <f t="shared" si="1"/>
        <v>0</v>
      </c>
      <c r="Q63" s="477">
        <f t="shared" si="2"/>
        <v>0</v>
      </c>
      <c r="R63" s="477">
        <f t="shared" si="3"/>
        <v>0</v>
      </c>
      <c r="T63" s="98" t="s">
        <v>2322</v>
      </c>
      <c r="U63" s="267">
        <f t="shared" si="4"/>
        <v>0</v>
      </c>
    </row>
    <row r="64" spans="1:21">
      <c r="A64" s="98">
        <v>59</v>
      </c>
      <c r="B64" s="98" t="s">
        <v>876</v>
      </c>
      <c r="C64" s="98" t="s">
        <v>2357</v>
      </c>
      <c r="D64" s="98" t="s">
        <v>2359</v>
      </c>
      <c r="E64" s="170">
        <v>6600</v>
      </c>
      <c r="F64" s="170">
        <v>6284</v>
      </c>
      <c r="G64" s="171">
        <v>6664</v>
      </c>
      <c r="H64" s="171">
        <v>6330.8</v>
      </c>
      <c r="I64" s="171">
        <f>+J64*1.19</f>
        <v>8211</v>
      </c>
      <c r="J64" s="171">
        <v>6900</v>
      </c>
      <c r="K64" s="171" t="s">
        <v>2584</v>
      </c>
      <c r="L64" s="171">
        <v>7400</v>
      </c>
      <c r="M64" s="171">
        <v>6600</v>
      </c>
      <c r="N64" s="173">
        <v>900</v>
      </c>
      <c r="O64" s="477">
        <f t="shared" si="0"/>
        <v>5883120</v>
      </c>
      <c r="P64" s="477">
        <f t="shared" si="1"/>
        <v>5937624</v>
      </c>
      <c r="Q64" s="477">
        <f t="shared" si="2"/>
        <v>7153920</v>
      </c>
      <c r="R64" s="477">
        <f t="shared" si="3"/>
        <v>6516000</v>
      </c>
      <c r="T64" s="98" t="s">
        <v>2357</v>
      </c>
      <c r="U64" s="267">
        <f t="shared" si="4"/>
        <v>6059880</v>
      </c>
    </row>
    <row r="65" spans="1:21">
      <c r="A65" s="98">
        <v>60</v>
      </c>
      <c r="B65" s="98" t="s">
        <v>876</v>
      </c>
      <c r="C65" s="98" t="s">
        <v>2357</v>
      </c>
      <c r="D65" s="98" t="s">
        <v>931</v>
      </c>
      <c r="E65" s="170">
        <v>87069</v>
      </c>
      <c r="F65" s="170">
        <v>82922</v>
      </c>
      <c r="G65" s="171">
        <v>156187.5</v>
      </c>
      <c r="H65" s="175">
        <v>148378.72</v>
      </c>
      <c r="I65" s="175">
        <v>87068.1</v>
      </c>
      <c r="J65" s="175">
        <v>82922</v>
      </c>
      <c r="K65" s="171" t="s">
        <v>3437</v>
      </c>
      <c r="L65" s="171">
        <v>87100</v>
      </c>
      <c r="M65" s="171">
        <v>82900</v>
      </c>
      <c r="N65" s="173">
        <v>350</v>
      </c>
      <c r="O65" s="477">
        <f t="shared" si="0"/>
        <v>30183860</v>
      </c>
      <c r="P65" s="477">
        <f t="shared" si="1"/>
        <v>54119010.399999999</v>
      </c>
      <c r="Q65" s="477">
        <f t="shared" si="2"/>
        <v>30183608</v>
      </c>
      <c r="R65" s="477">
        <f t="shared" si="3"/>
        <v>30191000</v>
      </c>
      <c r="T65" s="98" t="s">
        <v>2357</v>
      </c>
      <c r="U65" s="267">
        <f t="shared" si="4"/>
        <v>28077630</v>
      </c>
    </row>
    <row r="66" spans="1:21">
      <c r="A66" s="98">
        <v>61</v>
      </c>
      <c r="B66" s="98" t="s">
        <v>876</v>
      </c>
      <c r="C66" s="98" t="s">
        <v>2320</v>
      </c>
      <c r="D66" s="98" t="s">
        <v>933</v>
      </c>
      <c r="E66" s="170">
        <v>44129</v>
      </c>
      <c r="F66" s="170">
        <v>42024</v>
      </c>
      <c r="G66" s="171">
        <v>46981.2</v>
      </c>
      <c r="H66" s="175">
        <v>44632.14</v>
      </c>
      <c r="I66" s="175">
        <v>78739.5</v>
      </c>
      <c r="J66" s="175">
        <v>74990</v>
      </c>
      <c r="K66" s="171" t="s">
        <v>3438</v>
      </c>
      <c r="L66" s="171">
        <v>62900</v>
      </c>
      <c r="M66" s="171">
        <v>59800</v>
      </c>
      <c r="N66" s="173">
        <v>44</v>
      </c>
      <c r="O66" s="477">
        <f t="shared" si="0"/>
        <v>1923152</v>
      </c>
      <c r="P66" s="477">
        <f t="shared" si="1"/>
        <v>2046501.0720000002</v>
      </c>
      <c r="Q66" s="477">
        <f t="shared" si="2"/>
        <v>3431542.4000000004</v>
      </c>
      <c r="R66" s="477">
        <f t="shared" si="3"/>
        <v>2740320</v>
      </c>
      <c r="T66" s="98" t="s">
        <v>2320</v>
      </c>
      <c r="U66" s="267">
        <f t="shared" si="4"/>
        <v>2548497.6</v>
      </c>
    </row>
    <row r="67" spans="1:21">
      <c r="A67" s="98">
        <v>62</v>
      </c>
      <c r="B67" s="98" t="s">
        <v>876</v>
      </c>
      <c r="C67" s="98" t="s">
        <v>2320</v>
      </c>
      <c r="D67" s="98" t="s">
        <v>934</v>
      </c>
      <c r="E67" s="170">
        <v>3971</v>
      </c>
      <c r="F67" s="170">
        <v>3782</v>
      </c>
      <c r="G67" s="171">
        <v>5247.9</v>
      </c>
      <c r="H67" s="175">
        <v>4986.1000000000004</v>
      </c>
      <c r="I67" s="175">
        <v>6720</v>
      </c>
      <c r="J67" s="175">
        <v>6400</v>
      </c>
      <c r="K67" s="171" t="s">
        <v>2584</v>
      </c>
      <c r="L67" s="171">
        <v>6000</v>
      </c>
      <c r="M67" s="171">
        <v>5700</v>
      </c>
      <c r="N67" s="173">
        <v>53</v>
      </c>
      <c r="O67" s="477">
        <f t="shared" si="0"/>
        <v>208459.60000000003</v>
      </c>
      <c r="P67" s="477">
        <f t="shared" si="1"/>
        <v>275363.62000000005</v>
      </c>
      <c r="Q67" s="477">
        <f t="shared" si="2"/>
        <v>352768.00000000006</v>
      </c>
      <c r="R67" s="477">
        <f t="shared" si="3"/>
        <v>314820.00000000006</v>
      </c>
      <c r="T67" s="98" t="s">
        <v>2320</v>
      </c>
      <c r="U67" s="267">
        <f t="shared" si="4"/>
        <v>292782.60000000003</v>
      </c>
    </row>
    <row r="68" spans="1:21">
      <c r="A68" s="98">
        <v>63</v>
      </c>
      <c r="B68" s="98" t="s">
        <v>876</v>
      </c>
      <c r="C68" s="98" t="s">
        <v>2322</v>
      </c>
      <c r="D68" s="98" t="s">
        <v>935</v>
      </c>
      <c r="E68" s="170">
        <v>196719</v>
      </c>
      <c r="F68" s="170">
        <v>187352</v>
      </c>
      <c r="G68" s="171">
        <v>196707</v>
      </c>
      <c r="H68" s="175">
        <v>186871.65</v>
      </c>
      <c r="I68" s="175">
        <v>183603</v>
      </c>
      <c r="J68" s="175">
        <v>174860</v>
      </c>
      <c r="K68" s="171" t="s">
        <v>2195</v>
      </c>
      <c r="L68" s="171">
        <v>190200</v>
      </c>
      <c r="M68" s="171">
        <v>180900</v>
      </c>
      <c r="N68" s="173">
        <v>6</v>
      </c>
      <c r="O68" s="477">
        <f t="shared" si="0"/>
        <v>1169073.6000000001</v>
      </c>
      <c r="P68" s="477">
        <f t="shared" si="1"/>
        <v>1168439.58</v>
      </c>
      <c r="Q68" s="477">
        <f t="shared" si="2"/>
        <v>1091126.4000000001</v>
      </c>
      <c r="R68" s="477">
        <f t="shared" si="3"/>
        <v>1130040.0000000002</v>
      </c>
      <c r="T68" s="98" t="s">
        <v>2322</v>
      </c>
      <c r="U68" s="267">
        <f t="shared" si="4"/>
        <v>1050937.2000000002</v>
      </c>
    </row>
    <row r="69" spans="1:21">
      <c r="A69" s="98">
        <v>64</v>
      </c>
      <c r="B69" s="98" t="s">
        <v>876</v>
      </c>
      <c r="C69" s="98" t="s">
        <v>2322</v>
      </c>
      <c r="D69" s="98" t="s">
        <v>2364</v>
      </c>
      <c r="E69" s="170">
        <v>454661</v>
      </c>
      <c r="F69" s="170">
        <v>433010</v>
      </c>
      <c r="G69" s="171">
        <v>474810</v>
      </c>
      <c r="H69" s="175">
        <v>451069.5</v>
      </c>
      <c r="I69" s="175">
        <v>711627</v>
      </c>
      <c r="J69" s="175">
        <v>677740</v>
      </c>
      <c r="K69" s="171" t="s">
        <v>2584</v>
      </c>
      <c r="L69" s="171">
        <v>593200</v>
      </c>
      <c r="M69" s="171">
        <v>564400</v>
      </c>
      <c r="N69" s="173">
        <v>0</v>
      </c>
      <c r="O69" s="477">
        <f t="shared" si="0"/>
        <v>0</v>
      </c>
      <c r="P69" s="477">
        <f t="shared" si="1"/>
        <v>0</v>
      </c>
      <c r="Q69" s="477">
        <f t="shared" si="2"/>
        <v>0</v>
      </c>
      <c r="R69" s="477">
        <f t="shared" si="3"/>
        <v>0</v>
      </c>
      <c r="T69" s="98" t="s">
        <v>2322</v>
      </c>
      <c r="U69" s="267">
        <f t="shared" si="4"/>
        <v>0</v>
      </c>
    </row>
    <row r="70" spans="1:21">
      <c r="A70" s="98">
        <v>65</v>
      </c>
      <c r="B70" s="98" t="s">
        <v>876</v>
      </c>
      <c r="C70" s="98" t="s">
        <v>2322</v>
      </c>
      <c r="D70" s="98" t="s">
        <v>939</v>
      </c>
      <c r="E70" s="170">
        <v>2513637</v>
      </c>
      <c r="F70" s="170">
        <v>2393930</v>
      </c>
      <c r="G70" s="171">
        <v>2737000</v>
      </c>
      <c r="H70" s="175">
        <v>2600150</v>
      </c>
      <c r="I70" s="175">
        <v>3348333.6599999997</v>
      </c>
      <c r="J70" s="175">
        <v>3188889.1999999997</v>
      </c>
      <c r="K70" s="171" t="s">
        <v>2584</v>
      </c>
      <c r="L70" s="171">
        <v>3042700</v>
      </c>
      <c r="M70" s="171">
        <v>2894500</v>
      </c>
      <c r="N70" s="173">
        <v>1</v>
      </c>
      <c r="O70" s="477">
        <f t="shared" ref="O70:O133" si="5">((N70*80%)*E70)+((N70*20%)*F70)</f>
        <v>2489695.6</v>
      </c>
      <c r="P70" s="477">
        <f t="shared" ref="P70:P133" si="6">((N70*80%)*G70)+((N70*20%)*H70)</f>
        <v>2709630</v>
      </c>
      <c r="Q70" s="477">
        <f t="shared" ref="Q70:Q133" si="7">((N70*80%)*I70)+((N70*20%)*J70)</f>
        <v>3316444.7679999997</v>
      </c>
      <c r="R70" s="477">
        <f t="shared" ref="R70:R133" si="8">((N70*80%)*L70)+((N70*20%)*M70)</f>
        <v>3013060</v>
      </c>
      <c r="T70" s="98" t="s">
        <v>2322</v>
      </c>
      <c r="U70" s="267">
        <f t="shared" si="4"/>
        <v>2802145.8</v>
      </c>
    </row>
    <row r="71" spans="1:21">
      <c r="A71" s="98">
        <v>66</v>
      </c>
      <c r="B71" s="98" t="s">
        <v>876</v>
      </c>
      <c r="C71" s="98" t="s">
        <v>2322</v>
      </c>
      <c r="D71" s="98" t="s">
        <v>2365</v>
      </c>
      <c r="E71" s="170">
        <v>404809</v>
      </c>
      <c r="F71" s="170">
        <v>385533</v>
      </c>
      <c r="G71" s="171">
        <v>535500</v>
      </c>
      <c r="H71" s="171">
        <v>508725</v>
      </c>
      <c r="I71" s="171">
        <v>473129.79000000004</v>
      </c>
      <c r="J71" s="171">
        <v>450599.8</v>
      </c>
      <c r="K71" s="171" t="s">
        <v>2584</v>
      </c>
      <c r="L71" s="171">
        <v>504300</v>
      </c>
      <c r="M71" s="171">
        <v>479700</v>
      </c>
      <c r="N71" s="173">
        <v>33</v>
      </c>
      <c r="O71" s="477">
        <f t="shared" si="5"/>
        <v>13231475.400000002</v>
      </c>
      <c r="P71" s="477">
        <f t="shared" si="6"/>
        <v>17494785.000000004</v>
      </c>
      <c r="Q71" s="477">
        <f t="shared" si="7"/>
        <v>15464585.136000002</v>
      </c>
      <c r="R71" s="477">
        <f t="shared" si="8"/>
        <v>16479540.000000002</v>
      </c>
      <c r="T71" s="98" t="s">
        <v>2322</v>
      </c>
      <c r="U71" s="267">
        <f t="shared" ref="U71:U134" si="9">R71-(R71*7%)</f>
        <v>15325972.200000001</v>
      </c>
    </row>
    <row r="72" spans="1:21">
      <c r="A72" s="98">
        <v>67</v>
      </c>
      <c r="B72" s="98" t="s">
        <v>876</v>
      </c>
      <c r="C72" s="98" t="s">
        <v>2322</v>
      </c>
      <c r="D72" s="98" t="s">
        <v>941</v>
      </c>
      <c r="E72" s="170">
        <v>13461</v>
      </c>
      <c r="F72" s="170">
        <v>12821</v>
      </c>
      <c r="G72" s="171">
        <v>19992</v>
      </c>
      <c r="H72" s="175">
        <v>18992.400000000001</v>
      </c>
      <c r="I72" s="175">
        <v>19176.149999999998</v>
      </c>
      <c r="J72" s="175">
        <v>18263</v>
      </c>
      <c r="K72" s="171" t="s">
        <v>2584</v>
      </c>
      <c r="L72" s="171">
        <v>19600</v>
      </c>
      <c r="M72" s="171">
        <v>18600</v>
      </c>
      <c r="N72" s="173">
        <v>800</v>
      </c>
      <c r="O72" s="477">
        <f t="shared" si="5"/>
        <v>10666400</v>
      </c>
      <c r="P72" s="477">
        <f t="shared" si="6"/>
        <v>15833664</v>
      </c>
      <c r="Q72" s="477">
        <f t="shared" si="7"/>
        <v>15194815.999999998</v>
      </c>
      <c r="R72" s="477">
        <f t="shared" si="8"/>
        <v>15520000</v>
      </c>
      <c r="T72" s="98" t="s">
        <v>2322</v>
      </c>
      <c r="U72" s="267">
        <f t="shared" si="9"/>
        <v>14433600</v>
      </c>
    </row>
    <row r="73" spans="1:21">
      <c r="A73" s="98">
        <v>68</v>
      </c>
      <c r="B73" s="98" t="s">
        <v>876</v>
      </c>
      <c r="C73" s="98" t="s">
        <v>2322</v>
      </c>
      <c r="D73" s="98" t="s">
        <v>942</v>
      </c>
      <c r="E73" s="170">
        <v>89607</v>
      </c>
      <c r="F73" s="170">
        <v>85340</v>
      </c>
      <c r="G73" s="171">
        <v>89607</v>
      </c>
      <c r="H73" s="175">
        <v>85126.65</v>
      </c>
      <c r="I73" s="175">
        <v>125684.99999999999</v>
      </c>
      <c r="J73" s="175">
        <v>119699.99999999999</v>
      </c>
      <c r="K73" s="171" t="s">
        <v>2584</v>
      </c>
      <c r="L73" s="171">
        <v>107600</v>
      </c>
      <c r="M73" s="171">
        <v>102400</v>
      </c>
      <c r="N73" s="173">
        <v>60</v>
      </c>
      <c r="O73" s="477">
        <f t="shared" si="5"/>
        <v>5325216</v>
      </c>
      <c r="P73" s="477">
        <f t="shared" si="6"/>
        <v>5322655.8</v>
      </c>
      <c r="Q73" s="477">
        <f t="shared" si="7"/>
        <v>7469279.9999999991</v>
      </c>
      <c r="R73" s="477">
        <f t="shared" si="8"/>
        <v>6393600</v>
      </c>
      <c r="T73" s="98" t="s">
        <v>2322</v>
      </c>
      <c r="U73" s="267">
        <f t="shared" si="9"/>
        <v>5946048</v>
      </c>
    </row>
    <row r="74" spans="1:21">
      <c r="A74" s="98">
        <v>69</v>
      </c>
      <c r="B74" s="98" t="s">
        <v>876</v>
      </c>
      <c r="C74" s="98" t="s">
        <v>2369</v>
      </c>
      <c r="D74" s="98" t="s">
        <v>943</v>
      </c>
      <c r="E74" s="170">
        <v>462</v>
      </c>
      <c r="F74" s="170">
        <v>439</v>
      </c>
      <c r="G74" s="171">
        <v>56477.4</v>
      </c>
      <c r="H74" s="175">
        <v>53653.53</v>
      </c>
      <c r="I74" s="175">
        <v>39480</v>
      </c>
      <c r="J74" s="175">
        <v>37600</v>
      </c>
      <c r="K74" s="171" t="s">
        <v>3439</v>
      </c>
      <c r="L74" s="171">
        <v>28500</v>
      </c>
      <c r="M74" s="171">
        <v>27000</v>
      </c>
      <c r="N74" s="173">
        <v>0</v>
      </c>
      <c r="O74" s="477">
        <f t="shared" si="5"/>
        <v>0</v>
      </c>
      <c r="P74" s="477">
        <f t="shared" si="6"/>
        <v>0</v>
      </c>
      <c r="Q74" s="477">
        <f t="shared" si="7"/>
        <v>0</v>
      </c>
      <c r="R74" s="477">
        <f t="shared" si="8"/>
        <v>0</v>
      </c>
      <c r="T74" s="98" t="s">
        <v>2369</v>
      </c>
      <c r="U74" s="267">
        <f t="shared" si="9"/>
        <v>0</v>
      </c>
    </row>
    <row r="75" spans="1:21">
      <c r="A75" s="98">
        <v>70</v>
      </c>
      <c r="B75" s="98" t="s">
        <v>944</v>
      </c>
      <c r="C75" s="98" t="s">
        <v>2371</v>
      </c>
      <c r="D75" s="98" t="s">
        <v>2372</v>
      </c>
      <c r="E75" s="170">
        <v>4558</v>
      </c>
      <c r="F75" s="170">
        <v>4340</v>
      </c>
      <c r="G75" s="171">
        <v>4700.5</v>
      </c>
      <c r="H75" s="175">
        <v>4466.07</v>
      </c>
      <c r="I75" s="175">
        <v>5247.9</v>
      </c>
      <c r="J75" s="175">
        <v>4998</v>
      </c>
      <c r="K75" s="171" t="s">
        <v>2584</v>
      </c>
      <c r="L75" s="171">
        <v>5000</v>
      </c>
      <c r="M75" s="171">
        <v>4700</v>
      </c>
      <c r="N75" s="173">
        <v>499</v>
      </c>
      <c r="O75" s="477">
        <f t="shared" si="5"/>
        <v>2252685.6</v>
      </c>
      <c r="P75" s="477">
        <f t="shared" si="6"/>
        <v>2322153.3860000004</v>
      </c>
      <c r="Q75" s="477">
        <f t="shared" si="7"/>
        <v>2593762.08</v>
      </c>
      <c r="R75" s="477">
        <f t="shared" si="8"/>
        <v>2465060.0000000005</v>
      </c>
      <c r="T75" s="98" t="s">
        <v>2371</v>
      </c>
      <c r="U75" s="267">
        <f t="shared" si="9"/>
        <v>2292505.8000000003</v>
      </c>
    </row>
    <row r="76" spans="1:21">
      <c r="A76" s="98">
        <v>71</v>
      </c>
      <c r="B76" s="98" t="s">
        <v>944</v>
      </c>
      <c r="C76" s="98" t="s">
        <v>2371</v>
      </c>
      <c r="D76" s="98" t="s">
        <v>2374</v>
      </c>
      <c r="E76" s="170">
        <v>4558</v>
      </c>
      <c r="F76" s="170">
        <v>4340</v>
      </c>
      <c r="G76" s="171">
        <v>4700.5</v>
      </c>
      <c r="H76" s="171">
        <v>4466.07</v>
      </c>
      <c r="I76" s="171">
        <v>5145</v>
      </c>
      <c r="J76" s="171">
        <v>4900</v>
      </c>
      <c r="K76" s="171" t="s">
        <v>2584</v>
      </c>
      <c r="L76" s="171">
        <v>4900</v>
      </c>
      <c r="M76" s="171">
        <v>4700</v>
      </c>
      <c r="N76" s="173">
        <v>547</v>
      </c>
      <c r="O76" s="477">
        <f t="shared" si="5"/>
        <v>2469376.7999999998</v>
      </c>
      <c r="P76" s="477">
        <f t="shared" si="6"/>
        <v>2545526.858</v>
      </c>
      <c r="Q76" s="477">
        <f t="shared" si="7"/>
        <v>2787512</v>
      </c>
      <c r="R76" s="477">
        <f t="shared" si="8"/>
        <v>2658420</v>
      </c>
      <c r="T76" s="98" t="s">
        <v>2371</v>
      </c>
      <c r="U76" s="267">
        <f t="shared" si="9"/>
        <v>2472330.6</v>
      </c>
    </row>
    <row r="77" spans="1:21">
      <c r="A77" s="98">
        <v>72</v>
      </c>
      <c r="B77" s="98" t="s">
        <v>944</v>
      </c>
      <c r="C77" s="98" t="s">
        <v>2371</v>
      </c>
      <c r="D77" s="98" t="s">
        <v>948</v>
      </c>
      <c r="E77" s="170">
        <v>15306</v>
      </c>
      <c r="F77" s="170">
        <v>14594</v>
      </c>
      <c r="G77" s="171">
        <v>15960</v>
      </c>
      <c r="H77" s="171">
        <v>15162</v>
      </c>
      <c r="I77" s="171">
        <v>14993.999999999998</v>
      </c>
      <c r="J77" s="171">
        <v>14280</v>
      </c>
      <c r="K77" s="171" t="s">
        <v>2584</v>
      </c>
      <c r="L77" s="171">
        <v>15500</v>
      </c>
      <c r="M77" s="171">
        <v>14700</v>
      </c>
      <c r="N77" s="173">
        <v>630</v>
      </c>
      <c r="O77" s="477">
        <f t="shared" si="5"/>
        <v>9553068</v>
      </c>
      <c r="P77" s="477">
        <f t="shared" si="6"/>
        <v>9954252</v>
      </c>
      <c r="Q77" s="477">
        <f t="shared" si="7"/>
        <v>9356256</v>
      </c>
      <c r="R77" s="477">
        <f t="shared" si="8"/>
        <v>9664200</v>
      </c>
      <c r="T77" s="98" t="s">
        <v>2371</v>
      </c>
      <c r="U77" s="267">
        <f t="shared" si="9"/>
        <v>8987706</v>
      </c>
    </row>
    <row r="78" spans="1:21">
      <c r="A78" s="98">
        <v>73</v>
      </c>
      <c r="B78" s="98" t="s">
        <v>944</v>
      </c>
      <c r="C78" s="98" t="s">
        <v>2320</v>
      </c>
      <c r="D78" s="98" t="s">
        <v>2376</v>
      </c>
      <c r="E78" s="170">
        <v>29242</v>
      </c>
      <c r="F78" s="170">
        <v>27850</v>
      </c>
      <c r="G78" s="171">
        <v>30940</v>
      </c>
      <c r="H78" s="175">
        <v>29393</v>
      </c>
      <c r="I78" s="175">
        <v>41633.340000000004</v>
      </c>
      <c r="J78" s="175">
        <v>39650.799999999996</v>
      </c>
      <c r="K78" s="171" t="s">
        <v>2584</v>
      </c>
      <c r="L78" s="171">
        <v>36300</v>
      </c>
      <c r="M78" s="171">
        <v>34500</v>
      </c>
      <c r="N78" s="334">
        <v>0</v>
      </c>
      <c r="O78" s="477">
        <f t="shared" si="5"/>
        <v>0</v>
      </c>
      <c r="P78" s="477">
        <f t="shared" si="6"/>
        <v>0</v>
      </c>
      <c r="Q78" s="477">
        <f t="shared" si="7"/>
        <v>0</v>
      </c>
      <c r="R78" s="477">
        <f t="shared" si="8"/>
        <v>0</v>
      </c>
      <c r="T78" s="98" t="s">
        <v>2320</v>
      </c>
      <c r="U78" s="267">
        <f t="shared" si="9"/>
        <v>0</v>
      </c>
    </row>
    <row r="79" spans="1:21">
      <c r="A79" s="98">
        <v>74</v>
      </c>
      <c r="B79" s="98" t="s">
        <v>944</v>
      </c>
      <c r="C79" s="98" t="s">
        <v>2371</v>
      </c>
      <c r="D79" s="98" t="s">
        <v>950</v>
      </c>
      <c r="E79" s="170">
        <v>44142</v>
      </c>
      <c r="F79" s="170">
        <v>41935</v>
      </c>
      <c r="G79" s="171">
        <v>39900</v>
      </c>
      <c r="H79" s="175">
        <v>37905</v>
      </c>
      <c r="I79" s="170">
        <f>+J79*1.05</f>
        <v>50295</v>
      </c>
      <c r="J79" s="170">
        <v>47900</v>
      </c>
      <c r="K79" s="171" t="s">
        <v>3437</v>
      </c>
      <c r="L79" s="171">
        <v>44400</v>
      </c>
      <c r="M79" s="171">
        <v>42400</v>
      </c>
      <c r="N79" s="173">
        <v>1900</v>
      </c>
      <c r="O79" s="477">
        <f t="shared" si="5"/>
        <v>83031140</v>
      </c>
      <c r="P79" s="477">
        <f t="shared" si="6"/>
        <v>75051900</v>
      </c>
      <c r="Q79" s="477">
        <f t="shared" si="7"/>
        <v>94650400</v>
      </c>
      <c r="R79" s="477">
        <f t="shared" si="8"/>
        <v>83600000</v>
      </c>
      <c r="T79" s="98" t="s">
        <v>2371</v>
      </c>
      <c r="U79" s="267">
        <f t="shared" si="9"/>
        <v>77748000</v>
      </c>
    </row>
    <row r="80" spans="1:21">
      <c r="A80" s="98">
        <v>75</v>
      </c>
      <c r="B80" s="98" t="s">
        <v>944</v>
      </c>
      <c r="C80" s="98" t="s">
        <v>2320</v>
      </c>
      <c r="D80" s="98" t="s">
        <v>955</v>
      </c>
      <c r="E80" s="170">
        <v>9908</v>
      </c>
      <c r="F80" s="170">
        <v>9437</v>
      </c>
      <c r="G80" s="171">
        <v>9877</v>
      </c>
      <c r="H80" s="175">
        <v>9383.15</v>
      </c>
      <c r="I80" s="175">
        <v>10378.199999999999</v>
      </c>
      <c r="J80" s="175">
        <v>9884</v>
      </c>
      <c r="K80" s="171" t="s">
        <v>2584</v>
      </c>
      <c r="L80" s="171">
        <v>10100</v>
      </c>
      <c r="M80" s="171">
        <v>9600</v>
      </c>
      <c r="N80" s="173">
        <v>114</v>
      </c>
      <c r="O80" s="477">
        <f t="shared" si="5"/>
        <v>1118773.2</v>
      </c>
      <c r="P80" s="477">
        <f t="shared" si="6"/>
        <v>1114718.22</v>
      </c>
      <c r="Q80" s="477">
        <f t="shared" si="7"/>
        <v>1171847.04</v>
      </c>
      <c r="R80" s="477">
        <f t="shared" si="8"/>
        <v>1140000</v>
      </c>
      <c r="T80" s="98" t="s">
        <v>2320</v>
      </c>
      <c r="U80" s="267">
        <f t="shared" si="9"/>
        <v>1060200</v>
      </c>
    </row>
    <row r="81" spans="1:21">
      <c r="A81" s="98">
        <v>76</v>
      </c>
      <c r="B81" s="98" t="s">
        <v>876</v>
      </c>
      <c r="C81" s="98" t="s">
        <v>2322</v>
      </c>
      <c r="D81" s="98" t="s">
        <v>952</v>
      </c>
      <c r="E81" s="170">
        <v>2977</v>
      </c>
      <c r="F81" s="170">
        <v>2836</v>
      </c>
      <c r="G81" s="171">
        <v>3570</v>
      </c>
      <c r="H81" s="175">
        <v>3391.5</v>
      </c>
      <c r="I81" s="175">
        <v>3999.87</v>
      </c>
      <c r="J81" s="175">
        <v>3809.3999999999996</v>
      </c>
      <c r="K81" s="171" t="s">
        <v>2584</v>
      </c>
      <c r="L81" s="171">
        <v>3800</v>
      </c>
      <c r="M81" s="171">
        <v>3600</v>
      </c>
      <c r="N81" s="173">
        <v>39</v>
      </c>
      <c r="O81" s="477">
        <f t="shared" si="5"/>
        <v>115003.20000000001</v>
      </c>
      <c r="P81" s="477">
        <f t="shared" si="6"/>
        <v>137837.70000000001</v>
      </c>
      <c r="Q81" s="477">
        <f t="shared" si="7"/>
        <v>154509.264</v>
      </c>
      <c r="R81" s="477">
        <f t="shared" si="8"/>
        <v>146640.00000000003</v>
      </c>
      <c r="T81" s="98" t="s">
        <v>2322</v>
      </c>
      <c r="U81" s="267">
        <f t="shared" si="9"/>
        <v>136375.20000000001</v>
      </c>
    </row>
    <row r="82" spans="1:21">
      <c r="A82" s="98">
        <v>77</v>
      </c>
      <c r="B82" s="98" t="s">
        <v>944</v>
      </c>
      <c r="C82" s="98" t="s">
        <v>2322</v>
      </c>
      <c r="D82" s="98" t="s">
        <v>953</v>
      </c>
      <c r="E82" s="170">
        <v>6831</v>
      </c>
      <c r="F82" s="170">
        <v>6503</v>
      </c>
      <c r="G82" s="171">
        <v>6783</v>
      </c>
      <c r="H82" s="175">
        <v>6443.85</v>
      </c>
      <c r="I82" s="175">
        <v>8439.27</v>
      </c>
      <c r="J82" s="175">
        <v>8037.4</v>
      </c>
      <c r="K82" s="171" t="s">
        <v>2584</v>
      </c>
      <c r="L82" s="171">
        <v>7600</v>
      </c>
      <c r="M82" s="171">
        <v>7200</v>
      </c>
      <c r="N82" s="173">
        <v>58</v>
      </c>
      <c r="O82" s="477">
        <f t="shared" si="5"/>
        <v>392393.2</v>
      </c>
      <c r="P82" s="477">
        <f t="shared" si="6"/>
        <v>389479.86000000004</v>
      </c>
      <c r="Q82" s="477">
        <f t="shared" si="7"/>
        <v>484815.96800000011</v>
      </c>
      <c r="R82" s="477">
        <f t="shared" si="8"/>
        <v>436160.00000000006</v>
      </c>
      <c r="T82" s="98" t="s">
        <v>2322</v>
      </c>
      <c r="U82" s="267">
        <f t="shared" si="9"/>
        <v>405628.80000000005</v>
      </c>
    </row>
    <row r="83" spans="1:21">
      <c r="A83" s="98">
        <v>78</v>
      </c>
      <c r="B83" s="98" t="s">
        <v>944</v>
      </c>
      <c r="C83" s="98" t="s">
        <v>2320</v>
      </c>
      <c r="D83" s="98" t="s">
        <v>954</v>
      </c>
      <c r="E83" s="170">
        <v>27587</v>
      </c>
      <c r="F83" s="170">
        <v>26273</v>
      </c>
      <c r="G83" s="171">
        <v>23115.75</v>
      </c>
      <c r="H83" s="175">
        <v>21960.260000000002</v>
      </c>
      <c r="I83" s="175">
        <v>22932</v>
      </c>
      <c r="J83" s="175">
        <v>21840</v>
      </c>
      <c r="K83" s="171" t="s">
        <v>2584</v>
      </c>
      <c r="L83" s="171">
        <v>23000</v>
      </c>
      <c r="M83" s="171">
        <v>21900</v>
      </c>
      <c r="N83" s="173">
        <v>6</v>
      </c>
      <c r="O83" s="477">
        <f t="shared" si="5"/>
        <v>163945.20000000001</v>
      </c>
      <c r="P83" s="477">
        <f t="shared" si="6"/>
        <v>137307.91200000001</v>
      </c>
      <c r="Q83" s="477">
        <f t="shared" si="7"/>
        <v>136281.60000000003</v>
      </c>
      <c r="R83" s="477">
        <f t="shared" si="8"/>
        <v>136680.00000000003</v>
      </c>
      <c r="T83" s="98" t="s">
        <v>2320</v>
      </c>
      <c r="U83" s="267">
        <f t="shared" si="9"/>
        <v>127112.40000000002</v>
      </c>
    </row>
    <row r="84" spans="1:21">
      <c r="A84" s="98">
        <v>79</v>
      </c>
      <c r="B84" s="98" t="s">
        <v>944</v>
      </c>
      <c r="C84" s="98" t="s">
        <v>2357</v>
      </c>
      <c r="D84" s="98" t="s">
        <v>3412</v>
      </c>
      <c r="E84" s="170">
        <v>16602</v>
      </c>
      <c r="F84" s="170">
        <v>15811</v>
      </c>
      <c r="G84" s="171">
        <v>33201</v>
      </c>
      <c r="H84" s="175">
        <v>31540.95</v>
      </c>
      <c r="I84" s="175">
        <v>19690.649999999998</v>
      </c>
      <c r="J84" s="175">
        <v>18753</v>
      </c>
      <c r="K84" s="171" t="s">
        <v>2584</v>
      </c>
      <c r="L84" s="171">
        <v>26400</v>
      </c>
      <c r="M84" s="171">
        <v>25100</v>
      </c>
      <c r="N84" s="173">
        <v>0</v>
      </c>
      <c r="O84" s="477">
        <f t="shared" si="5"/>
        <v>0</v>
      </c>
      <c r="P84" s="477">
        <f t="shared" si="6"/>
        <v>0</v>
      </c>
      <c r="Q84" s="477">
        <f t="shared" si="7"/>
        <v>0</v>
      </c>
      <c r="R84" s="477">
        <f t="shared" si="8"/>
        <v>0</v>
      </c>
      <c r="T84" s="98" t="s">
        <v>2357</v>
      </c>
      <c r="U84" s="267">
        <f t="shared" si="9"/>
        <v>0</v>
      </c>
    </row>
    <row r="85" spans="1:21">
      <c r="A85" s="98">
        <v>80</v>
      </c>
      <c r="B85" s="98" t="s">
        <v>876</v>
      </c>
      <c r="C85" s="98" t="s">
        <v>2380</v>
      </c>
      <c r="D85" s="98" t="s">
        <v>2381</v>
      </c>
      <c r="E85" s="170">
        <v>31635</v>
      </c>
      <c r="F85" s="170">
        <v>30017</v>
      </c>
      <c r="G85" s="171">
        <v>41650</v>
      </c>
      <c r="H85" s="175">
        <v>39567.5</v>
      </c>
      <c r="I85" s="175">
        <v>50904.630000000005</v>
      </c>
      <c r="J85" s="175">
        <v>48480.6</v>
      </c>
      <c r="K85" s="171" t="s">
        <v>2584</v>
      </c>
      <c r="L85" s="171">
        <v>46300</v>
      </c>
      <c r="M85" s="171">
        <v>44000</v>
      </c>
      <c r="N85" s="173">
        <v>33</v>
      </c>
      <c r="O85" s="477">
        <f t="shared" si="5"/>
        <v>1033276.2000000002</v>
      </c>
      <c r="P85" s="477">
        <f t="shared" si="6"/>
        <v>1360705.5</v>
      </c>
      <c r="Q85" s="477">
        <f t="shared" si="7"/>
        <v>1663854.1920000003</v>
      </c>
      <c r="R85" s="477">
        <f t="shared" si="8"/>
        <v>1512720</v>
      </c>
      <c r="T85" s="98" t="s">
        <v>2380</v>
      </c>
      <c r="U85" s="267">
        <f t="shared" si="9"/>
        <v>1406829.6</v>
      </c>
    </row>
    <row r="86" spans="1:21">
      <c r="A86" s="98">
        <v>81</v>
      </c>
      <c r="B86" s="98" t="s">
        <v>944</v>
      </c>
      <c r="C86" s="98" t="s">
        <v>2371</v>
      </c>
      <c r="D86" s="98" t="s">
        <v>3413</v>
      </c>
      <c r="E86" s="170">
        <v>10279</v>
      </c>
      <c r="F86" s="170">
        <v>9785</v>
      </c>
      <c r="G86" s="171">
        <v>14112</v>
      </c>
      <c r="H86" s="175">
        <v>13406.4</v>
      </c>
      <c r="I86" s="175">
        <v>15434.999999999998</v>
      </c>
      <c r="J86" s="175">
        <v>14699.999999999998</v>
      </c>
      <c r="K86" s="171" t="s">
        <v>2584</v>
      </c>
      <c r="L86" s="171">
        <v>14800</v>
      </c>
      <c r="M86" s="171">
        <v>14100</v>
      </c>
      <c r="N86" s="173">
        <v>0</v>
      </c>
      <c r="O86" s="477">
        <f t="shared" si="5"/>
        <v>0</v>
      </c>
      <c r="P86" s="477">
        <f t="shared" si="6"/>
        <v>0</v>
      </c>
      <c r="Q86" s="477">
        <f t="shared" si="7"/>
        <v>0</v>
      </c>
      <c r="R86" s="477">
        <f t="shared" si="8"/>
        <v>0</v>
      </c>
      <c r="T86" s="98" t="s">
        <v>2371</v>
      </c>
      <c r="U86" s="267">
        <f t="shared" si="9"/>
        <v>0</v>
      </c>
    </row>
    <row r="87" spans="1:21">
      <c r="A87" s="98">
        <v>82</v>
      </c>
      <c r="B87" s="98" t="s">
        <v>944</v>
      </c>
      <c r="C87" s="98" t="s">
        <v>2383</v>
      </c>
      <c r="D87" s="98" t="s">
        <v>956</v>
      </c>
      <c r="E87" s="170">
        <v>20413</v>
      </c>
      <c r="F87" s="170">
        <v>19442</v>
      </c>
      <c r="G87" s="171">
        <v>23800</v>
      </c>
      <c r="H87" s="171">
        <v>22610</v>
      </c>
      <c r="I87" s="171">
        <v>29399.999999999996</v>
      </c>
      <c r="J87" s="171">
        <v>28000</v>
      </c>
      <c r="K87" s="171" t="s">
        <v>2584</v>
      </c>
      <c r="L87" s="171">
        <v>26600</v>
      </c>
      <c r="M87" s="171">
        <v>25300</v>
      </c>
      <c r="N87" s="173">
        <v>0</v>
      </c>
      <c r="O87" s="477">
        <f t="shared" si="5"/>
        <v>0</v>
      </c>
      <c r="P87" s="477">
        <f t="shared" si="6"/>
        <v>0</v>
      </c>
      <c r="Q87" s="477">
        <f t="shared" si="7"/>
        <v>0</v>
      </c>
      <c r="R87" s="477">
        <f t="shared" si="8"/>
        <v>0</v>
      </c>
      <c r="T87" s="98" t="s">
        <v>2383</v>
      </c>
      <c r="U87" s="267">
        <f t="shared" si="9"/>
        <v>0</v>
      </c>
    </row>
    <row r="88" spans="1:21">
      <c r="A88" s="98">
        <v>83</v>
      </c>
      <c r="B88" s="98" t="s">
        <v>944</v>
      </c>
      <c r="C88" s="98" t="s">
        <v>2357</v>
      </c>
      <c r="D88" s="98" t="s">
        <v>2384</v>
      </c>
      <c r="E88" s="170">
        <v>33205</v>
      </c>
      <c r="F88" s="170">
        <v>31622</v>
      </c>
      <c r="G88" s="171">
        <v>33320</v>
      </c>
      <c r="H88" s="175">
        <v>31654</v>
      </c>
      <c r="I88" s="175">
        <f>+J88*1.05</f>
        <v>27195</v>
      </c>
      <c r="J88" s="175">
        <v>25900</v>
      </c>
      <c r="K88" s="171" t="s">
        <v>2584</v>
      </c>
      <c r="L88" s="171">
        <v>30300</v>
      </c>
      <c r="M88" s="171">
        <v>28800</v>
      </c>
      <c r="N88" s="173">
        <v>120</v>
      </c>
      <c r="O88" s="477">
        <f t="shared" si="5"/>
        <v>3946608</v>
      </c>
      <c r="P88" s="477">
        <f t="shared" si="6"/>
        <v>3958416</v>
      </c>
      <c r="Q88" s="477">
        <f t="shared" si="7"/>
        <v>3232320</v>
      </c>
      <c r="R88" s="477">
        <f t="shared" si="8"/>
        <v>3600000</v>
      </c>
      <c r="T88" s="98" t="s">
        <v>2357</v>
      </c>
      <c r="U88" s="267">
        <f t="shared" si="9"/>
        <v>3348000</v>
      </c>
    </row>
    <row r="89" spans="1:21">
      <c r="A89" s="98">
        <v>84</v>
      </c>
      <c r="B89" s="98" t="s">
        <v>944</v>
      </c>
      <c r="C89" s="98" t="s">
        <v>2357</v>
      </c>
      <c r="D89" s="98" t="s">
        <v>2385</v>
      </c>
      <c r="E89" s="170">
        <v>12351</v>
      </c>
      <c r="F89" s="170">
        <v>11762</v>
      </c>
      <c r="G89" s="171">
        <v>7621.95</v>
      </c>
      <c r="H89" s="171">
        <v>7241.15</v>
      </c>
      <c r="I89" s="171">
        <f>+J89*1.05</f>
        <v>17745</v>
      </c>
      <c r="J89" s="171">
        <v>16900</v>
      </c>
      <c r="K89" s="171" t="s">
        <v>2584</v>
      </c>
      <c r="L89" s="171">
        <v>12700</v>
      </c>
      <c r="M89" s="171">
        <v>12100</v>
      </c>
      <c r="N89" s="173">
        <v>350</v>
      </c>
      <c r="O89" s="477">
        <f t="shared" si="5"/>
        <v>4281620</v>
      </c>
      <c r="P89" s="477">
        <f t="shared" si="6"/>
        <v>2641026.5</v>
      </c>
      <c r="Q89" s="477">
        <f t="shared" si="7"/>
        <v>6151600</v>
      </c>
      <c r="R89" s="477">
        <f t="shared" si="8"/>
        <v>4403000</v>
      </c>
      <c r="T89" s="98" t="s">
        <v>2357</v>
      </c>
      <c r="U89" s="267">
        <f t="shared" si="9"/>
        <v>4094790</v>
      </c>
    </row>
    <row r="90" spans="1:21">
      <c r="A90" s="98">
        <v>85</v>
      </c>
      <c r="B90" s="98" t="s">
        <v>944</v>
      </c>
      <c r="C90" s="98" t="s">
        <v>2357</v>
      </c>
      <c r="D90" s="98" t="s">
        <v>2386</v>
      </c>
      <c r="E90" s="170">
        <v>17062</v>
      </c>
      <c r="F90" s="170">
        <v>16251</v>
      </c>
      <c r="G90" s="171">
        <v>17017</v>
      </c>
      <c r="H90" s="175">
        <v>16166.15</v>
      </c>
      <c r="I90" s="171">
        <f>+J90*1.05</f>
        <v>17325</v>
      </c>
      <c r="J90" s="175">
        <v>16500</v>
      </c>
      <c r="K90" s="171" t="s">
        <v>2584</v>
      </c>
      <c r="L90" s="171">
        <v>17200</v>
      </c>
      <c r="M90" s="171">
        <v>16300</v>
      </c>
      <c r="N90" s="173">
        <v>400</v>
      </c>
      <c r="O90" s="477">
        <f t="shared" si="5"/>
        <v>6759920</v>
      </c>
      <c r="P90" s="477">
        <f t="shared" si="6"/>
        <v>6738732</v>
      </c>
      <c r="Q90" s="477">
        <f t="shared" si="7"/>
        <v>6864000</v>
      </c>
      <c r="R90" s="477">
        <f t="shared" si="8"/>
        <v>6808000</v>
      </c>
      <c r="T90" s="98" t="s">
        <v>2357</v>
      </c>
      <c r="U90" s="267">
        <f t="shared" si="9"/>
        <v>6331440</v>
      </c>
    </row>
    <row r="91" spans="1:21">
      <c r="A91" s="98">
        <v>86</v>
      </c>
      <c r="B91" s="98" t="s">
        <v>962</v>
      </c>
      <c r="C91" s="98" t="s">
        <v>2320</v>
      </c>
      <c r="D91" s="98" t="s">
        <v>963</v>
      </c>
      <c r="E91" s="170">
        <v>83</v>
      </c>
      <c r="F91" s="170">
        <v>79</v>
      </c>
      <c r="G91" s="171">
        <v>107.1</v>
      </c>
      <c r="H91" s="175">
        <v>102.34</v>
      </c>
      <c r="I91" s="175">
        <v>82.95</v>
      </c>
      <c r="J91" s="175">
        <v>79</v>
      </c>
      <c r="K91" s="171" t="s">
        <v>3437</v>
      </c>
      <c r="L91" s="171">
        <v>100</v>
      </c>
      <c r="M91" s="171">
        <v>100</v>
      </c>
      <c r="N91" s="173">
        <f>2000016/12</f>
        <v>166668</v>
      </c>
      <c r="O91" s="477">
        <f t="shared" si="5"/>
        <v>13700109.6</v>
      </c>
      <c r="P91" s="477">
        <f t="shared" si="6"/>
        <v>17691474.864</v>
      </c>
      <c r="Q91" s="477">
        <f t="shared" si="7"/>
        <v>13693442.880000001</v>
      </c>
      <c r="R91" s="477">
        <f t="shared" si="8"/>
        <v>16666800</v>
      </c>
      <c r="T91" s="98" t="s">
        <v>2320</v>
      </c>
      <c r="U91" s="267">
        <f t="shared" si="9"/>
        <v>15500124</v>
      </c>
    </row>
    <row r="92" spans="1:21">
      <c r="A92" s="98">
        <v>87</v>
      </c>
      <c r="B92" s="98" t="s">
        <v>3532</v>
      </c>
      <c r="C92" s="98" t="s">
        <v>2322</v>
      </c>
      <c r="D92" s="98" t="s">
        <v>964</v>
      </c>
      <c r="E92" s="170">
        <v>5626</v>
      </c>
      <c r="F92" s="170">
        <v>5360</v>
      </c>
      <c r="G92" s="171">
        <v>5593</v>
      </c>
      <c r="H92" s="175">
        <v>5313.35</v>
      </c>
      <c r="I92" s="175">
        <v>8526</v>
      </c>
      <c r="J92" s="175">
        <v>8119.9999999999991</v>
      </c>
      <c r="K92" s="171" t="s">
        <v>2584</v>
      </c>
      <c r="L92" s="171">
        <v>7100</v>
      </c>
      <c r="M92" s="171">
        <v>6700</v>
      </c>
      <c r="N92" s="173">
        <v>164</v>
      </c>
      <c r="O92" s="477">
        <f t="shared" si="5"/>
        <v>913939.20000000007</v>
      </c>
      <c r="P92" s="477">
        <f t="shared" si="6"/>
        <v>908079.4800000001</v>
      </c>
      <c r="Q92" s="477">
        <f t="shared" si="7"/>
        <v>1384947.2000000002</v>
      </c>
      <c r="R92" s="477">
        <f t="shared" si="8"/>
        <v>1151280.0000000002</v>
      </c>
      <c r="T92" s="98" t="s">
        <v>2322</v>
      </c>
      <c r="U92" s="267">
        <f t="shared" si="9"/>
        <v>1070690.4000000001</v>
      </c>
    </row>
    <row r="93" spans="1:21">
      <c r="A93" s="98">
        <v>88</v>
      </c>
      <c r="B93" s="98" t="s">
        <v>3532</v>
      </c>
      <c r="C93" s="98" t="s">
        <v>2322</v>
      </c>
      <c r="D93" s="98" t="s">
        <v>965</v>
      </c>
      <c r="E93" s="170">
        <v>7047</v>
      </c>
      <c r="F93" s="170">
        <v>6710</v>
      </c>
      <c r="G93" s="171">
        <v>7021</v>
      </c>
      <c r="H93" s="175">
        <v>6669.95</v>
      </c>
      <c r="I93" s="175">
        <v>8746.5</v>
      </c>
      <c r="J93" s="175">
        <v>8330</v>
      </c>
      <c r="K93" s="171" t="s">
        <v>2584</v>
      </c>
      <c r="L93" s="171">
        <v>7900</v>
      </c>
      <c r="M93" s="171">
        <v>7500</v>
      </c>
      <c r="N93" s="173">
        <v>24</v>
      </c>
      <c r="O93" s="477">
        <f t="shared" si="5"/>
        <v>167510.40000000002</v>
      </c>
      <c r="P93" s="477">
        <f t="shared" si="6"/>
        <v>166818.96000000002</v>
      </c>
      <c r="Q93" s="477">
        <f t="shared" si="7"/>
        <v>207916.80000000002</v>
      </c>
      <c r="R93" s="477">
        <f t="shared" si="8"/>
        <v>187680.00000000003</v>
      </c>
      <c r="T93" s="98" t="s">
        <v>2322</v>
      </c>
      <c r="U93" s="267">
        <f t="shared" si="9"/>
        <v>174542.40000000002</v>
      </c>
    </row>
    <row r="94" spans="1:21">
      <c r="A94" s="98">
        <v>89</v>
      </c>
      <c r="B94" s="98" t="s">
        <v>3532</v>
      </c>
      <c r="C94" s="98" t="s">
        <v>2320</v>
      </c>
      <c r="D94" s="98" t="s">
        <v>966</v>
      </c>
      <c r="E94" s="170">
        <v>1322</v>
      </c>
      <c r="F94" s="170">
        <v>1259</v>
      </c>
      <c r="G94" s="171">
        <v>1309</v>
      </c>
      <c r="H94" s="175">
        <v>1243.55</v>
      </c>
      <c r="I94" s="175">
        <v>1624.3500000000001</v>
      </c>
      <c r="J94" s="175">
        <v>1547</v>
      </c>
      <c r="K94" s="171" t="s">
        <v>2584</v>
      </c>
      <c r="L94" s="171">
        <v>1500</v>
      </c>
      <c r="M94" s="171">
        <v>1400</v>
      </c>
      <c r="N94" s="173">
        <v>226</v>
      </c>
      <c r="O94" s="477">
        <f t="shared" si="5"/>
        <v>295924.40000000002</v>
      </c>
      <c r="P94" s="477">
        <f t="shared" si="6"/>
        <v>292875.66000000003</v>
      </c>
      <c r="Q94" s="477">
        <f t="shared" si="7"/>
        <v>363606.88000000006</v>
      </c>
      <c r="R94" s="477">
        <f t="shared" si="8"/>
        <v>334480</v>
      </c>
      <c r="T94" s="98" t="s">
        <v>2320</v>
      </c>
      <c r="U94" s="267">
        <f t="shared" si="9"/>
        <v>311066.40000000002</v>
      </c>
    </row>
    <row r="95" spans="1:21">
      <c r="A95" s="98">
        <v>90</v>
      </c>
      <c r="B95" s="98" t="s">
        <v>3532</v>
      </c>
      <c r="C95" s="98" t="s">
        <v>2369</v>
      </c>
      <c r="D95" s="98" t="s">
        <v>2388</v>
      </c>
      <c r="E95" s="170">
        <v>196719</v>
      </c>
      <c r="F95" s="170">
        <v>187352</v>
      </c>
      <c r="G95" s="171">
        <v>199920</v>
      </c>
      <c r="H95" s="175">
        <v>189924</v>
      </c>
      <c r="I95" s="175">
        <v>217042.55999999997</v>
      </c>
      <c r="J95" s="175">
        <v>206707.19999999998</v>
      </c>
      <c r="K95" s="171" t="s">
        <v>2584</v>
      </c>
      <c r="L95" s="171">
        <v>208500</v>
      </c>
      <c r="M95" s="171">
        <v>198300</v>
      </c>
      <c r="N95" s="173">
        <v>0</v>
      </c>
      <c r="O95" s="477">
        <f t="shared" si="5"/>
        <v>0</v>
      </c>
      <c r="P95" s="477">
        <f t="shared" si="6"/>
        <v>0</v>
      </c>
      <c r="Q95" s="477">
        <f t="shared" si="7"/>
        <v>0</v>
      </c>
      <c r="R95" s="477">
        <f t="shared" si="8"/>
        <v>0</v>
      </c>
      <c r="T95" s="98" t="s">
        <v>2369</v>
      </c>
      <c r="U95" s="267">
        <f t="shared" si="9"/>
        <v>0</v>
      </c>
    </row>
    <row r="96" spans="1:21">
      <c r="A96" s="98">
        <v>91</v>
      </c>
      <c r="B96" s="98" t="s">
        <v>3532</v>
      </c>
      <c r="C96" s="98" t="s">
        <v>2320</v>
      </c>
      <c r="D96" s="98" t="s">
        <v>2389</v>
      </c>
      <c r="E96" s="170">
        <v>7878</v>
      </c>
      <c r="F96" s="170">
        <v>7503</v>
      </c>
      <c r="G96" s="171">
        <v>5355</v>
      </c>
      <c r="H96" s="175">
        <v>5087.25</v>
      </c>
      <c r="I96" s="175">
        <f>+J96*1.05</f>
        <v>10710</v>
      </c>
      <c r="J96" s="175">
        <v>10200</v>
      </c>
      <c r="K96" s="171" t="s">
        <v>2584</v>
      </c>
      <c r="L96" s="171">
        <v>8000</v>
      </c>
      <c r="M96" s="171">
        <v>7600</v>
      </c>
      <c r="N96" s="173">
        <v>400</v>
      </c>
      <c r="O96" s="477">
        <f t="shared" si="5"/>
        <v>3121200</v>
      </c>
      <c r="P96" s="477">
        <f t="shared" si="6"/>
        <v>2120580</v>
      </c>
      <c r="Q96" s="477">
        <f t="shared" si="7"/>
        <v>4243200</v>
      </c>
      <c r="R96" s="477">
        <f t="shared" si="8"/>
        <v>3168000</v>
      </c>
      <c r="T96" s="98" t="s">
        <v>2320</v>
      </c>
      <c r="U96" s="267">
        <f t="shared" si="9"/>
        <v>2946240</v>
      </c>
    </row>
    <row r="97" spans="1:21">
      <c r="A97" s="98">
        <v>92</v>
      </c>
      <c r="B97" s="98" t="s">
        <v>3532</v>
      </c>
      <c r="C97" s="98" t="s">
        <v>2357</v>
      </c>
      <c r="D97" s="98" t="s">
        <v>2390</v>
      </c>
      <c r="E97" s="170">
        <v>7274</v>
      </c>
      <c r="F97" s="170">
        <v>6927</v>
      </c>
      <c r="G97" s="171">
        <v>10353</v>
      </c>
      <c r="H97" s="175">
        <v>9835.35</v>
      </c>
      <c r="I97" s="175">
        <v>11136.72</v>
      </c>
      <c r="J97" s="175">
        <v>10606.4</v>
      </c>
      <c r="K97" s="171" t="s">
        <v>2584</v>
      </c>
      <c r="L97" s="171">
        <v>10700</v>
      </c>
      <c r="M97" s="171">
        <v>10200</v>
      </c>
      <c r="N97" s="173">
        <v>61</v>
      </c>
      <c r="O97" s="477">
        <f t="shared" si="5"/>
        <v>439480.60000000003</v>
      </c>
      <c r="P97" s="477">
        <f t="shared" si="6"/>
        <v>625217.67000000004</v>
      </c>
      <c r="Q97" s="477">
        <f t="shared" si="7"/>
        <v>672870.01599999995</v>
      </c>
      <c r="R97" s="477">
        <f t="shared" si="8"/>
        <v>646600.00000000012</v>
      </c>
      <c r="T97" s="98" t="s">
        <v>2357</v>
      </c>
      <c r="U97" s="267">
        <f t="shared" si="9"/>
        <v>601338.00000000012</v>
      </c>
    </row>
    <row r="98" spans="1:21">
      <c r="A98" s="98">
        <v>93</v>
      </c>
      <c r="B98" s="98" t="s">
        <v>3532</v>
      </c>
      <c r="C98" s="98" t="s">
        <v>2320</v>
      </c>
      <c r="D98" s="98" t="s">
        <v>2392</v>
      </c>
      <c r="E98" s="170">
        <v>2423</v>
      </c>
      <c r="F98" s="170">
        <v>2307</v>
      </c>
      <c r="G98" s="171">
        <v>2380</v>
      </c>
      <c r="H98" s="175">
        <v>2261</v>
      </c>
      <c r="I98" s="175">
        <f>+J98*1.05</f>
        <v>2520</v>
      </c>
      <c r="J98" s="175">
        <v>2400</v>
      </c>
      <c r="K98" s="171" t="s">
        <v>2584</v>
      </c>
      <c r="L98" s="171">
        <v>2500</v>
      </c>
      <c r="M98" s="171">
        <v>2300</v>
      </c>
      <c r="N98" s="173">
        <v>2600</v>
      </c>
      <c r="O98" s="477">
        <f t="shared" si="5"/>
        <v>6239480</v>
      </c>
      <c r="P98" s="477">
        <f t="shared" si="6"/>
        <v>6126120</v>
      </c>
      <c r="Q98" s="477">
        <f t="shared" si="7"/>
        <v>6489600</v>
      </c>
      <c r="R98" s="477">
        <f t="shared" si="8"/>
        <v>6396000</v>
      </c>
      <c r="T98" s="98" t="s">
        <v>2320</v>
      </c>
      <c r="U98" s="267">
        <f t="shared" si="9"/>
        <v>5948280</v>
      </c>
    </row>
    <row r="99" spans="1:21">
      <c r="A99" s="98">
        <v>94</v>
      </c>
      <c r="B99" s="98" t="s">
        <v>3532</v>
      </c>
      <c r="C99" s="98" t="s">
        <v>2320</v>
      </c>
      <c r="D99" s="98" t="s">
        <v>2394</v>
      </c>
      <c r="E99" s="173">
        <v>1457</v>
      </c>
      <c r="F99" s="173">
        <v>1388</v>
      </c>
      <c r="G99" s="171">
        <v>1785</v>
      </c>
      <c r="H99" s="175">
        <v>1695.75</v>
      </c>
      <c r="I99" s="175">
        <v>1943.3400000000001</v>
      </c>
      <c r="J99" s="175">
        <v>1850.8</v>
      </c>
      <c r="K99" s="171" t="s">
        <v>2584</v>
      </c>
      <c r="L99" s="171">
        <v>1900</v>
      </c>
      <c r="M99" s="171">
        <v>1800</v>
      </c>
      <c r="N99" s="173">
        <v>343</v>
      </c>
      <c r="O99" s="477">
        <f t="shared" si="5"/>
        <v>495017.60000000009</v>
      </c>
      <c r="P99" s="477">
        <f t="shared" si="6"/>
        <v>606132.45000000007</v>
      </c>
      <c r="Q99" s="477">
        <f t="shared" si="7"/>
        <v>660217.37600000016</v>
      </c>
      <c r="R99" s="477">
        <f t="shared" si="8"/>
        <v>644840.00000000012</v>
      </c>
      <c r="T99" s="98" t="s">
        <v>2320</v>
      </c>
      <c r="U99" s="267">
        <f t="shared" si="9"/>
        <v>599701.20000000007</v>
      </c>
    </row>
    <row r="100" spans="1:21">
      <c r="A100" s="98">
        <v>95</v>
      </c>
      <c r="B100" s="98" t="s">
        <v>3532</v>
      </c>
      <c r="C100" s="98" t="s">
        <v>2320</v>
      </c>
      <c r="D100" s="98" t="s">
        <v>3414</v>
      </c>
      <c r="E100" s="173">
        <v>165530</v>
      </c>
      <c r="F100" s="173">
        <v>157648</v>
      </c>
      <c r="G100" s="171">
        <v>202300</v>
      </c>
      <c r="H100" s="175">
        <v>192185</v>
      </c>
      <c r="I100" s="175">
        <v>249536.90999999997</v>
      </c>
      <c r="J100" s="175">
        <v>237654.19999999998</v>
      </c>
      <c r="K100" s="171" t="s">
        <v>2584</v>
      </c>
      <c r="L100" s="171">
        <v>225900</v>
      </c>
      <c r="M100" s="171">
        <v>214900</v>
      </c>
      <c r="N100" s="173">
        <v>2</v>
      </c>
      <c r="O100" s="477">
        <f t="shared" si="5"/>
        <v>327907.20000000001</v>
      </c>
      <c r="P100" s="477">
        <f t="shared" si="6"/>
        <v>400554</v>
      </c>
      <c r="Q100" s="477">
        <f t="shared" si="7"/>
        <v>494320.73599999998</v>
      </c>
      <c r="R100" s="477">
        <f t="shared" si="8"/>
        <v>447400</v>
      </c>
      <c r="T100" s="98" t="s">
        <v>2320</v>
      </c>
      <c r="U100" s="267">
        <f t="shared" si="9"/>
        <v>416082</v>
      </c>
    </row>
    <row r="101" spans="1:21">
      <c r="A101" s="98">
        <v>96</v>
      </c>
      <c r="B101" s="98" t="s">
        <v>3532</v>
      </c>
      <c r="C101" s="98" t="s">
        <v>2320</v>
      </c>
      <c r="D101" s="98" t="s">
        <v>2395</v>
      </c>
      <c r="E101" s="173">
        <v>82765</v>
      </c>
      <c r="F101" s="173">
        <v>78823</v>
      </c>
      <c r="G101" s="171">
        <v>69972</v>
      </c>
      <c r="H101" s="175">
        <v>66473.399999999994</v>
      </c>
      <c r="I101" s="175">
        <f>+J101*1.05</f>
        <v>72345</v>
      </c>
      <c r="J101" s="175">
        <v>68900</v>
      </c>
      <c r="K101" s="171" t="s">
        <v>2584</v>
      </c>
      <c r="L101" s="171">
        <v>71200</v>
      </c>
      <c r="M101" s="171">
        <v>67700</v>
      </c>
      <c r="N101" s="173">
        <v>5</v>
      </c>
      <c r="O101" s="477">
        <f t="shared" si="5"/>
        <v>409883</v>
      </c>
      <c r="P101" s="477">
        <f t="shared" si="6"/>
        <v>346361.4</v>
      </c>
      <c r="Q101" s="477">
        <f t="shared" si="7"/>
        <v>358280</v>
      </c>
      <c r="R101" s="477">
        <f t="shared" si="8"/>
        <v>352500</v>
      </c>
      <c r="T101" s="98" t="s">
        <v>2320</v>
      </c>
      <c r="U101" s="267">
        <f t="shared" si="9"/>
        <v>327825</v>
      </c>
    </row>
    <row r="102" spans="1:21">
      <c r="A102" s="98">
        <v>97</v>
      </c>
      <c r="B102" s="98" t="s">
        <v>3532</v>
      </c>
      <c r="C102" s="98" t="s">
        <v>2320</v>
      </c>
      <c r="D102" s="98" t="s">
        <v>970</v>
      </c>
      <c r="E102" s="173">
        <v>3180</v>
      </c>
      <c r="F102" s="173">
        <v>3010</v>
      </c>
      <c r="G102" s="171">
        <v>1190</v>
      </c>
      <c r="H102" s="175">
        <v>1130.5</v>
      </c>
      <c r="I102" s="175">
        <v>699.72</v>
      </c>
      <c r="J102" s="175">
        <v>666.4</v>
      </c>
      <c r="K102" s="171" t="s">
        <v>3440</v>
      </c>
      <c r="L102" s="171">
        <v>900</v>
      </c>
      <c r="M102" s="171">
        <v>900</v>
      </c>
      <c r="N102" s="173">
        <v>36</v>
      </c>
      <c r="O102" s="477">
        <f t="shared" si="5"/>
        <v>113256</v>
      </c>
      <c r="P102" s="477">
        <f t="shared" si="6"/>
        <v>42411.6</v>
      </c>
      <c r="Q102" s="477">
        <f t="shared" si="7"/>
        <v>24950.016000000003</v>
      </c>
      <c r="R102" s="477">
        <f t="shared" si="8"/>
        <v>32400</v>
      </c>
      <c r="T102" s="98" t="s">
        <v>2320</v>
      </c>
      <c r="U102" s="267">
        <f t="shared" si="9"/>
        <v>30132</v>
      </c>
    </row>
    <row r="103" spans="1:21">
      <c r="A103" s="98">
        <v>98</v>
      </c>
      <c r="B103" s="98" t="s">
        <v>3532</v>
      </c>
      <c r="C103" s="98" t="s">
        <v>2320</v>
      </c>
      <c r="D103" s="98" t="s">
        <v>2397</v>
      </c>
      <c r="E103" s="170">
        <v>883</v>
      </c>
      <c r="F103" s="170">
        <v>840</v>
      </c>
      <c r="G103" s="171">
        <v>882.98</v>
      </c>
      <c r="H103" s="175">
        <v>838.95</v>
      </c>
      <c r="I103" s="175">
        <v>680.61</v>
      </c>
      <c r="J103" s="175">
        <v>648.19999999999993</v>
      </c>
      <c r="K103" s="171" t="s">
        <v>2584</v>
      </c>
      <c r="L103" s="171">
        <v>800</v>
      </c>
      <c r="M103" s="171">
        <v>700</v>
      </c>
      <c r="N103" s="173">
        <v>538.91666666666663</v>
      </c>
      <c r="O103" s="477">
        <f t="shared" si="5"/>
        <v>471228.73333333334</v>
      </c>
      <c r="P103" s="477">
        <f t="shared" si="6"/>
        <v>471106.93816666666</v>
      </c>
      <c r="Q103" s="477">
        <f t="shared" si="7"/>
        <v>363298.81466666667</v>
      </c>
      <c r="R103" s="477">
        <f t="shared" si="8"/>
        <v>420355</v>
      </c>
      <c r="T103" s="98" t="s">
        <v>2320</v>
      </c>
      <c r="U103" s="267">
        <f t="shared" si="9"/>
        <v>390930.15</v>
      </c>
    </row>
    <row r="104" spans="1:21">
      <c r="A104" s="98">
        <v>99</v>
      </c>
      <c r="B104" s="98" t="s">
        <v>3532</v>
      </c>
      <c r="C104" s="98" t="s">
        <v>2322</v>
      </c>
      <c r="D104" s="98" t="s">
        <v>972</v>
      </c>
      <c r="E104" s="170">
        <v>12507</v>
      </c>
      <c r="F104" s="170">
        <v>12006</v>
      </c>
      <c r="G104" s="171">
        <v>10245.9</v>
      </c>
      <c r="H104" s="175">
        <v>9734.2000000000007</v>
      </c>
      <c r="I104" s="175">
        <v>16169.999999999998</v>
      </c>
      <c r="J104" s="175">
        <v>15399.999999999998</v>
      </c>
      <c r="K104" s="171" t="s">
        <v>2584</v>
      </c>
      <c r="L104" s="171">
        <v>13200</v>
      </c>
      <c r="M104" s="171">
        <v>12600</v>
      </c>
      <c r="N104" s="173">
        <v>22</v>
      </c>
      <c r="O104" s="477">
        <f t="shared" si="5"/>
        <v>272949.60000000003</v>
      </c>
      <c r="P104" s="477">
        <f t="shared" si="6"/>
        <v>223158.32</v>
      </c>
      <c r="Q104" s="477">
        <f t="shared" si="7"/>
        <v>352352</v>
      </c>
      <c r="R104" s="477">
        <f t="shared" si="8"/>
        <v>287760.00000000006</v>
      </c>
      <c r="T104" s="98" t="s">
        <v>2322</v>
      </c>
      <c r="U104" s="267">
        <f t="shared" si="9"/>
        <v>267616.80000000005</v>
      </c>
    </row>
    <row r="105" spans="1:21">
      <c r="A105" s="98">
        <v>100</v>
      </c>
      <c r="B105" s="98" t="s">
        <v>3532</v>
      </c>
      <c r="C105" s="98" t="s">
        <v>2320</v>
      </c>
      <c r="D105" s="98" t="s">
        <v>973</v>
      </c>
      <c r="E105" s="170">
        <v>8242</v>
      </c>
      <c r="F105" s="170">
        <v>7850</v>
      </c>
      <c r="G105" s="171">
        <v>8211</v>
      </c>
      <c r="H105" s="175">
        <v>7800.45</v>
      </c>
      <c r="I105" s="175">
        <v>3166.38</v>
      </c>
      <c r="J105" s="175">
        <v>3015.6</v>
      </c>
      <c r="K105" s="171" t="s">
        <v>2584</v>
      </c>
      <c r="L105" s="171">
        <v>5700</v>
      </c>
      <c r="M105" s="171">
        <v>5400</v>
      </c>
      <c r="N105" s="173">
        <v>3</v>
      </c>
      <c r="O105" s="477">
        <f t="shared" si="5"/>
        <v>24490.800000000003</v>
      </c>
      <c r="P105" s="477">
        <f t="shared" si="6"/>
        <v>24386.670000000002</v>
      </c>
      <c r="Q105" s="477">
        <f t="shared" si="7"/>
        <v>9408.6720000000023</v>
      </c>
      <c r="R105" s="477">
        <f t="shared" si="8"/>
        <v>16920.000000000004</v>
      </c>
      <c r="T105" s="98" t="s">
        <v>2320</v>
      </c>
      <c r="U105" s="267">
        <f t="shared" si="9"/>
        <v>15735.600000000004</v>
      </c>
    </row>
    <row r="106" spans="1:21">
      <c r="A106" s="98">
        <v>101</v>
      </c>
      <c r="B106" s="98" t="s">
        <v>3532</v>
      </c>
      <c r="C106" s="98" t="s">
        <v>2357</v>
      </c>
      <c r="D106" s="98" t="s">
        <v>974</v>
      </c>
      <c r="E106" s="170">
        <v>5488</v>
      </c>
      <c r="F106" s="170">
        <v>5225</v>
      </c>
      <c r="G106" s="171">
        <v>6069</v>
      </c>
      <c r="H106" s="175">
        <v>5765.55</v>
      </c>
      <c r="I106" s="175">
        <v>20533.8</v>
      </c>
      <c r="J106" s="175">
        <v>19556</v>
      </c>
      <c r="K106" s="171" t="s">
        <v>2584</v>
      </c>
      <c r="L106" s="171">
        <v>13300</v>
      </c>
      <c r="M106" s="171">
        <v>12700</v>
      </c>
      <c r="N106" s="173">
        <v>1900</v>
      </c>
      <c r="O106" s="477">
        <f t="shared" si="5"/>
        <v>10327260</v>
      </c>
      <c r="P106" s="477">
        <f t="shared" si="6"/>
        <v>11415789</v>
      </c>
      <c r="Q106" s="477">
        <f t="shared" si="7"/>
        <v>38642656</v>
      </c>
      <c r="R106" s="477">
        <f t="shared" si="8"/>
        <v>25042000</v>
      </c>
      <c r="T106" s="98" t="s">
        <v>2357</v>
      </c>
      <c r="U106" s="267">
        <f t="shared" si="9"/>
        <v>23289060</v>
      </c>
    </row>
    <row r="107" spans="1:21">
      <c r="A107" s="98">
        <v>102</v>
      </c>
      <c r="B107" s="98" t="s">
        <v>3532</v>
      </c>
      <c r="C107" s="98" t="s">
        <v>2357</v>
      </c>
      <c r="D107" s="98" t="s">
        <v>975</v>
      </c>
      <c r="E107" s="170">
        <v>7220</v>
      </c>
      <c r="F107" s="170">
        <v>6877</v>
      </c>
      <c r="G107" s="171">
        <v>12019</v>
      </c>
      <c r="H107" s="175">
        <v>11418.05</v>
      </c>
      <c r="I107" s="175">
        <v>7908.5999999999995</v>
      </c>
      <c r="J107" s="175">
        <v>7531.9999999999991</v>
      </c>
      <c r="K107" s="171" t="s">
        <v>2584</v>
      </c>
      <c r="L107" s="171">
        <v>10000</v>
      </c>
      <c r="M107" s="171">
        <v>9500</v>
      </c>
      <c r="N107" s="173">
        <v>0</v>
      </c>
      <c r="O107" s="477">
        <f t="shared" si="5"/>
        <v>0</v>
      </c>
      <c r="P107" s="477">
        <f t="shared" si="6"/>
        <v>0</v>
      </c>
      <c r="Q107" s="477">
        <f t="shared" si="7"/>
        <v>0</v>
      </c>
      <c r="R107" s="477">
        <f t="shared" si="8"/>
        <v>0</v>
      </c>
      <c r="T107" s="98" t="s">
        <v>2357</v>
      </c>
      <c r="U107" s="267">
        <f t="shared" si="9"/>
        <v>0</v>
      </c>
    </row>
    <row r="108" spans="1:21">
      <c r="A108" s="98">
        <v>103</v>
      </c>
      <c r="B108" s="98" t="s">
        <v>3532</v>
      </c>
      <c r="C108" s="98" t="s">
        <v>2357</v>
      </c>
      <c r="D108" s="98" t="s">
        <v>976</v>
      </c>
      <c r="E108" s="170">
        <v>7220</v>
      </c>
      <c r="F108" s="170">
        <v>6877</v>
      </c>
      <c r="G108" s="171">
        <v>14280</v>
      </c>
      <c r="H108" s="175">
        <v>13566</v>
      </c>
      <c r="I108" s="175">
        <v>9871.0500000000011</v>
      </c>
      <c r="J108" s="175">
        <v>9401</v>
      </c>
      <c r="K108" s="171" t="s">
        <v>2584</v>
      </c>
      <c r="L108" s="171">
        <v>12100</v>
      </c>
      <c r="M108" s="171">
        <v>11500</v>
      </c>
      <c r="N108" s="173">
        <v>0</v>
      </c>
      <c r="O108" s="477">
        <f t="shared" si="5"/>
        <v>0</v>
      </c>
      <c r="P108" s="477">
        <f t="shared" si="6"/>
        <v>0</v>
      </c>
      <c r="Q108" s="477">
        <f t="shared" si="7"/>
        <v>0</v>
      </c>
      <c r="R108" s="477">
        <f t="shared" si="8"/>
        <v>0</v>
      </c>
      <c r="T108" s="98" t="s">
        <v>2357</v>
      </c>
      <c r="U108" s="267">
        <f t="shared" si="9"/>
        <v>0</v>
      </c>
    </row>
    <row r="109" spans="1:21">
      <c r="A109" s="98">
        <v>104</v>
      </c>
      <c r="B109" s="98" t="s">
        <v>3532</v>
      </c>
      <c r="C109" s="98" t="s">
        <v>2357</v>
      </c>
      <c r="D109" s="98" t="s">
        <v>977</v>
      </c>
      <c r="E109" s="170">
        <v>14050</v>
      </c>
      <c r="F109" s="170">
        <v>13382</v>
      </c>
      <c r="G109" s="171">
        <v>14875</v>
      </c>
      <c r="H109" s="175">
        <v>14131.25</v>
      </c>
      <c r="I109" s="175">
        <v>15817.199999999999</v>
      </c>
      <c r="J109" s="175">
        <v>15063.999999999998</v>
      </c>
      <c r="K109" s="171" t="s">
        <v>2584</v>
      </c>
      <c r="L109" s="171">
        <v>15300</v>
      </c>
      <c r="M109" s="171">
        <v>14600</v>
      </c>
      <c r="N109" s="173">
        <v>190</v>
      </c>
      <c r="O109" s="477">
        <f t="shared" si="5"/>
        <v>2644116</v>
      </c>
      <c r="P109" s="477">
        <f t="shared" si="6"/>
        <v>2797987.5</v>
      </c>
      <c r="Q109" s="477">
        <f t="shared" si="7"/>
        <v>2976646.4</v>
      </c>
      <c r="R109" s="477">
        <f t="shared" si="8"/>
        <v>2880400</v>
      </c>
      <c r="T109" s="98" t="s">
        <v>2357</v>
      </c>
      <c r="U109" s="267">
        <f t="shared" si="9"/>
        <v>2678772</v>
      </c>
    </row>
    <row r="110" spans="1:21">
      <c r="A110" s="98">
        <v>105</v>
      </c>
      <c r="B110" s="98" t="s">
        <v>3532</v>
      </c>
      <c r="C110" s="98" t="s">
        <v>2357</v>
      </c>
      <c r="D110" s="98" t="s">
        <v>978</v>
      </c>
      <c r="E110" s="170">
        <v>14050</v>
      </c>
      <c r="F110" s="170">
        <v>13382</v>
      </c>
      <c r="G110" s="171">
        <v>16243.5</v>
      </c>
      <c r="H110" s="175">
        <v>15431.92</v>
      </c>
      <c r="I110" s="175">
        <v>20580</v>
      </c>
      <c r="J110" s="175">
        <v>19600</v>
      </c>
      <c r="K110" s="171" t="s">
        <v>2584</v>
      </c>
      <c r="L110" s="171">
        <v>18400</v>
      </c>
      <c r="M110" s="171">
        <v>17500</v>
      </c>
      <c r="N110" s="173">
        <v>0</v>
      </c>
      <c r="O110" s="477">
        <f t="shared" si="5"/>
        <v>0</v>
      </c>
      <c r="P110" s="477">
        <f t="shared" si="6"/>
        <v>0</v>
      </c>
      <c r="Q110" s="477">
        <f t="shared" si="7"/>
        <v>0</v>
      </c>
      <c r="R110" s="477">
        <f t="shared" si="8"/>
        <v>0</v>
      </c>
      <c r="T110" s="98" t="s">
        <v>2357</v>
      </c>
      <c r="U110" s="267">
        <f t="shared" si="9"/>
        <v>0</v>
      </c>
    </row>
    <row r="111" spans="1:21">
      <c r="A111" s="98">
        <v>106</v>
      </c>
      <c r="B111" s="98" t="s">
        <v>3532</v>
      </c>
      <c r="C111" s="98" t="s">
        <v>2357</v>
      </c>
      <c r="D111" s="98" t="s">
        <v>979</v>
      </c>
      <c r="E111" s="170">
        <v>7723</v>
      </c>
      <c r="F111" s="170">
        <v>7355</v>
      </c>
      <c r="G111" s="171">
        <v>8925</v>
      </c>
      <c r="H111" s="175">
        <v>8478.75</v>
      </c>
      <c r="I111" s="175">
        <v>18364.5</v>
      </c>
      <c r="J111" s="175">
        <v>17490</v>
      </c>
      <c r="K111" s="171" t="s">
        <v>2584</v>
      </c>
      <c r="L111" s="171">
        <v>13600</v>
      </c>
      <c r="M111" s="171">
        <v>13000</v>
      </c>
      <c r="N111" s="173">
        <v>0</v>
      </c>
      <c r="O111" s="477">
        <f t="shared" si="5"/>
        <v>0</v>
      </c>
      <c r="P111" s="477">
        <f t="shared" si="6"/>
        <v>0</v>
      </c>
      <c r="Q111" s="477">
        <f t="shared" si="7"/>
        <v>0</v>
      </c>
      <c r="R111" s="477">
        <f t="shared" si="8"/>
        <v>0</v>
      </c>
      <c r="T111" s="98" t="s">
        <v>2357</v>
      </c>
      <c r="U111" s="267">
        <f t="shared" si="9"/>
        <v>0</v>
      </c>
    </row>
    <row r="112" spans="1:21">
      <c r="A112" s="98">
        <v>107</v>
      </c>
      <c r="B112" s="98" t="s">
        <v>3532</v>
      </c>
      <c r="C112" s="98" t="s">
        <v>2357</v>
      </c>
      <c r="D112" s="98" t="s">
        <v>980</v>
      </c>
      <c r="E112" s="170">
        <v>9819</v>
      </c>
      <c r="F112" s="170">
        <v>9351</v>
      </c>
      <c r="G112" s="171">
        <v>9817.5</v>
      </c>
      <c r="H112" s="175">
        <v>9327.2199999999993</v>
      </c>
      <c r="I112" s="175">
        <v>19845</v>
      </c>
      <c r="J112" s="175">
        <v>18900</v>
      </c>
      <c r="K112" s="171" t="s">
        <v>2584</v>
      </c>
      <c r="L112" s="171">
        <v>14800</v>
      </c>
      <c r="M112" s="171">
        <v>14100</v>
      </c>
      <c r="N112" s="173">
        <v>0</v>
      </c>
      <c r="O112" s="477">
        <f t="shared" si="5"/>
        <v>0</v>
      </c>
      <c r="P112" s="477">
        <f t="shared" si="6"/>
        <v>0</v>
      </c>
      <c r="Q112" s="477">
        <f t="shared" si="7"/>
        <v>0</v>
      </c>
      <c r="R112" s="477">
        <f t="shared" si="8"/>
        <v>0</v>
      </c>
      <c r="T112" s="98" t="s">
        <v>2357</v>
      </c>
      <c r="U112" s="267">
        <f t="shared" si="9"/>
        <v>0</v>
      </c>
    </row>
    <row r="113" spans="1:21">
      <c r="A113" s="98">
        <v>108</v>
      </c>
      <c r="B113" s="98" t="s">
        <v>3532</v>
      </c>
      <c r="C113" s="98" t="s">
        <v>2398</v>
      </c>
      <c r="D113" s="98" t="s">
        <v>2702</v>
      </c>
      <c r="E113" s="170">
        <v>179779</v>
      </c>
      <c r="F113" s="170">
        <v>171218</v>
      </c>
      <c r="G113" s="171">
        <v>179690</v>
      </c>
      <c r="H113" s="175">
        <v>170705.5</v>
      </c>
      <c r="I113" s="175">
        <v>59126.34</v>
      </c>
      <c r="J113" s="175">
        <v>56310.799999999996</v>
      </c>
      <c r="K113" s="171" t="s">
        <v>2584</v>
      </c>
      <c r="L113" s="171">
        <v>119400</v>
      </c>
      <c r="M113" s="171">
        <v>113500</v>
      </c>
      <c r="N113" s="173">
        <v>1</v>
      </c>
      <c r="O113" s="477">
        <f t="shared" si="5"/>
        <v>178066.80000000002</v>
      </c>
      <c r="P113" s="477">
        <f t="shared" si="6"/>
        <v>177893.1</v>
      </c>
      <c r="Q113" s="477">
        <f t="shared" si="7"/>
        <v>58563.232000000004</v>
      </c>
      <c r="R113" s="477">
        <f t="shared" si="8"/>
        <v>118220</v>
      </c>
      <c r="T113" s="98" t="s">
        <v>2398</v>
      </c>
      <c r="U113" s="267">
        <f t="shared" si="9"/>
        <v>109944.6</v>
      </c>
    </row>
    <row r="114" spans="1:21">
      <c r="A114" s="98">
        <v>109</v>
      </c>
      <c r="B114" s="98" t="s">
        <v>3532</v>
      </c>
      <c r="C114" s="98" t="s">
        <v>2320</v>
      </c>
      <c r="D114" s="98" t="s">
        <v>3415</v>
      </c>
      <c r="E114" s="170">
        <v>6399</v>
      </c>
      <c r="F114" s="170">
        <v>6093</v>
      </c>
      <c r="G114" s="171">
        <v>6398.63</v>
      </c>
      <c r="H114" s="175">
        <v>6078.52</v>
      </c>
      <c r="I114" s="170">
        <v>6397.6500000000005</v>
      </c>
      <c r="J114" s="170">
        <v>6093</v>
      </c>
      <c r="K114" s="171" t="s">
        <v>3437</v>
      </c>
      <c r="L114" s="171">
        <v>6400</v>
      </c>
      <c r="M114" s="171">
        <v>6100</v>
      </c>
      <c r="N114" s="173">
        <v>7000</v>
      </c>
      <c r="O114" s="477">
        <f t="shared" si="5"/>
        <v>44364600</v>
      </c>
      <c r="P114" s="477">
        <f t="shared" si="6"/>
        <v>44342256</v>
      </c>
      <c r="Q114" s="477">
        <f t="shared" si="7"/>
        <v>44357040</v>
      </c>
      <c r="R114" s="477">
        <f t="shared" si="8"/>
        <v>44380000</v>
      </c>
      <c r="T114" s="98" t="s">
        <v>2320</v>
      </c>
      <c r="U114" s="267">
        <f t="shared" si="9"/>
        <v>41273400</v>
      </c>
    </row>
    <row r="115" spans="1:21">
      <c r="A115" s="98">
        <v>110</v>
      </c>
      <c r="B115" s="98" t="s">
        <v>3532</v>
      </c>
      <c r="C115" s="98" t="s">
        <v>2320</v>
      </c>
      <c r="D115" s="98" t="s">
        <v>2400</v>
      </c>
      <c r="E115" s="170">
        <v>3971</v>
      </c>
      <c r="F115" s="170">
        <v>3782</v>
      </c>
      <c r="G115" s="171">
        <v>4498.2</v>
      </c>
      <c r="H115" s="175">
        <v>4273.29</v>
      </c>
      <c r="I115" s="175">
        <v>35280</v>
      </c>
      <c r="J115" s="175">
        <v>33600</v>
      </c>
      <c r="K115" s="171" t="s">
        <v>2584</v>
      </c>
      <c r="L115" s="171">
        <v>19900</v>
      </c>
      <c r="M115" s="171">
        <v>18900</v>
      </c>
      <c r="N115" s="173">
        <v>15</v>
      </c>
      <c r="O115" s="477">
        <f t="shared" si="5"/>
        <v>58998</v>
      </c>
      <c r="P115" s="477">
        <f t="shared" si="6"/>
        <v>66798.26999999999</v>
      </c>
      <c r="Q115" s="477">
        <f t="shared" si="7"/>
        <v>524160</v>
      </c>
      <c r="R115" s="477">
        <f t="shared" si="8"/>
        <v>295500</v>
      </c>
      <c r="T115" s="98" t="s">
        <v>2320</v>
      </c>
      <c r="U115" s="267">
        <f t="shared" si="9"/>
        <v>274815</v>
      </c>
    </row>
    <row r="116" spans="1:21">
      <c r="A116" s="98">
        <v>111</v>
      </c>
      <c r="B116" s="98" t="s">
        <v>3532</v>
      </c>
      <c r="C116" s="98" t="s">
        <v>2320</v>
      </c>
      <c r="D116" s="98" t="s">
        <v>983</v>
      </c>
      <c r="E116" s="170">
        <v>1544965</v>
      </c>
      <c r="F116" s="170">
        <v>1471311</v>
      </c>
      <c r="G116" s="171">
        <v>1606500</v>
      </c>
      <c r="H116" s="175">
        <v>1526175</v>
      </c>
      <c r="I116" s="175">
        <v>2057999.9999999998</v>
      </c>
      <c r="J116" s="175">
        <v>1959999.9999999998</v>
      </c>
      <c r="K116" s="171" t="s">
        <v>2584</v>
      </c>
      <c r="L116" s="171">
        <v>1832300</v>
      </c>
      <c r="M116" s="171">
        <v>1743100</v>
      </c>
      <c r="N116" s="173">
        <v>0</v>
      </c>
      <c r="O116" s="477">
        <f t="shared" si="5"/>
        <v>0</v>
      </c>
      <c r="P116" s="477">
        <f t="shared" si="6"/>
        <v>0</v>
      </c>
      <c r="Q116" s="477">
        <f t="shared" si="7"/>
        <v>0</v>
      </c>
      <c r="R116" s="477">
        <f t="shared" si="8"/>
        <v>0</v>
      </c>
      <c r="T116" s="98" t="s">
        <v>2320</v>
      </c>
      <c r="U116" s="267">
        <f t="shared" si="9"/>
        <v>0</v>
      </c>
    </row>
    <row r="117" spans="1:21">
      <c r="A117" s="98">
        <v>112</v>
      </c>
      <c r="B117" s="98" t="s">
        <v>3532</v>
      </c>
      <c r="C117" s="98" t="s">
        <v>2320</v>
      </c>
      <c r="D117" s="98" t="s">
        <v>984</v>
      </c>
      <c r="E117" s="170">
        <v>2038</v>
      </c>
      <c r="F117" s="170">
        <v>1942</v>
      </c>
      <c r="G117" s="171">
        <v>2082.5</v>
      </c>
      <c r="H117" s="175">
        <v>1978.97</v>
      </c>
      <c r="I117" s="175">
        <v>3150</v>
      </c>
      <c r="J117" s="175">
        <v>3000</v>
      </c>
      <c r="K117" s="171" t="s">
        <v>2584</v>
      </c>
      <c r="L117" s="171">
        <v>2600</v>
      </c>
      <c r="M117" s="171">
        <v>2500</v>
      </c>
      <c r="N117" s="173">
        <v>29</v>
      </c>
      <c r="O117" s="477">
        <f t="shared" si="5"/>
        <v>58545.200000000012</v>
      </c>
      <c r="P117" s="477">
        <f t="shared" si="6"/>
        <v>59792.026000000013</v>
      </c>
      <c r="Q117" s="477">
        <f t="shared" si="7"/>
        <v>90480.000000000015</v>
      </c>
      <c r="R117" s="477">
        <f t="shared" si="8"/>
        <v>74820.000000000015</v>
      </c>
      <c r="T117" s="98" t="s">
        <v>2320</v>
      </c>
      <c r="U117" s="267">
        <f t="shared" si="9"/>
        <v>69582.600000000006</v>
      </c>
    </row>
    <row r="118" spans="1:21">
      <c r="A118" s="98">
        <v>113</v>
      </c>
      <c r="B118" s="98" t="s">
        <v>3532</v>
      </c>
      <c r="C118" s="98" t="s">
        <v>2320</v>
      </c>
      <c r="D118" s="98" t="s">
        <v>2402</v>
      </c>
      <c r="E118" s="170">
        <v>4987</v>
      </c>
      <c r="F118" s="170">
        <v>4752</v>
      </c>
      <c r="G118" s="171">
        <v>6188</v>
      </c>
      <c r="H118" s="175">
        <v>5878.6</v>
      </c>
      <c r="I118" s="175">
        <v>10290</v>
      </c>
      <c r="J118" s="175">
        <v>9800</v>
      </c>
      <c r="K118" s="171" t="s">
        <v>2584</v>
      </c>
      <c r="L118" s="171">
        <v>8200</v>
      </c>
      <c r="M118" s="171">
        <v>7800</v>
      </c>
      <c r="N118" s="173">
        <v>501</v>
      </c>
      <c r="O118" s="477">
        <f t="shared" si="5"/>
        <v>2474940</v>
      </c>
      <c r="P118" s="477">
        <f t="shared" si="6"/>
        <v>3069186.12</v>
      </c>
      <c r="Q118" s="477">
        <f t="shared" si="7"/>
        <v>5106192</v>
      </c>
      <c r="R118" s="477">
        <f t="shared" si="8"/>
        <v>4068120</v>
      </c>
      <c r="T118" s="98" t="s">
        <v>2320</v>
      </c>
      <c r="U118" s="267">
        <f t="shared" si="9"/>
        <v>3783351.6</v>
      </c>
    </row>
    <row r="119" spans="1:21">
      <c r="A119" s="98">
        <v>114</v>
      </c>
      <c r="B119" s="98" t="s">
        <v>3532</v>
      </c>
      <c r="C119" s="98" t="s">
        <v>2320</v>
      </c>
      <c r="D119" s="98" t="s">
        <v>986</v>
      </c>
      <c r="E119" s="170">
        <v>13178</v>
      </c>
      <c r="F119" s="170">
        <v>12551</v>
      </c>
      <c r="G119" s="171">
        <v>13090</v>
      </c>
      <c r="H119" s="175">
        <v>12435.5</v>
      </c>
      <c r="I119" s="175">
        <v>21245.91</v>
      </c>
      <c r="J119" s="175">
        <v>20234.199999999997</v>
      </c>
      <c r="K119" s="171" t="s">
        <v>2584</v>
      </c>
      <c r="L119" s="171">
        <v>17200</v>
      </c>
      <c r="M119" s="171">
        <v>16300</v>
      </c>
      <c r="N119" s="173">
        <v>0</v>
      </c>
      <c r="O119" s="477">
        <f t="shared" si="5"/>
        <v>0</v>
      </c>
      <c r="P119" s="477">
        <f t="shared" si="6"/>
        <v>0</v>
      </c>
      <c r="Q119" s="477">
        <f t="shared" si="7"/>
        <v>0</v>
      </c>
      <c r="R119" s="477">
        <f t="shared" si="8"/>
        <v>0</v>
      </c>
      <c r="T119" s="98" t="s">
        <v>2320</v>
      </c>
      <c r="U119" s="267">
        <f t="shared" si="9"/>
        <v>0</v>
      </c>
    </row>
    <row r="120" spans="1:21">
      <c r="A120" s="98">
        <v>115</v>
      </c>
      <c r="B120" s="98" t="s">
        <v>3532</v>
      </c>
      <c r="C120" s="98" t="s">
        <v>2320</v>
      </c>
      <c r="D120" s="98" t="s">
        <v>987</v>
      </c>
      <c r="E120" s="170">
        <v>52904</v>
      </c>
      <c r="F120" s="170">
        <v>50446</v>
      </c>
      <c r="G120" s="171">
        <v>63070</v>
      </c>
      <c r="H120" s="175">
        <v>59916.5</v>
      </c>
      <c r="I120" s="175">
        <v>87290.069999999992</v>
      </c>
      <c r="J120" s="175">
        <v>83133.399999999994</v>
      </c>
      <c r="K120" s="171" t="s">
        <v>2584</v>
      </c>
      <c r="L120" s="171">
        <v>75200</v>
      </c>
      <c r="M120" s="171">
        <v>71500</v>
      </c>
      <c r="N120" s="173">
        <v>0</v>
      </c>
      <c r="O120" s="477">
        <f t="shared" si="5"/>
        <v>0</v>
      </c>
      <c r="P120" s="477">
        <f t="shared" si="6"/>
        <v>0</v>
      </c>
      <c r="Q120" s="477">
        <f t="shared" si="7"/>
        <v>0</v>
      </c>
      <c r="R120" s="477">
        <f t="shared" si="8"/>
        <v>0</v>
      </c>
      <c r="T120" s="98" t="s">
        <v>2320</v>
      </c>
      <c r="U120" s="267">
        <f t="shared" si="9"/>
        <v>0</v>
      </c>
    </row>
    <row r="121" spans="1:21">
      <c r="A121" s="98">
        <v>116</v>
      </c>
      <c r="B121" s="98" t="s">
        <v>3532</v>
      </c>
      <c r="C121" s="98" t="s">
        <v>2320</v>
      </c>
      <c r="D121" s="98" t="s">
        <v>988</v>
      </c>
      <c r="E121" s="170">
        <v>5768</v>
      </c>
      <c r="F121" s="170">
        <v>5494</v>
      </c>
      <c r="G121" s="171">
        <v>5712</v>
      </c>
      <c r="H121" s="175">
        <v>5426.4</v>
      </c>
      <c r="I121" s="175">
        <v>6647.34</v>
      </c>
      <c r="J121" s="175">
        <v>6330.7999999999993</v>
      </c>
      <c r="K121" s="171" t="s">
        <v>2584</v>
      </c>
      <c r="L121" s="171">
        <v>6200</v>
      </c>
      <c r="M121" s="171">
        <v>5900</v>
      </c>
      <c r="N121" s="173">
        <v>450</v>
      </c>
      <c r="O121" s="477">
        <f t="shared" si="5"/>
        <v>2570940</v>
      </c>
      <c r="P121" s="477">
        <f t="shared" si="6"/>
        <v>2544696</v>
      </c>
      <c r="Q121" s="477">
        <f t="shared" si="7"/>
        <v>2962814.4</v>
      </c>
      <c r="R121" s="477">
        <f t="shared" si="8"/>
        <v>2763000</v>
      </c>
      <c r="T121" s="98" t="s">
        <v>2320</v>
      </c>
      <c r="U121" s="267">
        <f t="shared" si="9"/>
        <v>2569590</v>
      </c>
    </row>
    <row r="122" spans="1:21">
      <c r="A122" s="98">
        <v>117</v>
      </c>
      <c r="B122" s="98" t="s">
        <v>3532</v>
      </c>
      <c r="C122" s="98" t="s">
        <v>2320</v>
      </c>
      <c r="D122" s="98" t="s">
        <v>989</v>
      </c>
      <c r="E122" s="170">
        <v>9915</v>
      </c>
      <c r="F122" s="170">
        <v>9444</v>
      </c>
      <c r="G122" s="171">
        <v>9877</v>
      </c>
      <c r="H122" s="175">
        <v>9383.15</v>
      </c>
      <c r="I122" s="175">
        <v>16022.999999999998</v>
      </c>
      <c r="J122" s="175">
        <v>15259.999999999998</v>
      </c>
      <c r="K122" s="171" t="s">
        <v>2584</v>
      </c>
      <c r="L122" s="171">
        <v>13000</v>
      </c>
      <c r="M122" s="171">
        <v>12300</v>
      </c>
      <c r="N122" s="173">
        <v>214</v>
      </c>
      <c r="O122" s="477">
        <f t="shared" si="5"/>
        <v>2101651.2000000002</v>
      </c>
      <c r="P122" s="477">
        <f t="shared" si="6"/>
        <v>2092541.2200000002</v>
      </c>
      <c r="Q122" s="477">
        <f t="shared" si="7"/>
        <v>3396265.6</v>
      </c>
      <c r="R122" s="477">
        <f t="shared" si="8"/>
        <v>2752040</v>
      </c>
      <c r="T122" s="98" t="s">
        <v>2320</v>
      </c>
      <c r="U122" s="267">
        <f t="shared" si="9"/>
        <v>2559397.2000000002</v>
      </c>
    </row>
    <row r="123" spans="1:21">
      <c r="A123" s="98">
        <v>118</v>
      </c>
      <c r="B123" s="98" t="s">
        <v>3532</v>
      </c>
      <c r="C123" s="98" t="s">
        <v>2320</v>
      </c>
      <c r="D123" s="98" t="s">
        <v>990</v>
      </c>
      <c r="E123" s="170">
        <v>18030</v>
      </c>
      <c r="F123" s="170">
        <v>17147</v>
      </c>
      <c r="G123" s="171">
        <v>18028.5</v>
      </c>
      <c r="H123" s="175">
        <v>17127.669999999998</v>
      </c>
      <c r="I123" s="175">
        <v>19330.5</v>
      </c>
      <c r="J123" s="175">
        <v>18410</v>
      </c>
      <c r="K123" s="171" t="s">
        <v>2584</v>
      </c>
      <c r="L123" s="171">
        <v>18700</v>
      </c>
      <c r="M123" s="171">
        <v>17800</v>
      </c>
      <c r="N123" s="173">
        <v>700</v>
      </c>
      <c r="O123" s="477">
        <f t="shared" si="5"/>
        <v>12497380</v>
      </c>
      <c r="P123" s="477">
        <f t="shared" si="6"/>
        <v>12493833.800000001</v>
      </c>
      <c r="Q123" s="477">
        <f t="shared" si="7"/>
        <v>13402480</v>
      </c>
      <c r="R123" s="477">
        <f t="shared" si="8"/>
        <v>12964000</v>
      </c>
      <c r="T123" s="98" t="s">
        <v>2320</v>
      </c>
      <c r="U123" s="267">
        <f t="shared" si="9"/>
        <v>12056520</v>
      </c>
    </row>
    <row r="124" spans="1:21">
      <c r="A124" s="98">
        <v>119</v>
      </c>
      <c r="B124" s="98" t="s">
        <v>3532</v>
      </c>
      <c r="C124" s="98" t="s">
        <v>2320</v>
      </c>
      <c r="D124" s="98" t="s">
        <v>2407</v>
      </c>
      <c r="E124" s="170">
        <v>4075</v>
      </c>
      <c r="F124" s="170">
        <v>4202</v>
      </c>
      <c r="G124" s="171">
        <v>9520</v>
      </c>
      <c r="H124" s="175">
        <v>9044</v>
      </c>
      <c r="I124" s="175">
        <v>11245.5</v>
      </c>
      <c r="J124" s="175">
        <v>10710</v>
      </c>
      <c r="K124" s="171" t="s">
        <v>2584</v>
      </c>
      <c r="L124" s="171">
        <v>10400</v>
      </c>
      <c r="M124" s="171">
        <v>9900</v>
      </c>
      <c r="N124" s="173">
        <v>0</v>
      </c>
      <c r="O124" s="477">
        <f t="shared" si="5"/>
        <v>0</v>
      </c>
      <c r="P124" s="477">
        <f t="shared" si="6"/>
        <v>0</v>
      </c>
      <c r="Q124" s="477">
        <f t="shared" si="7"/>
        <v>0</v>
      </c>
      <c r="R124" s="477">
        <f t="shared" si="8"/>
        <v>0</v>
      </c>
      <c r="T124" s="98" t="s">
        <v>2320</v>
      </c>
      <c r="U124" s="267">
        <f t="shared" si="9"/>
        <v>0</v>
      </c>
    </row>
    <row r="125" spans="1:21">
      <c r="A125" s="98">
        <v>120</v>
      </c>
      <c r="B125" s="98" t="s">
        <v>3532</v>
      </c>
      <c r="C125" s="98" t="s">
        <v>2320</v>
      </c>
      <c r="D125" s="98" t="s">
        <v>991</v>
      </c>
      <c r="E125" s="170">
        <v>95207</v>
      </c>
      <c r="F125" s="170">
        <v>90663</v>
      </c>
      <c r="G125" s="171">
        <v>113050</v>
      </c>
      <c r="H125" s="175">
        <v>107397.5</v>
      </c>
      <c r="I125" s="175">
        <v>126824.24999999999</v>
      </c>
      <c r="J125" s="175">
        <v>120784.99999999999</v>
      </c>
      <c r="K125" s="171" t="s">
        <v>2584</v>
      </c>
      <c r="L125" s="171">
        <v>119900</v>
      </c>
      <c r="M125" s="171">
        <v>114100</v>
      </c>
      <c r="N125" s="173">
        <v>0</v>
      </c>
      <c r="O125" s="477">
        <f t="shared" si="5"/>
        <v>0</v>
      </c>
      <c r="P125" s="477">
        <f t="shared" si="6"/>
        <v>0</v>
      </c>
      <c r="Q125" s="477">
        <f t="shared" si="7"/>
        <v>0</v>
      </c>
      <c r="R125" s="477">
        <f t="shared" si="8"/>
        <v>0</v>
      </c>
      <c r="T125" s="98" t="s">
        <v>2320</v>
      </c>
      <c r="U125" s="267">
        <f t="shared" si="9"/>
        <v>0</v>
      </c>
    </row>
    <row r="126" spans="1:21">
      <c r="A126" s="98">
        <v>121</v>
      </c>
      <c r="B126" s="98" t="s">
        <v>3532</v>
      </c>
      <c r="C126" s="98" t="s">
        <v>2320</v>
      </c>
      <c r="D126" s="98" t="s">
        <v>992</v>
      </c>
      <c r="E126" s="170">
        <v>95207</v>
      </c>
      <c r="F126" s="170">
        <v>90673</v>
      </c>
      <c r="G126" s="171">
        <v>113050</v>
      </c>
      <c r="H126" s="175">
        <v>107397.5</v>
      </c>
      <c r="I126" s="175">
        <v>131197.5</v>
      </c>
      <c r="J126" s="175">
        <v>124950</v>
      </c>
      <c r="K126" s="171" t="s">
        <v>2584</v>
      </c>
      <c r="L126" s="171">
        <v>122100</v>
      </c>
      <c r="M126" s="171">
        <v>116200</v>
      </c>
      <c r="N126" s="173">
        <v>0</v>
      </c>
      <c r="O126" s="477">
        <f t="shared" si="5"/>
        <v>0</v>
      </c>
      <c r="P126" s="477">
        <f t="shared" si="6"/>
        <v>0</v>
      </c>
      <c r="Q126" s="477">
        <f t="shared" si="7"/>
        <v>0</v>
      </c>
      <c r="R126" s="477">
        <f t="shared" si="8"/>
        <v>0</v>
      </c>
      <c r="T126" s="98" t="s">
        <v>2320</v>
      </c>
      <c r="U126" s="267">
        <f t="shared" si="9"/>
        <v>0</v>
      </c>
    </row>
    <row r="127" spans="1:21">
      <c r="A127" s="98">
        <v>122</v>
      </c>
      <c r="B127" s="98" t="s">
        <v>3532</v>
      </c>
      <c r="C127" s="98" t="s">
        <v>2320</v>
      </c>
      <c r="D127" s="98" t="s">
        <v>993</v>
      </c>
      <c r="E127" s="170">
        <v>689</v>
      </c>
      <c r="F127" s="170">
        <v>657</v>
      </c>
      <c r="G127" s="171">
        <v>690200</v>
      </c>
      <c r="H127" s="170">
        <v>655690</v>
      </c>
      <c r="I127" s="170">
        <v>689.85</v>
      </c>
      <c r="J127" s="170">
        <v>657</v>
      </c>
      <c r="K127" s="171" t="s">
        <v>3437</v>
      </c>
      <c r="L127" s="171">
        <v>345400</v>
      </c>
      <c r="M127" s="171">
        <v>328200</v>
      </c>
      <c r="N127" s="173">
        <v>0</v>
      </c>
      <c r="O127" s="477">
        <f t="shared" si="5"/>
        <v>0</v>
      </c>
      <c r="P127" s="477">
        <f t="shared" si="6"/>
        <v>0</v>
      </c>
      <c r="Q127" s="477">
        <f t="shared" si="7"/>
        <v>0</v>
      </c>
      <c r="R127" s="477">
        <f t="shared" si="8"/>
        <v>0</v>
      </c>
      <c r="T127" s="98" t="s">
        <v>2320</v>
      </c>
      <c r="U127" s="267">
        <f t="shared" si="9"/>
        <v>0</v>
      </c>
    </row>
    <row r="128" spans="1:21">
      <c r="A128" s="98">
        <v>123</v>
      </c>
      <c r="B128" s="98" t="s">
        <v>3532</v>
      </c>
      <c r="C128" s="98" t="s">
        <v>2320</v>
      </c>
      <c r="D128" s="98" t="s">
        <v>994</v>
      </c>
      <c r="E128" s="170">
        <v>3413</v>
      </c>
      <c r="F128" s="170">
        <v>3251</v>
      </c>
      <c r="G128" s="171">
        <v>3412.92</v>
      </c>
      <c r="H128" s="175">
        <v>3242.75</v>
      </c>
      <c r="I128" s="175">
        <v>11340</v>
      </c>
      <c r="J128" s="175">
        <v>10800</v>
      </c>
      <c r="K128" s="171" t="s">
        <v>2584</v>
      </c>
      <c r="L128" s="171">
        <v>7400</v>
      </c>
      <c r="M128" s="171">
        <v>7000</v>
      </c>
      <c r="N128" s="173">
        <v>60</v>
      </c>
      <c r="O128" s="477">
        <f t="shared" si="5"/>
        <v>202836</v>
      </c>
      <c r="P128" s="477">
        <f t="shared" si="6"/>
        <v>202733.16</v>
      </c>
      <c r="Q128" s="477">
        <f t="shared" si="7"/>
        <v>673920</v>
      </c>
      <c r="R128" s="477">
        <f t="shared" si="8"/>
        <v>439200</v>
      </c>
      <c r="T128" s="98" t="s">
        <v>2320</v>
      </c>
      <c r="U128" s="267">
        <f t="shared" si="9"/>
        <v>408456</v>
      </c>
    </row>
    <row r="129" spans="1:21">
      <c r="A129" s="98">
        <v>124</v>
      </c>
      <c r="B129" s="98" t="s">
        <v>3532</v>
      </c>
      <c r="C129" s="98" t="s">
        <v>2320</v>
      </c>
      <c r="D129" s="98" t="s">
        <v>995</v>
      </c>
      <c r="E129" s="170">
        <v>45244</v>
      </c>
      <c r="F129" s="170">
        <v>43089</v>
      </c>
      <c r="G129" s="171">
        <v>49980</v>
      </c>
      <c r="H129" s="175">
        <v>47481</v>
      </c>
      <c r="I129" s="175">
        <v>53178.720000000001</v>
      </c>
      <c r="J129" s="175">
        <v>50646.399999999994</v>
      </c>
      <c r="K129" s="171" t="s">
        <v>2584</v>
      </c>
      <c r="L129" s="171">
        <v>51600</v>
      </c>
      <c r="M129" s="171">
        <v>49100</v>
      </c>
      <c r="N129" s="173">
        <v>0</v>
      </c>
      <c r="O129" s="477">
        <f t="shared" si="5"/>
        <v>0</v>
      </c>
      <c r="P129" s="477">
        <f t="shared" si="6"/>
        <v>0</v>
      </c>
      <c r="Q129" s="477">
        <f t="shared" si="7"/>
        <v>0</v>
      </c>
      <c r="R129" s="477">
        <f t="shared" si="8"/>
        <v>0</v>
      </c>
      <c r="T129" s="98" t="s">
        <v>2320</v>
      </c>
      <c r="U129" s="267">
        <f t="shared" si="9"/>
        <v>0</v>
      </c>
    </row>
    <row r="130" spans="1:21">
      <c r="A130" s="98">
        <v>125</v>
      </c>
      <c r="B130" s="98" t="s">
        <v>3532</v>
      </c>
      <c r="C130" s="98" t="s">
        <v>2320</v>
      </c>
      <c r="D130" s="98" t="s">
        <v>2408</v>
      </c>
      <c r="E130" s="170">
        <v>419456</v>
      </c>
      <c r="F130" s="170">
        <v>399470</v>
      </c>
      <c r="G130" s="171">
        <v>1904000</v>
      </c>
      <c r="H130" s="175">
        <v>1808800</v>
      </c>
      <c r="I130" s="175">
        <v>630000</v>
      </c>
      <c r="J130" s="175">
        <v>600000</v>
      </c>
      <c r="K130" s="171" t="s">
        <v>2584</v>
      </c>
      <c r="L130" s="171">
        <v>1267000</v>
      </c>
      <c r="M130" s="171">
        <v>1204400</v>
      </c>
      <c r="N130" s="173">
        <v>0</v>
      </c>
      <c r="O130" s="477">
        <f t="shared" si="5"/>
        <v>0</v>
      </c>
      <c r="P130" s="477">
        <f t="shared" si="6"/>
        <v>0</v>
      </c>
      <c r="Q130" s="477">
        <f t="shared" si="7"/>
        <v>0</v>
      </c>
      <c r="R130" s="477">
        <f t="shared" si="8"/>
        <v>0</v>
      </c>
      <c r="T130" s="98" t="s">
        <v>2320</v>
      </c>
      <c r="U130" s="267">
        <f t="shared" si="9"/>
        <v>0</v>
      </c>
    </row>
    <row r="131" spans="1:21">
      <c r="A131" s="98">
        <v>126</v>
      </c>
      <c r="B131" s="100" t="s">
        <v>3532</v>
      </c>
      <c r="C131" s="100" t="s">
        <v>2317</v>
      </c>
      <c r="D131" s="100" t="s">
        <v>2409</v>
      </c>
      <c r="E131" s="170">
        <v>63210</v>
      </c>
      <c r="F131" s="170">
        <v>60200</v>
      </c>
      <c r="G131" s="171">
        <v>63070</v>
      </c>
      <c r="H131" s="175">
        <v>59916.5</v>
      </c>
      <c r="I131" s="175">
        <v>36385.440000000002</v>
      </c>
      <c r="J131" s="175">
        <v>34652.799999999996</v>
      </c>
      <c r="K131" s="171" t="s">
        <v>2584</v>
      </c>
      <c r="L131" s="171">
        <v>49700</v>
      </c>
      <c r="M131" s="171">
        <v>47300</v>
      </c>
      <c r="N131" s="173">
        <v>1</v>
      </c>
      <c r="O131" s="477">
        <f t="shared" si="5"/>
        <v>62608</v>
      </c>
      <c r="P131" s="477">
        <f t="shared" si="6"/>
        <v>62439.3</v>
      </c>
      <c r="Q131" s="477">
        <f t="shared" si="7"/>
        <v>36038.912000000004</v>
      </c>
      <c r="R131" s="477">
        <f t="shared" si="8"/>
        <v>49220</v>
      </c>
      <c r="T131" s="100" t="s">
        <v>2317</v>
      </c>
      <c r="U131" s="267">
        <f t="shared" si="9"/>
        <v>45774.6</v>
      </c>
    </row>
    <row r="132" spans="1:21">
      <c r="A132" s="98">
        <v>127</v>
      </c>
      <c r="B132" s="98" t="s">
        <v>3532</v>
      </c>
      <c r="C132" s="98" t="s">
        <v>2320</v>
      </c>
      <c r="D132" s="98" t="s">
        <v>997</v>
      </c>
      <c r="E132" s="170">
        <v>1204</v>
      </c>
      <c r="F132" s="170">
        <v>1147</v>
      </c>
      <c r="G132" s="171">
        <v>1190</v>
      </c>
      <c r="H132" s="175">
        <v>1130.5</v>
      </c>
      <c r="I132" s="175">
        <v>2376.15</v>
      </c>
      <c r="J132" s="175">
        <v>2263</v>
      </c>
      <c r="K132" s="171" t="s">
        <v>2584</v>
      </c>
      <c r="L132" s="171">
        <v>1800</v>
      </c>
      <c r="M132" s="171">
        <v>1700</v>
      </c>
      <c r="N132" s="173">
        <v>70</v>
      </c>
      <c r="O132" s="477">
        <f t="shared" si="5"/>
        <v>83482</v>
      </c>
      <c r="P132" s="477">
        <f t="shared" si="6"/>
        <v>82467</v>
      </c>
      <c r="Q132" s="477">
        <f t="shared" si="7"/>
        <v>164746.4</v>
      </c>
      <c r="R132" s="477">
        <f t="shared" si="8"/>
        <v>124600</v>
      </c>
      <c r="T132" s="98" t="s">
        <v>2320</v>
      </c>
      <c r="U132" s="267">
        <f t="shared" si="9"/>
        <v>115878</v>
      </c>
    </row>
    <row r="133" spans="1:21">
      <c r="A133" s="98">
        <v>128</v>
      </c>
      <c r="B133" s="98" t="s">
        <v>3532</v>
      </c>
      <c r="C133" s="98" t="s">
        <v>2317</v>
      </c>
      <c r="D133" s="98" t="s">
        <v>998</v>
      </c>
      <c r="E133" s="170">
        <v>1115</v>
      </c>
      <c r="F133" s="170">
        <v>1061</v>
      </c>
      <c r="G133" s="171">
        <v>4498.2</v>
      </c>
      <c r="H133" s="175">
        <v>4273.29</v>
      </c>
      <c r="I133" s="175">
        <v>2827.65</v>
      </c>
      <c r="J133" s="175">
        <v>2693</v>
      </c>
      <c r="K133" s="171" t="s">
        <v>2584</v>
      </c>
      <c r="L133" s="171">
        <v>3700</v>
      </c>
      <c r="M133" s="171">
        <v>3500</v>
      </c>
      <c r="N133" s="173">
        <v>34</v>
      </c>
      <c r="O133" s="477">
        <f t="shared" si="5"/>
        <v>37542.800000000003</v>
      </c>
      <c r="P133" s="477">
        <f t="shared" si="6"/>
        <v>151409.41200000001</v>
      </c>
      <c r="Q133" s="477">
        <f t="shared" si="7"/>
        <v>95224.48000000001</v>
      </c>
      <c r="R133" s="477">
        <f t="shared" si="8"/>
        <v>124440.00000000001</v>
      </c>
      <c r="T133" s="98" t="s">
        <v>2317</v>
      </c>
      <c r="U133" s="267">
        <f t="shared" si="9"/>
        <v>115729.20000000001</v>
      </c>
    </row>
    <row r="134" spans="1:21">
      <c r="A134" s="98">
        <v>129</v>
      </c>
      <c r="B134" s="98" t="s">
        <v>3532</v>
      </c>
      <c r="C134" s="98" t="s">
        <v>2320</v>
      </c>
      <c r="D134" s="98" t="s">
        <v>999</v>
      </c>
      <c r="E134" s="170">
        <v>14574</v>
      </c>
      <c r="F134" s="170">
        <v>13881</v>
      </c>
      <c r="G134" s="171">
        <v>149940</v>
      </c>
      <c r="H134" s="175">
        <v>142443</v>
      </c>
      <c r="I134" s="175">
        <v>87465</v>
      </c>
      <c r="J134" s="175">
        <v>83300</v>
      </c>
      <c r="K134" s="171" t="s">
        <v>2584</v>
      </c>
      <c r="L134" s="171">
        <v>118700</v>
      </c>
      <c r="M134" s="171">
        <v>112900</v>
      </c>
      <c r="N134" s="173">
        <v>0</v>
      </c>
      <c r="O134" s="477">
        <f t="shared" ref="O134:O197" si="10">((N134*80%)*E134)+((N134*20%)*F134)</f>
        <v>0</v>
      </c>
      <c r="P134" s="477">
        <f t="shared" ref="P134:P197" si="11">((N134*80%)*G134)+((N134*20%)*H134)</f>
        <v>0</v>
      </c>
      <c r="Q134" s="477">
        <f t="shared" ref="Q134:Q197" si="12">((N134*80%)*I134)+((N134*20%)*J134)</f>
        <v>0</v>
      </c>
      <c r="R134" s="477">
        <f t="shared" ref="R134:R197" si="13">((N134*80%)*L134)+((N134*20%)*M134)</f>
        <v>0</v>
      </c>
      <c r="T134" s="98" t="s">
        <v>2320</v>
      </c>
      <c r="U134" s="267">
        <f t="shared" si="9"/>
        <v>0</v>
      </c>
    </row>
    <row r="135" spans="1:21">
      <c r="A135" s="98">
        <v>130</v>
      </c>
      <c r="B135" s="98" t="s">
        <v>3532</v>
      </c>
      <c r="C135" s="98" t="s">
        <v>2320</v>
      </c>
      <c r="D135" s="98" t="s">
        <v>2411</v>
      </c>
      <c r="E135" s="170">
        <v>17655</v>
      </c>
      <c r="F135" s="170">
        <v>16815</v>
      </c>
      <c r="G135" s="171">
        <v>26239.5</v>
      </c>
      <c r="H135" s="175">
        <v>24928.12</v>
      </c>
      <c r="I135" s="175">
        <v>17143.14</v>
      </c>
      <c r="J135" s="175">
        <v>16326.8</v>
      </c>
      <c r="K135" s="171" t="s">
        <v>2584</v>
      </c>
      <c r="L135" s="171">
        <v>21700</v>
      </c>
      <c r="M135" s="171">
        <v>20600</v>
      </c>
      <c r="N135" s="173">
        <v>12</v>
      </c>
      <c r="O135" s="477">
        <f t="shared" si="10"/>
        <v>209844.00000000003</v>
      </c>
      <c r="P135" s="477">
        <f t="shared" si="11"/>
        <v>311726.68800000002</v>
      </c>
      <c r="Q135" s="477">
        <f t="shared" si="12"/>
        <v>203758.46400000004</v>
      </c>
      <c r="R135" s="477">
        <f t="shared" si="13"/>
        <v>257760.00000000003</v>
      </c>
      <c r="T135" s="98" t="s">
        <v>2320</v>
      </c>
      <c r="U135" s="267">
        <f t="shared" ref="U135:U198" si="14">R135-(R135*7%)</f>
        <v>239716.80000000002</v>
      </c>
    </row>
    <row r="136" spans="1:21">
      <c r="A136" s="98">
        <v>131</v>
      </c>
      <c r="B136" s="98" t="s">
        <v>3532</v>
      </c>
      <c r="C136" s="98" t="s">
        <v>2412</v>
      </c>
      <c r="D136" s="98" t="s">
        <v>1000</v>
      </c>
      <c r="E136" s="170">
        <v>164</v>
      </c>
      <c r="F136" s="170">
        <v>156</v>
      </c>
      <c r="G136" s="171">
        <v>3689</v>
      </c>
      <c r="H136" s="175">
        <v>3504.55</v>
      </c>
      <c r="I136" s="175">
        <v>24045</v>
      </c>
      <c r="J136" s="175">
        <v>22900</v>
      </c>
      <c r="K136" s="171" t="s">
        <v>2195</v>
      </c>
      <c r="L136" s="171">
        <v>1900</v>
      </c>
      <c r="M136" s="171">
        <v>1800</v>
      </c>
      <c r="N136" s="173">
        <v>16</v>
      </c>
      <c r="O136" s="477">
        <f t="shared" si="10"/>
        <v>2598.4000000000005</v>
      </c>
      <c r="P136" s="477">
        <f t="shared" si="11"/>
        <v>58433.760000000009</v>
      </c>
      <c r="Q136" s="477">
        <f t="shared" si="12"/>
        <v>381056</v>
      </c>
      <c r="R136" s="477">
        <f t="shared" si="13"/>
        <v>30080</v>
      </c>
      <c r="T136" s="98" t="s">
        <v>2412</v>
      </c>
      <c r="U136" s="267">
        <f t="shared" si="14"/>
        <v>27974.400000000001</v>
      </c>
    </row>
    <row r="137" spans="1:21">
      <c r="A137" s="98">
        <v>132</v>
      </c>
      <c r="B137" s="98" t="s">
        <v>3532</v>
      </c>
      <c r="C137" s="98" t="s">
        <v>2412</v>
      </c>
      <c r="D137" s="98" t="s">
        <v>2111</v>
      </c>
      <c r="E137" s="170">
        <v>163279</v>
      </c>
      <c r="F137" s="170">
        <v>155460</v>
      </c>
      <c r="G137" s="171">
        <v>237405</v>
      </c>
      <c r="H137" s="175">
        <v>225534.75</v>
      </c>
      <c r="I137" s="175">
        <v>241535.69999999998</v>
      </c>
      <c r="J137" s="175">
        <v>230033.99999999997</v>
      </c>
      <c r="K137" s="171" t="s">
        <v>2584</v>
      </c>
      <c r="L137" s="171">
        <v>239500</v>
      </c>
      <c r="M137" s="171">
        <v>227800</v>
      </c>
      <c r="N137" s="173">
        <v>2</v>
      </c>
      <c r="O137" s="477">
        <f t="shared" si="10"/>
        <v>323430.40000000002</v>
      </c>
      <c r="P137" s="477">
        <f t="shared" si="11"/>
        <v>470061.9</v>
      </c>
      <c r="Q137" s="477">
        <f t="shared" si="12"/>
        <v>478470.72</v>
      </c>
      <c r="R137" s="477">
        <f t="shared" si="13"/>
        <v>474320</v>
      </c>
      <c r="T137" s="98" t="s">
        <v>2412</v>
      </c>
      <c r="U137" s="267">
        <f t="shared" si="14"/>
        <v>441117.6</v>
      </c>
    </row>
    <row r="138" spans="1:21">
      <c r="A138" s="98">
        <v>133</v>
      </c>
      <c r="B138" s="98" t="s">
        <v>3532</v>
      </c>
      <c r="C138" s="98" t="s">
        <v>2412</v>
      </c>
      <c r="D138" s="98" t="s">
        <v>2413</v>
      </c>
      <c r="E138" s="170">
        <v>1653</v>
      </c>
      <c r="F138" s="170">
        <v>1574</v>
      </c>
      <c r="G138" s="171">
        <v>4165</v>
      </c>
      <c r="H138" s="175">
        <v>3956.75</v>
      </c>
      <c r="I138" s="175">
        <v>2205</v>
      </c>
      <c r="J138" s="175">
        <v>2100</v>
      </c>
      <c r="K138" s="171" t="s">
        <v>2584</v>
      </c>
      <c r="L138" s="171">
        <v>3200</v>
      </c>
      <c r="M138" s="171">
        <v>3000</v>
      </c>
      <c r="N138" s="173">
        <v>29</v>
      </c>
      <c r="O138" s="477">
        <f t="shared" si="10"/>
        <v>47478.8</v>
      </c>
      <c r="P138" s="477">
        <f t="shared" si="11"/>
        <v>119577.15000000002</v>
      </c>
      <c r="Q138" s="477">
        <f t="shared" si="12"/>
        <v>63336.000000000007</v>
      </c>
      <c r="R138" s="477">
        <f t="shared" si="13"/>
        <v>91640.000000000015</v>
      </c>
      <c r="T138" s="98" t="s">
        <v>2412</v>
      </c>
      <c r="U138" s="267">
        <f t="shared" si="14"/>
        <v>85225.200000000012</v>
      </c>
    </row>
    <row r="139" spans="1:21">
      <c r="A139" s="98">
        <v>134</v>
      </c>
      <c r="B139" s="98" t="s">
        <v>3532</v>
      </c>
      <c r="C139" s="98" t="s">
        <v>2412</v>
      </c>
      <c r="D139" s="98" t="s">
        <v>2414</v>
      </c>
      <c r="E139" s="170">
        <v>93801</v>
      </c>
      <c r="F139" s="170">
        <v>89333</v>
      </c>
      <c r="G139" s="171">
        <v>93772</v>
      </c>
      <c r="H139" s="175">
        <v>89083.4</v>
      </c>
      <c r="I139" s="175">
        <v>117001.71</v>
      </c>
      <c r="J139" s="175">
        <v>111430.2</v>
      </c>
      <c r="K139" s="171" t="s">
        <v>2584</v>
      </c>
      <c r="L139" s="171">
        <v>105400</v>
      </c>
      <c r="M139" s="171">
        <v>100300</v>
      </c>
      <c r="N139" s="173">
        <v>4</v>
      </c>
      <c r="O139" s="477">
        <f t="shared" si="10"/>
        <v>371629.60000000003</v>
      </c>
      <c r="P139" s="477">
        <f t="shared" si="11"/>
        <v>371337.12</v>
      </c>
      <c r="Q139" s="477">
        <f t="shared" si="12"/>
        <v>463549.6320000001</v>
      </c>
      <c r="R139" s="477">
        <f t="shared" si="13"/>
        <v>417520</v>
      </c>
      <c r="T139" s="98" t="s">
        <v>2412</v>
      </c>
      <c r="U139" s="267">
        <f t="shared" si="14"/>
        <v>388293.6</v>
      </c>
    </row>
    <row r="140" spans="1:21">
      <c r="A140" s="98">
        <v>135</v>
      </c>
      <c r="B140" s="98" t="s">
        <v>3532</v>
      </c>
      <c r="C140" s="98" t="s">
        <v>2320</v>
      </c>
      <c r="D140" s="98" t="s">
        <v>2415</v>
      </c>
      <c r="E140" s="170">
        <v>1047</v>
      </c>
      <c r="F140" s="170">
        <v>997</v>
      </c>
      <c r="G140" s="171">
        <v>1047.2</v>
      </c>
      <c r="H140" s="175">
        <v>994.84</v>
      </c>
      <c r="I140" s="175">
        <v>2374.0500000000002</v>
      </c>
      <c r="J140" s="175">
        <v>2261</v>
      </c>
      <c r="K140" s="171" t="s">
        <v>2584</v>
      </c>
      <c r="L140" s="171">
        <v>1700</v>
      </c>
      <c r="M140" s="171">
        <v>1600</v>
      </c>
      <c r="N140" s="173">
        <v>0</v>
      </c>
      <c r="O140" s="477">
        <f t="shared" si="10"/>
        <v>0</v>
      </c>
      <c r="P140" s="477">
        <f t="shared" si="11"/>
        <v>0</v>
      </c>
      <c r="Q140" s="477">
        <f t="shared" si="12"/>
        <v>0</v>
      </c>
      <c r="R140" s="477">
        <f t="shared" si="13"/>
        <v>0</v>
      </c>
      <c r="T140" s="98" t="s">
        <v>2320</v>
      </c>
      <c r="U140" s="267">
        <f t="shared" si="14"/>
        <v>0</v>
      </c>
    </row>
    <row r="141" spans="1:21">
      <c r="A141" s="98">
        <v>136</v>
      </c>
      <c r="B141" s="98" t="s">
        <v>3532</v>
      </c>
      <c r="C141" s="98" t="s">
        <v>2320</v>
      </c>
      <c r="D141" s="98" t="s">
        <v>1005</v>
      </c>
      <c r="E141" s="170">
        <v>15100</v>
      </c>
      <c r="F141" s="170">
        <v>14381</v>
      </c>
      <c r="G141" s="171">
        <v>14994</v>
      </c>
      <c r="H141" s="175">
        <v>14244.3</v>
      </c>
      <c r="I141" s="175">
        <v>18585</v>
      </c>
      <c r="J141" s="175">
        <v>17700</v>
      </c>
      <c r="K141" s="171" t="s">
        <v>2584</v>
      </c>
      <c r="L141" s="171">
        <v>16800</v>
      </c>
      <c r="M141" s="171">
        <v>16000</v>
      </c>
      <c r="N141" s="173">
        <v>1</v>
      </c>
      <c r="O141" s="477">
        <f t="shared" si="10"/>
        <v>14956.2</v>
      </c>
      <c r="P141" s="477">
        <f t="shared" si="11"/>
        <v>14844.060000000001</v>
      </c>
      <c r="Q141" s="477">
        <f t="shared" si="12"/>
        <v>18408</v>
      </c>
      <c r="R141" s="477">
        <f t="shared" si="13"/>
        <v>16640</v>
      </c>
      <c r="T141" s="98" t="s">
        <v>2320</v>
      </c>
      <c r="U141" s="267">
        <f t="shared" si="14"/>
        <v>15475.2</v>
      </c>
    </row>
    <row r="142" spans="1:21">
      <c r="A142" s="98">
        <v>137</v>
      </c>
      <c r="B142" s="98" t="s">
        <v>3532</v>
      </c>
      <c r="C142" s="98" t="s">
        <v>2320</v>
      </c>
      <c r="D142" s="98" t="s">
        <v>3397</v>
      </c>
      <c r="E142" s="170">
        <v>6067</v>
      </c>
      <c r="F142" s="170">
        <v>5779</v>
      </c>
      <c r="G142" s="171">
        <v>172550</v>
      </c>
      <c r="H142" s="175">
        <v>163922.5</v>
      </c>
      <c r="I142" s="175">
        <v>22050</v>
      </c>
      <c r="J142" s="175">
        <v>21000</v>
      </c>
      <c r="K142" s="171" t="s">
        <v>2584</v>
      </c>
      <c r="L142" s="171">
        <v>97300</v>
      </c>
      <c r="M142" s="171">
        <v>92500</v>
      </c>
      <c r="N142" s="173">
        <v>0</v>
      </c>
      <c r="O142" s="477">
        <f t="shared" si="10"/>
        <v>0</v>
      </c>
      <c r="P142" s="477">
        <f t="shared" si="11"/>
        <v>0</v>
      </c>
      <c r="Q142" s="477">
        <f t="shared" si="12"/>
        <v>0</v>
      </c>
      <c r="R142" s="477">
        <f t="shared" si="13"/>
        <v>0</v>
      </c>
      <c r="T142" s="98" t="s">
        <v>2320</v>
      </c>
      <c r="U142" s="267">
        <f t="shared" si="14"/>
        <v>0</v>
      </c>
    </row>
    <row r="143" spans="1:21">
      <c r="A143" s="98">
        <v>138</v>
      </c>
      <c r="B143" s="98" t="s">
        <v>3532</v>
      </c>
      <c r="C143" s="98" t="s">
        <v>2320</v>
      </c>
      <c r="D143" s="98" t="s">
        <v>1007</v>
      </c>
      <c r="E143" s="170">
        <v>39522</v>
      </c>
      <c r="F143" s="170">
        <v>37521</v>
      </c>
      <c r="G143" s="171">
        <v>46410</v>
      </c>
      <c r="H143" s="175">
        <v>44089.5</v>
      </c>
      <c r="I143" s="175">
        <v>87694.95</v>
      </c>
      <c r="J143" s="175">
        <v>83519</v>
      </c>
      <c r="K143" s="171" t="s">
        <v>2584</v>
      </c>
      <c r="L143" s="171">
        <v>67100</v>
      </c>
      <c r="M143" s="171">
        <v>63800</v>
      </c>
      <c r="N143" s="173">
        <v>0</v>
      </c>
      <c r="O143" s="477">
        <f t="shared" si="10"/>
        <v>0</v>
      </c>
      <c r="P143" s="477">
        <f t="shared" si="11"/>
        <v>0</v>
      </c>
      <c r="Q143" s="477">
        <f t="shared" si="12"/>
        <v>0</v>
      </c>
      <c r="R143" s="477">
        <f t="shared" si="13"/>
        <v>0</v>
      </c>
      <c r="T143" s="98" t="s">
        <v>2320</v>
      </c>
      <c r="U143" s="267">
        <f t="shared" si="14"/>
        <v>0</v>
      </c>
    </row>
    <row r="144" spans="1:21">
      <c r="A144" s="98">
        <v>139</v>
      </c>
      <c r="B144" s="98" t="s">
        <v>3532</v>
      </c>
      <c r="C144" s="98" t="s">
        <v>2320</v>
      </c>
      <c r="D144" s="98" t="s">
        <v>1008</v>
      </c>
      <c r="E144" s="170">
        <v>253263</v>
      </c>
      <c r="F144" s="170">
        <v>241133</v>
      </c>
      <c r="G144" s="171">
        <v>57477</v>
      </c>
      <c r="H144" s="175">
        <v>54603.15</v>
      </c>
      <c r="I144" s="175">
        <v>306127.5</v>
      </c>
      <c r="J144" s="175">
        <v>291550</v>
      </c>
      <c r="K144" s="171" t="s">
        <v>2584</v>
      </c>
      <c r="L144" s="171">
        <v>181800</v>
      </c>
      <c r="M144" s="171">
        <v>173100</v>
      </c>
      <c r="N144" s="173">
        <v>0</v>
      </c>
      <c r="O144" s="477">
        <f t="shared" si="10"/>
        <v>0</v>
      </c>
      <c r="P144" s="477">
        <f t="shared" si="11"/>
        <v>0</v>
      </c>
      <c r="Q144" s="477">
        <f t="shared" si="12"/>
        <v>0</v>
      </c>
      <c r="R144" s="477">
        <f t="shared" si="13"/>
        <v>0</v>
      </c>
      <c r="T144" s="98" t="s">
        <v>2320</v>
      </c>
      <c r="U144" s="267">
        <f t="shared" si="14"/>
        <v>0</v>
      </c>
    </row>
    <row r="145" spans="1:21">
      <c r="A145" s="98">
        <v>140</v>
      </c>
      <c r="B145" s="98" t="s">
        <v>3532</v>
      </c>
      <c r="C145" s="98" t="s">
        <v>2320</v>
      </c>
      <c r="D145" s="98" t="s">
        <v>2416</v>
      </c>
      <c r="E145" s="170">
        <v>2125</v>
      </c>
      <c r="F145" s="170">
        <v>2025</v>
      </c>
      <c r="G145" s="171">
        <v>2249.1</v>
      </c>
      <c r="H145" s="175">
        <v>2137.2399999999998</v>
      </c>
      <c r="I145" s="175">
        <v>3234</v>
      </c>
      <c r="J145" s="175">
        <v>3080</v>
      </c>
      <c r="K145" s="171" t="s">
        <v>2584</v>
      </c>
      <c r="L145" s="171">
        <v>2700</v>
      </c>
      <c r="M145" s="171">
        <v>2600</v>
      </c>
      <c r="N145" s="173">
        <v>0</v>
      </c>
      <c r="O145" s="477">
        <f t="shared" si="10"/>
        <v>0</v>
      </c>
      <c r="P145" s="477">
        <f t="shared" si="11"/>
        <v>0</v>
      </c>
      <c r="Q145" s="477">
        <f t="shared" si="12"/>
        <v>0</v>
      </c>
      <c r="R145" s="477">
        <f t="shared" si="13"/>
        <v>0</v>
      </c>
      <c r="T145" s="98" t="s">
        <v>2320</v>
      </c>
      <c r="U145" s="267">
        <f t="shared" si="14"/>
        <v>0</v>
      </c>
    </row>
    <row r="146" spans="1:21">
      <c r="A146" s="98">
        <v>141</v>
      </c>
      <c r="B146" s="98" t="s">
        <v>3532</v>
      </c>
      <c r="C146" s="98" t="s">
        <v>2380</v>
      </c>
      <c r="D146" s="98" t="s">
        <v>1009</v>
      </c>
      <c r="E146" s="170">
        <v>3559</v>
      </c>
      <c r="F146" s="170">
        <v>3390</v>
      </c>
      <c r="G146" s="171">
        <v>3808</v>
      </c>
      <c r="H146" s="175">
        <v>3617.6</v>
      </c>
      <c r="I146" s="175">
        <v>9996</v>
      </c>
      <c r="J146" s="175">
        <v>9520</v>
      </c>
      <c r="K146" s="171" t="s">
        <v>2584</v>
      </c>
      <c r="L146" s="171">
        <v>6900</v>
      </c>
      <c r="M146" s="171">
        <v>6600</v>
      </c>
      <c r="N146" s="173">
        <v>91</v>
      </c>
      <c r="O146" s="477">
        <f t="shared" si="10"/>
        <v>320793.19999999995</v>
      </c>
      <c r="P146" s="477">
        <f t="shared" si="11"/>
        <v>343062.72</v>
      </c>
      <c r="Q146" s="477">
        <f t="shared" si="12"/>
        <v>900972.79999999993</v>
      </c>
      <c r="R146" s="477">
        <f t="shared" si="13"/>
        <v>622440</v>
      </c>
      <c r="T146" s="98" t="s">
        <v>2380</v>
      </c>
      <c r="U146" s="267">
        <f t="shared" si="14"/>
        <v>578869.19999999995</v>
      </c>
    </row>
    <row r="147" spans="1:21">
      <c r="A147" s="98">
        <v>142</v>
      </c>
      <c r="B147" s="98" t="s">
        <v>3532</v>
      </c>
      <c r="C147" s="98" t="s">
        <v>2380</v>
      </c>
      <c r="D147" s="98" t="s">
        <v>2418</v>
      </c>
      <c r="E147" s="170">
        <v>2035</v>
      </c>
      <c r="F147" s="170">
        <v>1939</v>
      </c>
      <c r="G147" s="171">
        <v>2124.15</v>
      </c>
      <c r="H147" s="175">
        <v>2018.24</v>
      </c>
      <c r="I147" s="175">
        <v>3332.49</v>
      </c>
      <c r="J147" s="175">
        <v>3173.7999999999997</v>
      </c>
      <c r="K147" s="171" t="s">
        <v>2584</v>
      </c>
      <c r="L147" s="171">
        <v>2700</v>
      </c>
      <c r="M147" s="171">
        <v>2600</v>
      </c>
      <c r="N147" s="173">
        <v>295</v>
      </c>
      <c r="O147" s="477">
        <f t="shared" si="10"/>
        <v>594661</v>
      </c>
      <c r="P147" s="477">
        <f t="shared" si="11"/>
        <v>620375.56000000006</v>
      </c>
      <c r="Q147" s="477">
        <f t="shared" si="12"/>
        <v>973721.83999999985</v>
      </c>
      <c r="R147" s="477">
        <f t="shared" si="13"/>
        <v>790600</v>
      </c>
      <c r="T147" s="98" t="s">
        <v>2380</v>
      </c>
      <c r="U147" s="267">
        <f t="shared" si="14"/>
        <v>735258</v>
      </c>
    </row>
    <row r="148" spans="1:21">
      <c r="A148" s="98">
        <v>143</v>
      </c>
      <c r="B148" s="98" t="s">
        <v>3532</v>
      </c>
      <c r="C148" s="98" t="s">
        <v>2320</v>
      </c>
      <c r="D148" s="98" t="s">
        <v>2419</v>
      </c>
      <c r="E148" s="170">
        <v>4593</v>
      </c>
      <c r="F148" s="170">
        <v>4376</v>
      </c>
      <c r="G148" s="171">
        <v>5372.85</v>
      </c>
      <c r="H148" s="175">
        <v>5103.91</v>
      </c>
      <c r="I148" s="175">
        <v>4723.1099999999997</v>
      </c>
      <c r="J148" s="175">
        <v>4498.2</v>
      </c>
      <c r="K148" s="171" t="s">
        <v>2584</v>
      </c>
      <c r="L148" s="171">
        <v>5000</v>
      </c>
      <c r="M148" s="171">
        <v>4800</v>
      </c>
      <c r="N148" s="173">
        <v>125</v>
      </c>
      <c r="O148" s="477">
        <f t="shared" si="10"/>
        <v>568700</v>
      </c>
      <c r="P148" s="477">
        <f t="shared" si="11"/>
        <v>664882.75</v>
      </c>
      <c r="Q148" s="477">
        <f t="shared" si="12"/>
        <v>584766</v>
      </c>
      <c r="R148" s="477">
        <f t="shared" si="13"/>
        <v>620000</v>
      </c>
      <c r="T148" s="98" t="s">
        <v>2320</v>
      </c>
      <c r="U148" s="267">
        <f t="shared" si="14"/>
        <v>576600</v>
      </c>
    </row>
    <row r="149" spans="1:21">
      <c r="A149" s="98">
        <v>144</v>
      </c>
      <c r="B149" s="98" t="s">
        <v>3532</v>
      </c>
      <c r="C149" s="98" t="s">
        <v>2380</v>
      </c>
      <c r="D149" s="103" t="s">
        <v>1010</v>
      </c>
      <c r="E149" s="170">
        <v>939</v>
      </c>
      <c r="F149" s="170">
        <v>893</v>
      </c>
      <c r="G149" s="171">
        <v>928.2</v>
      </c>
      <c r="H149" s="175">
        <v>881.79</v>
      </c>
      <c r="I149" s="175">
        <v>524.79</v>
      </c>
      <c r="J149" s="175">
        <v>499.79999999999995</v>
      </c>
      <c r="K149" s="171" t="s">
        <v>2584</v>
      </c>
      <c r="L149" s="171">
        <v>700</v>
      </c>
      <c r="M149" s="171">
        <v>700</v>
      </c>
      <c r="N149" s="173">
        <v>45</v>
      </c>
      <c r="O149" s="477">
        <f t="shared" si="10"/>
        <v>41841</v>
      </c>
      <c r="P149" s="477">
        <f t="shared" si="11"/>
        <v>41351.310000000005</v>
      </c>
      <c r="Q149" s="477">
        <f t="shared" si="12"/>
        <v>23390.639999999999</v>
      </c>
      <c r="R149" s="477">
        <f t="shared" si="13"/>
        <v>31500</v>
      </c>
      <c r="T149" s="98" t="s">
        <v>2380</v>
      </c>
      <c r="U149" s="267">
        <f t="shared" si="14"/>
        <v>29295</v>
      </c>
    </row>
    <row r="150" spans="1:21">
      <c r="A150" s="98">
        <v>145</v>
      </c>
      <c r="B150" s="98" t="s">
        <v>3532</v>
      </c>
      <c r="C150" s="98" t="s">
        <v>2380</v>
      </c>
      <c r="D150" s="98" t="s">
        <v>1011</v>
      </c>
      <c r="E150" s="170">
        <v>854</v>
      </c>
      <c r="F150" s="170">
        <v>814</v>
      </c>
      <c r="G150" s="171">
        <v>854.42</v>
      </c>
      <c r="H150" s="175">
        <v>811.58</v>
      </c>
      <c r="I150" s="175">
        <v>524.79</v>
      </c>
      <c r="J150" s="175">
        <v>499.79999999999995</v>
      </c>
      <c r="K150" s="171" t="s">
        <v>2584</v>
      </c>
      <c r="L150" s="171">
        <v>700</v>
      </c>
      <c r="M150" s="171">
        <v>700</v>
      </c>
      <c r="N150" s="173">
        <v>71</v>
      </c>
      <c r="O150" s="477">
        <f t="shared" si="10"/>
        <v>60066.000000000007</v>
      </c>
      <c r="P150" s="477">
        <f t="shared" si="11"/>
        <v>60055.492000000006</v>
      </c>
      <c r="Q150" s="477">
        <f t="shared" si="12"/>
        <v>36905.232000000004</v>
      </c>
      <c r="R150" s="477">
        <f t="shared" si="13"/>
        <v>49700</v>
      </c>
      <c r="T150" s="98" t="s">
        <v>2380</v>
      </c>
      <c r="U150" s="267">
        <f t="shared" si="14"/>
        <v>46221</v>
      </c>
    </row>
    <row r="151" spans="1:21">
      <c r="A151" s="98">
        <v>146</v>
      </c>
      <c r="B151" s="98" t="s">
        <v>3532</v>
      </c>
      <c r="C151" s="98" t="s">
        <v>2380</v>
      </c>
      <c r="D151" s="98" t="s">
        <v>1012</v>
      </c>
      <c r="E151" s="170">
        <v>1092</v>
      </c>
      <c r="F151" s="170">
        <v>1039</v>
      </c>
      <c r="G151" s="171">
        <v>1428</v>
      </c>
      <c r="H151" s="175">
        <v>1356.6</v>
      </c>
      <c r="I151" s="175">
        <v>1049.58</v>
      </c>
      <c r="J151" s="175">
        <v>999.59999999999991</v>
      </c>
      <c r="K151" s="171" t="s">
        <v>2584</v>
      </c>
      <c r="L151" s="171">
        <v>1200</v>
      </c>
      <c r="M151" s="171">
        <v>1200</v>
      </c>
      <c r="N151" s="173">
        <v>7</v>
      </c>
      <c r="O151" s="477">
        <f t="shared" si="10"/>
        <v>7569.8000000000011</v>
      </c>
      <c r="P151" s="477">
        <f t="shared" si="11"/>
        <v>9896.0400000000009</v>
      </c>
      <c r="Q151" s="477">
        <f t="shared" si="12"/>
        <v>7277.0879999999997</v>
      </c>
      <c r="R151" s="477">
        <f t="shared" si="13"/>
        <v>8400.0000000000018</v>
      </c>
      <c r="T151" s="98" t="s">
        <v>2380</v>
      </c>
      <c r="U151" s="267">
        <f t="shared" si="14"/>
        <v>7812.0000000000018</v>
      </c>
    </row>
    <row r="152" spans="1:21">
      <c r="A152" s="98">
        <v>147</v>
      </c>
      <c r="B152" s="98" t="s">
        <v>3532</v>
      </c>
      <c r="C152" s="98" t="s">
        <v>2380</v>
      </c>
      <c r="D152" s="98" t="s">
        <v>2421</v>
      </c>
      <c r="E152" s="170">
        <v>1194</v>
      </c>
      <c r="F152" s="170">
        <v>1136</v>
      </c>
      <c r="G152" s="171">
        <v>1606.5</v>
      </c>
      <c r="H152" s="175">
        <v>1526.77</v>
      </c>
      <c r="I152" s="175">
        <v>1399.44</v>
      </c>
      <c r="J152" s="175">
        <v>1332.8</v>
      </c>
      <c r="K152" s="171" t="s">
        <v>2584</v>
      </c>
      <c r="L152" s="171">
        <v>1500</v>
      </c>
      <c r="M152" s="171">
        <v>1400</v>
      </c>
      <c r="N152" s="173">
        <v>8</v>
      </c>
      <c r="O152" s="477">
        <f t="shared" si="10"/>
        <v>9459.2000000000007</v>
      </c>
      <c r="P152" s="477">
        <f t="shared" si="11"/>
        <v>12724.432000000001</v>
      </c>
      <c r="Q152" s="477">
        <f t="shared" si="12"/>
        <v>11088.896000000001</v>
      </c>
      <c r="R152" s="477">
        <f t="shared" si="13"/>
        <v>11840</v>
      </c>
      <c r="T152" s="98" t="s">
        <v>2380</v>
      </c>
      <c r="U152" s="267">
        <f t="shared" si="14"/>
        <v>11011.2</v>
      </c>
    </row>
    <row r="153" spans="1:21">
      <c r="A153" s="98">
        <v>148</v>
      </c>
      <c r="B153" s="98" t="s">
        <v>3532</v>
      </c>
      <c r="C153" s="98" t="s">
        <v>2380</v>
      </c>
      <c r="D153" s="98" t="s">
        <v>1014</v>
      </c>
      <c r="E153" s="170">
        <v>227</v>
      </c>
      <c r="F153" s="170">
        <v>217</v>
      </c>
      <c r="G153" s="171">
        <v>357</v>
      </c>
      <c r="H153" s="175">
        <v>339.15</v>
      </c>
      <c r="I153" s="175">
        <v>374.85</v>
      </c>
      <c r="J153" s="175">
        <v>357</v>
      </c>
      <c r="K153" s="171" t="s">
        <v>2584</v>
      </c>
      <c r="L153" s="171">
        <v>400</v>
      </c>
      <c r="M153" s="171">
        <v>300</v>
      </c>
      <c r="N153" s="173">
        <v>78</v>
      </c>
      <c r="O153" s="477">
        <f t="shared" si="10"/>
        <v>17550</v>
      </c>
      <c r="P153" s="477">
        <f t="shared" si="11"/>
        <v>27567.54</v>
      </c>
      <c r="Q153" s="477">
        <f t="shared" si="12"/>
        <v>28959.840000000004</v>
      </c>
      <c r="R153" s="477">
        <f t="shared" si="13"/>
        <v>29640.000000000004</v>
      </c>
      <c r="T153" s="98" t="s">
        <v>2380</v>
      </c>
      <c r="U153" s="267">
        <f t="shared" si="14"/>
        <v>27565.200000000004</v>
      </c>
    </row>
    <row r="154" spans="1:21">
      <c r="A154" s="98">
        <v>149</v>
      </c>
      <c r="B154" s="98" t="s">
        <v>3532</v>
      </c>
      <c r="C154" s="98" t="s">
        <v>2380</v>
      </c>
      <c r="D154" s="98" t="s">
        <v>1015</v>
      </c>
      <c r="E154" s="170">
        <v>1947</v>
      </c>
      <c r="F154" s="170">
        <v>1855</v>
      </c>
      <c r="G154" s="171">
        <v>1946.8400000000001</v>
      </c>
      <c r="H154" s="175">
        <v>1849.26</v>
      </c>
      <c r="I154" s="175">
        <v>2099.16</v>
      </c>
      <c r="J154" s="175">
        <v>1999.1999999999998</v>
      </c>
      <c r="K154" s="171" t="s">
        <v>2584</v>
      </c>
      <c r="L154" s="171">
        <v>2000</v>
      </c>
      <c r="M154" s="171">
        <v>1900</v>
      </c>
      <c r="N154" s="173">
        <v>480</v>
      </c>
      <c r="O154" s="477">
        <f t="shared" si="10"/>
        <v>925728</v>
      </c>
      <c r="P154" s="477">
        <f t="shared" si="11"/>
        <v>925115.52</v>
      </c>
      <c r="Q154" s="477">
        <f t="shared" si="12"/>
        <v>998000.6399999999</v>
      </c>
      <c r="R154" s="477">
        <f t="shared" si="13"/>
        <v>950400</v>
      </c>
      <c r="T154" s="98" t="s">
        <v>2380</v>
      </c>
      <c r="U154" s="267">
        <f t="shared" si="14"/>
        <v>883872</v>
      </c>
    </row>
    <row r="155" spans="1:21">
      <c r="A155" s="98">
        <v>150</v>
      </c>
      <c r="B155" s="98" t="s">
        <v>3532</v>
      </c>
      <c r="C155" s="98" t="s">
        <v>2357</v>
      </c>
      <c r="D155" s="98" t="s">
        <v>2422</v>
      </c>
      <c r="E155" s="170">
        <v>3088</v>
      </c>
      <c r="F155" s="170">
        <v>2940</v>
      </c>
      <c r="G155" s="171">
        <v>2975</v>
      </c>
      <c r="H155" s="175">
        <v>2826.25</v>
      </c>
      <c r="I155" s="175">
        <v>2646</v>
      </c>
      <c r="J155" s="175">
        <v>2520</v>
      </c>
      <c r="K155" s="171" t="s">
        <v>2584</v>
      </c>
      <c r="L155" s="171">
        <v>2800</v>
      </c>
      <c r="M155" s="171">
        <v>2700</v>
      </c>
      <c r="N155" s="173">
        <v>39</v>
      </c>
      <c r="O155" s="477">
        <f t="shared" si="10"/>
        <v>119277.6</v>
      </c>
      <c r="P155" s="477">
        <f t="shared" si="11"/>
        <v>114864.75000000001</v>
      </c>
      <c r="Q155" s="477">
        <f t="shared" si="12"/>
        <v>102211.20000000001</v>
      </c>
      <c r="R155" s="477">
        <f t="shared" si="13"/>
        <v>108420.00000000001</v>
      </c>
      <c r="T155" s="98" t="s">
        <v>2357</v>
      </c>
      <c r="U155" s="267">
        <f t="shared" si="14"/>
        <v>100830.6</v>
      </c>
    </row>
    <row r="156" spans="1:21">
      <c r="A156" s="98">
        <v>151</v>
      </c>
      <c r="B156" s="98" t="s">
        <v>3532</v>
      </c>
      <c r="C156" s="98" t="s">
        <v>2317</v>
      </c>
      <c r="D156" s="98" t="s">
        <v>2423</v>
      </c>
      <c r="E156" s="170">
        <v>5908</v>
      </c>
      <c r="F156" s="170">
        <v>5626</v>
      </c>
      <c r="G156" s="171">
        <v>5908.35</v>
      </c>
      <c r="H156" s="175">
        <v>5613.23</v>
      </c>
      <c r="I156" s="175">
        <v>8423.1</v>
      </c>
      <c r="J156" s="175">
        <v>8021.9999999999991</v>
      </c>
      <c r="K156" s="171" t="s">
        <v>2584</v>
      </c>
      <c r="L156" s="171">
        <v>7200</v>
      </c>
      <c r="M156" s="171">
        <v>6800</v>
      </c>
      <c r="N156" s="173">
        <v>99</v>
      </c>
      <c r="O156" s="477">
        <f t="shared" si="10"/>
        <v>579308.4</v>
      </c>
      <c r="P156" s="477">
        <f t="shared" si="11"/>
        <v>579083.27400000009</v>
      </c>
      <c r="Q156" s="477">
        <f t="shared" si="12"/>
        <v>825945.12</v>
      </c>
      <c r="R156" s="477">
        <f t="shared" si="13"/>
        <v>704880</v>
      </c>
      <c r="T156" s="98" t="s">
        <v>2317</v>
      </c>
      <c r="U156" s="267">
        <f t="shared" si="14"/>
        <v>655538.4</v>
      </c>
    </row>
    <row r="157" spans="1:21">
      <c r="A157" s="98">
        <v>152</v>
      </c>
      <c r="B157" s="98" t="s">
        <v>3532</v>
      </c>
      <c r="C157" s="98" t="s">
        <v>2369</v>
      </c>
      <c r="D157" s="98" t="s">
        <v>2424</v>
      </c>
      <c r="E157" s="170">
        <v>1323</v>
      </c>
      <c r="F157" s="170">
        <v>1260</v>
      </c>
      <c r="G157" s="171">
        <v>1400</v>
      </c>
      <c r="H157" s="175">
        <v>1330</v>
      </c>
      <c r="I157" s="175">
        <v>1484.6999999999998</v>
      </c>
      <c r="J157" s="175">
        <v>1414</v>
      </c>
      <c r="K157" s="171" t="s">
        <v>2584</v>
      </c>
      <c r="L157" s="171">
        <v>1400</v>
      </c>
      <c r="M157" s="171">
        <v>1400</v>
      </c>
      <c r="N157" s="173">
        <v>1817</v>
      </c>
      <c r="O157" s="477">
        <f t="shared" si="10"/>
        <v>2380996.8000000003</v>
      </c>
      <c r="P157" s="477">
        <f t="shared" si="11"/>
        <v>2518362.0000000005</v>
      </c>
      <c r="Q157" s="477">
        <f t="shared" si="12"/>
        <v>2672007.52</v>
      </c>
      <c r="R157" s="477">
        <f t="shared" si="13"/>
        <v>2543800.0000000005</v>
      </c>
      <c r="T157" s="98" t="s">
        <v>2369</v>
      </c>
      <c r="U157" s="267">
        <f t="shared" si="14"/>
        <v>2365734.0000000005</v>
      </c>
    </row>
    <row r="158" spans="1:21">
      <c r="A158" s="98">
        <v>153</v>
      </c>
      <c r="B158" s="98" t="s">
        <v>3532</v>
      </c>
      <c r="C158" s="98" t="s">
        <v>2357</v>
      </c>
      <c r="D158" s="98" t="s">
        <v>2425</v>
      </c>
      <c r="E158" s="170">
        <v>8666</v>
      </c>
      <c r="F158" s="170">
        <v>8254</v>
      </c>
      <c r="G158" s="171">
        <v>8806</v>
      </c>
      <c r="H158" s="175">
        <v>8365.7000000000007</v>
      </c>
      <c r="I158" s="175">
        <v>13795.949999999999</v>
      </c>
      <c r="J158" s="175">
        <v>13139</v>
      </c>
      <c r="K158" s="171" t="s">
        <v>2584</v>
      </c>
      <c r="L158" s="171">
        <v>11300</v>
      </c>
      <c r="M158" s="171">
        <v>10800</v>
      </c>
      <c r="N158" s="173">
        <v>2</v>
      </c>
      <c r="O158" s="477">
        <f t="shared" si="10"/>
        <v>17167.2</v>
      </c>
      <c r="P158" s="477">
        <f t="shared" si="11"/>
        <v>17435.88</v>
      </c>
      <c r="Q158" s="477">
        <f t="shared" si="12"/>
        <v>27329.120000000003</v>
      </c>
      <c r="R158" s="477">
        <f t="shared" si="13"/>
        <v>22400</v>
      </c>
      <c r="T158" s="98" t="s">
        <v>2357</v>
      </c>
      <c r="U158" s="267">
        <f t="shared" si="14"/>
        <v>20832</v>
      </c>
    </row>
    <row r="159" spans="1:21">
      <c r="A159" s="98">
        <v>154</v>
      </c>
      <c r="B159" s="98" t="s">
        <v>3532</v>
      </c>
      <c r="C159" s="98" t="s">
        <v>2357</v>
      </c>
      <c r="D159" s="98" t="s">
        <v>1019</v>
      </c>
      <c r="E159" s="170">
        <v>4069</v>
      </c>
      <c r="F159" s="170">
        <v>3876</v>
      </c>
      <c r="G159" s="171">
        <v>4760</v>
      </c>
      <c r="H159" s="175">
        <v>4522</v>
      </c>
      <c r="I159" s="175">
        <v>13610.1</v>
      </c>
      <c r="J159" s="175">
        <v>12962</v>
      </c>
      <c r="K159" s="171" t="s">
        <v>2584</v>
      </c>
      <c r="L159" s="171">
        <v>9200</v>
      </c>
      <c r="M159" s="171">
        <v>8700</v>
      </c>
      <c r="N159" s="173">
        <v>157</v>
      </c>
      <c r="O159" s="477">
        <f t="shared" si="10"/>
        <v>632772.80000000005</v>
      </c>
      <c r="P159" s="477">
        <f t="shared" si="11"/>
        <v>739846.8</v>
      </c>
      <c r="Q159" s="477">
        <f t="shared" si="12"/>
        <v>2116435.3600000003</v>
      </c>
      <c r="R159" s="477">
        <f t="shared" si="13"/>
        <v>1428700</v>
      </c>
      <c r="T159" s="98" t="s">
        <v>2357</v>
      </c>
      <c r="U159" s="267">
        <f t="shared" si="14"/>
        <v>1328691</v>
      </c>
    </row>
    <row r="160" spans="1:21">
      <c r="A160" s="98">
        <v>155</v>
      </c>
      <c r="B160" s="98" t="s">
        <v>3532</v>
      </c>
      <c r="C160" s="98" t="s">
        <v>2357</v>
      </c>
      <c r="D160" s="98" t="s">
        <v>1020</v>
      </c>
      <c r="E160" s="170">
        <v>21848</v>
      </c>
      <c r="F160" s="170">
        <v>20807</v>
      </c>
      <c r="G160" s="171">
        <v>48230.7</v>
      </c>
      <c r="H160" s="175">
        <v>45819.76</v>
      </c>
      <c r="I160" s="175">
        <v>36485.4</v>
      </c>
      <c r="J160" s="175">
        <v>34748</v>
      </c>
      <c r="K160" s="171" t="s">
        <v>2584</v>
      </c>
      <c r="L160" s="171">
        <v>42400</v>
      </c>
      <c r="M160" s="171">
        <v>40300</v>
      </c>
      <c r="N160" s="173">
        <v>10</v>
      </c>
      <c r="O160" s="477">
        <f t="shared" si="10"/>
        <v>216398</v>
      </c>
      <c r="P160" s="477">
        <f t="shared" si="11"/>
        <v>477485.12</v>
      </c>
      <c r="Q160" s="477">
        <f t="shared" si="12"/>
        <v>361379.2</v>
      </c>
      <c r="R160" s="477">
        <f t="shared" si="13"/>
        <v>419800</v>
      </c>
      <c r="T160" s="98" t="s">
        <v>2357</v>
      </c>
      <c r="U160" s="267">
        <f t="shared" si="14"/>
        <v>390414</v>
      </c>
    </row>
    <row r="161" spans="1:21">
      <c r="A161" s="98">
        <v>156</v>
      </c>
      <c r="B161" s="98" t="s">
        <v>3532</v>
      </c>
      <c r="C161" s="98" t="s">
        <v>2317</v>
      </c>
      <c r="D161" s="98" t="s">
        <v>2426</v>
      </c>
      <c r="E161" s="170">
        <v>42067</v>
      </c>
      <c r="F161" s="170">
        <v>40065</v>
      </c>
      <c r="G161" s="171">
        <v>42066.5</v>
      </c>
      <c r="H161" s="175">
        <v>39963.770000000004</v>
      </c>
      <c r="I161" s="175">
        <v>20641.739999999998</v>
      </c>
      <c r="J161" s="175">
        <v>19658.8</v>
      </c>
      <c r="K161" s="171" t="s">
        <v>2584</v>
      </c>
      <c r="L161" s="171">
        <v>31400</v>
      </c>
      <c r="M161" s="171">
        <v>29800</v>
      </c>
      <c r="N161" s="173">
        <v>42</v>
      </c>
      <c r="O161" s="477">
        <f t="shared" si="10"/>
        <v>1749997.2</v>
      </c>
      <c r="P161" s="477">
        <f t="shared" si="11"/>
        <v>1749130.0680000002</v>
      </c>
      <c r="Q161" s="477">
        <f t="shared" si="12"/>
        <v>858696.38399999996</v>
      </c>
      <c r="R161" s="477">
        <f t="shared" si="13"/>
        <v>1305360</v>
      </c>
      <c r="T161" s="98" t="s">
        <v>2317</v>
      </c>
      <c r="U161" s="267">
        <f t="shared" si="14"/>
        <v>1213984.8</v>
      </c>
    </row>
    <row r="162" spans="1:21">
      <c r="A162" s="98">
        <v>157</v>
      </c>
      <c r="B162" s="98" t="s">
        <v>3532</v>
      </c>
      <c r="C162" s="98" t="s">
        <v>2317</v>
      </c>
      <c r="D162" s="98" t="s">
        <v>1021</v>
      </c>
      <c r="E162" s="170">
        <v>47671</v>
      </c>
      <c r="F162" s="170">
        <v>45401</v>
      </c>
      <c r="G162" s="171">
        <v>51170</v>
      </c>
      <c r="H162" s="175">
        <v>48611.5</v>
      </c>
      <c r="I162" s="175">
        <v>67473</v>
      </c>
      <c r="J162" s="175">
        <v>64260</v>
      </c>
      <c r="K162" s="171" t="s">
        <v>2584</v>
      </c>
      <c r="L162" s="171">
        <v>59300</v>
      </c>
      <c r="M162" s="171">
        <v>56400</v>
      </c>
      <c r="N162" s="173">
        <v>2</v>
      </c>
      <c r="O162" s="477">
        <f t="shared" si="10"/>
        <v>94434</v>
      </c>
      <c r="P162" s="477">
        <f t="shared" si="11"/>
        <v>101316.6</v>
      </c>
      <c r="Q162" s="477">
        <f t="shared" si="12"/>
        <v>133660.79999999999</v>
      </c>
      <c r="R162" s="477">
        <f t="shared" si="13"/>
        <v>117440</v>
      </c>
      <c r="T162" s="98" t="s">
        <v>2317</v>
      </c>
      <c r="U162" s="267">
        <f t="shared" si="14"/>
        <v>109219.2</v>
      </c>
    </row>
    <row r="163" spans="1:21">
      <c r="A163" s="98">
        <v>158</v>
      </c>
      <c r="B163" s="98" t="s">
        <v>3532</v>
      </c>
      <c r="C163" s="98" t="s">
        <v>2320</v>
      </c>
      <c r="D163" s="98" t="s">
        <v>1022</v>
      </c>
      <c r="E163" s="173">
        <v>2205</v>
      </c>
      <c r="F163" s="173">
        <v>2100</v>
      </c>
      <c r="G163" s="171">
        <v>2499</v>
      </c>
      <c r="H163" s="175">
        <v>2374.0500000000002</v>
      </c>
      <c r="I163" s="175">
        <v>3454.5</v>
      </c>
      <c r="J163" s="175">
        <v>3290</v>
      </c>
      <c r="K163" s="171" t="s">
        <v>2584</v>
      </c>
      <c r="L163" s="171">
        <v>3000</v>
      </c>
      <c r="M163" s="171">
        <v>2800</v>
      </c>
      <c r="N163" s="173">
        <v>128</v>
      </c>
      <c r="O163" s="477">
        <f t="shared" si="10"/>
        <v>279552</v>
      </c>
      <c r="P163" s="477">
        <f t="shared" si="11"/>
        <v>316673.28000000003</v>
      </c>
      <c r="Q163" s="477">
        <f t="shared" si="12"/>
        <v>437964.80000000005</v>
      </c>
      <c r="R163" s="477">
        <f t="shared" si="13"/>
        <v>378880</v>
      </c>
      <c r="T163" s="98" t="s">
        <v>2320</v>
      </c>
      <c r="U163" s="267">
        <f t="shared" si="14"/>
        <v>352358.40000000002</v>
      </c>
    </row>
    <row r="164" spans="1:21">
      <c r="A164" s="98">
        <v>159</v>
      </c>
      <c r="B164" s="98" t="s">
        <v>3532</v>
      </c>
      <c r="C164" s="98" t="s">
        <v>2320</v>
      </c>
      <c r="D164" s="98" t="s">
        <v>2428</v>
      </c>
      <c r="E164" s="170">
        <v>2205</v>
      </c>
      <c r="F164" s="170">
        <v>2100</v>
      </c>
      <c r="G164" s="171">
        <v>2499</v>
      </c>
      <c r="H164" s="175">
        <v>2374.0500000000002</v>
      </c>
      <c r="I164" s="175">
        <v>3454.5</v>
      </c>
      <c r="J164" s="175">
        <v>3290</v>
      </c>
      <c r="K164" s="171" t="s">
        <v>2584</v>
      </c>
      <c r="L164" s="171">
        <v>3000</v>
      </c>
      <c r="M164" s="171">
        <v>2800</v>
      </c>
      <c r="N164" s="173">
        <v>22</v>
      </c>
      <c r="O164" s="477">
        <f t="shared" si="10"/>
        <v>48048</v>
      </c>
      <c r="P164" s="477">
        <f t="shared" si="11"/>
        <v>54428.22</v>
      </c>
      <c r="Q164" s="477">
        <f t="shared" si="12"/>
        <v>75275.200000000012</v>
      </c>
      <c r="R164" s="477">
        <f t="shared" si="13"/>
        <v>65120.000000000007</v>
      </c>
      <c r="T164" s="98" t="s">
        <v>2320</v>
      </c>
      <c r="U164" s="267">
        <f t="shared" si="14"/>
        <v>60561.600000000006</v>
      </c>
    </row>
    <row r="165" spans="1:21">
      <c r="A165" s="98">
        <v>160</v>
      </c>
      <c r="B165" s="98" t="s">
        <v>3532</v>
      </c>
      <c r="C165" s="98" t="s">
        <v>2320</v>
      </c>
      <c r="D165" s="98" t="s">
        <v>2429</v>
      </c>
      <c r="E165" s="170">
        <v>2205</v>
      </c>
      <c r="F165" s="170">
        <v>2100</v>
      </c>
      <c r="G165" s="171">
        <v>2499</v>
      </c>
      <c r="H165" s="175">
        <v>2374.0500000000002</v>
      </c>
      <c r="I165" s="175">
        <v>3454.5</v>
      </c>
      <c r="J165" s="175">
        <v>3290</v>
      </c>
      <c r="K165" s="171" t="s">
        <v>2584</v>
      </c>
      <c r="L165" s="171">
        <v>3000</v>
      </c>
      <c r="M165" s="171">
        <v>2800</v>
      </c>
      <c r="N165" s="173">
        <v>114</v>
      </c>
      <c r="O165" s="477">
        <f t="shared" si="10"/>
        <v>248976</v>
      </c>
      <c r="P165" s="477">
        <f t="shared" si="11"/>
        <v>282037.14</v>
      </c>
      <c r="Q165" s="477">
        <f t="shared" si="12"/>
        <v>390062.4</v>
      </c>
      <c r="R165" s="477">
        <f t="shared" si="13"/>
        <v>337440</v>
      </c>
      <c r="T165" s="98" t="s">
        <v>2320</v>
      </c>
      <c r="U165" s="267">
        <f t="shared" si="14"/>
        <v>313819.2</v>
      </c>
    </row>
    <row r="166" spans="1:21">
      <c r="A166" s="98">
        <v>161</v>
      </c>
      <c r="B166" s="98" t="s">
        <v>3532</v>
      </c>
      <c r="C166" s="98" t="s">
        <v>2320</v>
      </c>
      <c r="D166" s="98" t="s">
        <v>1025</v>
      </c>
      <c r="E166" s="170">
        <v>2205</v>
      </c>
      <c r="F166" s="170">
        <v>2100</v>
      </c>
      <c r="G166" s="171">
        <v>2499</v>
      </c>
      <c r="H166" s="175">
        <v>2374.0500000000002</v>
      </c>
      <c r="I166" s="175">
        <v>3454.5</v>
      </c>
      <c r="J166" s="175">
        <v>3290</v>
      </c>
      <c r="K166" s="171" t="s">
        <v>2584</v>
      </c>
      <c r="L166" s="171">
        <v>3000</v>
      </c>
      <c r="M166" s="171">
        <v>2800</v>
      </c>
      <c r="N166" s="173">
        <v>68</v>
      </c>
      <c r="O166" s="477">
        <f t="shared" si="10"/>
        <v>148512.00000000003</v>
      </c>
      <c r="P166" s="477">
        <f t="shared" si="11"/>
        <v>168232.68000000002</v>
      </c>
      <c r="Q166" s="477">
        <f t="shared" si="12"/>
        <v>232668.80000000002</v>
      </c>
      <c r="R166" s="477">
        <f t="shared" si="13"/>
        <v>201280.00000000003</v>
      </c>
      <c r="T166" s="98" t="s">
        <v>2320</v>
      </c>
      <c r="U166" s="267">
        <f t="shared" si="14"/>
        <v>187190.40000000002</v>
      </c>
    </row>
    <row r="167" spans="1:21">
      <c r="A167" s="98">
        <v>162</v>
      </c>
      <c r="B167" s="98" t="s">
        <v>3532</v>
      </c>
      <c r="C167" s="98" t="s">
        <v>2320</v>
      </c>
      <c r="D167" s="98" t="s">
        <v>2430</v>
      </c>
      <c r="E167" s="170">
        <v>1836</v>
      </c>
      <c r="F167" s="170">
        <v>1749</v>
      </c>
      <c r="G167" s="171">
        <v>2374.0500000000002</v>
      </c>
      <c r="H167" s="175">
        <v>2255.0500000000002</v>
      </c>
      <c r="I167" s="175">
        <v>2205</v>
      </c>
      <c r="J167" s="175">
        <v>2100</v>
      </c>
      <c r="K167" s="171" t="s">
        <v>2584</v>
      </c>
      <c r="L167" s="171">
        <v>2300</v>
      </c>
      <c r="M167" s="171">
        <v>2200</v>
      </c>
      <c r="N167" s="173">
        <v>112</v>
      </c>
      <c r="O167" s="477">
        <f t="shared" si="10"/>
        <v>203683.20000000001</v>
      </c>
      <c r="P167" s="477">
        <f t="shared" si="11"/>
        <v>263228.00000000006</v>
      </c>
      <c r="Q167" s="477">
        <f t="shared" si="12"/>
        <v>244608.00000000003</v>
      </c>
      <c r="R167" s="477">
        <f t="shared" si="13"/>
        <v>255360.00000000003</v>
      </c>
      <c r="T167" s="98" t="s">
        <v>2320</v>
      </c>
      <c r="U167" s="267">
        <f t="shared" si="14"/>
        <v>237484.80000000002</v>
      </c>
    </row>
    <row r="168" spans="1:21">
      <c r="A168" s="98">
        <v>163</v>
      </c>
      <c r="B168" s="98" t="s">
        <v>3532</v>
      </c>
      <c r="C168" s="98" t="s">
        <v>2320</v>
      </c>
      <c r="D168" s="98" t="s">
        <v>2431</v>
      </c>
      <c r="E168" s="170">
        <v>1836</v>
      </c>
      <c r="F168" s="170">
        <v>1749</v>
      </c>
      <c r="G168" s="171">
        <v>2374.0500000000002</v>
      </c>
      <c r="H168" s="175">
        <v>2255.0500000000002</v>
      </c>
      <c r="I168" s="175">
        <v>2205</v>
      </c>
      <c r="J168" s="175">
        <v>2100</v>
      </c>
      <c r="K168" s="171" t="s">
        <v>2584</v>
      </c>
      <c r="L168" s="171">
        <v>2300</v>
      </c>
      <c r="M168" s="171">
        <v>2200</v>
      </c>
      <c r="N168" s="173">
        <v>73</v>
      </c>
      <c r="O168" s="477">
        <f t="shared" si="10"/>
        <v>132757.80000000002</v>
      </c>
      <c r="P168" s="477">
        <f t="shared" si="11"/>
        <v>171568.25000000003</v>
      </c>
      <c r="Q168" s="477">
        <f t="shared" si="12"/>
        <v>159432.00000000003</v>
      </c>
      <c r="R168" s="477">
        <f t="shared" si="13"/>
        <v>166440</v>
      </c>
      <c r="T168" s="98" t="s">
        <v>2320</v>
      </c>
      <c r="U168" s="267">
        <f t="shared" si="14"/>
        <v>154789.20000000001</v>
      </c>
    </row>
    <row r="169" spans="1:21">
      <c r="A169" s="98">
        <v>164</v>
      </c>
      <c r="B169" s="98" t="s">
        <v>3532</v>
      </c>
      <c r="C169" s="98" t="s">
        <v>2320</v>
      </c>
      <c r="D169" s="98" t="s">
        <v>1028</v>
      </c>
      <c r="E169" s="170">
        <v>1836</v>
      </c>
      <c r="F169" s="170">
        <v>1749</v>
      </c>
      <c r="G169" s="171">
        <v>2374.0500000000002</v>
      </c>
      <c r="H169" s="175">
        <v>2255.0500000000002</v>
      </c>
      <c r="I169" s="175">
        <v>2205</v>
      </c>
      <c r="J169" s="175">
        <v>2100</v>
      </c>
      <c r="K169" s="171" t="s">
        <v>2584</v>
      </c>
      <c r="L169" s="171">
        <v>2300</v>
      </c>
      <c r="M169" s="171">
        <v>2200</v>
      </c>
      <c r="N169" s="173">
        <v>24</v>
      </c>
      <c r="O169" s="477">
        <f t="shared" si="10"/>
        <v>43646.400000000009</v>
      </c>
      <c r="P169" s="477">
        <f t="shared" si="11"/>
        <v>56406.000000000015</v>
      </c>
      <c r="Q169" s="477">
        <f t="shared" si="12"/>
        <v>52416.000000000007</v>
      </c>
      <c r="R169" s="477">
        <f t="shared" si="13"/>
        <v>54720.000000000007</v>
      </c>
      <c r="T169" s="98" t="s">
        <v>2320</v>
      </c>
      <c r="U169" s="267">
        <f t="shared" si="14"/>
        <v>50889.600000000006</v>
      </c>
    </row>
    <row r="170" spans="1:21">
      <c r="A170" s="98">
        <v>165</v>
      </c>
      <c r="B170" s="98" t="s">
        <v>3532</v>
      </c>
      <c r="C170" s="98" t="s">
        <v>2320</v>
      </c>
      <c r="D170" s="98" t="s">
        <v>1029</v>
      </c>
      <c r="E170" s="170">
        <v>1836</v>
      </c>
      <c r="F170" s="170">
        <v>1749</v>
      </c>
      <c r="G170" s="171">
        <v>2374.0500000000002</v>
      </c>
      <c r="H170" s="175">
        <v>2255.0500000000002</v>
      </c>
      <c r="I170" s="175">
        <v>2205</v>
      </c>
      <c r="J170" s="175">
        <v>2100</v>
      </c>
      <c r="K170" s="171" t="s">
        <v>2584</v>
      </c>
      <c r="L170" s="171">
        <v>2300</v>
      </c>
      <c r="M170" s="171">
        <v>2200</v>
      </c>
      <c r="N170" s="173">
        <v>20</v>
      </c>
      <c r="O170" s="477">
        <f t="shared" si="10"/>
        <v>36372</v>
      </c>
      <c r="P170" s="477">
        <f t="shared" si="11"/>
        <v>47005</v>
      </c>
      <c r="Q170" s="477">
        <f t="shared" si="12"/>
        <v>43680</v>
      </c>
      <c r="R170" s="477">
        <f t="shared" si="13"/>
        <v>45600</v>
      </c>
      <c r="T170" s="98" t="s">
        <v>2320</v>
      </c>
      <c r="U170" s="267">
        <f t="shared" si="14"/>
        <v>42408</v>
      </c>
    </row>
    <row r="171" spans="1:21">
      <c r="A171" s="98">
        <v>166</v>
      </c>
      <c r="B171" s="98" t="s">
        <v>3532</v>
      </c>
      <c r="C171" s="98" t="s">
        <v>2320</v>
      </c>
      <c r="D171" s="98" t="s">
        <v>1261</v>
      </c>
      <c r="E171" s="170">
        <v>58767</v>
      </c>
      <c r="F171" s="170">
        <v>55968</v>
      </c>
      <c r="G171" s="171">
        <v>83300</v>
      </c>
      <c r="H171" s="175">
        <v>79135</v>
      </c>
      <c r="I171" s="175">
        <v>54444.389999999992</v>
      </c>
      <c r="J171" s="175">
        <v>51851.799999999996</v>
      </c>
      <c r="K171" s="171" t="s">
        <v>2584</v>
      </c>
      <c r="L171" s="171">
        <v>68900</v>
      </c>
      <c r="M171" s="171">
        <v>65500</v>
      </c>
      <c r="N171" s="173">
        <v>0</v>
      </c>
      <c r="O171" s="477">
        <f t="shared" si="10"/>
        <v>0</v>
      </c>
      <c r="P171" s="477">
        <f t="shared" si="11"/>
        <v>0</v>
      </c>
      <c r="Q171" s="477">
        <f t="shared" si="12"/>
        <v>0</v>
      </c>
      <c r="R171" s="477">
        <f t="shared" si="13"/>
        <v>0</v>
      </c>
      <c r="T171" s="98" t="s">
        <v>2320</v>
      </c>
      <c r="U171" s="267">
        <f t="shared" si="14"/>
        <v>0</v>
      </c>
    </row>
    <row r="172" spans="1:21">
      <c r="A172" s="98">
        <v>167</v>
      </c>
      <c r="B172" s="98" t="s">
        <v>3532</v>
      </c>
      <c r="C172" s="98" t="s">
        <v>2320</v>
      </c>
      <c r="D172" s="98" t="s">
        <v>2432</v>
      </c>
      <c r="E172" s="170">
        <v>2125</v>
      </c>
      <c r="F172" s="170">
        <v>2025</v>
      </c>
      <c r="G172" s="171">
        <v>2975</v>
      </c>
      <c r="H172" s="175">
        <v>2826.25</v>
      </c>
      <c r="I172" s="175">
        <v>3124.8</v>
      </c>
      <c r="J172" s="175">
        <v>2976</v>
      </c>
      <c r="K172" s="171" t="s">
        <v>2584</v>
      </c>
      <c r="L172" s="171">
        <v>3000</v>
      </c>
      <c r="M172" s="171">
        <v>2900</v>
      </c>
      <c r="N172" s="173">
        <v>0</v>
      </c>
      <c r="O172" s="477">
        <f t="shared" si="10"/>
        <v>0</v>
      </c>
      <c r="P172" s="477">
        <f t="shared" si="11"/>
        <v>0</v>
      </c>
      <c r="Q172" s="477">
        <f t="shared" si="12"/>
        <v>0</v>
      </c>
      <c r="R172" s="477">
        <f t="shared" si="13"/>
        <v>0</v>
      </c>
      <c r="T172" s="98" t="s">
        <v>2320</v>
      </c>
      <c r="U172" s="267">
        <f t="shared" si="14"/>
        <v>0</v>
      </c>
    </row>
    <row r="173" spans="1:21">
      <c r="A173" s="98">
        <v>168</v>
      </c>
      <c r="B173" s="98" t="s">
        <v>3532</v>
      </c>
      <c r="C173" s="98" t="s">
        <v>2398</v>
      </c>
      <c r="D173" s="98" t="s">
        <v>1031</v>
      </c>
      <c r="E173" s="170">
        <v>74928</v>
      </c>
      <c r="F173" s="170">
        <v>71289</v>
      </c>
      <c r="G173" s="171">
        <v>73780</v>
      </c>
      <c r="H173" s="175">
        <v>70091</v>
      </c>
      <c r="I173" s="175">
        <v>73470.599999999991</v>
      </c>
      <c r="J173" s="175">
        <v>69972</v>
      </c>
      <c r="K173" s="171" t="s">
        <v>2584</v>
      </c>
      <c r="L173" s="171">
        <v>73600</v>
      </c>
      <c r="M173" s="171">
        <v>70000</v>
      </c>
      <c r="N173" s="173">
        <v>50</v>
      </c>
      <c r="O173" s="477">
        <f t="shared" si="10"/>
        <v>3710010</v>
      </c>
      <c r="P173" s="477">
        <f t="shared" si="11"/>
        <v>3652110</v>
      </c>
      <c r="Q173" s="477">
        <f t="shared" si="12"/>
        <v>3638543.9999999995</v>
      </c>
      <c r="R173" s="477">
        <f t="shared" si="13"/>
        <v>3644000</v>
      </c>
      <c r="T173" s="98" t="s">
        <v>2398</v>
      </c>
      <c r="U173" s="267">
        <f t="shared" si="14"/>
        <v>3388920</v>
      </c>
    </row>
    <row r="174" spans="1:21">
      <c r="A174" s="98">
        <v>169</v>
      </c>
      <c r="B174" s="98" t="s">
        <v>3532</v>
      </c>
      <c r="C174" s="98" t="s">
        <v>2396</v>
      </c>
      <c r="D174" s="98" t="s">
        <v>1032</v>
      </c>
      <c r="E174" s="170">
        <v>25605</v>
      </c>
      <c r="F174" s="170">
        <v>24387</v>
      </c>
      <c r="G174" s="171">
        <v>45220</v>
      </c>
      <c r="H174" s="175">
        <v>42959</v>
      </c>
      <c r="I174" s="175">
        <v>25606.350000000002</v>
      </c>
      <c r="J174" s="175">
        <v>24387</v>
      </c>
      <c r="K174" s="171" t="s">
        <v>3437</v>
      </c>
      <c r="L174" s="171">
        <v>35400</v>
      </c>
      <c r="M174" s="171">
        <v>33700</v>
      </c>
      <c r="N174" s="173">
        <v>150</v>
      </c>
      <c r="O174" s="477">
        <f t="shared" si="10"/>
        <v>3804210</v>
      </c>
      <c r="P174" s="477">
        <f t="shared" si="11"/>
        <v>6715170</v>
      </c>
      <c r="Q174" s="477">
        <f t="shared" si="12"/>
        <v>3804372.0000000005</v>
      </c>
      <c r="R174" s="477">
        <f t="shared" si="13"/>
        <v>5259000</v>
      </c>
      <c r="T174" s="98" t="s">
        <v>2396</v>
      </c>
      <c r="U174" s="267">
        <f t="shared" si="14"/>
        <v>4890870</v>
      </c>
    </row>
    <row r="175" spans="1:21">
      <c r="A175" s="98">
        <v>170</v>
      </c>
      <c r="B175" s="98" t="s">
        <v>3532</v>
      </c>
      <c r="C175" s="98" t="s">
        <v>2357</v>
      </c>
      <c r="D175" s="98" t="s">
        <v>2433</v>
      </c>
      <c r="E175" s="170">
        <v>1094</v>
      </c>
      <c r="F175" s="170">
        <v>1040</v>
      </c>
      <c r="G175" s="171">
        <v>1547</v>
      </c>
      <c r="H175" s="175">
        <v>1469.65</v>
      </c>
      <c r="I175" s="175">
        <v>129448.20000000001</v>
      </c>
      <c r="J175" s="175">
        <v>123284</v>
      </c>
      <c r="K175" s="171" t="s">
        <v>2584</v>
      </c>
      <c r="L175" s="171">
        <v>65500</v>
      </c>
      <c r="M175" s="171">
        <v>62400</v>
      </c>
      <c r="N175" s="173">
        <v>0</v>
      </c>
      <c r="O175" s="477">
        <f t="shared" si="10"/>
        <v>0</v>
      </c>
      <c r="P175" s="477">
        <f t="shared" si="11"/>
        <v>0</v>
      </c>
      <c r="Q175" s="477">
        <f t="shared" si="12"/>
        <v>0</v>
      </c>
      <c r="R175" s="477">
        <f t="shared" si="13"/>
        <v>0</v>
      </c>
      <c r="T175" s="98" t="s">
        <v>2357</v>
      </c>
      <c r="U175" s="267">
        <f t="shared" si="14"/>
        <v>0</v>
      </c>
    </row>
    <row r="176" spans="1:21">
      <c r="A176" s="98">
        <v>171</v>
      </c>
      <c r="B176" s="98" t="s">
        <v>3532</v>
      </c>
      <c r="C176" s="98" t="s">
        <v>2357</v>
      </c>
      <c r="D176" s="98" t="s">
        <v>2434</v>
      </c>
      <c r="E176" s="170">
        <v>547302</v>
      </c>
      <c r="F176" s="170">
        <v>521287</v>
      </c>
      <c r="G176" s="171">
        <v>654500</v>
      </c>
      <c r="H176" s="175">
        <v>621775</v>
      </c>
      <c r="I176" s="175">
        <v>364554.12</v>
      </c>
      <c r="J176" s="175">
        <v>347194.39999999997</v>
      </c>
      <c r="K176" s="171" t="s">
        <v>2584</v>
      </c>
      <c r="L176" s="171">
        <v>509500</v>
      </c>
      <c r="M176" s="171">
        <v>484500</v>
      </c>
      <c r="N176" s="173">
        <v>0</v>
      </c>
      <c r="O176" s="477">
        <f t="shared" si="10"/>
        <v>0</v>
      </c>
      <c r="P176" s="477">
        <f t="shared" si="11"/>
        <v>0</v>
      </c>
      <c r="Q176" s="477">
        <f t="shared" si="12"/>
        <v>0</v>
      </c>
      <c r="R176" s="477">
        <f t="shared" si="13"/>
        <v>0</v>
      </c>
      <c r="T176" s="98" t="s">
        <v>2357</v>
      </c>
      <c r="U176" s="267">
        <f t="shared" si="14"/>
        <v>0</v>
      </c>
    </row>
    <row r="177" spans="1:21">
      <c r="A177" s="98">
        <v>172</v>
      </c>
      <c r="B177" s="98" t="s">
        <v>3532</v>
      </c>
      <c r="C177" s="98" t="s">
        <v>2357</v>
      </c>
      <c r="D177" s="98" t="s">
        <v>1037</v>
      </c>
      <c r="E177" s="170">
        <v>1784360</v>
      </c>
      <c r="F177" s="170">
        <v>1699465</v>
      </c>
      <c r="G177" s="171">
        <v>1904000</v>
      </c>
      <c r="H177" s="175">
        <v>1808800</v>
      </c>
      <c r="I177" s="175">
        <v>1784438.25</v>
      </c>
      <c r="J177" s="175">
        <v>1699465</v>
      </c>
      <c r="K177" s="171" t="s">
        <v>3437</v>
      </c>
      <c r="L177" s="171">
        <v>1844200</v>
      </c>
      <c r="M177" s="171">
        <v>1754100</v>
      </c>
      <c r="N177" s="173">
        <v>0</v>
      </c>
      <c r="O177" s="477">
        <f t="shared" si="10"/>
        <v>0</v>
      </c>
      <c r="P177" s="477">
        <f t="shared" si="11"/>
        <v>0</v>
      </c>
      <c r="Q177" s="477">
        <f t="shared" si="12"/>
        <v>0</v>
      </c>
      <c r="R177" s="477">
        <f t="shared" si="13"/>
        <v>0</v>
      </c>
      <c r="T177" s="98" t="s">
        <v>2357</v>
      </c>
      <c r="U177" s="267">
        <f t="shared" si="14"/>
        <v>0</v>
      </c>
    </row>
    <row r="178" spans="1:21">
      <c r="A178" s="98">
        <v>173</v>
      </c>
      <c r="B178" s="98" t="s">
        <v>3532</v>
      </c>
      <c r="C178" s="98" t="s">
        <v>2357</v>
      </c>
      <c r="D178" s="98" t="s">
        <v>1038</v>
      </c>
      <c r="E178" s="170">
        <v>120440</v>
      </c>
      <c r="F178" s="170">
        <v>114704</v>
      </c>
      <c r="G178" s="171">
        <v>416500</v>
      </c>
      <c r="H178" s="175">
        <v>395675</v>
      </c>
      <c r="I178" s="175">
        <v>1924.23</v>
      </c>
      <c r="J178" s="175">
        <v>1832.6</v>
      </c>
      <c r="K178" s="171" t="s">
        <v>2584</v>
      </c>
      <c r="L178" s="171">
        <v>120400</v>
      </c>
      <c r="M178" s="171">
        <v>114700</v>
      </c>
      <c r="N178" s="173">
        <v>0</v>
      </c>
      <c r="O178" s="477">
        <f t="shared" si="10"/>
        <v>0</v>
      </c>
      <c r="P178" s="477">
        <f t="shared" si="11"/>
        <v>0</v>
      </c>
      <c r="Q178" s="477">
        <f t="shared" si="12"/>
        <v>0</v>
      </c>
      <c r="R178" s="477">
        <f t="shared" si="13"/>
        <v>0</v>
      </c>
      <c r="T178" s="98" t="s">
        <v>2357</v>
      </c>
      <c r="U178" s="267">
        <f t="shared" si="14"/>
        <v>0</v>
      </c>
    </row>
    <row r="179" spans="1:21">
      <c r="A179" s="98">
        <v>174</v>
      </c>
      <c r="B179" s="98" t="s">
        <v>3532</v>
      </c>
      <c r="C179" s="98" t="s">
        <v>2357</v>
      </c>
      <c r="D179" s="98" t="s">
        <v>1039</v>
      </c>
      <c r="E179" s="170">
        <v>1125</v>
      </c>
      <c r="F179" s="170">
        <v>1071</v>
      </c>
      <c r="G179" s="171">
        <v>5622.75</v>
      </c>
      <c r="H179" s="175">
        <v>5341.91</v>
      </c>
      <c r="I179" s="175">
        <v>4200</v>
      </c>
      <c r="J179" s="175">
        <v>4000</v>
      </c>
      <c r="K179" s="171" t="s">
        <v>2584</v>
      </c>
      <c r="L179" s="171">
        <v>4900</v>
      </c>
      <c r="M179" s="171">
        <v>4700</v>
      </c>
      <c r="N179" s="173">
        <v>0</v>
      </c>
      <c r="O179" s="477">
        <f t="shared" si="10"/>
        <v>0</v>
      </c>
      <c r="P179" s="477">
        <f t="shared" si="11"/>
        <v>0</v>
      </c>
      <c r="Q179" s="477">
        <f t="shared" si="12"/>
        <v>0</v>
      </c>
      <c r="R179" s="477">
        <f t="shared" si="13"/>
        <v>0</v>
      </c>
      <c r="T179" s="98" t="s">
        <v>2357</v>
      </c>
      <c r="U179" s="267">
        <f t="shared" si="14"/>
        <v>0</v>
      </c>
    </row>
    <row r="180" spans="1:21">
      <c r="A180" s="98">
        <v>175</v>
      </c>
      <c r="B180" s="98" t="s">
        <v>3532</v>
      </c>
      <c r="C180" s="98" t="s">
        <v>2357</v>
      </c>
      <c r="D180" s="98" t="s">
        <v>1040</v>
      </c>
      <c r="E180" s="170">
        <v>395069</v>
      </c>
      <c r="F180" s="170">
        <v>376257</v>
      </c>
      <c r="G180" s="171">
        <v>393890</v>
      </c>
      <c r="H180" s="175">
        <v>374195.5</v>
      </c>
      <c r="I180" s="175">
        <v>293853</v>
      </c>
      <c r="J180" s="175">
        <v>279860</v>
      </c>
      <c r="K180" s="171" t="s">
        <v>2195</v>
      </c>
      <c r="L180" s="171">
        <v>343900</v>
      </c>
      <c r="M180" s="171">
        <v>327000</v>
      </c>
      <c r="N180" s="173">
        <v>1</v>
      </c>
      <c r="O180" s="477">
        <f t="shared" si="10"/>
        <v>391306.60000000003</v>
      </c>
      <c r="P180" s="477">
        <f t="shared" si="11"/>
        <v>389951.1</v>
      </c>
      <c r="Q180" s="477">
        <f t="shared" si="12"/>
        <v>291054.40000000002</v>
      </c>
      <c r="R180" s="477">
        <f t="shared" si="13"/>
        <v>340520</v>
      </c>
      <c r="T180" s="98" t="s">
        <v>2357</v>
      </c>
      <c r="U180" s="267">
        <f t="shared" si="14"/>
        <v>316683.59999999998</v>
      </c>
    </row>
    <row r="181" spans="1:21">
      <c r="A181" s="98">
        <v>176</v>
      </c>
      <c r="B181" s="98" t="s">
        <v>3532</v>
      </c>
      <c r="C181" s="98" t="s">
        <v>2357</v>
      </c>
      <c r="D181" s="98" t="s">
        <v>1041</v>
      </c>
      <c r="E181" s="170">
        <v>330</v>
      </c>
      <c r="F181" s="170">
        <v>314</v>
      </c>
      <c r="G181" s="171">
        <v>60000</v>
      </c>
      <c r="H181" s="175">
        <v>57000</v>
      </c>
      <c r="I181" s="175">
        <v>316155</v>
      </c>
      <c r="J181" s="175">
        <v>301100</v>
      </c>
      <c r="K181" s="171" t="s">
        <v>2584</v>
      </c>
      <c r="L181" s="171">
        <v>188100</v>
      </c>
      <c r="M181" s="171">
        <v>179100</v>
      </c>
      <c r="N181" s="173">
        <v>6</v>
      </c>
      <c r="O181" s="477">
        <f t="shared" si="10"/>
        <v>1960.8000000000002</v>
      </c>
      <c r="P181" s="477">
        <f t="shared" si="11"/>
        <v>356400.00000000006</v>
      </c>
      <c r="Q181" s="477">
        <f t="shared" si="12"/>
        <v>1878864.0000000002</v>
      </c>
      <c r="R181" s="477">
        <f t="shared" si="13"/>
        <v>1117800.0000000002</v>
      </c>
      <c r="T181" s="98" t="s">
        <v>2357</v>
      </c>
      <c r="U181" s="267">
        <f t="shared" si="14"/>
        <v>1039554.0000000002</v>
      </c>
    </row>
    <row r="182" spans="1:21">
      <c r="A182" s="98">
        <v>177</v>
      </c>
      <c r="B182" s="98" t="s">
        <v>3532</v>
      </c>
      <c r="C182" s="98" t="s">
        <v>2357</v>
      </c>
      <c r="D182" s="98" t="s">
        <v>1044</v>
      </c>
      <c r="E182" s="170">
        <v>1172647</v>
      </c>
      <c r="F182" s="170">
        <v>1116865</v>
      </c>
      <c r="G182" s="171">
        <v>1368500</v>
      </c>
      <c r="H182" s="175">
        <v>1300075</v>
      </c>
      <c r="I182" s="175">
        <v>2129023.0500000003</v>
      </c>
      <c r="J182" s="175">
        <v>2027641</v>
      </c>
      <c r="K182" s="171" t="s">
        <v>2584</v>
      </c>
      <c r="L182" s="171">
        <v>1748800</v>
      </c>
      <c r="M182" s="171">
        <v>1663900</v>
      </c>
      <c r="N182" s="173">
        <v>0</v>
      </c>
      <c r="O182" s="477">
        <f t="shared" si="10"/>
        <v>0</v>
      </c>
      <c r="P182" s="477">
        <f t="shared" si="11"/>
        <v>0</v>
      </c>
      <c r="Q182" s="477">
        <f t="shared" si="12"/>
        <v>0</v>
      </c>
      <c r="R182" s="477">
        <f t="shared" si="13"/>
        <v>0</v>
      </c>
      <c r="T182" s="98" t="s">
        <v>2357</v>
      </c>
      <c r="U182" s="267">
        <f t="shared" si="14"/>
        <v>0</v>
      </c>
    </row>
    <row r="183" spans="1:21">
      <c r="A183" s="98">
        <v>178</v>
      </c>
      <c r="B183" s="98" t="s">
        <v>3532</v>
      </c>
      <c r="C183" s="98" t="s">
        <v>2357</v>
      </c>
      <c r="D183" s="98" t="s">
        <v>2435</v>
      </c>
      <c r="E183" s="170">
        <v>503615</v>
      </c>
      <c r="F183" s="170">
        <v>479638</v>
      </c>
      <c r="G183" s="171">
        <v>512295</v>
      </c>
      <c r="H183" s="175">
        <v>486680.25</v>
      </c>
      <c r="I183" s="175">
        <v>670856.54999999993</v>
      </c>
      <c r="J183" s="175">
        <v>638911</v>
      </c>
      <c r="K183" s="171" t="s">
        <v>2584</v>
      </c>
      <c r="L183" s="171">
        <v>591600</v>
      </c>
      <c r="M183" s="171">
        <v>562800</v>
      </c>
      <c r="N183" s="173">
        <v>0</v>
      </c>
      <c r="O183" s="477">
        <f t="shared" si="10"/>
        <v>0</v>
      </c>
      <c r="P183" s="477">
        <f t="shared" si="11"/>
        <v>0</v>
      </c>
      <c r="Q183" s="477">
        <f t="shared" si="12"/>
        <v>0</v>
      </c>
      <c r="R183" s="477">
        <f t="shared" si="13"/>
        <v>0</v>
      </c>
      <c r="T183" s="98" t="s">
        <v>2357</v>
      </c>
      <c r="U183" s="267">
        <f t="shared" si="14"/>
        <v>0</v>
      </c>
    </row>
    <row r="184" spans="1:21">
      <c r="A184" s="98">
        <v>179</v>
      </c>
      <c r="B184" s="98" t="s">
        <v>3532</v>
      </c>
      <c r="C184" s="98" t="s">
        <v>2357</v>
      </c>
      <c r="D184" s="98" t="s">
        <v>2436</v>
      </c>
      <c r="E184" s="170">
        <v>23768</v>
      </c>
      <c r="F184" s="170">
        <v>22636</v>
      </c>
      <c r="G184" s="171">
        <v>29750</v>
      </c>
      <c r="H184" s="175">
        <v>28262.5</v>
      </c>
      <c r="I184" s="170">
        <v>23767.8</v>
      </c>
      <c r="J184" s="170">
        <v>22636</v>
      </c>
      <c r="K184" s="171" t="s">
        <v>3437</v>
      </c>
      <c r="L184" s="171">
        <v>26800</v>
      </c>
      <c r="M184" s="171">
        <v>25400</v>
      </c>
      <c r="N184" s="173">
        <v>580</v>
      </c>
      <c r="O184" s="477">
        <f t="shared" si="10"/>
        <v>13654128</v>
      </c>
      <c r="P184" s="477">
        <f t="shared" si="11"/>
        <v>17082450</v>
      </c>
      <c r="Q184" s="477">
        <f t="shared" si="12"/>
        <v>13654035.199999999</v>
      </c>
      <c r="R184" s="477">
        <f t="shared" si="13"/>
        <v>15381600</v>
      </c>
      <c r="T184" s="98" t="s">
        <v>2357</v>
      </c>
      <c r="U184" s="267">
        <f t="shared" si="14"/>
        <v>14304888</v>
      </c>
    </row>
    <row r="185" spans="1:21">
      <c r="A185" s="98">
        <v>180</v>
      </c>
      <c r="B185" s="98" t="s">
        <v>3532</v>
      </c>
      <c r="C185" s="98" t="s">
        <v>2357</v>
      </c>
      <c r="D185" s="98" t="s">
        <v>2437</v>
      </c>
      <c r="E185" s="170">
        <v>19828</v>
      </c>
      <c r="F185" s="170">
        <v>18884</v>
      </c>
      <c r="G185" s="171">
        <v>24990</v>
      </c>
      <c r="H185" s="175">
        <v>23740.5</v>
      </c>
      <c r="I185" s="170">
        <v>27759.48</v>
      </c>
      <c r="J185" s="170">
        <v>26437.599999999999</v>
      </c>
      <c r="K185" s="171" t="s">
        <v>3437</v>
      </c>
      <c r="L185" s="171">
        <v>22400</v>
      </c>
      <c r="M185" s="171">
        <v>21300</v>
      </c>
      <c r="N185" s="173">
        <v>880</v>
      </c>
      <c r="O185" s="477">
        <f t="shared" si="10"/>
        <v>17282496</v>
      </c>
      <c r="P185" s="477">
        <f t="shared" si="11"/>
        <v>21771288</v>
      </c>
      <c r="Q185" s="477">
        <f t="shared" si="12"/>
        <v>24195691.519999996</v>
      </c>
      <c r="R185" s="477">
        <f t="shared" si="13"/>
        <v>19518400</v>
      </c>
      <c r="T185" s="98" t="s">
        <v>2357</v>
      </c>
      <c r="U185" s="267">
        <f t="shared" si="14"/>
        <v>18152112</v>
      </c>
    </row>
    <row r="186" spans="1:21">
      <c r="A186" s="98">
        <v>181</v>
      </c>
      <c r="B186" s="98" t="s">
        <v>3532</v>
      </c>
      <c r="C186" s="98" t="s">
        <v>2357</v>
      </c>
      <c r="D186" s="98" t="s">
        <v>1048</v>
      </c>
      <c r="E186" s="170">
        <v>249032</v>
      </c>
      <c r="F186" s="170">
        <v>237174</v>
      </c>
      <c r="G186" s="171">
        <v>255850</v>
      </c>
      <c r="H186" s="175">
        <v>243057.5</v>
      </c>
      <c r="I186" s="175">
        <v>48363</v>
      </c>
      <c r="J186" s="175">
        <v>46060</v>
      </c>
      <c r="K186" s="171" t="s">
        <v>2195</v>
      </c>
      <c r="L186" s="171">
        <v>252400</v>
      </c>
      <c r="M186" s="171">
        <v>240100</v>
      </c>
      <c r="N186" s="173">
        <v>0</v>
      </c>
      <c r="O186" s="477">
        <f t="shared" si="10"/>
        <v>0</v>
      </c>
      <c r="P186" s="477">
        <f t="shared" si="11"/>
        <v>0</v>
      </c>
      <c r="Q186" s="477">
        <f t="shared" si="12"/>
        <v>0</v>
      </c>
      <c r="R186" s="477">
        <f t="shared" si="13"/>
        <v>0</v>
      </c>
      <c r="T186" s="98" t="s">
        <v>2357</v>
      </c>
      <c r="U186" s="267">
        <f t="shared" si="14"/>
        <v>0</v>
      </c>
    </row>
    <row r="187" spans="1:21">
      <c r="A187" s="98">
        <v>182</v>
      </c>
      <c r="B187" s="98" t="s">
        <v>3532</v>
      </c>
      <c r="C187" s="98" t="s">
        <v>2357</v>
      </c>
      <c r="D187" s="98" t="s">
        <v>1049</v>
      </c>
      <c r="E187" s="170">
        <v>45550</v>
      </c>
      <c r="F187" s="170">
        <v>43384</v>
      </c>
      <c r="G187" s="171">
        <v>11245.5</v>
      </c>
      <c r="H187" s="175">
        <v>10683.82</v>
      </c>
      <c r="I187" s="175">
        <v>5772.6900000000005</v>
      </c>
      <c r="J187" s="175">
        <v>5497.7999999999993</v>
      </c>
      <c r="K187" s="171" t="s">
        <v>2584</v>
      </c>
      <c r="L187" s="171">
        <v>8500</v>
      </c>
      <c r="M187" s="171">
        <v>8100</v>
      </c>
      <c r="N187" s="173">
        <v>0</v>
      </c>
      <c r="O187" s="477">
        <f t="shared" si="10"/>
        <v>0</v>
      </c>
      <c r="P187" s="477">
        <f t="shared" si="11"/>
        <v>0</v>
      </c>
      <c r="Q187" s="477">
        <f t="shared" si="12"/>
        <v>0</v>
      </c>
      <c r="R187" s="477">
        <f t="shared" si="13"/>
        <v>0</v>
      </c>
      <c r="T187" s="98" t="s">
        <v>2357</v>
      </c>
      <c r="U187" s="267">
        <f t="shared" si="14"/>
        <v>0</v>
      </c>
    </row>
    <row r="188" spans="1:21">
      <c r="A188" s="98">
        <v>183</v>
      </c>
      <c r="B188" s="98" t="s">
        <v>3532</v>
      </c>
      <c r="C188" s="98" t="s">
        <v>2317</v>
      </c>
      <c r="D188" s="98" t="s">
        <v>1050</v>
      </c>
      <c r="E188" s="170">
        <v>15231</v>
      </c>
      <c r="F188" s="170">
        <v>14507</v>
      </c>
      <c r="G188" s="171">
        <v>15113</v>
      </c>
      <c r="H188" s="175">
        <v>14357.35</v>
      </c>
      <c r="I188" s="175">
        <v>11665.92</v>
      </c>
      <c r="J188" s="175">
        <v>11110.4</v>
      </c>
      <c r="K188" s="171" t="s">
        <v>2584</v>
      </c>
      <c r="L188" s="171">
        <v>13400</v>
      </c>
      <c r="M188" s="171">
        <v>12700</v>
      </c>
      <c r="N188" s="173">
        <v>280</v>
      </c>
      <c r="O188" s="477">
        <f t="shared" si="10"/>
        <v>4224136</v>
      </c>
      <c r="P188" s="477">
        <f t="shared" si="11"/>
        <v>4189323.6</v>
      </c>
      <c r="Q188" s="477">
        <f t="shared" si="12"/>
        <v>3235348.48</v>
      </c>
      <c r="R188" s="477">
        <f t="shared" si="13"/>
        <v>3712800</v>
      </c>
      <c r="T188" s="98" t="s">
        <v>2317</v>
      </c>
      <c r="U188" s="267">
        <f t="shared" si="14"/>
        <v>3452904</v>
      </c>
    </row>
    <row r="189" spans="1:21">
      <c r="A189" s="98">
        <v>184</v>
      </c>
      <c r="B189" s="98" t="s">
        <v>3532</v>
      </c>
      <c r="C189" s="98" t="s">
        <v>2317</v>
      </c>
      <c r="D189" s="98" t="s">
        <v>2439</v>
      </c>
      <c r="E189" s="170">
        <v>15007</v>
      </c>
      <c r="F189" s="170">
        <v>14292</v>
      </c>
      <c r="G189" s="171">
        <v>14994</v>
      </c>
      <c r="H189" s="175">
        <v>14244.3</v>
      </c>
      <c r="I189" s="175">
        <v>21682.5</v>
      </c>
      <c r="J189" s="175">
        <v>20650</v>
      </c>
      <c r="K189" s="171" t="s">
        <v>2584</v>
      </c>
      <c r="L189" s="171">
        <v>18300</v>
      </c>
      <c r="M189" s="171">
        <v>17400</v>
      </c>
      <c r="N189" s="173">
        <v>52</v>
      </c>
      <c r="O189" s="477">
        <f t="shared" si="10"/>
        <v>772928.00000000012</v>
      </c>
      <c r="P189" s="477">
        <f t="shared" si="11"/>
        <v>771891.12</v>
      </c>
      <c r="Q189" s="477">
        <f t="shared" si="12"/>
        <v>1116752</v>
      </c>
      <c r="R189" s="477">
        <f t="shared" si="13"/>
        <v>942240</v>
      </c>
      <c r="T189" s="98" t="s">
        <v>2317</v>
      </c>
      <c r="U189" s="267">
        <f t="shared" si="14"/>
        <v>876283.2</v>
      </c>
    </row>
    <row r="190" spans="1:21">
      <c r="A190" s="98">
        <v>185</v>
      </c>
      <c r="B190" s="98" t="s">
        <v>3532</v>
      </c>
      <c r="C190" s="98" t="s">
        <v>2317</v>
      </c>
      <c r="D190" s="98" t="s">
        <v>2441</v>
      </c>
      <c r="E190" s="170">
        <v>25268</v>
      </c>
      <c r="F190" s="170">
        <v>24065</v>
      </c>
      <c r="G190" s="171">
        <v>25228</v>
      </c>
      <c r="H190" s="175">
        <v>23966.6</v>
      </c>
      <c r="I190" s="175">
        <v>39900</v>
      </c>
      <c r="J190" s="175">
        <v>38000</v>
      </c>
      <c r="K190" s="171" t="s">
        <v>2584</v>
      </c>
      <c r="L190" s="171">
        <v>32600</v>
      </c>
      <c r="M190" s="171">
        <v>31000</v>
      </c>
      <c r="N190" s="173">
        <v>0</v>
      </c>
      <c r="O190" s="477">
        <f t="shared" si="10"/>
        <v>0</v>
      </c>
      <c r="P190" s="477">
        <f t="shared" si="11"/>
        <v>0</v>
      </c>
      <c r="Q190" s="477">
        <f t="shared" si="12"/>
        <v>0</v>
      </c>
      <c r="R190" s="477">
        <f t="shared" si="13"/>
        <v>0</v>
      </c>
      <c r="T190" s="98" t="s">
        <v>2317</v>
      </c>
      <c r="U190" s="267">
        <f t="shared" si="14"/>
        <v>0</v>
      </c>
    </row>
    <row r="191" spans="1:21">
      <c r="A191" s="98">
        <v>186</v>
      </c>
      <c r="B191" s="98" t="s">
        <v>3532</v>
      </c>
      <c r="C191" s="98" t="s">
        <v>2443</v>
      </c>
      <c r="D191" s="98" t="s">
        <v>2444</v>
      </c>
      <c r="E191" s="170">
        <v>205</v>
      </c>
      <c r="F191" s="170">
        <v>195</v>
      </c>
      <c r="G191" s="171">
        <v>22253</v>
      </c>
      <c r="H191" s="175">
        <v>21140.35</v>
      </c>
      <c r="I191" s="175">
        <v>1556.1000000000001</v>
      </c>
      <c r="J191" s="175">
        <v>1482</v>
      </c>
      <c r="K191" s="171" t="s">
        <v>2922</v>
      </c>
      <c r="L191" s="171">
        <v>11900</v>
      </c>
      <c r="M191" s="171">
        <v>11300</v>
      </c>
      <c r="N191" s="173">
        <v>0</v>
      </c>
      <c r="O191" s="477">
        <f t="shared" si="10"/>
        <v>0</v>
      </c>
      <c r="P191" s="477">
        <f t="shared" si="11"/>
        <v>0</v>
      </c>
      <c r="Q191" s="477">
        <f t="shared" si="12"/>
        <v>0</v>
      </c>
      <c r="R191" s="477">
        <f t="shared" si="13"/>
        <v>0</v>
      </c>
      <c r="T191" s="98" t="s">
        <v>2443</v>
      </c>
      <c r="U191" s="267">
        <f t="shared" si="14"/>
        <v>0</v>
      </c>
    </row>
    <row r="192" spans="1:21">
      <c r="A192" s="98">
        <v>187</v>
      </c>
      <c r="B192" s="98" t="s">
        <v>3532</v>
      </c>
      <c r="C192" s="98" t="s">
        <v>2443</v>
      </c>
      <c r="D192" s="98" t="s">
        <v>1054</v>
      </c>
      <c r="E192" s="170">
        <v>9931</v>
      </c>
      <c r="F192" s="170">
        <v>9458</v>
      </c>
      <c r="G192" s="171">
        <v>9936.5</v>
      </c>
      <c r="H192" s="175">
        <v>9440.27</v>
      </c>
      <c r="I192" s="175">
        <v>15568.77</v>
      </c>
      <c r="J192" s="175">
        <v>14827.4</v>
      </c>
      <c r="K192" s="171" t="s">
        <v>2584</v>
      </c>
      <c r="L192" s="171">
        <v>12800</v>
      </c>
      <c r="M192" s="171">
        <v>12100</v>
      </c>
      <c r="N192" s="173">
        <v>46</v>
      </c>
      <c r="O192" s="477">
        <f t="shared" si="10"/>
        <v>452474.4</v>
      </c>
      <c r="P192" s="477">
        <f t="shared" si="11"/>
        <v>452513.68400000007</v>
      </c>
      <c r="Q192" s="477">
        <f t="shared" si="12"/>
        <v>709342.81600000011</v>
      </c>
      <c r="R192" s="477">
        <f t="shared" si="13"/>
        <v>582360.00000000012</v>
      </c>
      <c r="T192" s="98" t="s">
        <v>2443</v>
      </c>
      <c r="U192" s="267">
        <f t="shared" si="14"/>
        <v>541594.80000000005</v>
      </c>
    </row>
    <row r="193" spans="1:21">
      <c r="A193" s="98">
        <v>188</v>
      </c>
      <c r="B193" s="98" t="s">
        <v>3532</v>
      </c>
      <c r="C193" s="98" t="s">
        <v>2443</v>
      </c>
      <c r="D193" s="98" t="s">
        <v>1055</v>
      </c>
      <c r="E193" s="170">
        <v>9931</v>
      </c>
      <c r="F193" s="170">
        <v>9458</v>
      </c>
      <c r="G193" s="171">
        <v>9936.5</v>
      </c>
      <c r="H193" s="175">
        <v>9440.27</v>
      </c>
      <c r="I193" s="175">
        <v>15568.77</v>
      </c>
      <c r="J193" s="175">
        <v>14827.4</v>
      </c>
      <c r="K193" s="171" t="s">
        <v>2584</v>
      </c>
      <c r="L193" s="171">
        <v>12800</v>
      </c>
      <c r="M193" s="171">
        <v>12100</v>
      </c>
      <c r="N193" s="173">
        <v>55</v>
      </c>
      <c r="O193" s="477">
        <f t="shared" si="10"/>
        <v>541002</v>
      </c>
      <c r="P193" s="477">
        <f t="shared" si="11"/>
        <v>541048.97</v>
      </c>
      <c r="Q193" s="477">
        <f t="shared" si="12"/>
        <v>848127.28</v>
      </c>
      <c r="R193" s="477">
        <f t="shared" si="13"/>
        <v>696300</v>
      </c>
      <c r="T193" s="98" t="s">
        <v>2443</v>
      </c>
      <c r="U193" s="267">
        <f t="shared" si="14"/>
        <v>647559</v>
      </c>
    </row>
    <row r="194" spans="1:21">
      <c r="A194" s="98">
        <v>189</v>
      </c>
      <c r="B194" s="98" t="s">
        <v>3532</v>
      </c>
      <c r="C194" s="98" t="s">
        <v>2322</v>
      </c>
      <c r="D194" s="98" t="s">
        <v>1056</v>
      </c>
      <c r="E194" s="170">
        <v>9978</v>
      </c>
      <c r="F194" s="170">
        <v>9505</v>
      </c>
      <c r="G194" s="171">
        <v>66036.67</v>
      </c>
      <c r="H194" s="175">
        <v>62734.42</v>
      </c>
      <c r="I194" s="175">
        <v>13219.5</v>
      </c>
      <c r="J194" s="175">
        <v>12590</v>
      </c>
      <c r="K194" s="171" t="s">
        <v>2932</v>
      </c>
      <c r="L194" s="171">
        <v>39600</v>
      </c>
      <c r="M194" s="171">
        <v>37700</v>
      </c>
      <c r="N194" s="173">
        <v>0</v>
      </c>
      <c r="O194" s="477">
        <f t="shared" si="10"/>
        <v>0</v>
      </c>
      <c r="P194" s="477">
        <f t="shared" si="11"/>
        <v>0</v>
      </c>
      <c r="Q194" s="477">
        <f t="shared" si="12"/>
        <v>0</v>
      </c>
      <c r="R194" s="477">
        <f t="shared" si="13"/>
        <v>0</v>
      </c>
      <c r="T194" s="98" t="s">
        <v>2322</v>
      </c>
      <c r="U194" s="267">
        <f t="shared" si="14"/>
        <v>0</v>
      </c>
    </row>
    <row r="195" spans="1:21">
      <c r="A195" s="98">
        <v>190</v>
      </c>
      <c r="B195" s="98" t="s">
        <v>3532</v>
      </c>
      <c r="C195" s="98" t="s">
        <v>2380</v>
      </c>
      <c r="D195" s="335" t="s">
        <v>1057</v>
      </c>
      <c r="E195" s="170">
        <v>466260</v>
      </c>
      <c r="F195" s="170">
        <v>443995</v>
      </c>
      <c r="G195" s="171">
        <v>499800</v>
      </c>
      <c r="H195" s="175">
        <v>474810</v>
      </c>
      <c r="I195" s="175">
        <v>466194.75</v>
      </c>
      <c r="J195" s="175">
        <v>443995</v>
      </c>
      <c r="K195" s="171" t="s">
        <v>3437</v>
      </c>
      <c r="L195" s="171">
        <v>483000</v>
      </c>
      <c r="M195" s="171">
        <v>459400</v>
      </c>
      <c r="N195" s="173">
        <v>2</v>
      </c>
      <c r="O195" s="477">
        <f t="shared" si="10"/>
        <v>923614</v>
      </c>
      <c r="P195" s="477">
        <f t="shared" si="11"/>
        <v>989604</v>
      </c>
      <c r="Q195" s="477">
        <f t="shared" si="12"/>
        <v>923509.60000000009</v>
      </c>
      <c r="R195" s="477">
        <f t="shared" si="13"/>
        <v>956560</v>
      </c>
      <c r="T195" s="98" t="s">
        <v>2380</v>
      </c>
      <c r="U195" s="267">
        <f t="shared" si="14"/>
        <v>889600.8</v>
      </c>
    </row>
    <row r="196" spans="1:21">
      <c r="A196" s="98">
        <v>191</v>
      </c>
      <c r="B196" s="98" t="s">
        <v>3532</v>
      </c>
      <c r="C196" s="98" t="s">
        <v>2320</v>
      </c>
      <c r="D196" s="98" t="s">
        <v>1058</v>
      </c>
      <c r="E196" s="170">
        <v>196850</v>
      </c>
      <c r="F196" s="170">
        <v>187477</v>
      </c>
      <c r="G196" s="171">
        <v>196350</v>
      </c>
      <c r="H196" s="175">
        <v>186532.5</v>
      </c>
      <c r="I196" s="175">
        <v>163599.24</v>
      </c>
      <c r="J196" s="175">
        <v>155808.79999999999</v>
      </c>
      <c r="K196" s="171" t="s">
        <v>2195</v>
      </c>
      <c r="L196" s="171">
        <v>180000</v>
      </c>
      <c r="M196" s="171">
        <v>171200</v>
      </c>
      <c r="N196" s="173">
        <v>0</v>
      </c>
      <c r="O196" s="477">
        <f t="shared" si="10"/>
        <v>0</v>
      </c>
      <c r="P196" s="477">
        <f t="shared" si="11"/>
        <v>0</v>
      </c>
      <c r="Q196" s="477">
        <f t="shared" si="12"/>
        <v>0</v>
      </c>
      <c r="R196" s="477">
        <f t="shared" si="13"/>
        <v>0</v>
      </c>
      <c r="T196" s="98" t="s">
        <v>2320</v>
      </c>
      <c r="U196" s="267">
        <f t="shared" si="14"/>
        <v>0</v>
      </c>
    </row>
    <row r="197" spans="1:21">
      <c r="A197" s="98">
        <v>192</v>
      </c>
      <c r="B197" s="98" t="s">
        <v>3532</v>
      </c>
      <c r="C197" s="98" t="s">
        <v>2320</v>
      </c>
      <c r="D197" s="98" t="s">
        <v>1059</v>
      </c>
      <c r="E197" s="170">
        <v>98987</v>
      </c>
      <c r="F197" s="170">
        <v>94273</v>
      </c>
      <c r="G197" s="171">
        <v>98770</v>
      </c>
      <c r="H197" s="175">
        <v>93831.5</v>
      </c>
      <c r="I197" s="175">
        <v>90088.95</v>
      </c>
      <c r="J197" s="175">
        <v>85799</v>
      </c>
      <c r="K197" s="171" t="s">
        <v>2584</v>
      </c>
      <c r="L197" s="171">
        <v>94400</v>
      </c>
      <c r="M197" s="171">
        <v>89800</v>
      </c>
      <c r="N197" s="173">
        <v>4</v>
      </c>
      <c r="O197" s="477">
        <f t="shared" si="10"/>
        <v>392176.80000000005</v>
      </c>
      <c r="P197" s="477">
        <f t="shared" si="11"/>
        <v>391129.2</v>
      </c>
      <c r="Q197" s="477">
        <f t="shared" si="12"/>
        <v>356923.84</v>
      </c>
      <c r="R197" s="477">
        <f t="shared" si="13"/>
        <v>373920</v>
      </c>
      <c r="T197" s="98" t="s">
        <v>2320</v>
      </c>
      <c r="U197" s="267">
        <f t="shared" si="14"/>
        <v>347745.6</v>
      </c>
    </row>
    <row r="198" spans="1:21">
      <c r="A198" s="98">
        <v>193</v>
      </c>
      <c r="B198" s="98" t="s">
        <v>3532</v>
      </c>
      <c r="C198" s="98" t="s">
        <v>2320</v>
      </c>
      <c r="D198" s="98" t="s">
        <v>1060</v>
      </c>
      <c r="E198" s="170">
        <v>1101</v>
      </c>
      <c r="F198" s="170">
        <v>1050</v>
      </c>
      <c r="G198" s="171">
        <v>1374.45</v>
      </c>
      <c r="H198" s="171">
        <v>1305.43</v>
      </c>
      <c r="I198" s="171">
        <v>1749.3</v>
      </c>
      <c r="J198" s="171">
        <v>1666</v>
      </c>
      <c r="K198" s="171" t="s">
        <v>2584</v>
      </c>
      <c r="L198" s="171">
        <v>1600</v>
      </c>
      <c r="M198" s="171">
        <v>1500</v>
      </c>
      <c r="N198" s="173">
        <v>0</v>
      </c>
      <c r="O198" s="477">
        <f t="shared" ref="O198:O261" si="15">((N198*80%)*E198)+((N198*20%)*F198)</f>
        <v>0</v>
      </c>
      <c r="P198" s="477">
        <f t="shared" ref="P198:P261" si="16">((N198*80%)*G198)+((N198*20%)*H198)</f>
        <v>0</v>
      </c>
      <c r="Q198" s="477">
        <f t="shared" ref="Q198:Q261" si="17">((N198*80%)*I198)+((N198*20%)*J198)</f>
        <v>0</v>
      </c>
      <c r="R198" s="477">
        <f t="shared" ref="R198:R261" si="18">((N198*80%)*L198)+((N198*20%)*M198)</f>
        <v>0</v>
      </c>
      <c r="T198" s="98" t="s">
        <v>2320</v>
      </c>
      <c r="U198" s="267">
        <f t="shared" si="14"/>
        <v>0</v>
      </c>
    </row>
    <row r="199" spans="1:21">
      <c r="A199" s="98">
        <v>194</v>
      </c>
      <c r="B199" s="98" t="s">
        <v>3532</v>
      </c>
      <c r="C199" s="98" t="s">
        <v>2320</v>
      </c>
      <c r="D199" s="98" t="s">
        <v>1061</v>
      </c>
      <c r="E199" s="170">
        <v>917</v>
      </c>
      <c r="F199" s="170">
        <v>875</v>
      </c>
      <c r="G199" s="171">
        <v>1011.5</v>
      </c>
      <c r="H199" s="175">
        <v>961.52</v>
      </c>
      <c r="I199" s="175">
        <v>1224.51</v>
      </c>
      <c r="J199" s="175">
        <v>1166.1999999999998</v>
      </c>
      <c r="K199" s="171" t="s">
        <v>2584</v>
      </c>
      <c r="L199" s="171">
        <v>1100</v>
      </c>
      <c r="M199" s="171">
        <v>1100</v>
      </c>
      <c r="N199" s="173">
        <v>130</v>
      </c>
      <c r="O199" s="477">
        <f t="shared" si="15"/>
        <v>118118</v>
      </c>
      <c r="P199" s="477">
        <f t="shared" si="16"/>
        <v>130195.52</v>
      </c>
      <c r="Q199" s="477">
        <f t="shared" si="17"/>
        <v>157670.24</v>
      </c>
      <c r="R199" s="477">
        <f t="shared" si="18"/>
        <v>143000</v>
      </c>
      <c r="T199" s="98" t="s">
        <v>2320</v>
      </c>
      <c r="U199" s="267">
        <f t="shared" ref="U199:U262" si="19">R199-(R199*7%)</f>
        <v>132990</v>
      </c>
    </row>
    <row r="200" spans="1:21">
      <c r="A200" s="98">
        <v>195</v>
      </c>
      <c r="B200" s="98" t="s">
        <v>3532</v>
      </c>
      <c r="C200" s="98" t="s">
        <v>2320</v>
      </c>
      <c r="D200" s="98" t="s">
        <v>1062</v>
      </c>
      <c r="E200" s="173">
        <v>9036</v>
      </c>
      <c r="F200" s="173">
        <v>8606</v>
      </c>
      <c r="G200" s="171">
        <v>9044</v>
      </c>
      <c r="H200" s="175">
        <v>8591.7999999999993</v>
      </c>
      <c r="I200" s="175">
        <v>11667.39</v>
      </c>
      <c r="J200" s="175">
        <v>11111.8</v>
      </c>
      <c r="K200" s="171" t="s">
        <v>2584</v>
      </c>
      <c r="L200" s="171">
        <v>10400</v>
      </c>
      <c r="M200" s="171">
        <v>9900</v>
      </c>
      <c r="N200" s="173">
        <v>8</v>
      </c>
      <c r="O200" s="477">
        <f t="shared" si="15"/>
        <v>71600</v>
      </c>
      <c r="P200" s="477">
        <f t="shared" si="16"/>
        <v>71628.48000000001</v>
      </c>
      <c r="Q200" s="477">
        <f t="shared" si="17"/>
        <v>92450.176000000007</v>
      </c>
      <c r="R200" s="477">
        <f t="shared" si="18"/>
        <v>82400</v>
      </c>
      <c r="T200" s="98" t="s">
        <v>2320</v>
      </c>
      <c r="U200" s="267">
        <f t="shared" si="19"/>
        <v>76632</v>
      </c>
    </row>
    <row r="201" spans="1:21">
      <c r="A201" s="98">
        <v>196</v>
      </c>
      <c r="B201" s="98" t="s">
        <v>3532</v>
      </c>
      <c r="C201" s="98" t="s">
        <v>2320</v>
      </c>
      <c r="D201" s="98" t="s">
        <v>1063</v>
      </c>
      <c r="E201" s="173">
        <v>2099</v>
      </c>
      <c r="F201" s="173">
        <v>2000</v>
      </c>
      <c r="G201" s="171">
        <v>2142</v>
      </c>
      <c r="H201" s="175">
        <v>2034.9</v>
      </c>
      <c r="I201" s="175">
        <v>2426.9700000000003</v>
      </c>
      <c r="J201" s="175">
        <v>2311.3999999999996</v>
      </c>
      <c r="K201" s="171" t="s">
        <v>2584</v>
      </c>
      <c r="L201" s="171">
        <v>2300</v>
      </c>
      <c r="M201" s="171">
        <v>2200</v>
      </c>
      <c r="N201" s="173">
        <v>73</v>
      </c>
      <c r="O201" s="477">
        <f t="shared" si="15"/>
        <v>151781.6</v>
      </c>
      <c r="P201" s="477">
        <f t="shared" si="16"/>
        <v>154802.34000000003</v>
      </c>
      <c r="Q201" s="477">
        <f t="shared" si="17"/>
        <v>175481.48800000004</v>
      </c>
      <c r="R201" s="477">
        <f t="shared" si="18"/>
        <v>166440</v>
      </c>
      <c r="T201" s="98" t="s">
        <v>2320</v>
      </c>
      <c r="U201" s="267">
        <f t="shared" si="19"/>
        <v>154789.20000000001</v>
      </c>
    </row>
    <row r="202" spans="1:21">
      <c r="A202" s="98">
        <v>197</v>
      </c>
      <c r="B202" s="98" t="s">
        <v>3532</v>
      </c>
      <c r="C202" s="98" t="s">
        <v>2320</v>
      </c>
      <c r="D202" s="98" t="s">
        <v>1064</v>
      </c>
      <c r="E202" s="170">
        <v>2099</v>
      </c>
      <c r="F202" s="170">
        <v>2000</v>
      </c>
      <c r="G202" s="171">
        <v>2142</v>
      </c>
      <c r="H202" s="175">
        <v>2034.9</v>
      </c>
      <c r="I202" s="175">
        <v>2274.09</v>
      </c>
      <c r="J202" s="175">
        <v>2165.7999999999997</v>
      </c>
      <c r="K202" s="171" t="s">
        <v>2584</v>
      </c>
      <c r="L202" s="171">
        <v>2200</v>
      </c>
      <c r="M202" s="171">
        <v>2100</v>
      </c>
      <c r="N202" s="173">
        <v>43</v>
      </c>
      <c r="O202" s="477">
        <f t="shared" si="15"/>
        <v>89405.599999999991</v>
      </c>
      <c r="P202" s="477">
        <f t="shared" si="16"/>
        <v>91184.94</v>
      </c>
      <c r="Q202" s="477">
        <f t="shared" si="17"/>
        <v>96854.576000000001</v>
      </c>
      <c r="R202" s="477">
        <f t="shared" si="18"/>
        <v>93740</v>
      </c>
      <c r="T202" s="98" t="s">
        <v>2320</v>
      </c>
      <c r="U202" s="267">
        <f t="shared" si="19"/>
        <v>87178.2</v>
      </c>
    </row>
    <row r="203" spans="1:21">
      <c r="A203" s="98">
        <v>198</v>
      </c>
      <c r="B203" s="98" t="s">
        <v>3532</v>
      </c>
      <c r="C203" s="98" t="s">
        <v>2320</v>
      </c>
      <c r="D203" s="98" t="s">
        <v>1065</v>
      </c>
      <c r="E203" s="170">
        <v>2099</v>
      </c>
      <c r="F203" s="170">
        <v>2000</v>
      </c>
      <c r="G203" s="171">
        <v>2142</v>
      </c>
      <c r="H203" s="175">
        <v>2034.9</v>
      </c>
      <c r="I203" s="175">
        <v>2426.9700000000003</v>
      </c>
      <c r="J203" s="175">
        <v>2311.3999999999996</v>
      </c>
      <c r="K203" s="171" t="s">
        <v>2584</v>
      </c>
      <c r="L203" s="171">
        <v>2300</v>
      </c>
      <c r="M203" s="171">
        <v>2200</v>
      </c>
      <c r="N203" s="173">
        <v>56</v>
      </c>
      <c r="O203" s="477">
        <f t="shared" si="15"/>
        <v>116435.20000000001</v>
      </c>
      <c r="P203" s="477">
        <f t="shared" si="16"/>
        <v>118752.48000000001</v>
      </c>
      <c r="Q203" s="477">
        <f t="shared" si="17"/>
        <v>134615.93600000002</v>
      </c>
      <c r="R203" s="477">
        <f t="shared" si="18"/>
        <v>127680.00000000001</v>
      </c>
      <c r="T203" s="98" t="s">
        <v>2320</v>
      </c>
      <c r="U203" s="267">
        <f t="shared" si="19"/>
        <v>118742.40000000001</v>
      </c>
    </row>
    <row r="204" spans="1:21">
      <c r="A204" s="98">
        <v>199</v>
      </c>
      <c r="B204" s="98" t="s">
        <v>3532</v>
      </c>
      <c r="C204" s="98" t="s">
        <v>2320</v>
      </c>
      <c r="D204" s="98" t="s">
        <v>1066</v>
      </c>
      <c r="E204" s="170">
        <v>1205</v>
      </c>
      <c r="F204" s="170">
        <v>1148</v>
      </c>
      <c r="G204" s="171">
        <v>2142</v>
      </c>
      <c r="H204" s="175">
        <v>2034.9</v>
      </c>
      <c r="I204" s="175">
        <v>1575</v>
      </c>
      <c r="J204" s="175">
        <v>1500</v>
      </c>
      <c r="K204" s="171" t="s">
        <v>2584</v>
      </c>
      <c r="L204" s="171">
        <v>1900</v>
      </c>
      <c r="M204" s="171">
        <v>1800</v>
      </c>
      <c r="N204" s="173">
        <v>229</v>
      </c>
      <c r="O204" s="477">
        <f t="shared" si="15"/>
        <v>273334.40000000002</v>
      </c>
      <c r="P204" s="477">
        <f t="shared" si="16"/>
        <v>485612.82000000007</v>
      </c>
      <c r="Q204" s="477">
        <f t="shared" si="17"/>
        <v>357240</v>
      </c>
      <c r="R204" s="477">
        <f t="shared" si="18"/>
        <v>430520.00000000006</v>
      </c>
      <c r="T204" s="98" t="s">
        <v>2320</v>
      </c>
      <c r="U204" s="267">
        <f t="shared" si="19"/>
        <v>400383.60000000003</v>
      </c>
    </row>
    <row r="205" spans="1:21">
      <c r="A205" s="98">
        <v>200</v>
      </c>
      <c r="B205" s="98" t="s">
        <v>3532</v>
      </c>
      <c r="C205" s="98" t="s">
        <v>2357</v>
      </c>
      <c r="D205" s="98" t="s">
        <v>1067</v>
      </c>
      <c r="E205" s="170">
        <v>21798</v>
      </c>
      <c r="F205" s="170">
        <v>20761</v>
      </c>
      <c r="G205" s="171">
        <v>416500</v>
      </c>
      <c r="H205" s="175">
        <v>395675</v>
      </c>
      <c r="I205" s="175">
        <v>33663</v>
      </c>
      <c r="J205" s="175">
        <v>32059.999999999996</v>
      </c>
      <c r="K205" s="171" t="s">
        <v>2918</v>
      </c>
      <c r="L205" s="171">
        <v>225100</v>
      </c>
      <c r="M205" s="171">
        <v>213900</v>
      </c>
      <c r="N205" s="173">
        <v>0</v>
      </c>
      <c r="O205" s="477">
        <f t="shared" si="15"/>
        <v>0</v>
      </c>
      <c r="P205" s="477">
        <f t="shared" si="16"/>
        <v>0</v>
      </c>
      <c r="Q205" s="477">
        <f t="shared" si="17"/>
        <v>0</v>
      </c>
      <c r="R205" s="477">
        <f t="shared" si="18"/>
        <v>0</v>
      </c>
      <c r="T205" s="98" t="s">
        <v>2357</v>
      </c>
      <c r="U205" s="267">
        <f t="shared" si="19"/>
        <v>0</v>
      </c>
    </row>
    <row r="206" spans="1:21">
      <c r="A206" s="98">
        <v>201</v>
      </c>
      <c r="B206" s="98" t="s">
        <v>3532</v>
      </c>
      <c r="C206" s="98" t="s">
        <v>2322</v>
      </c>
      <c r="D206" s="98" t="s">
        <v>1068</v>
      </c>
      <c r="E206" s="170">
        <v>302604</v>
      </c>
      <c r="F206" s="170">
        <v>302615</v>
      </c>
      <c r="G206" s="171">
        <v>321300</v>
      </c>
      <c r="H206" s="175">
        <v>305235</v>
      </c>
      <c r="I206" s="175">
        <v>429203.25</v>
      </c>
      <c r="J206" s="175">
        <v>408765</v>
      </c>
      <c r="K206" s="171" t="s">
        <v>2584</v>
      </c>
      <c r="L206" s="171">
        <v>375300</v>
      </c>
      <c r="M206" s="171">
        <v>357000</v>
      </c>
      <c r="N206" s="173">
        <v>2</v>
      </c>
      <c r="O206" s="477">
        <f t="shared" si="15"/>
        <v>605212.4</v>
      </c>
      <c r="P206" s="477">
        <f t="shared" si="16"/>
        <v>636174</v>
      </c>
      <c r="Q206" s="477">
        <f t="shared" si="17"/>
        <v>850231.20000000007</v>
      </c>
      <c r="R206" s="477">
        <f t="shared" si="18"/>
        <v>743280</v>
      </c>
      <c r="T206" s="98" t="s">
        <v>2322</v>
      </c>
      <c r="U206" s="267">
        <f t="shared" si="19"/>
        <v>691250.4</v>
      </c>
    </row>
    <row r="207" spans="1:21">
      <c r="A207" s="98">
        <v>202</v>
      </c>
      <c r="B207" s="98" t="s">
        <v>3532</v>
      </c>
      <c r="C207" s="98" t="s">
        <v>2320</v>
      </c>
      <c r="D207" s="98" t="s">
        <v>1069</v>
      </c>
      <c r="E207" s="170">
        <v>3868</v>
      </c>
      <c r="F207" s="170">
        <v>3683</v>
      </c>
      <c r="G207" s="171">
        <v>654500</v>
      </c>
      <c r="H207" s="175">
        <v>621775</v>
      </c>
      <c r="I207" s="175">
        <v>3867.15</v>
      </c>
      <c r="J207" s="175">
        <v>3683</v>
      </c>
      <c r="K207" s="171" t="s">
        <v>3437</v>
      </c>
      <c r="L207" s="171">
        <v>329200</v>
      </c>
      <c r="M207" s="171">
        <v>312700</v>
      </c>
      <c r="N207" s="173">
        <v>0</v>
      </c>
      <c r="O207" s="477">
        <f t="shared" si="15"/>
        <v>0</v>
      </c>
      <c r="P207" s="477">
        <f t="shared" si="16"/>
        <v>0</v>
      </c>
      <c r="Q207" s="477">
        <f t="shared" si="17"/>
        <v>0</v>
      </c>
      <c r="R207" s="477">
        <f t="shared" si="18"/>
        <v>0</v>
      </c>
      <c r="T207" s="98" t="s">
        <v>2320</v>
      </c>
      <c r="U207" s="267">
        <f t="shared" si="19"/>
        <v>0</v>
      </c>
    </row>
    <row r="208" spans="1:21">
      <c r="A208" s="98">
        <v>203</v>
      </c>
      <c r="B208" s="98" t="s">
        <v>3532</v>
      </c>
      <c r="C208" s="98" t="s">
        <v>2320</v>
      </c>
      <c r="D208" s="98" t="s">
        <v>1070</v>
      </c>
      <c r="E208" s="170">
        <v>290121</v>
      </c>
      <c r="F208" s="170">
        <v>276306</v>
      </c>
      <c r="G208" s="171">
        <v>114954</v>
      </c>
      <c r="H208" s="175">
        <v>109206.3</v>
      </c>
      <c r="I208" s="175">
        <f>+J208*1.05</f>
        <v>115395</v>
      </c>
      <c r="J208" s="175">
        <v>109900</v>
      </c>
      <c r="K208" s="171" t="s">
        <v>2584</v>
      </c>
      <c r="L208" s="171">
        <v>72300</v>
      </c>
      <c r="M208" s="171">
        <v>68800</v>
      </c>
      <c r="N208" s="173">
        <v>4</v>
      </c>
      <c r="O208" s="477">
        <f t="shared" si="15"/>
        <v>1149432</v>
      </c>
      <c r="P208" s="477">
        <f t="shared" si="16"/>
        <v>455217.84000000008</v>
      </c>
      <c r="Q208" s="477">
        <f t="shared" si="17"/>
        <v>457184</v>
      </c>
      <c r="R208" s="477">
        <f t="shared" si="18"/>
        <v>286400</v>
      </c>
      <c r="T208" s="98" t="s">
        <v>2320</v>
      </c>
      <c r="U208" s="267">
        <f t="shared" si="19"/>
        <v>266352</v>
      </c>
    </row>
    <row r="209" spans="1:21">
      <c r="A209" s="98">
        <v>204</v>
      </c>
      <c r="B209" s="98" t="s">
        <v>3532</v>
      </c>
      <c r="C209" s="98" t="s">
        <v>2357</v>
      </c>
      <c r="D209" s="98" t="s">
        <v>1071</v>
      </c>
      <c r="E209" s="170">
        <v>82993</v>
      </c>
      <c r="F209" s="170">
        <v>79042</v>
      </c>
      <c r="G209" s="171">
        <v>34986</v>
      </c>
      <c r="H209" s="175">
        <v>33236.699999999997</v>
      </c>
      <c r="I209" s="175">
        <v>13469.609999999999</v>
      </c>
      <c r="J209" s="175">
        <v>12828.199999999999</v>
      </c>
      <c r="K209" s="171" t="s">
        <v>2584</v>
      </c>
      <c r="L209" s="171">
        <v>24200</v>
      </c>
      <c r="M209" s="171">
        <v>23000</v>
      </c>
      <c r="N209" s="173">
        <v>0</v>
      </c>
      <c r="O209" s="477">
        <f t="shared" si="15"/>
        <v>0</v>
      </c>
      <c r="P209" s="477">
        <f t="shared" si="16"/>
        <v>0</v>
      </c>
      <c r="Q209" s="477">
        <f t="shared" si="17"/>
        <v>0</v>
      </c>
      <c r="R209" s="477">
        <f t="shared" si="18"/>
        <v>0</v>
      </c>
      <c r="T209" s="98" t="s">
        <v>2357</v>
      </c>
      <c r="U209" s="267">
        <f t="shared" si="19"/>
        <v>0</v>
      </c>
    </row>
    <row r="210" spans="1:21">
      <c r="A210" s="98">
        <v>205</v>
      </c>
      <c r="B210" s="98" t="s">
        <v>3532</v>
      </c>
      <c r="C210" s="98" t="s">
        <v>2320</v>
      </c>
      <c r="D210" s="98" t="s">
        <v>1072</v>
      </c>
      <c r="E210" s="173">
        <v>3530</v>
      </c>
      <c r="F210" s="173">
        <v>3362</v>
      </c>
      <c r="G210" s="171">
        <v>3570</v>
      </c>
      <c r="H210" s="171">
        <v>3391.5</v>
      </c>
      <c r="I210" s="171">
        <v>4898.04</v>
      </c>
      <c r="J210" s="171">
        <v>4664.7999999999993</v>
      </c>
      <c r="K210" s="171" t="s">
        <v>2584</v>
      </c>
      <c r="L210" s="171">
        <v>4200</v>
      </c>
      <c r="M210" s="171">
        <v>4000</v>
      </c>
      <c r="N210" s="173">
        <v>0</v>
      </c>
      <c r="O210" s="477">
        <f t="shared" si="15"/>
        <v>0</v>
      </c>
      <c r="P210" s="477">
        <f t="shared" si="16"/>
        <v>0</v>
      </c>
      <c r="Q210" s="477">
        <f t="shared" si="17"/>
        <v>0</v>
      </c>
      <c r="R210" s="477">
        <f t="shared" si="18"/>
        <v>0</v>
      </c>
      <c r="T210" s="98" t="s">
        <v>2320</v>
      </c>
      <c r="U210" s="267">
        <f t="shared" si="19"/>
        <v>0</v>
      </c>
    </row>
    <row r="211" spans="1:21">
      <c r="A211" s="98">
        <v>206</v>
      </c>
      <c r="B211" s="98" t="s">
        <v>3532</v>
      </c>
      <c r="C211" s="98" t="s">
        <v>2320</v>
      </c>
      <c r="D211" s="98" t="s">
        <v>2447</v>
      </c>
      <c r="E211" s="170">
        <v>297957</v>
      </c>
      <c r="F211" s="170">
        <v>283657</v>
      </c>
      <c r="G211" s="171">
        <v>199920</v>
      </c>
      <c r="H211" s="175">
        <v>189924</v>
      </c>
      <c r="I211" s="175">
        <v>396900</v>
      </c>
      <c r="J211" s="175">
        <v>378000</v>
      </c>
      <c r="K211" s="171" t="s">
        <v>2584</v>
      </c>
      <c r="L211" s="171">
        <v>298400</v>
      </c>
      <c r="M211" s="171">
        <v>284000</v>
      </c>
      <c r="N211" s="173">
        <v>0</v>
      </c>
      <c r="O211" s="477">
        <f t="shared" si="15"/>
        <v>0</v>
      </c>
      <c r="P211" s="477">
        <f t="shared" si="16"/>
        <v>0</v>
      </c>
      <c r="Q211" s="477">
        <f t="shared" si="17"/>
        <v>0</v>
      </c>
      <c r="R211" s="477">
        <f t="shared" si="18"/>
        <v>0</v>
      </c>
      <c r="T211" s="98" t="s">
        <v>2320</v>
      </c>
      <c r="U211" s="267">
        <f t="shared" si="19"/>
        <v>0</v>
      </c>
    </row>
    <row r="212" spans="1:21">
      <c r="A212" s="98">
        <v>207</v>
      </c>
      <c r="B212" s="98" t="s">
        <v>3532</v>
      </c>
      <c r="C212" s="98" t="s">
        <v>2380</v>
      </c>
      <c r="D212" s="98" t="s">
        <v>2448</v>
      </c>
      <c r="E212" s="170">
        <v>660</v>
      </c>
      <c r="F212" s="170">
        <v>630</v>
      </c>
      <c r="G212" s="171">
        <v>660.45</v>
      </c>
      <c r="H212" s="175">
        <v>627.13</v>
      </c>
      <c r="I212" s="175">
        <v>793.8</v>
      </c>
      <c r="J212" s="175">
        <v>756</v>
      </c>
      <c r="K212" s="171" t="s">
        <v>2584</v>
      </c>
      <c r="L212" s="171">
        <v>700</v>
      </c>
      <c r="M212" s="171">
        <v>700</v>
      </c>
      <c r="N212" s="173">
        <v>264.91666666666669</v>
      </c>
      <c r="O212" s="477">
        <f t="shared" si="15"/>
        <v>173255.50000000003</v>
      </c>
      <c r="P212" s="477">
        <f t="shared" si="16"/>
        <v>173198.80783333335</v>
      </c>
      <c r="Q212" s="477">
        <f t="shared" si="17"/>
        <v>208288.08000000002</v>
      </c>
      <c r="R212" s="477">
        <f t="shared" si="18"/>
        <v>185441.66666666669</v>
      </c>
      <c r="T212" s="98" t="s">
        <v>2380</v>
      </c>
      <c r="U212" s="267">
        <f t="shared" si="19"/>
        <v>172460.75000000003</v>
      </c>
    </row>
    <row r="213" spans="1:21">
      <c r="A213" s="98">
        <v>208</v>
      </c>
      <c r="B213" s="98" t="s">
        <v>3532</v>
      </c>
      <c r="C213" s="98" t="s">
        <v>2322</v>
      </c>
      <c r="D213" s="98" t="s">
        <v>1075</v>
      </c>
      <c r="E213" s="170">
        <v>77246</v>
      </c>
      <c r="F213" s="170">
        <v>73568</v>
      </c>
      <c r="G213" s="171">
        <v>76160</v>
      </c>
      <c r="H213" s="175">
        <v>72352</v>
      </c>
      <c r="I213" s="175">
        <v>18301.5</v>
      </c>
      <c r="J213" s="175">
        <v>17430</v>
      </c>
      <c r="K213" s="171" t="s">
        <v>2584</v>
      </c>
      <c r="L213" s="171">
        <v>47200</v>
      </c>
      <c r="M213" s="171">
        <v>44900</v>
      </c>
      <c r="N213" s="173">
        <v>0</v>
      </c>
      <c r="O213" s="477">
        <f t="shared" si="15"/>
        <v>0</v>
      </c>
      <c r="P213" s="477">
        <f t="shared" si="16"/>
        <v>0</v>
      </c>
      <c r="Q213" s="477">
        <f t="shared" si="17"/>
        <v>0</v>
      </c>
      <c r="R213" s="477">
        <f t="shared" si="18"/>
        <v>0</v>
      </c>
      <c r="T213" s="98" t="s">
        <v>2322</v>
      </c>
      <c r="U213" s="267">
        <f t="shared" si="19"/>
        <v>0</v>
      </c>
    </row>
    <row r="214" spans="1:21">
      <c r="A214" s="98">
        <v>209</v>
      </c>
      <c r="B214" s="98" t="s">
        <v>3532</v>
      </c>
      <c r="C214" s="98" t="s">
        <v>2317</v>
      </c>
      <c r="D214" s="98" t="s">
        <v>1076</v>
      </c>
      <c r="E214" s="170">
        <v>12485</v>
      </c>
      <c r="F214" s="170">
        <v>11892</v>
      </c>
      <c r="G214" s="171">
        <v>19040</v>
      </c>
      <c r="H214" s="175">
        <v>18088</v>
      </c>
      <c r="I214" s="175">
        <v>16634.52</v>
      </c>
      <c r="J214" s="175">
        <v>15842.4</v>
      </c>
      <c r="K214" s="171" t="s">
        <v>2584</v>
      </c>
      <c r="L214" s="171">
        <v>17800</v>
      </c>
      <c r="M214" s="171">
        <v>17000</v>
      </c>
      <c r="N214" s="173">
        <v>4</v>
      </c>
      <c r="O214" s="477">
        <f t="shared" si="15"/>
        <v>49465.599999999999</v>
      </c>
      <c r="P214" s="477">
        <f t="shared" si="16"/>
        <v>75398.399999999994</v>
      </c>
      <c r="Q214" s="477">
        <f t="shared" si="17"/>
        <v>65904.384000000005</v>
      </c>
      <c r="R214" s="477">
        <f t="shared" si="18"/>
        <v>70560</v>
      </c>
      <c r="T214" s="98" t="s">
        <v>2317</v>
      </c>
      <c r="U214" s="267">
        <f t="shared" si="19"/>
        <v>65620.800000000003</v>
      </c>
    </row>
    <row r="215" spans="1:21">
      <c r="A215" s="98">
        <v>210</v>
      </c>
      <c r="B215" s="98" t="s">
        <v>3532</v>
      </c>
      <c r="C215" s="98" t="s">
        <v>2317</v>
      </c>
      <c r="D215" s="98" t="s">
        <v>2450</v>
      </c>
      <c r="E215" s="170">
        <v>37508</v>
      </c>
      <c r="F215" s="170">
        <v>35723</v>
      </c>
      <c r="G215" s="171">
        <v>46410</v>
      </c>
      <c r="H215" s="175">
        <v>44089.5</v>
      </c>
      <c r="I215" s="175">
        <v>42336</v>
      </c>
      <c r="J215" s="175">
        <v>40320</v>
      </c>
      <c r="K215" s="171" t="s">
        <v>3441</v>
      </c>
      <c r="L215" s="171">
        <v>44400</v>
      </c>
      <c r="M215" s="171">
        <v>42200</v>
      </c>
      <c r="N215" s="173">
        <v>1</v>
      </c>
      <c r="O215" s="477">
        <f t="shared" si="15"/>
        <v>37151</v>
      </c>
      <c r="P215" s="477">
        <f t="shared" si="16"/>
        <v>45945.9</v>
      </c>
      <c r="Q215" s="477">
        <f t="shared" si="17"/>
        <v>41932.800000000003</v>
      </c>
      <c r="R215" s="477">
        <f t="shared" si="18"/>
        <v>43960</v>
      </c>
      <c r="T215" s="98" t="s">
        <v>2317</v>
      </c>
      <c r="U215" s="267">
        <f t="shared" si="19"/>
        <v>40882.800000000003</v>
      </c>
    </row>
    <row r="216" spans="1:21">
      <c r="A216" s="98">
        <v>211</v>
      </c>
      <c r="B216" s="98" t="s">
        <v>3532</v>
      </c>
      <c r="C216" s="98" t="s">
        <v>2357</v>
      </c>
      <c r="D216" s="98" t="s">
        <v>2452</v>
      </c>
      <c r="E216" s="170">
        <v>524</v>
      </c>
      <c r="F216" s="170">
        <v>499</v>
      </c>
      <c r="G216" s="171">
        <v>523.6</v>
      </c>
      <c r="H216" s="171">
        <v>497.42</v>
      </c>
      <c r="I216" s="171">
        <v>699.72</v>
      </c>
      <c r="J216" s="171">
        <v>666.4</v>
      </c>
      <c r="K216" s="171" t="s">
        <v>2584</v>
      </c>
      <c r="L216" s="171">
        <v>600</v>
      </c>
      <c r="M216" s="171">
        <v>600</v>
      </c>
      <c r="N216" s="173">
        <v>0</v>
      </c>
      <c r="O216" s="477">
        <f t="shared" si="15"/>
        <v>0</v>
      </c>
      <c r="P216" s="477">
        <f t="shared" si="16"/>
        <v>0</v>
      </c>
      <c r="Q216" s="477">
        <f t="shared" si="17"/>
        <v>0</v>
      </c>
      <c r="R216" s="477">
        <f t="shared" si="18"/>
        <v>0</v>
      </c>
      <c r="T216" s="98" t="s">
        <v>2357</v>
      </c>
      <c r="U216" s="267">
        <f t="shared" si="19"/>
        <v>0</v>
      </c>
    </row>
    <row r="217" spans="1:21">
      <c r="A217" s="98">
        <v>212</v>
      </c>
      <c r="B217" s="98" t="s">
        <v>3532</v>
      </c>
      <c r="C217" s="98" t="s">
        <v>2357</v>
      </c>
      <c r="D217" s="98" t="s">
        <v>1078</v>
      </c>
      <c r="E217" s="170">
        <v>787</v>
      </c>
      <c r="F217" s="170">
        <v>750</v>
      </c>
      <c r="G217" s="171">
        <v>595</v>
      </c>
      <c r="H217" s="175">
        <v>565.25</v>
      </c>
      <c r="I217" s="175">
        <v>349.86</v>
      </c>
      <c r="J217" s="175">
        <v>333.2</v>
      </c>
      <c r="K217" s="171" t="s">
        <v>2584</v>
      </c>
      <c r="L217" s="171">
        <v>500</v>
      </c>
      <c r="M217" s="171">
        <v>400</v>
      </c>
      <c r="N217" s="173">
        <v>1818</v>
      </c>
      <c r="O217" s="477">
        <f t="shared" si="15"/>
        <v>1417312.8</v>
      </c>
      <c r="P217" s="477">
        <f t="shared" si="16"/>
        <v>1070892.8999999999</v>
      </c>
      <c r="Q217" s="477">
        <f t="shared" si="17"/>
        <v>629987.9040000001</v>
      </c>
      <c r="R217" s="477">
        <f t="shared" si="18"/>
        <v>872640</v>
      </c>
      <c r="T217" s="98" t="s">
        <v>2357</v>
      </c>
      <c r="U217" s="267">
        <f t="shared" si="19"/>
        <v>811555.2</v>
      </c>
    </row>
    <row r="218" spans="1:21">
      <c r="A218" s="98">
        <v>213</v>
      </c>
      <c r="B218" s="98" t="s">
        <v>3532</v>
      </c>
      <c r="C218" s="98" t="s">
        <v>2357</v>
      </c>
      <c r="D218" s="98" t="s">
        <v>1079</v>
      </c>
      <c r="E218" s="170">
        <v>787</v>
      </c>
      <c r="F218" s="170">
        <v>750</v>
      </c>
      <c r="G218" s="171">
        <v>595</v>
      </c>
      <c r="H218" s="175">
        <v>565.25</v>
      </c>
      <c r="I218" s="175">
        <v>1049.58</v>
      </c>
      <c r="J218" s="175">
        <v>999.59999999999991</v>
      </c>
      <c r="K218" s="171" t="s">
        <v>2584</v>
      </c>
      <c r="L218" s="171">
        <v>800</v>
      </c>
      <c r="M218" s="171">
        <v>800</v>
      </c>
      <c r="N218" s="173">
        <v>1200</v>
      </c>
      <c r="O218" s="477">
        <f t="shared" si="15"/>
        <v>935520</v>
      </c>
      <c r="P218" s="477">
        <f t="shared" si="16"/>
        <v>706860</v>
      </c>
      <c r="Q218" s="477">
        <f t="shared" si="17"/>
        <v>1247500.7999999998</v>
      </c>
      <c r="R218" s="477">
        <f t="shared" si="18"/>
        <v>960000</v>
      </c>
      <c r="T218" s="98" t="s">
        <v>2357</v>
      </c>
      <c r="U218" s="267">
        <f t="shared" si="19"/>
        <v>892800</v>
      </c>
    </row>
    <row r="219" spans="1:21">
      <c r="A219" s="98">
        <v>214</v>
      </c>
      <c r="B219" s="98" t="s">
        <v>3532</v>
      </c>
      <c r="C219" s="98" t="s">
        <v>2357</v>
      </c>
      <c r="D219" s="98" t="s">
        <v>1080</v>
      </c>
      <c r="E219" s="170">
        <v>787</v>
      </c>
      <c r="F219" s="170">
        <v>750</v>
      </c>
      <c r="G219" s="171">
        <v>595</v>
      </c>
      <c r="H219" s="175">
        <v>565.25</v>
      </c>
      <c r="I219" s="175">
        <v>1049.58</v>
      </c>
      <c r="J219" s="175">
        <v>999.59999999999991</v>
      </c>
      <c r="K219" s="171" t="s">
        <v>2584</v>
      </c>
      <c r="L219" s="171">
        <v>800</v>
      </c>
      <c r="M219" s="171">
        <v>800</v>
      </c>
      <c r="N219" s="173">
        <v>330</v>
      </c>
      <c r="O219" s="477">
        <f t="shared" si="15"/>
        <v>257268</v>
      </c>
      <c r="P219" s="477">
        <f t="shared" si="16"/>
        <v>194386.5</v>
      </c>
      <c r="Q219" s="477">
        <f t="shared" si="17"/>
        <v>343062.72</v>
      </c>
      <c r="R219" s="477">
        <f t="shared" si="18"/>
        <v>264000</v>
      </c>
      <c r="T219" s="98" t="s">
        <v>2357</v>
      </c>
      <c r="U219" s="267">
        <f t="shared" si="19"/>
        <v>245520</v>
      </c>
    </row>
    <row r="220" spans="1:21">
      <c r="A220" s="98">
        <v>215</v>
      </c>
      <c r="B220" s="98" t="s">
        <v>3532</v>
      </c>
      <c r="C220" s="98" t="s">
        <v>2357</v>
      </c>
      <c r="D220" s="98" t="s">
        <v>1081</v>
      </c>
      <c r="E220" s="170">
        <v>196</v>
      </c>
      <c r="F220" s="170">
        <v>188</v>
      </c>
      <c r="G220" s="171">
        <v>255.85</v>
      </c>
      <c r="H220" s="175">
        <v>242.76</v>
      </c>
      <c r="I220" s="175">
        <v>264.59999999999997</v>
      </c>
      <c r="J220" s="175">
        <v>251.99999999999997</v>
      </c>
      <c r="K220" s="171" t="s">
        <v>2584</v>
      </c>
      <c r="L220" s="171">
        <v>300</v>
      </c>
      <c r="M220" s="171">
        <v>200</v>
      </c>
      <c r="N220" s="173">
        <v>0</v>
      </c>
      <c r="O220" s="477">
        <f t="shared" si="15"/>
        <v>0</v>
      </c>
      <c r="P220" s="477">
        <f t="shared" si="16"/>
        <v>0</v>
      </c>
      <c r="Q220" s="477">
        <f t="shared" si="17"/>
        <v>0</v>
      </c>
      <c r="R220" s="477">
        <f t="shared" si="18"/>
        <v>0</v>
      </c>
      <c r="T220" s="98" t="s">
        <v>2357</v>
      </c>
      <c r="U220" s="267">
        <f t="shared" si="19"/>
        <v>0</v>
      </c>
    </row>
    <row r="221" spans="1:21">
      <c r="A221" s="98">
        <v>216</v>
      </c>
      <c r="B221" s="98" t="s">
        <v>3532</v>
      </c>
      <c r="C221" s="98" t="s">
        <v>2357</v>
      </c>
      <c r="D221" s="98" t="s">
        <v>1082</v>
      </c>
      <c r="E221" s="170">
        <v>656</v>
      </c>
      <c r="F221" s="170">
        <v>624</v>
      </c>
      <c r="G221" s="171">
        <v>595</v>
      </c>
      <c r="H221" s="175">
        <v>565.25</v>
      </c>
      <c r="I221" s="175">
        <v>874.65</v>
      </c>
      <c r="J221" s="175">
        <v>833</v>
      </c>
      <c r="K221" s="171" t="s">
        <v>2584</v>
      </c>
      <c r="L221" s="171">
        <v>700</v>
      </c>
      <c r="M221" s="171">
        <v>700</v>
      </c>
      <c r="N221" s="173">
        <v>2190</v>
      </c>
      <c r="O221" s="477">
        <f t="shared" si="15"/>
        <v>1422624</v>
      </c>
      <c r="P221" s="477">
        <f t="shared" si="16"/>
        <v>1290019.5</v>
      </c>
      <c r="Q221" s="477">
        <f t="shared" si="17"/>
        <v>1897240.8</v>
      </c>
      <c r="R221" s="477">
        <f t="shared" si="18"/>
        <v>1533000</v>
      </c>
      <c r="T221" s="98" t="s">
        <v>2357</v>
      </c>
      <c r="U221" s="267">
        <f t="shared" si="19"/>
        <v>1425690</v>
      </c>
    </row>
    <row r="222" spans="1:21">
      <c r="A222" s="98">
        <v>217</v>
      </c>
      <c r="B222" s="98" t="s">
        <v>3532</v>
      </c>
      <c r="C222" s="98" t="s">
        <v>2320</v>
      </c>
      <c r="D222" s="98" t="s">
        <v>1083</v>
      </c>
      <c r="E222" s="170">
        <v>10923</v>
      </c>
      <c r="F222" s="170">
        <v>10403</v>
      </c>
      <c r="G222" s="171">
        <v>10923.01</v>
      </c>
      <c r="H222" s="175">
        <v>10376.799999999999</v>
      </c>
      <c r="I222" s="175">
        <v>13224.12</v>
      </c>
      <c r="J222" s="175">
        <v>12594.4</v>
      </c>
      <c r="K222" s="171" t="s">
        <v>2584</v>
      </c>
      <c r="L222" s="171">
        <v>12100</v>
      </c>
      <c r="M222" s="171">
        <v>11500</v>
      </c>
      <c r="N222" s="173">
        <v>0</v>
      </c>
      <c r="O222" s="477">
        <f t="shared" si="15"/>
        <v>0</v>
      </c>
      <c r="P222" s="477">
        <f t="shared" si="16"/>
        <v>0</v>
      </c>
      <c r="Q222" s="477">
        <f t="shared" si="17"/>
        <v>0</v>
      </c>
      <c r="R222" s="477">
        <f t="shared" si="18"/>
        <v>0</v>
      </c>
      <c r="T222" s="98" t="s">
        <v>2320</v>
      </c>
      <c r="U222" s="267">
        <f t="shared" si="19"/>
        <v>0</v>
      </c>
    </row>
    <row r="223" spans="1:21">
      <c r="A223" s="98">
        <v>218</v>
      </c>
      <c r="B223" s="98" t="s">
        <v>3532</v>
      </c>
      <c r="C223" s="98" t="s">
        <v>2320</v>
      </c>
      <c r="D223" s="98" t="s">
        <v>1084</v>
      </c>
      <c r="E223" s="170">
        <v>8798</v>
      </c>
      <c r="F223" s="170">
        <v>8379</v>
      </c>
      <c r="G223" s="171">
        <v>8806</v>
      </c>
      <c r="H223" s="175">
        <v>8365.7000000000007</v>
      </c>
      <c r="I223" s="175">
        <v>11598.3</v>
      </c>
      <c r="J223" s="175">
        <v>11046</v>
      </c>
      <c r="K223" s="171" t="s">
        <v>2584</v>
      </c>
      <c r="L223" s="171">
        <v>10200</v>
      </c>
      <c r="M223" s="171">
        <v>9700</v>
      </c>
      <c r="N223" s="173">
        <v>38</v>
      </c>
      <c r="O223" s="477">
        <f t="shared" si="15"/>
        <v>331139.60000000003</v>
      </c>
      <c r="P223" s="477">
        <f t="shared" si="16"/>
        <v>331281.72000000003</v>
      </c>
      <c r="Q223" s="477">
        <f t="shared" si="17"/>
        <v>436537.92000000004</v>
      </c>
      <c r="R223" s="477">
        <f t="shared" si="18"/>
        <v>383800</v>
      </c>
      <c r="T223" s="98" t="s">
        <v>2320</v>
      </c>
      <c r="U223" s="267">
        <f t="shared" si="19"/>
        <v>356934</v>
      </c>
    </row>
    <row r="224" spans="1:21">
      <c r="A224" s="98">
        <v>219</v>
      </c>
      <c r="B224" s="98" t="s">
        <v>3532</v>
      </c>
      <c r="C224" s="98" t="s">
        <v>2320</v>
      </c>
      <c r="D224" s="98" t="s">
        <v>2453</v>
      </c>
      <c r="E224" s="170">
        <v>85964</v>
      </c>
      <c r="F224" s="170">
        <v>81872</v>
      </c>
      <c r="G224" s="171">
        <v>380097.9</v>
      </c>
      <c r="H224" s="175">
        <v>361093.6</v>
      </c>
      <c r="I224" s="175">
        <v>309750</v>
      </c>
      <c r="J224" s="175">
        <v>295000</v>
      </c>
      <c r="K224" s="171" t="s">
        <v>2584</v>
      </c>
      <c r="L224" s="171">
        <v>344900</v>
      </c>
      <c r="M224" s="171">
        <v>328000</v>
      </c>
      <c r="N224" s="173">
        <v>0</v>
      </c>
      <c r="O224" s="477">
        <f t="shared" si="15"/>
        <v>0</v>
      </c>
      <c r="P224" s="477">
        <f t="shared" si="16"/>
        <v>0</v>
      </c>
      <c r="Q224" s="477">
        <f t="shared" si="17"/>
        <v>0</v>
      </c>
      <c r="R224" s="477">
        <f t="shared" si="18"/>
        <v>0</v>
      </c>
      <c r="T224" s="98" t="s">
        <v>2320</v>
      </c>
      <c r="U224" s="267">
        <f t="shared" si="19"/>
        <v>0</v>
      </c>
    </row>
    <row r="225" spans="1:21">
      <c r="A225" s="98">
        <v>220</v>
      </c>
      <c r="B225" s="98" t="s">
        <v>3532</v>
      </c>
      <c r="C225" s="98" t="s">
        <v>2320</v>
      </c>
      <c r="D225" s="98" t="s">
        <v>2454</v>
      </c>
      <c r="E225" s="170">
        <v>143349</v>
      </c>
      <c r="F225" s="170">
        <v>136523</v>
      </c>
      <c r="G225" s="171">
        <v>452818.8</v>
      </c>
      <c r="H225" s="175">
        <v>430177.86</v>
      </c>
      <c r="I225" s="175">
        <v>337.95299999999997</v>
      </c>
      <c r="J225" s="175">
        <v>321.86</v>
      </c>
      <c r="K225" s="171" t="s">
        <v>2195</v>
      </c>
      <c r="L225" s="171">
        <v>226600</v>
      </c>
      <c r="M225" s="171">
        <v>215200</v>
      </c>
      <c r="N225" s="173">
        <v>1</v>
      </c>
      <c r="O225" s="477">
        <f t="shared" si="15"/>
        <v>141983.80000000002</v>
      </c>
      <c r="P225" s="477">
        <f t="shared" si="16"/>
        <v>448290.61200000002</v>
      </c>
      <c r="Q225" s="477">
        <f t="shared" si="17"/>
        <v>334.73439999999999</v>
      </c>
      <c r="R225" s="477">
        <f t="shared" si="18"/>
        <v>224320</v>
      </c>
      <c r="T225" s="98" t="s">
        <v>2320</v>
      </c>
      <c r="U225" s="267">
        <f t="shared" si="19"/>
        <v>208617.60000000001</v>
      </c>
    </row>
    <row r="226" spans="1:21">
      <c r="A226" s="98">
        <v>221</v>
      </c>
      <c r="B226" s="98" t="s">
        <v>3532</v>
      </c>
      <c r="C226" s="98" t="s">
        <v>2320</v>
      </c>
      <c r="D226" s="98" t="s">
        <v>2455</v>
      </c>
      <c r="E226" s="170">
        <v>143349</v>
      </c>
      <c r="F226" s="170">
        <v>136523</v>
      </c>
      <c r="G226" s="171">
        <v>299880</v>
      </c>
      <c r="H226" s="175">
        <v>284886</v>
      </c>
      <c r="I226" s="175">
        <v>273000</v>
      </c>
      <c r="J226" s="175">
        <v>260000</v>
      </c>
      <c r="K226" s="171" t="s">
        <v>2584</v>
      </c>
      <c r="L226" s="171">
        <v>286400</v>
      </c>
      <c r="M226" s="171">
        <v>272400</v>
      </c>
      <c r="N226" s="173">
        <v>4</v>
      </c>
      <c r="O226" s="477">
        <f t="shared" si="15"/>
        <v>567935.20000000007</v>
      </c>
      <c r="P226" s="477">
        <f t="shared" si="16"/>
        <v>1187524.8</v>
      </c>
      <c r="Q226" s="477">
        <f t="shared" si="17"/>
        <v>1081600</v>
      </c>
      <c r="R226" s="477">
        <f t="shared" si="18"/>
        <v>1134400</v>
      </c>
      <c r="T226" s="98" t="s">
        <v>2320</v>
      </c>
      <c r="U226" s="267">
        <f t="shared" si="19"/>
        <v>1054992</v>
      </c>
    </row>
    <row r="227" spans="1:21">
      <c r="A227" s="98">
        <v>222</v>
      </c>
      <c r="B227" s="98" t="s">
        <v>3532</v>
      </c>
      <c r="C227" s="98" t="s">
        <v>2320</v>
      </c>
      <c r="D227" s="98" t="s">
        <v>1088</v>
      </c>
      <c r="E227" s="170">
        <v>315049</v>
      </c>
      <c r="F227" s="170">
        <v>300059</v>
      </c>
      <c r="G227" s="171">
        <v>327250</v>
      </c>
      <c r="H227" s="175">
        <v>310887.5</v>
      </c>
      <c r="I227" s="175">
        <v>438724.44</v>
      </c>
      <c r="J227" s="175">
        <v>417832.8</v>
      </c>
      <c r="K227" s="171" t="s">
        <v>2584</v>
      </c>
      <c r="L227" s="171">
        <v>383000</v>
      </c>
      <c r="M227" s="171">
        <v>364400</v>
      </c>
      <c r="N227" s="173">
        <v>0</v>
      </c>
      <c r="O227" s="477">
        <f t="shared" si="15"/>
        <v>0</v>
      </c>
      <c r="P227" s="477">
        <f t="shared" si="16"/>
        <v>0</v>
      </c>
      <c r="Q227" s="477">
        <f t="shared" si="17"/>
        <v>0</v>
      </c>
      <c r="R227" s="477">
        <f t="shared" si="18"/>
        <v>0</v>
      </c>
      <c r="T227" s="98" t="s">
        <v>2320</v>
      </c>
      <c r="U227" s="267">
        <f t="shared" si="19"/>
        <v>0</v>
      </c>
    </row>
    <row r="228" spans="1:21">
      <c r="A228" s="98">
        <v>223</v>
      </c>
      <c r="B228" s="104" t="s">
        <v>3532</v>
      </c>
      <c r="C228" s="104" t="s">
        <v>2398</v>
      </c>
      <c r="D228" s="104" t="s">
        <v>1089</v>
      </c>
      <c r="E228" s="170">
        <v>88283</v>
      </c>
      <c r="F228" s="170">
        <v>84077</v>
      </c>
      <c r="G228" s="171">
        <v>88298</v>
      </c>
      <c r="H228" s="175">
        <v>83883.100000000006</v>
      </c>
      <c r="I228" s="175">
        <v>105840</v>
      </c>
      <c r="J228" s="175">
        <v>100800</v>
      </c>
      <c r="K228" s="171" t="s">
        <v>2584</v>
      </c>
      <c r="L228" s="171">
        <v>97100</v>
      </c>
      <c r="M228" s="171">
        <v>92300</v>
      </c>
      <c r="N228" s="173">
        <v>50</v>
      </c>
      <c r="O228" s="477">
        <f t="shared" si="15"/>
        <v>4372090</v>
      </c>
      <c r="P228" s="477">
        <f t="shared" si="16"/>
        <v>4370751</v>
      </c>
      <c r="Q228" s="477">
        <f t="shared" si="17"/>
        <v>5241600</v>
      </c>
      <c r="R228" s="477">
        <f t="shared" si="18"/>
        <v>4807000</v>
      </c>
      <c r="T228" s="104" t="s">
        <v>2398</v>
      </c>
      <c r="U228" s="267">
        <f t="shared" si="19"/>
        <v>4470510</v>
      </c>
    </row>
    <row r="229" spans="1:21">
      <c r="A229" s="98">
        <v>224</v>
      </c>
      <c r="B229" s="98" t="s">
        <v>3532</v>
      </c>
      <c r="C229" s="98" t="s">
        <v>2320</v>
      </c>
      <c r="D229" s="98" t="s">
        <v>2457</v>
      </c>
      <c r="E229" s="170">
        <v>13984</v>
      </c>
      <c r="F229" s="170">
        <v>13556</v>
      </c>
      <c r="G229" s="171">
        <v>13923</v>
      </c>
      <c r="H229" s="175">
        <v>13226.85</v>
      </c>
      <c r="I229" s="175">
        <v>7790.9999999999991</v>
      </c>
      <c r="J229" s="175">
        <v>7419.9999999999991</v>
      </c>
      <c r="K229" s="171" t="s">
        <v>2584</v>
      </c>
      <c r="L229" s="171">
        <v>10900</v>
      </c>
      <c r="M229" s="171">
        <v>10300</v>
      </c>
      <c r="N229" s="173">
        <v>256</v>
      </c>
      <c r="O229" s="477">
        <f t="shared" si="15"/>
        <v>3557990.4000000004</v>
      </c>
      <c r="P229" s="477">
        <f t="shared" si="16"/>
        <v>3528645.1200000006</v>
      </c>
      <c r="Q229" s="477">
        <f t="shared" si="17"/>
        <v>1975500.7999999998</v>
      </c>
      <c r="R229" s="477">
        <f t="shared" si="18"/>
        <v>2759680</v>
      </c>
      <c r="T229" s="98" t="s">
        <v>2320</v>
      </c>
      <c r="U229" s="267">
        <f t="shared" si="19"/>
        <v>2566502.3999999999</v>
      </c>
    </row>
    <row r="230" spans="1:21">
      <c r="A230" s="98">
        <v>225</v>
      </c>
      <c r="B230" s="98" t="s">
        <v>3532</v>
      </c>
      <c r="C230" s="98" t="s">
        <v>2322</v>
      </c>
      <c r="D230" s="98" t="s">
        <v>1091</v>
      </c>
      <c r="E230" s="170">
        <v>220696</v>
      </c>
      <c r="F230" s="170">
        <v>210198</v>
      </c>
      <c r="G230" s="171">
        <v>226100</v>
      </c>
      <c r="H230" s="175">
        <v>214795</v>
      </c>
      <c r="I230" s="175">
        <v>318372.59999999998</v>
      </c>
      <c r="J230" s="175">
        <v>303212</v>
      </c>
      <c r="K230" s="171" t="s">
        <v>2584</v>
      </c>
      <c r="L230" s="171">
        <v>272200</v>
      </c>
      <c r="M230" s="171">
        <v>259000</v>
      </c>
      <c r="N230" s="173">
        <v>15</v>
      </c>
      <c r="O230" s="477">
        <f t="shared" si="15"/>
        <v>3278946</v>
      </c>
      <c r="P230" s="477">
        <f t="shared" si="16"/>
        <v>3357585</v>
      </c>
      <c r="Q230" s="477">
        <f t="shared" si="17"/>
        <v>4730107.1999999993</v>
      </c>
      <c r="R230" s="477">
        <f t="shared" si="18"/>
        <v>4043400</v>
      </c>
      <c r="T230" s="98" t="s">
        <v>2322</v>
      </c>
      <c r="U230" s="267">
        <f t="shared" si="19"/>
        <v>3760362</v>
      </c>
    </row>
    <row r="231" spans="1:21">
      <c r="A231" s="98">
        <v>226</v>
      </c>
      <c r="B231" s="98" t="s">
        <v>3532</v>
      </c>
      <c r="C231" s="98" t="s">
        <v>2322</v>
      </c>
      <c r="D231" s="98" t="s">
        <v>1092</v>
      </c>
      <c r="E231" s="170">
        <v>4200</v>
      </c>
      <c r="F231" s="170">
        <v>4001</v>
      </c>
      <c r="G231" s="171">
        <v>4284</v>
      </c>
      <c r="H231" s="175">
        <v>4069.8</v>
      </c>
      <c r="I231" s="175">
        <v>5387.5499999999993</v>
      </c>
      <c r="J231" s="175">
        <v>5131</v>
      </c>
      <c r="K231" s="171" t="s">
        <v>2584</v>
      </c>
      <c r="L231" s="171">
        <v>4800</v>
      </c>
      <c r="M231" s="171">
        <v>4600</v>
      </c>
      <c r="N231" s="173">
        <v>0</v>
      </c>
      <c r="O231" s="477">
        <f t="shared" si="15"/>
        <v>0</v>
      </c>
      <c r="P231" s="477">
        <f t="shared" si="16"/>
        <v>0</v>
      </c>
      <c r="Q231" s="477">
        <f t="shared" si="17"/>
        <v>0</v>
      </c>
      <c r="R231" s="477">
        <f t="shared" si="18"/>
        <v>0</v>
      </c>
      <c r="T231" s="98" t="s">
        <v>2322</v>
      </c>
      <c r="U231" s="267">
        <f t="shared" si="19"/>
        <v>0</v>
      </c>
    </row>
    <row r="232" spans="1:21">
      <c r="A232" s="98">
        <v>227</v>
      </c>
      <c r="B232" s="98" t="s">
        <v>3532</v>
      </c>
      <c r="C232" s="98" t="s">
        <v>2322</v>
      </c>
      <c r="D232" s="98" t="s">
        <v>2460</v>
      </c>
      <c r="E232" s="170">
        <v>4200</v>
      </c>
      <c r="F232" s="170">
        <v>4001</v>
      </c>
      <c r="G232" s="171">
        <v>4284</v>
      </c>
      <c r="H232" s="175">
        <v>4069.8</v>
      </c>
      <c r="I232" s="175">
        <v>8246.7000000000007</v>
      </c>
      <c r="J232" s="175">
        <v>7854</v>
      </c>
      <c r="K232" s="171" t="s">
        <v>2584</v>
      </c>
      <c r="L232" s="171">
        <v>6300</v>
      </c>
      <c r="M232" s="171">
        <v>6000</v>
      </c>
      <c r="N232" s="173">
        <v>0</v>
      </c>
      <c r="O232" s="477">
        <f t="shared" si="15"/>
        <v>0</v>
      </c>
      <c r="P232" s="477">
        <f t="shared" si="16"/>
        <v>0</v>
      </c>
      <c r="Q232" s="477">
        <f t="shared" si="17"/>
        <v>0</v>
      </c>
      <c r="R232" s="477">
        <f t="shared" si="18"/>
        <v>0</v>
      </c>
      <c r="T232" s="98" t="s">
        <v>2322</v>
      </c>
      <c r="U232" s="267">
        <f t="shared" si="19"/>
        <v>0</v>
      </c>
    </row>
    <row r="233" spans="1:21">
      <c r="A233" s="98">
        <v>228</v>
      </c>
      <c r="B233" s="98" t="s">
        <v>1097</v>
      </c>
      <c r="C233" s="98" t="s">
        <v>2443</v>
      </c>
      <c r="D233" s="98" t="s">
        <v>1099</v>
      </c>
      <c r="E233" s="170">
        <v>184346</v>
      </c>
      <c r="F233" s="170">
        <v>175568</v>
      </c>
      <c r="G233" s="171">
        <v>464100</v>
      </c>
      <c r="H233" s="171">
        <v>440895</v>
      </c>
      <c r="I233" s="171">
        <v>294000</v>
      </c>
      <c r="J233" s="171">
        <v>280000</v>
      </c>
      <c r="K233" s="171" t="s">
        <v>2584</v>
      </c>
      <c r="L233" s="171">
        <v>379100</v>
      </c>
      <c r="M233" s="171">
        <v>360400</v>
      </c>
      <c r="N233" s="173">
        <v>0</v>
      </c>
      <c r="O233" s="477">
        <f t="shared" si="15"/>
        <v>0</v>
      </c>
      <c r="P233" s="477">
        <f t="shared" si="16"/>
        <v>0</v>
      </c>
      <c r="Q233" s="477">
        <f t="shared" si="17"/>
        <v>0</v>
      </c>
      <c r="R233" s="477">
        <f t="shared" si="18"/>
        <v>0</v>
      </c>
      <c r="T233" s="98" t="s">
        <v>2443</v>
      </c>
      <c r="U233" s="267">
        <f t="shared" si="19"/>
        <v>0</v>
      </c>
    </row>
    <row r="234" spans="1:21">
      <c r="A234" s="98">
        <v>229</v>
      </c>
      <c r="B234" s="98" t="s">
        <v>1097</v>
      </c>
      <c r="C234" s="98" t="s">
        <v>2322</v>
      </c>
      <c r="D234" s="98" t="s">
        <v>1101</v>
      </c>
      <c r="E234" s="170">
        <v>150082</v>
      </c>
      <c r="F234" s="170">
        <v>142933</v>
      </c>
      <c r="G234" s="171">
        <v>632996.69999999995</v>
      </c>
      <c r="H234" s="175">
        <v>601347.46</v>
      </c>
      <c r="I234" s="175">
        <v>470561.7</v>
      </c>
      <c r="J234" s="175">
        <v>448154</v>
      </c>
      <c r="K234" s="171" t="s">
        <v>2584</v>
      </c>
      <c r="L234" s="171">
        <v>551800</v>
      </c>
      <c r="M234" s="171">
        <v>524800</v>
      </c>
      <c r="N234" s="173">
        <v>0</v>
      </c>
      <c r="O234" s="477">
        <f t="shared" si="15"/>
        <v>0</v>
      </c>
      <c r="P234" s="477">
        <f t="shared" si="16"/>
        <v>0</v>
      </c>
      <c r="Q234" s="477">
        <f t="shared" si="17"/>
        <v>0</v>
      </c>
      <c r="R234" s="477">
        <f t="shared" si="18"/>
        <v>0</v>
      </c>
      <c r="T234" s="98" t="s">
        <v>2322</v>
      </c>
      <c r="U234" s="267">
        <f t="shared" si="19"/>
        <v>0</v>
      </c>
    </row>
    <row r="235" spans="1:21">
      <c r="A235" s="98">
        <v>230</v>
      </c>
      <c r="B235" s="98" t="s">
        <v>1097</v>
      </c>
      <c r="C235" s="98" t="s">
        <v>2322</v>
      </c>
      <c r="D235" s="98" t="s">
        <v>2112</v>
      </c>
      <c r="E235" s="170">
        <v>1313223</v>
      </c>
      <c r="F235" s="170">
        <v>1250689</v>
      </c>
      <c r="G235" s="171">
        <v>2023000</v>
      </c>
      <c r="H235" s="175">
        <v>1921850</v>
      </c>
      <c r="I235" s="175">
        <v>1486905</v>
      </c>
      <c r="J235" s="175">
        <v>1416100</v>
      </c>
      <c r="K235" s="171" t="s">
        <v>2584</v>
      </c>
      <c r="L235" s="171">
        <v>1755000</v>
      </c>
      <c r="M235" s="171">
        <v>1669000</v>
      </c>
      <c r="N235" s="173">
        <v>1</v>
      </c>
      <c r="O235" s="477">
        <f t="shared" si="15"/>
        <v>1300716.2000000002</v>
      </c>
      <c r="P235" s="477">
        <f t="shared" si="16"/>
        <v>2002770</v>
      </c>
      <c r="Q235" s="477">
        <f t="shared" si="17"/>
        <v>1472744</v>
      </c>
      <c r="R235" s="477">
        <f t="shared" si="18"/>
        <v>1737800</v>
      </c>
      <c r="T235" s="98" t="s">
        <v>2322</v>
      </c>
      <c r="U235" s="267">
        <f t="shared" si="19"/>
        <v>1616154</v>
      </c>
    </row>
    <row r="236" spans="1:21">
      <c r="A236" s="98">
        <v>231</v>
      </c>
      <c r="B236" s="98" t="s">
        <v>1097</v>
      </c>
      <c r="C236" s="98" t="s">
        <v>2320</v>
      </c>
      <c r="D236" s="98" t="s">
        <v>1102</v>
      </c>
      <c r="E236" s="170">
        <v>170938</v>
      </c>
      <c r="F236" s="170">
        <v>162799</v>
      </c>
      <c r="G236" s="171">
        <v>321300</v>
      </c>
      <c r="H236" s="175">
        <v>305235</v>
      </c>
      <c r="I236" s="175">
        <v>279300</v>
      </c>
      <c r="J236" s="175">
        <v>266000</v>
      </c>
      <c r="K236" s="171" t="s">
        <v>2584</v>
      </c>
      <c r="L236" s="171">
        <v>246100</v>
      </c>
      <c r="M236" s="171">
        <v>234000</v>
      </c>
      <c r="N236" s="173">
        <v>27</v>
      </c>
      <c r="O236" s="477">
        <f t="shared" si="15"/>
        <v>4571375.4000000004</v>
      </c>
      <c r="P236" s="477">
        <f t="shared" si="16"/>
        <v>8588349</v>
      </c>
      <c r="Q236" s="477">
        <f t="shared" si="17"/>
        <v>7469280</v>
      </c>
      <c r="R236" s="477">
        <f t="shared" si="18"/>
        <v>6579360</v>
      </c>
      <c r="T236" s="98" t="s">
        <v>2320</v>
      </c>
      <c r="U236" s="267">
        <f t="shared" si="19"/>
        <v>6118804.7999999998</v>
      </c>
    </row>
    <row r="237" spans="1:21">
      <c r="A237" s="98">
        <v>232</v>
      </c>
      <c r="B237" s="98" t="s">
        <v>1097</v>
      </c>
      <c r="C237" s="98" t="s">
        <v>2320</v>
      </c>
      <c r="D237" s="98" t="s">
        <v>1104</v>
      </c>
      <c r="E237" s="170">
        <v>17600</v>
      </c>
      <c r="F237" s="170">
        <v>16762</v>
      </c>
      <c r="G237" s="171">
        <v>166600</v>
      </c>
      <c r="H237" s="175">
        <v>158270</v>
      </c>
      <c r="I237" s="175">
        <v>40950</v>
      </c>
      <c r="J237" s="175">
        <v>39000</v>
      </c>
      <c r="K237" s="171" t="s">
        <v>2584</v>
      </c>
      <c r="L237" s="171">
        <v>103800</v>
      </c>
      <c r="M237" s="171">
        <v>98600</v>
      </c>
      <c r="N237" s="173">
        <v>0</v>
      </c>
      <c r="O237" s="477">
        <f t="shared" si="15"/>
        <v>0</v>
      </c>
      <c r="P237" s="477">
        <f t="shared" si="16"/>
        <v>0</v>
      </c>
      <c r="Q237" s="477">
        <f t="shared" si="17"/>
        <v>0</v>
      </c>
      <c r="R237" s="477">
        <f t="shared" si="18"/>
        <v>0</v>
      </c>
      <c r="T237" s="98" t="s">
        <v>2320</v>
      </c>
      <c r="U237" s="267">
        <f t="shared" si="19"/>
        <v>0</v>
      </c>
    </row>
    <row r="238" spans="1:21">
      <c r="A238" s="98">
        <v>233</v>
      </c>
      <c r="B238" s="98" t="s">
        <v>1097</v>
      </c>
      <c r="C238" s="98" t="s">
        <v>2320</v>
      </c>
      <c r="D238" s="98" t="s">
        <v>1106</v>
      </c>
      <c r="E238" s="170">
        <v>132428</v>
      </c>
      <c r="F238" s="170">
        <v>126122</v>
      </c>
      <c r="G238" s="171">
        <v>166600</v>
      </c>
      <c r="H238" s="175">
        <v>158270</v>
      </c>
      <c r="I238" s="175">
        <v>194314.88999999998</v>
      </c>
      <c r="J238" s="175">
        <v>185061.8</v>
      </c>
      <c r="K238" s="171" t="s">
        <v>2584</v>
      </c>
      <c r="L238" s="171">
        <v>180500</v>
      </c>
      <c r="M238" s="171">
        <v>171700</v>
      </c>
      <c r="N238" s="173">
        <v>0</v>
      </c>
      <c r="O238" s="477">
        <f t="shared" si="15"/>
        <v>0</v>
      </c>
      <c r="P238" s="477">
        <f t="shared" si="16"/>
        <v>0</v>
      </c>
      <c r="Q238" s="477">
        <f t="shared" si="17"/>
        <v>0</v>
      </c>
      <c r="R238" s="477">
        <f t="shared" si="18"/>
        <v>0</v>
      </c>
      <c r="T238" s="98" t="s">
        <v>2320</v>
      </c>
      <c r="U238" s="267">
        <f t="shared" si="19"/>
        <v>0</v>
      </c>
    </row>
    <row r="239" spans="1:21">
      <c r="A239" s="98">
        <v>234</v>
      </c>
      <c r="B239" s="98" t="s">
        <v>1097</v>
      </c>
      <c r="C239" s="98" t="s">
        <v>2320</v>
      </c>
      <c r="D239" s="98" t="s">
        <v>1107</v>
      </c>
      <c r="E239" s="170">
        <v>387344</v>
      </c>
      <c r="F239" s="170">
        <v>368899</v>
      </c>
      <c r="G239" s="171">
        <v>511700</v>
      </c>
      <c r="H239" s="171">
        <v>486115</v>
      </c>
      <c r="I239" s="171">
        <v>387343.95</v>
      </c>
      <c r="J239" s="171">
        <v>368899</v>
      </c>
      <c r="K239" s="171" t="s">
        <v>3437</v>
      </c>
      <c r="L239" s="171">
        <v>449500</v>
      </c>
      <c r="M239" s="171">
        <v>427500</v>
      </c>
      <c r="N239" s="173">
        <v>0</v>
      </c>
      <c r="O239" s="477">
        <f t="shared" si="15"/>
        <v>0</v>
      </c>
      <c r="P239" s="477">
        <f t="shared" si="16"/>
        <v>0</v>
      </c>
      <c r="Q239" s="477">
        <f t="shared" si="17"/>
        <v>0</v>
      </c>
      <c r="R239" s="477">
        <f t="shared" si="18"/>
        <v>0</v>
      </c>
      <c r="T239" s="98" t="s">
        <v>2320</v>
      </c>
      <c r="U239" s="267">
        <f t="shared" si="19"/>
        <v>0</v>
      </c>
    </row>
    <row r="240" spans="1:21">
      <c r="A240" s="98">
        <v>235</v>
      </c>
      <c r="B240" s="98" t="s">
        <v>1097</v>
      </c>
      <c r="C240" s="98" t="s">
        <v>2320</v>
      </c>
      <c r="D240" s="98" t="s">
        <v>1108</v>
      </c>
      <c r="E240" s="170">
        <v>264739</v>
      </c>
      <c r="F240" s="170">
        <v>252132</v>
      </c>
      <c r="G240" s="171">
        <v>373660</v>
      </c>
      <c r="H240" s="175">
        <v>354977</v>
      </c>
      <c r="I240" s="175">
        <v>362943</v>
      </c>
      <c r="J240" s="175">
        <v>345660</v>
      </c>
      <c r="K240" s="171" t="s">
        <v>2195</v>
      </c>
      <c r="L240" s="171">
        <v>368300</v>
      </c>
      <c r="M240" s="171">
        <v>350300</v>
      </c>
      <c r="N240" s="173">
        <v>0</v>
      </c>
      <c r="O240" s="477">
        <f t="shared" si="15"/>
        <v>0</v>
      </c>
      <c r="P240" s="477">
        <f t="shared" si="16"/>
        <v>0</v>
      </c>
      <c r="Q240" s="477">
        <f t="shared" si="17"/>
        <v>0</v>
      </c>
      <c r="R240" s="477">
        <f t="shared" si="18"/>
        <v>0</v>
      </c>
      <c r="T240" s="98" t="s">
        <v>2320</v>
      </c>
      <c r="U240" s="267">
        <f t="shared" si="19"/>
        <v>0</v>
      </c>
    </row>
    <row r="241" spans="1:21">
      <c r="A241" s="98">
        <v>236</v>
      </c>
      <c r="B241" s="98" t="s">
        <v>1097</v>
      </c>
      <c r="C241" s="98" t="s">
        <v>2412</v>
      </c>
      <c r="D241" s="98" t="s">
        <v>1109</v>
      </c>
      <c r="E241" s="170">
        <v>7429</v>
      </c>
      <c r="F241" s="170">
        <v>7082</v>
      </c>
      <c r="G241" s="171">
        <v>8496.6</v>
      </c>
      <c r="H241" s="175">
        <v>8071.77</v>
      </c>
      <c r="I241" s="175">
        <v>9775.5</v>
      </c>
      <c r="J241" s="175">
        <v>9310</v>
      </c>
      <c r="K241" s="171" t="s">
        <v>2584</v>
      </c>
      <c r="L241" s="171">
        <v>9100</v>
      </c>
      <c r="M241" s="171">
        <v>8700</v>
      </c>
      <c r="N241" s="173">
        <v>0</v>
      </c>
      <c r="O241" s="477">
        <f t="shared" si="15"/>
        <v>0</v>
      </c>
      <c r="P241" s="477">
        <f t="shared" si="16"/>
        <v>0</v>
      </c>
      <c r="Q241" s="477">
        <f t="shared" si="17"/>
        <v>0</v>
      </c>
      <c r="R241" s="477">
        <f t="shared" si="18"/>
        <v>0</v>
      </c>
      <c r="T241" s="98" t="s">
        <v>2412</v>
      </c>
      <c r="U241" s="267">
        <f t="shared" si="19"/>
        <v>0</v>
      </c>
    </row>
    <row r="242" spans="1:21">
      <c r="A242" s="98">
        <v>237</v>
      </c>
      <c r="B242" s="104" t="s">
        <v>1097</v>
      </c>
      <c r="C242" s="104" t="s">
        <v>2412</v>
      </c>
      <c r="D242" s="104" t="s">
        <v>1110</v>
      </c>
      <c r="E242" s="170">
        <v>559058</v>
      </c>
      <c r="F242" s="170">
        <v>532445</v>
      </c>
      <c r="G242" s="171">
        <v>773500</v>
      </c>
      <c r="H242" s="175">
        <v>734825</v>
      </c>
      <c r="I242" s="175">
        <v>661500</v>
      </c>
      <c r="J242" s="175">
        <v>630000</v>
      </c>
      <c r="K242" s="171" t="s">
        <v>2584</v>
      </c>
      <c r="L242" s="171">
        <v>717500</v>
      </c>
      <c r="M242" s="171">
        <v>682400</v>
      </c>
      <c r="N242" s="173">
        <v>10</v>
      </c>
      <c r="O242" s="477">
        <f t="shared" si="15"/>
        <v>5537354</v>
      </c>
      <c r="P242" s="477">
        <f t="shared" si="16"/>
        <v>7657650</v>
      </c>
      <c r="Q242" s="477">
        <f t="shared" si="17"/>
        <v>6552000</v>
      </c>
      <c r="R242" s="477">
        <f t="shared" si="18"/>
        <v>7104800</v>
      </c>
      <c r="T242" s="104" t="s">
        <v>2412</v>
      </c>
      <c r="U242" s="267">
        <f t="shared" si="19"/>
        <v>6607464</v>
      </c>
    </row>
    <row r="243" spans="1:21">
      <c r="A243" s="98">
        <v>238</v>
      </c>
      <c r="B243" s="104" t="s">
        <v>1097</v>
      </c>
      <c r="C243" s="104" t="s">
        <v>2412</v>
      </c>
      <c r="D243" s="104" t="s">
        <v>1111</v>
      </c>
      <c r="E243" s="170">
        <v>634100</v>
      </c>
      <c r="F243" s="170">
        <v>603958</v>
      </c>
      <c r="G243" s="171">
        <v>833000</v>
      </c>
      <c r="H243" s="175">
        <v>791350</v>
      </c>
      <c r="I243" s="175">
        <v>836430</v>
      </c>
      <c r="J243" s="175">
        <v>796600</v>
      </c>
      <c r="K243" s="171" t="s">
        <v>2584</v>
      </c>
      <c r="L243" s="171">
        <v>834700</v>
      </c>
      <c r="M243" s="171">
        <v>794000</v>
      </c>
      <c r="N243" s="173">
        <v>0</v>
      </c>
      <c r="O243" s="477">
        <f t="shared" si="15"/>
        <v>0</v>
      </c>
      <c r="P243" s="477">
        <f t="shared" si="16"/>
        <v>0</v>
      </c>
      <c r="Q243" s="477">
        <f t="shared" si="17"/>
        <v>0</v>
      </c>
      <c r="R243" s="477">
        <f t="shared" si="18"/>
        <v>0</v>
      </c>
      <c r="T243" s="104" t="s">
        <v>2412</v>
      </c>
      <c r="U243" s="267">
        <f t="shared" si="19"/>
        <v>0</v>
      </c>
    </row>
    <row r="244" spans="1:21">
      <c r="A244" s="98">
        <v>239</v>
      </c>
      <c r="B244" s="98" t="s">
        <v>1097</v>
      </c>
      <c r="C244" s="98" t="s">
        <v>2322</v>
      </c>
      <c r="D244" s="98" t="s">
        <v>1112</v>
      </c>
      <c r="E244" s="170">
        <v>110520</v>
      </c>
      <c r="F244" s="170">
        <v>105256</v>
      </c>
      <c r="G244" s="171">
        <v>2597960.4</v>
      </c>
      <c r="H244" s="175">
        <v>2468062.38</v>
      </c>
      <c r="I244" s="175">
        <v>110518.8</v>
      </c>
      <c r="J244" s="175">
        <v>105256</v>
      </c>
      <c r="K244" s="171" t="s">
        <v>3437</v>
      </c>
      <c r="L244" s="171">
        <v>1354200</v>
      </c>
      <c r="M244" s="171">
        <v>1286700</v>
      </c>
      <c r="N244" s="173">
        <v>0</v>
      </c>
      <c r="O244" s="477">
        <f t="shared" si="15"/>
        <v>0</v>
      </c>
      <c r="P244" s="477">
        <f t="shared" si="16"/>
        <v>0</v>
      </c>
      <c r="Q244" s="477">
        <f t="shared" si="17"/>
        <v>0</v>
      </c>
      <c r="R244" s="477">
        <f t="shared" si="18"/>
        <v>0</v>
      </c>
      <c r="T244" s="98" t="s">
        <v>2322</v>
      </c>
      <c r="U244" s="267">
        <f t="shared" si="19"/>
        <v>0</v>
      </c>
    </row>
    <row r="245" spans="1:21">
      <c r="A245" s="98">
        <v>240</v>
      </c>
      <c r="B245" s="104" t="s">
        <v>1097</v>
      </c>
      <c r="C245" s="104" t="s">
        <v>2322</v>
      </c>
      <c r="D245" s="104" t="s">
        <v>1114</v>
      </c>
      <c r="E245" s="170">
        <v>82888</v>
      </c>
      <c r="F245" s="170">
        <v>78942</v>
      </c>
      <c r="G245" s="171">
        <v>1624350</v>
      </c>
      <c r="H245" s="175">
        <v>1543132.5</v>
      </c>
      <c r="I245" s="175">
        <v>82889.100000000006</v>
      </c>
      <c r="J245" s="175">
        <v>78942</v>
      </c>
      <c r="K245" s="171" t="s">
        <v>3437</v>
      </c>
      <c r="L245" s="171">
        <v>853600</v>
      </c>
      <c r="M245" s="171">
        <v>811000</v>
      </c>
      <c r="N245" s="173">
        <v>0</v>
      </c>
      <c r="O245" s="477">
        <f t="shared" si="15"/>
        <v>0</v>
      </c>
      <c r="P245" s="477">
        <f t="shared" si="16"/>
        <v>0</v>
      </c>
      <c r="Q245" s="477">
        <f t="shared" si="17"/>
        <v>0</v>
      </c>
      <c r="R245" s="477">
        <f t="shared" si="18"/>
        <v>0</v>
      </c>
      <c r="T245" s="104" t="s">
        <v>2322</v>
      </c>
      <c r="U245" s="267">
        <f t="shared" si="19"/>
        <v>0</v>
      </c>
    </row>
    <row r="246" spans="1:21">
      <c r="A246" s="98">
        <v>241</v>
      </c>
      <c r="B246" s="98" t="s">
        <v>1097</v>
      </c>
      <c r="C246" s="98" t="s">
        <v>2322</v>
      </c>
      <c r="D246" s="98" t="s">
        <v>2462</v>
      </c>
      <c r="E246" s="170">
        <v>457753</v>
      </c>
      <c r="F246" s="170">
        <v>435991</v>
      </c>
      <c r="G246" s="171">
        <v>499800</v>
      </c>
      <c r="H246" s="171">
        <v>474810</v>
      </c>
      <c r="I246" s="171">
        <v>567822.78</v>
      </c>
      <c r="J246" s="171">
        <v>540783.6</v>
      </c>
      <c r="K246" s="171" t="s">
        <v>2584</v>
      </c>
      <c r="L246" s="171">
        <v>533800</v>
      </c>
      <c r="M246" s="171">
        <v>507800</v>
      </c>
      <c r="N246" s="173">
        <v>0</v>
      </c>
      <c r="O246" s="477">
        <f t="shared" si="15"/>
        <v>0</v>
      </c>
      <c r="P246" s="477">
        <f t="shared" si="16"/>
        <v>0</v>
      </c>
      <c r="Q246" s="477">
        <f t="shared" si="17"/>
        <v>0</v>
      </c>
      <c r="R246" s="477">
        <f t="shared" si="18"/>
        <v>0</v>
      </c>
      <c r="T246" s="98" t="s">
        <v>2322</v>
      </c>
      <c r="U246" s="267">
        <f t="shared" si="19"/>
        <v>0</v>
      </c>
    </row>
    <row r="247" spans="1:21">
      <c r="A247" s="98">
        <v>242</v>
      </c>
      <c r="B247" s="104" t="s">
        <v>1097</v>
      </c>
      <c r="C247" s="104" t="s">
        <v>2322</v>
      </c>
      <c r="D247" s="104" t="s">
        <v>1115</v>
      </c>
      <c r="E247" s="170">
        <v>414451</v>
      </c>
      <c r="F247" s="170">
        <v>394717</v>
      </c>
      <c r="G247" s="171">
        <v>1536885</v>
      </c>
      <c r="H247" s="175">
        <v>1460040.75</v>
      </c>
      <c r="I247" s="175">
        <v>443940</v>
      </c>
      <c r="J247" s="175">
        <v>422800</v>
      </c>
      <c r="K247" s="171" t="s">
        <v>3442</v>
      </c>
      <c r="L247" s="171">
        <v>990400</v>
      </c>
      <c r="M247" s="171">
        <v>941400</v>
      </c>
      <c r="N247" s="173">
        <v>0</v>
      </c>
      <c r="O247" s="477">
        <f t="shared" si="15"/>
        <v>0</v>
      </c>
      <c r="P247" s="477">
        <f t="shared" si="16"/>
        <v>0</v>
      </c>
      <c r="Q247" s="477">
        <f t="shared" si="17"/>
        <v>0</v>
      </c>
      <c r="R247" s="477">
        <f t="shared" si="18"/>
        <v>0</v>
      </c>
      <c r="T247" s="104" t="s">
        <v>2322</v>
      </c>
      <c r="U247" s="267">
        <f t="shared" si="19"/>
        <v>0</v>
      </c>
    </row>
    <row r="248" spans="1:21">
      <c r="A248" s="98">
        <v>243</v>
      </c>
      <c r="B248" s="104" t="s">
        <v>1097</v>
      </c>
      <c r="C248" s="104" t="s">
        <v>2322</v>
      </c>
      <c r="D248" s="104" t="s">
        <v>1116</v>
      </c>
      <c r="E248" s="170">
        <v>483528</v>
      </c>
      <c r="F248" s="170">
        <v>460503</v>
      </c>
      <c r="G248" s="171">
        <v>1724310</v>
      </c>
      <c r="H248" s="175">
        <v>1638094.5</v>
      </c>
      <c r="I248" s="175">
        <v>1127777.7</v>
      </c>
      <c r="J248" s="175">
        <v>1074074</v>
      </c>
      <c r="K248" s="171" t="s">
        <v>2584</v>
      </c>
      <c r="L248" s="171">
        <v>1426000</v>
      </c>
      <c r="M248" s="171">
        <v>1356100</v>
      </c>
      <c r="N248" s="173">
        <v>0</v>
      </c>
      <c r="O248" s="477">
        <f t="shared" si="15"/>
        <v>0</v>
      </c>
      <c r="P248" s="477">
        <f t="shared" si="16"/>
        <v>0</v>
      </c>
      <c r="Q248" s="477">
        <f t="shared" si="17"/>
        <v>0</v>
      </c>
      <c r="R248" s="477">
        <f t="shared" si="18"/>
        <v>0</v>
      </c>
      <c r="T248" s="104" t="s">
        <v>2322</v>
      </c>
      <c r="U248" s="267">
        <f t="shared" si="19"/>
        <v>0</v>
      </c>
    </row>
    <row r="249" spans="1:21">
      <c r="A249" s="98">
        <v>244</v>
      </c>
      <c r="B249" s="98" t="s">
        <v>1097</v>
      </c>
      <c r="C249" s="98" t="s">
        <v>2322</v>
      </c>
      <c r="D249" s="98" t="s">
        <v>1452</v>
      </c>
      <c r="E249" s="173">
        <v>170938</v>
      </c>
      <c r="F249" s="173">
        <v>162790</v>
      </c>
      <c r="G249" s="171">
        <v>2162884.5</v>
      </c>
      <c r="H249" s="240">
        <v>2054740.87</v>
      </c>
      <c r="I249" s="240">
        <v>1449000</v>
      </c>
      <c r="J249" s="240">
        <v>1380000</v>
      </c>
      <c r="K249" s="171" t="s">
        <v>2584</v>
      </c>
      <c r="L249" s="171">
        <v>1805900</v>
      </c>
      <c r="M249" s="171">
        <v>1717400</v>
      </c>
      <c r="N249" s="173">
        <v>0</v>
      </c>
      <c r="O249" s="477">
        <f t="shared" si="15"/>
        <v>0</v>
      </c>
      <c r="P249" s="477">
        <f t="shared" si="16"/>
        <v>0</v>
      </c>
      <c r="Q249" s="477">
        <f t="shared" si="17"/>
        <v>0</v>
      </c>
      <c r="R249" s="477">
        <f t="shared" si="18"/>
        <v>0</v>
      </c>
      <c r="T249" s="98" t="s">
        <v>2322</v>
      </c>
      <c r="U249" s="267">
        <f t="shared" si="19"/>
        <v>0</v>
      </c>
    </row>
    <row r="250" spans="1:21">
      <c r="A250" s="98">
        <v>245</v>
      </c>
      <c r="B250" s="98" t="s">
        <v>1097</v>
      </c>
      <c r="C250" s="98" t="s">
        <v>2322</v>
      </c>
      <c r="D250" s="98" t="s">
        <v>1451</v>
      </c>
      <c r="E250" s="173">
        <v>69412</v>
      </c>
      <c r="F250" s="173">
        <v>66107</v>
      </c>
      <c r="G250" s="171">
        <v>116203.5</v>
      </c>
      <c r="H250" s="240">
        <v>110393.92</v>
      </c>
      <c r="I250" s="240">
        <v>691950</v>
      </c>
      <c r="J250" s="240">
        <v>659000</v>
      </c>
      <c r="K250" s="171" t="s">
        <v>2584</v>
      </c>
      <c r="L250" s="171">
        <v>404100</v>
      </c>
      <c r="M250" s="171">
        <v>384700</v>
      </c>
      <c r="N250" s="173">
        <v>0</v>
      </c>
      <c r="O250" s="477">
        <f t="shared" si="15"/>
        <v>0</v>
      </c>
      <c r="P250" s="477">
        <f t="shared" si="16"/>
        <v>0</v>
      </c>
      <c r="Q250" s="477">
        <f t="shared" si="17"/>
        <v>0</v>
      </c>
      <c r="R250" s="477">
        <f t="shared" si="18"/>
        <v>0</v>
      </c>
      <c r="T250" s="98" t="s">
        <v>2322</v>
      </c>
      <c r="U250" s="267">
        <f t="shared" si="19"/>
        <v>0</v>
      </c>
    </row>
    <row r="251" spans="1:21">
      <c r="A251" s="98">
        <v>246</v>
      </c>
      <c r="B251" s="98" t="s">
        <v>1097</v>
      </c>
      <c r="C251" s="98" t="s">
        <v>2320</v>
      </c>
      <c r="D251" s="98" t="s">
        <v>1119</v>
      </c>
      <c r="E251" s="173">
        <v>49528</v>
      </c>
      <c r="F251" s="173">
        <v>47188</v>
      </c>
      <c r="G251" s="171">
        <v>154700</v>
      </c>
      <c r="H251" s="239">
        <v>146965</v>
      </c>
      <c r="I251" s="239">
        <v>49245</v>
      </c>
      <c r="J251" s="239">
        <v>46900</v>
      </c>
      <c r="K251" s="171" t="s">
        <v>2919</v>
      </c>
      <c r="L251" s="171">
        <v>102000</v>
      </c>
      <c r="M251" s="171">
        <v>96900</v>
      </c>
      <c r="N251" s="173">
        <v>2</v>
      </c>
      <c r="O251" s="477">
        <f t="shared" si="15"/>
        <v>98120</v>
      </c>
      <c r="P251" s="477">
        <f t="shared" si="16"/>
        <v>306306</v>
      </c>
      <c r="Q251" s="477">
        <f t="shared" si="17"/>
        <v>97552</v>
      </c>
      <c r="R251" s="477">
        <f t="shared" si="18"/>
        <v>201960</v>
      </c>
      <c r="T251" s="98" t="s">
        <v>2320</v>
      </c>
      <c r="U251" s="267">
        <f t="shared" si="19"/>
        <v>187822.8</v>
      </c>
    </row>
    <row r="252" spans="1:21">
      <c r="A252" s="98">
        <v>247</v>
      </c>
      <c r="B252" s="98" t="s">
        <v>1097</v>
      </c>
      <c r="C252" s="98" t="s">
        <v>2320</v>
      </c>
      <c r="D252" s="98" t="s">
        <v>2463</v>
      </c>
      <c r="E252" s="173">
        <v>624699</v>
      </c>
      <c r="F252" s="173">
        <v>594952</v>
      </c>
      <c r="G252" s="171">
        <v>740953.5</v>
      </c>
      <c r="H252" s="239">
        <v>703906.42</v>
      </c>
      <c r="I252" s="239">
        <v>832142.01</v>
      </c>
      <c r="J252" s="239">
        <v>792516.2</v>
      </c>
      <c r="K252" s="171" t="s">
        <v>2584</v>
      </c>
      <c r="L252" s="171">
        <v>786500</v>
      </c>
      <c r="M252" s="171">
        <v>748200</v>
      </c>
      <c r="N252" s="173">
        <v>2</v>
      </c>
      <c r="O252" s="477">
        <f t="shared" si="15"/>
        <v>1237499.2</v>
      </c>
      <c r="P252" s="477">
        <f t="shared" si="16"/>
        <v>1467088.1680000001</v>
      </c>
      <c r="Q252" s="477">
        <f t="shared" si="17"/>
        <v>1648433.696</v>
      </c>
      <c r="R252" s="477">
        <f t="shared" si="18"/>
        <v>1557680</v>
      </c>
      <c r="T252" s="98" t="s">
        <v>2320</v>
      </c>
      <c r="U252" s="267">
        <f t="shared" si="19"/>
        <v>1448642.4</v>
      </c>
    </row>
    <row r="253" spans="1:21">
      <c r="A253" s="98">
        <v>248</v>
      </c>
      <c r="B253" s="98" t="s">
        <v>1097</v>
      </c>
      <c r="C253" s="98" t="s">
        <v>2322</v>
      </c>
      <c r="D253" s="98" t="s">
        <v>1121</v>
      </c>
      <c r="E253" s="173">
        <v>53520</v>
      </c>
      <c r="F253" s="173">
        <v>50972</v>
      </c>
      <c r="G253" s="171">
        <v>72590</v>
      </c>
      <c r="H253" s="240">
        <v>68960.5</v>
      </c>
      <c r="I253" s="240">
        <v>70266</v>
      </c>
      <c r="J253" s="240">
        <v>66920</v>
      </c>
      <c r="K253" s="171" t="s">
        <v>2584</v>
      </c>
      <c r="L253" s="171">
        <v>71400</v>
      </c>
      <c r="M253" s="171">
        <v>67900</v>
      </c>
      <c r="N253" s="173">
        <v>25</v>
      </c>
      <c r="O253" s="477">
        <f t="shared" si="15"/>
        <v>1325260</v>
      </c>
      <c r="P253" s="477">
        <f t="shared" si="16"/>
        <v>1796602.5</v>
      </c>
      <c r="Q253" s="477">
        <f t="shared" si="17"/>
        <v>1739920</v>
      </c>
      <c r="R253" s="477">
        <f t="shared" si="18"/>
        <v>1767500</v>
      </c>
      <c r="T253" s="98" t="s">
        <v>2322</v>
      </c>
      <c r="U253" s="267">
        <f t="shared" si="19"/>
        <v>1643775</v>
      </c>
    </row>
    <row r="254" spans="1:21">
      <c r="A254" s="98">
        <v>249</v>
      </c>
      <c r="B254" s="98" t="s">
        <v>1097</v>
      </c>
      <c r="C254" s="98" t="s">
        <v>2322</v>
      </c>
      <c r="D254" s="98" t="s">
        <v>1122</v>
      </c>
      <c r="E254" s="173">
        <v>53520</v>
      </c>
      <c r="F254" s="173">
        <v>50972</v>
      </c>
      <c r="G254" s="171">
        <v>72590</v>
      </c>
      <c r="H254" s="240">
        <v>68960.5</v>
      </c>
      <c r="I254" s="240">
        <v>69825</v>
      </c>
      <c r="J254" s="240">
        <v>66500</v>
      </c>
      <c r="K254" s="171" t="s">
        <v>2584</v>
      </c>
      <c r="L254" s="171">
        <v>71200</v>
      </c>
      <c r="M254" s="171">
        <v>67700</v>
      </c>
      <c r="N254" s="173">
        <v>8</v>
      </c>
      <c r="O254" s="477">
        <f t="shared" si="15"/>
        <v>424083.20000000001</v>
      </c>
      <c r="P254" s="477">
        <f t="shared" si="16"/>
        <v>574912.80000000005</v>
      </c>
      <c r="Q254" s="477">
        <f t="shared" si="17"/>
        <v>553280</v>
      </c>
      <c r="R254" s="477">
        <f t="shared" si="18"/>
        <v>564000</v>
      </c>
      <c r="T254" s="98" t="s">
        <v>2322</v>
      </c>
      <c r="U254" s="267">
        <f t="shared" si="19"/>
        <v>524520</v>
      </c>
    </row>
    <row r="255" spans="1:21">
      <c r="A255" s="98">
        <v>250</v>
      </c>
      <c r="B255" s="98" t="s">
        <v>1097</v>
      </c>
      <c r="C255" s="98" t="s">
        <v>2322</v>
      </c>
      <c r="D255" s="98" t="s">
        <v>1123</v>
      </c>
      <c r="E255" s="173">
        <v>53520</v>
      </c>
      <c r="F255" s="173">
        <v>50972</v>
      </c>
      <c r="G255" s="171">
        <v>72590</v>
      </c>
      <c r="H255" s="240">
        <v>68960.5</v>
      </c>
      <c r="I255" s="240">
        <v>69825</v>
      </c>
      <c r="J255" s="240">
        <v>66500</v>
      </c>
      <c r="K255" s="171" t="s">
        <v>2584</v>
      </c>
      <c r="L255" s="171">
        <v>71200</v>
      </c>
      <c r="M255" s="171">
        <v>67700</v>
      </c>
      <c r="N255" s="173">
        <v>8</v>
      </c>
      <c r="O255" s="477">
        <f t="shared" si="15"/>
        <v>424083.20000000001</v>
      </c>
      <c r="P255" s="477">
        <f t="shared" si="16"/>
        <v>574912.80000000005</v>
      </c>
      <c r="Q255" s="477">
        <f t="shared" si="17"/>
        <v>553280</v>
      </c>
      <c r="R255" s="477">
        <f t="shared" si="18"/>
        <v>564000</v>
      </c>
      <c r="T255" s="98" t="s">
        <v>2322</v>
      </c>
      <c r="U255" s="267">
        <f t="shared" si="19"/>
        <v>524520</v>
      </c>
    </row>
    <row r="256" spans="1:21">
      <c r="A256" s="98">
        <v>251</v>
      </c>
      <c r="B256" s="98" t="s">
        <v>1097</v>
      </c>
      <c r="C256" s="98" t="s">
        <v>2322</v>
      </c>
      <c r="D256" s="98" t="s">
        <v>1124</v>
      </c>
      <c r="E256" s="173">
        <v>53520</v>
      </c>
      <c r="F256" s="173">
        <v>50972</v>
      </c>
      <c r="G256" s="171">
        <v>72590</v>
      </c>
      <c r="H256" s="240">
        <v>68960.5</v>
      </c>
      <c r="I256" s="240">
        <v>69825</v>
      </c>
      <c r="J256" s="240">
        <v>66500</v>
      </c>
      <c r="K256" s="171" t="s">
        <v>2584</v>
      </c>
      <c r="L256" s="171">
        <v>71200</v>
      </c>
      <c r="M256" s="171">
        <v>67700</v>
      </c>
      <c r="N256" s="173">
        <v>8</v>
      </c>
      <c r="O256" s="477">
        <f t="shared" si="15"/>
        <v>424083.20000000001</v>
      </c>
      <c r="P256" s="477">
        <f t="shared" si="16"/>
        <v>574912.80000000005</v>
      </c>
      <c r="Q256" s="477">
        <f t="shared" si="17"/>
        <v>553280</v>
      </c>
      <c r="R256" s="477">
        <f t="shared" si="18"/>
        <v>564000</v>
      </c>
      <c r="T256" s="98" t="s">
        <v>2322</v>
      </c>
      <c r="U256" s="267">
        <f t="shared" si="19"/>
        <v>524520</v>
      </c>
    </row>
    <row r="257" spans="1:21">
      <c r="A257" s="98">
        <v>252</v>
      </c>
      <c r="B257" s="98" t="s">
        <v>1097</v>
      </c>
      <c r="C257" s="98" t="s">
        <v>2322</v>
      </c>
      <c r="D257" s="98" t="s">
        <v>1126</v>
      </c>
      <c r="E257" s="173">
        <v>16540</v>
      </c>
      <c r="F257" s="173">
        <v>15752</v>
      </c>
      <c r="G257" s="171">
        <v>1674330</v>
      </c>
      <c r="H257" s="240">
        <v>1590613.5</v>
      </c>
      <c r="I257" s="240">
        <v>84636.3</v>
      </c>
      <c r="J257" s="240">
        <v>80606</v>
      </c>
      <c r="K257" s="171" t="s">
        <v>3442</v>
      </c>
      <c r="L257" s="171">
        <v>879500</v>
      </c>
      <c r="M257" s="171">
        <v>835600</v>
      </c>
      <c r="N257" s="173">
        <v>0</v>
      </c>
      <c r="O257" s="477">
        <f t="shared" si="15"/>
        <v>0</v>
      </c>
      <c r="P257" s="477">
        <f t="shared" si="16"/>
        <v>0</v>
      </c>
      <c r="Q257" s="477">
        <f t="shared" si="17"/>
        <v>0</v>
      </c>
      <c r="R257" s="477">
        <f t="shared" si="18"/>
        <v>0</v>
      </c>
      <c r="T257" s="98" t="s">
        <v>2322</v>
      </c>
      <c r="U257" s="267">
        <f t="shared" si="19"/>
        <v>0</v>
      </c>
    </row>
    <row r="258" spans="1:21">
      <c r="A258" s="98">
        <v>253</v>
      </c>
      <c r="B258" s="98" t="s">
        <v>1097</v>
      </c>
      <c r="C258" s="98" t="s">
        <v>2322</v>
      </c>
      <c r="D258" s="98" t="s">
        <v>1127</v>
      </c>
      <c r="E258" s="173">
        <v>27628</v>
      </c>
      <c r="F258" s="173">
        <v>26313</v>
      </c>
      <c r="G258" s="171">
        <v>637245</v>
      </c>
      <c r="H258" s="240">
        <v>605382.75</v>
      </c>
      <c r="I258" s="240">
        <v>300300</v>
      </c>
      <c r="J258" s="240">
        <v>286000</v>
      </c>
      <c r="K258" s="171" t="s">
        <v>2919</v>
      </c>
      <c r="L258" s="171">
        <v>468800</v>
      </c>
      <c r="M258" s="171">
        <v>445700</v>
      </c>
      <c r="N258" s="173">
        <v>0</v>
      </c>
      <c r="O258" s="477">
        <f t="shared" si="15"/>
        <v>0</v>
      </c>
      <c r="P258" s="477">
        <f t="shared" si="16"/>
        <v>0</v>
      </c>
      <c r="Q258" s="477">
        <f t="shared" si="17"/>
        <v>0</v>
      </c>
      <c r="R258" s="477">
        <f t="shared" si="18"/>
        <v>0</v>
      </c>
      <c r="T258" s="98" t="s">
        <v>2322</v>
      </c>
      <c r="U258" s="267">
        <f t="shared" si="19"/>
        <v>0</v>
      </c>
    </row>
    <row r="259" spans="1:21">
      <c r="A259" s="98">
        <v>254</v>
      </c>
      <c r="B259" s="98" t="s">
        <v>1097</v>
      </c>
      <c r="C259" s="98" t="s">
        <v>2322</v>
      </c>
      <c r="D259" s="98" t="s">
        <v>1128</v>
      </c>
      <c r="E259" s="173">
        <v>57934</v>
      </c>
      <c r="F259" s="173">
        <v>55176</v>
      </c>
      <c r="G259" s="171">
        <v>1124550</v>
      </c>
      <c r="H259" s="239">
        <v>1068322.5</v>
      </c>
      <c r="I259" s="239">
        <v>251931.75</v>
      </c>
      <c r="J259" s="239">
        <v>239935</v>
      </c>
      <c r="K259" s="171" t="s">
        <v>3442</v>
      </c>
      <c r="L259" s="171">
        <v>688200</v>
      </c>
      <c r="M259" s="171">
        <v>654100</v>
      </c>
      <c r="N259" s="173">
        <v>0</v>
      </c>
      <c r="O259" s="477">
        <f t="shared" si="15"/>
        <v>0</v>
      </c>
      <c r="P259" s="477">
        <f t="shared" si="16"/>
        <v>0</v>
      </c>
      <c r="Q259" s="477">
        <f t="shared" si="17"/>
        <v>0</v>
      </c>
      <c r="R259" s="477">
        <f t="shared" si="18"/>
        <v>0</v>
      </c>
      <c r="T259" s="98" t="s">
        <v>2322</v>
      </c>
      <c r="U259" s="267">
        <f t="shared" si="19"/>
        <v>0</v>
      </c>
    </row>
    <row r="260" spans="1:21">
      <c r="A260" s="98">
        <v>255</v>
      </c>
      <c r="B260" s="98" t="s">
        <v>1097</v>
      </c>
      <c r="C260" s="98" t="s">
        <v>2322</v>
      </c>
      <c r="D260" s="98" t="s">
        <v>1129</v>
      </c>
      <c r="E260" s="173">
        <v>99317</v>
      </c>
      <c r="F260" s="173">
        <v>94588</v>
      </c>
      <c r="G260" s="171">
        <v>716838.15</v>
      </c>
      <c r="H260" s="240">
        <v>680996.54</v>
      </c>
      <c r="I260" s="240">
        <v>58652.999999999993</v>
      </c>
      <c r="J260" s="240">
        <v>55860</v>
      </c>
      <c r="K260" s="171" t="s">
        <v>2919</v>
      </c>
      <c r="L260" s="171">
        <v>387700</v>
      </c>
      <c r="M260" s="171">
        <v>368400</v>
      </c>
      <c r="N260" s="173">
        <v>1</v>
      </c>
      <c r="O260" s="477">
        <f t="shared" si="15"/>
        <v>98371.200000000012</v>
      </c>
      <c r="P260" s="477">
        <f t="shared" si="16"/>
        <v>709669.82799999998</v>
      </c>
      <c r="Q260" s="477">
        <f t="shared" si="17"/>
        <v>58094.399999999994</v>
      </c>
      <c r="R260" s="477">
        <f t="shared" si="18"/>
        <v>383840</v>
      </c>
      <c r="T260" s="98" t="s">
        <v>2322</v>
      </c>
      <c r="U260" s="267">
        <f t="shared" si="19"/>
        <v>356971.2</v>
      </c>
    </row>
    <row r="261" spans="1:21">
      <c r="A261" s="98">
        <v>256</v>
      </c>
      <c r="B261" s="98" t="s">
        <v>1097</v>
      </c>
      <c r="C261" s="98" t="s">
        <v>2322</v>
      </c>
      <c r="D261" s="98" t="s">
        <v>1130</v>
      </c>
      <c r="E261" s="173">
        <v>77246</v>
      </c>
      <c r="F261" s="173">
        <v>73568</v>
      </c>
      <c r="G261" s="171">
        <v>974610</v>
      </c>
      <c r="H261" s="240">
        <v>925879.5</v>
      </c>
      <c r="I261" s="240">
        <v>117599.99999999999</v>
      </c>
      <c r="J261" s="240">
        <v>112000</v>
      </c>
      <c r="K261" s="171" t="s">
        <v>2919</v>
      </c>
      <c r="L261" s="171">
        <v>546100</v>
      </c>
      <c r="M261" s="171">
        <v>518900</v>
      </c>
      <c r="N261" s="173">
        <v>1</v>
      </c>
      <c r="O261" s="477">
        <f t="shared" si="15"/>
        <v>76510.400000000009</v>
      </c>
      <c r="P261" s="477">
        <f t="shared" si="16"/>
        <v>964863.9</v>
      </c>
      <c r="Q261" s="477">
        <f t="shared" si="17"/>
        <v>116480</v>
      </c>
      <c r="R261" s="477">
        <f t="shared" si="18"/>
        <v>540660</v>
      </c>
      <c r="T261" s="98" t="s">
        <v>2322</v>
      </c>
      <c r="U261" s="267">
        <f t="shared" si="19"/>
        <v>502813.8</v>
      </c>
    </row>
    <row r="262" spans="1:21">
      <c r="A262" s="98">
        <v>257</v>
      </c>
      <c r="B262" s="104" t="s">
        <v>1097</v>
      </c>
      <c r="C262" s="104" t="s">
        <v>2322</v>
      </c>
      <c r="D262" s="104" t="s">
        <v>1131</v>
      </c>
      <c r="E262" s="173">
        <v>174359</v>
      </c>
      <c r="F262" s="173">
        <v>165967</v>
      </c>
      <c r="G262" s="171">
        <v>1821895.95</v>
      </c>
      <c r="H262" s="240">
        <v>1730801.45</v>
      </c>
      <c r="I262" s="240">
        <v>1310295</v>
      </c>
      <c r="J262" s="240">
        <v>1247900</v>
      </c>
      <c r="K262" s="171" t="s">
        <v>2584</v>
      </c>
      <c r="L262" s="171">
        <v>1566100</v>
      </c>
      <c r="M262" s="171">
        <v>1489400</v>
      </c>
      <c r="N262" s="173">
        <v>0</v>
      </c>
      <c r="O262" s="477">
        <f t="shared" ref="O262:O325" si="20">((N262*80%)*E262)+((N262*20%)*F262)</f>
        <v>0</v>
      </c>
      <c r="P262" s="477">
        <f t="shared" ref="P262:P325" si="21">((N262*80%)*G262)+((N262*20%)*H262)</f>
        <v>0</v>
      </c>
      <c r="Q262" s="477">
        <f t="shared" ref="Q262:Q325" si="22">((N262*80%)*I262)+((N262*20%)*J262)</f>
        <v>0</v>
      </c>
      <c r="R262" s="477">
        <f t="shared" ref="R262:R325" si="23">((N262*80%)*L262)+((N262*20%)*M262)</f>
        <v>0</v>
      </c>
      <c r="T262" s="104" t="s">
        <v>2322</v>
      </c>
      <c r="U262" s="267">
        <f t="shared" si="19"/>
        <v>0</v>
      </c>
    </row>
    <row r="263" spans="1:21">
      <c r="A263" s="98">
        <v>258</v>
      </c>
      <c r="B263" s="98" t="s">
        <v>1097</v>
      </c>
      <c r="C263" s="98" t="s">
        <v>2322</v>
      </c>
      <c r="D263" s="98" t="s">
        <v>1132</v>
      </c>
      <c r="E263" s="173">
        <v>114657</v>
      </c>
      <c r="F263" s="173">
        <v>109197</v>
      </c>
      <c r="G263" s="171">
        <v>1545506.55</v>
      </c>
      <c r="H263" s="240">
        <v>1468231.52</v>
      </c>
      <c r="I263" s="240">
        <v>1423805.25</v>
      </c>
      <c r="J263" s="240">
        <v>1356005</v>
      </c>
      <c r="K263" s="171" t="s">
        <v>2584</v>
      </c>
      <c r="L263" s="171">
        <v>1484700</v>
      </c>
      <c r="M263" s="171">
        <v>1412100</v>
      </c>
      <c r="N263" s="173">
        <v>1</v>
      </c>
      <c r="O263" s="477">
        <f t="shared" si="20"/>
        <v>113565</v>
      </c>
      <c r="P263" s="477">
        <f t="shared" si="21"/>
        <v>1530051.544</v>
      </c>
      <c r="Q263" s="477">
        <f t="shared" si="22"/>
        <v>1410245.2</v>
      </c>
      <c r="R263" s="477">
        <f t="shared" si="23"/>
        <v>1470180</v>
      </c>
      <c r="T263" s="98" t="s">
        <v>2322</v>
      </c>
      <c r="U263" s="267">
        <f t="shared" ref="U263:U326" si="24">R263-(R263*7%)</f>
        <v>1367267.4</v>
      </c>
    </row>
    <row r="264" spans="1:21">
      <c r="A264" s="98">
        <v>259</v>
      </c>
      <c r="B264" s="98" t="s">
        <v>1097</v>
      </c>
      <c r="C264" s="98" t="s">
        <v>2322</v>
      </c>
      <c r="D264" s="98" t="s">
        <v>1133</v>
      </c>
      <c r="E264" s="173">
        <v>772372</v>
      </c>
      <c r="F264" s="173">
        <v>735531</v>
      </c>
      <c r="G264" s="171">
        <v>821100</v>
      </c>
      <c r="H264" s="240">
        <v>780045</v>
      </c>
      <c r="I264" s="240">
        <v>1061825.0999999999</v>
      </c>
      <c r="J264" s="240">
        <v>1011261.9999999999</v>
      </c>
      <c r="K264" s="171" t="s">
        <v>2584</v>
      </c>
      <c r="L264" s="171">
        <v>941500</v>
      </c>
      <c r="M264" s="171">
        <v>895700</v>
      </c>
      <c r="N264" s="173">
        <v>4</v>
      </c>
      <c r="O264" s="477">
        <f t="shared" si="20"/>
        <v>3060015.2</v>
      </c>
      <c r="P264" s="477">
        <f t="shared" si="21"/>
        <v>3251556</v>
      </c>
      <c r="Q264" s="477">
        <f t="shared" si="22"/>
        <v>4206849.92</v>
      </c>
      <c r="R264" s="477">
        <f t="shared" si="23"/>
        <v>3729360</v>
      </c>
      <c r="T264" s="98" t="s">
        <v>2322</v>
      </c>
      <c r="U264" s="267">
        <f t="shared" si="24"/>
        <v>3468304.8</v>
      </c>
    </row>
    <row r="265" spans="1:21">
      <c r="A265" s="98">
        <v>260</v>
      </c>
      <c r="B265" s="98" t="s">
        <v>1097</v>
      </c>
      <c r="C265" s="98" t="s">
        <v>2322</v>
      </c>
      <c r="D265" s="98" t="s">
        <v>1134</v>
      </c>
      <c r="E265" s="173">
        <v>884165</v>
      </c>
      <c r="F265" s="173">
        <v>841964</v>
      </c>
      <c r="G265" s="171">
        <v>937125</v>
      </c>
      <c r="H265" s="240">
        <v>890268.75</v>
      </c>
      <c r="I265" s="240">
        <v>1143333.6599999999</v>
      </c>
      <c r="J265" s="240">
        <v>1088889.2</v>
      </c>
      <c r="K265" s="171" t="s">
        <v>2584</v>
      </c>
      <c r="L265" s="171">
        <v>1040200</v>
      </c>
      <c r="M265" s="171">
        <v>989600</v>
      </c>
      <c r="N265" s="173">
        <v>4</v>
      </c>
      <c r="O265" s="477">
        <f t="shared" si="20"/>
        <v>3502899.2000000002</v>
      </c>
      <c r="P265" s="477">
        <f t="shared" si="21"/>
        <v>3711015</v>
      </c>
      <c r="Q265" s="477">
        <f t="shared" si="22"/>
        <v>4529779.0719999997</v>
      </c>
      <c r="R265" s="477">
        <f t="shared" si="23"/>
        <v>4120320</v>
      </c>
      <c r="T265" s="98" t="s">
        <v>2322</v>
      </c>
      <c r="U265" s="267">
        <f t="shared" si="24"/>
        <v>3831897.6</v>
      </c>
    </row>
    <row r="266" spans="1:21">
      <c r="A266" s="98">
        <v>261</v>
      </c>
      <c r="B266" s="98" t="s">
        <v>1097</v>
      </c>
      <c r="C266" s="98" t="s">
        <v>2322</v>
      </c>
      <c r="D266" s="98" t="s">
        <v>1135</v>
      </c>
      <c r="E266" s="173">
        <v>1450586</v>
      </c>
      <c r="F266" s="173">
        <v>1381388</v>
      </c>
      <c r="G266" s="171">
        <v>1899240</v>
      </c>
      <c r="H266" s="240">
        <v>1804278</v>
      </c>
      <c r="I266" s="240">
        <v>1617000</v>
      </c>
      <c r="J266" s="240">
        <v>1540000</v>
      </c>
      <c r="K266" s="171" t="s">
        <v>2584</v>
      </c>
      <c r="L266" s="171">
        <v>1758100</v>
      </c>
      <c r="M266" s="171">
        <v>1672100</v>
      </c>
      <c r="N266" s="173">
        <v>1</v>
      </c>
      <c r="O266" s="477">
        <f t="shared" si="20"/>
        <v>1436746.4000000001</v>
      </c>
      <c r="P266" s="477">
        <f t="shared" si="21"/>
        <v>1880247.6</v>
      </c>
      <c r="Q266" s="477">
        <f t="shared" si="22"/>
        <v>1601600</v>
      </c>
      <c r="R266" s="477">
        <f t="shared" si="23"/>
        <v>1740900</v>
      </c>
      <c r="T266" s="98" t="s">
        <v>2322</v>
      </c>
      <c r="U266" s="267">
        <f t="shared" si="24"/>
        <v>1619037</v>
      </c>
    </row>
    <row r="267" spans="1:21">
      <c r="A267" s="98">
        <v>262</v>
      </c>
      <c r="B267" s="98" t="s">
        <v>1097</v>
      </c>
      <c r="C267" s="98" t="s">
        <v>2322</v>
      </c>
      <c r="D267" s="98" t="s">
        <v>1136</v>
      </c>
      <c r="E267" s="173">
        <v>773855</v>
      </c>
      <c r="F267" s="173">
        <v>736906</v>
      </c>
      <c r="G267" s="171">
        <v>952000</v>
      </c>
      <c r="H267" s="240">
        <v>904400</v>
      </c>
      <c r="I267" s="240">
        <v>942497.85000000009</v>
      </c>
      <c r="J267" s="240">
        <v>897617</v>
      </c>
      <c r="K267" s="171" t="s">
        <v>2584</v>
      </c>
      <c r="L267" s="171">
        <v>947200</v>
      </c>
      <c r="M267" s="171">
        <v>901000</v>
      </c>
      <c r="N267" s="173">
        <v>0</v>
      </c>
      <c r="O267" s="477">
        <f t="shared" si="20"/>
        <v>0</v>
      </c>
      <c r="P267" s="477">
        <f t="shared" si="21"/>
        <v>0</v>
      </c>
      <c r="Q267" s="477">
        <f t="shared" si="22"/>
        <v>0</v>
      </c>
      <c r="R267" s="477">
        <f t="shared" si="23"/>
        <v>0</v>
      </c>
      <c r="T267" s="98" t="s">
        <v>2322</v>
      </c>
      <c r="U267" s="267">
        <f t="shared" si="24"/>
        <v>0</v>
      </c>
    </row>
    <row r="268" spans="1:21">
      <c r="A268" s="98">
        <v>263</v>
      </c>
      <c r="B268" s="98" t="s">
        <v>1097</v>
      </c>
      <c r="C268" s="98" t="s">
        <v>2322</v>
      </c>
      <c r="D268" s="98" t="s">
        <v>1137</v>
      </c>
      <c r="E268" s="173">
        <v>474524</v>
      </c>
      <c r="F268" s="173">
        <v>451924</v>
      </c>
      <c r="G268" s="171">
        <v>720211.8</v>
      </c>
      <c r="H268" s="240">
        <v>684201.21</v>
      </c>
      <c r="I268" s="240">
        <v>733950</v>
      </c>
      <c r="J268" s="240">
        <v>699000</v>
      </c>
      <c r="K268" s="171" t="s">
        <v>2584</v>
      </c>
      <c r="L268" s="171">
        <v>727100</v>
      </c>
      <c r="M268" s="171">
        <v>691600</v>
      </c>
      <c r="N268" s="173">
        <v>0</v>
      </c>
      <c r="O268" s="477">
        <f t="shared" si="20"/>
        <v>0</v>
      </c>
      <c r="P268" s="477">
        <f t="shared" si="21"/>
        <v>0</v>
      </c>
      <c r="Q268" s="477">
        <f t="shared" si="22"/>
        <v>0</v>
      </c>
      <c r="R268" s="477">
        <f t="shared" si="23"/>
        <v>0</v>
      </c>
      <c r="T268" s="98" t="s">
        <v>2322</v>
      </c>
      <c r="U268" s="267">
        <f t="shared" si="24"/>
        <v>0</v>
      </c>
    </row>
    <row r="269" spans="1:21">
      <c r="A269" s="98">
        <v>264</v>
      </c>
      <c r="B269" s="98" t="s">
        <v>1097</v>
      </c>
      <c r="C269" s="98" t="s">
        <v>2322</v>
      </c>
      <c r="D269" s="98" t="s">
        <v>1141</v>
      </c>
      <c r="E269" s="173">
        <v>2731248</v>
      </c>
      <c r="F269" s="173">
        <v>2600185</v>
      </c>
      <c r="G269" s="171">
        <v>3017792.4</v>
      </c>
      <c r="H269" s="240">
        <v>2866902.7800000003</v>
      </c>
      <c r="I269" s="240">
        <v>3386994.6599999997</v>
      </c>
      <c r="J269" s="240">
        <v>3225709.1999999997</v>
      </c>
      <c r="K269" s="171" t="s">
        <v>2584</v>
      </c>
      <c r="L269" s="171">
        <v>3202400</v>
      </c>
      <c r="M269" s="171">
        <v>3046300</v>
      </c>
      <c r="N269" s="173">
        <v>0</v>
      </c>
      <c r="O269" s="477">
        <f t="shared" si="20"/>
        <v>0</v>
      </c>
      <c r="P269" s="477">
        <f t="shared" si="21"/>
        <v>0</v>
      </c>
      <c r="Q269" s="477">
        <f t="shared" si="22"/>
        <v>0</v>
      </c>
      <c r="R269" s="477">
        <f t="shared" si="23"/>
        <v>0</v>
      </c>
      <c r="T269" s="98" t="s">
        <v>2322</v>
      </c>
      <c r="U269" s="267">
        <f t="shared" si="24"/>
        <v>0</v>
      </c>
    </row>
    <row r="270" spans="1:21">
      <c r="A270" s="98">
        <v>265</v>
      </c>
      <c r="B270" s="98" t="s">
        <v>1097</v>
      </c>
      <c r="C270" s="98" t="s">
        <v>2322</v>
      </c>
      <c r="D270" s="98" t="s">
        <v>1140</v>
      </c>
      <c r="E270" s="173">
        <v>2169136</v>
      </c>
      <c r="F270" s="173">
        <v>2063639</v>
      </c>
      <c r="G270" s="171">
        <v>2142000</v>
      </c>
      <c r="H270" s="240">
        <v>2034900</v>
      </c>
      <c r="I270" s="240">
        <f>+J270*1.05</f>
        <v>2079000</v>
      </c>
      <c r="J270" s="240">
        <v>1980000</v>
      </c>
      <c r="K270" s="171" t="s">
        <v>2584</v>
      </c>
      <c r="L270" s="171">
        <v>2110500</v>
      </c>
      <c r="M270" s="171">
        <v>2007500</v>
      </c>
      <c r="N270" s="173">
        <v>2</v>
      </c>
      <c r="O270" s="477">
        <f t="shared" si="20"/>
        <v>4296073.2</v>
      </c>
      <c r="P270" s="477">
        <f t="shared" si="21"/>
        <v>4241160</v>
      </c>
      <c r="Q270" s="477">
        <f t="shared" si="22"/>
        <v>4118400</v>
      </c>
      <c r="R270" s="477">
        <f t="shared" si="23"/>
        <v>4179800</v>
      </c>
      <c r="T270" s="98" t="s">
        <v>2322</v>
      </c>
      <c r="U270" s="267">
        <f t="shared" si="24"/>
        <v>3887214</v>
      </c>
    </row>
    <row r="271" spans="1:21">
      <c r="A271" s="98">
        <v>266</v>
      </c>
      <c r="B271" s="98" t="s">
        <v>1097</v>
      </c>
      <c r="C271" s="98" t="s">
        <v>2322</v>
      </c>
      <c r="D271" s="98" t="s">
        <v>1468</v>
      </c>
      <c r="E271" s="173">
        <v>1111265</v>
      </c>
      <c r="F271" s="173">
        <v>1058084</v>
      </c>
      <c r="G271" s="171">
        <v>2201500</v>
      </c>
      <c r="H271" s="240">
        <v>2091425</v>
      </c>
      <c r="I271" s="240">
        <v>1837499.9999999998</v>
      </c>
      <c r="J271" s="240">
        <v>1750000</v>
      </c>
      <c r="K271" s="171" t="s">
        <v>2584</v>
      </c>
      <c r="L271" s="171">
        <v>2019500</v>
      </c>
      <c r="M271" s="171">
        <v>1920700</v>
      </c>
      <c r="N271" s="173">
        <v>1</v>
      </c>
      <c r="O271" s="477">
        <f t="shared" si="20"/>
        <v>1100628.8</v>
      </c>
      <c r="P271" s="477">
        <f t="shared" si="21"/>
        <v>2179485</v>
      </c>
      <c r="Q271" s="477">
        <f t="shared" si="22"/>
        <v>1820000</v>
      </c>
      <c r="R271" s="477">
        <f t="shared" si="23"/>
        <v>1999740</v>
      </c>
      <c r="T271" s="98" t="s">
        <v>2322</v>
      </c>
      <c r="U271" s="267">
        <f t="shared" si="24"/>
        <v>1859758.2</v>
      </c>
    </row>
    <row r="272" spans="1:21">
      <c r="A272" s="98">
        <v>267</v>
      </c>
      <c r="B272" s="98" t="s">
        <v>1097</v>
      </c>
      <c r="C272" s="98" t="s">
        <v>2322</v>
      </c>
      <c r="D272" s="98" t="s">
        <v>1139</v>
      </c>
      <c r="E272" s="173">
        <v>772484</v>
      </c>
      <c r="F272" s="173">
        <v>735406</v>
      </c>
      <c r="G272" s="171">
        <v>1249500</v>
      </c>
      <c r="H272" s="240">
        <v>1187025</v>
      </c>
      <c r="I272" s="240">
        <v>1256850</v>
      </c>
      <c r="J272" s="240">
        <v>1197000</v>
      </c>
      <c r="K272" s="171" t="s">
        <v>2584</v>
      </c>
      <c r="L272" s="171">
        <v>1253200</v>
      </c>
      <c r="M272" s="171">
        <v>1192000</v>
      </c>
      <c r="N272" s="173">
        <v>2</v>
      </c>
      <c r="O272" s="477">
        <f t="shared" si="20"/>
        <v>1530136.8000000003</v>
      </c>
      <c r="P272" s="477">
        <f t="shared" si="21"/>
        <v>2474010</v>
      </c>
      <c r="Q272" s="477">
        <f t="shared" si="22"/>
        <v>2489760</v>
      </c>
      <c r="R272" s="477">
        <f t="shared" si="23"/>
        <v>2481920</v>
      </c>
      <c r="T272" s="98" t="s">
        <v>2322</v>
      </c>
      <c r="U272" s="267">
        <f t="shared" si="24"/>
        <v>2308185.6</v>
      </c>
    </row>
    <row r="273" spans="1:21">
      <c r="A273" s="98">
        <v>268</v>
      </c>
      <c r="B273" s="98" t="s">
        <v>1097</v>
      </c>
      <c r="C273" s="98" t="s">
        <v>2322</v>
      </c>
      <c r="D273" s="98" t="s">
        <v>2464</v>
      </c>
      <c r="E273" s="173">
        <v>772372</v>
      </c>
      <c r="F273" s="173">
        <v>735406</v>
      </c>
      <c r="G273" s="171">
        <v>1237005</v>
      </c>
      <c r="H273" s="240">
        <v>1175154.75</v>
      </c>
      <c r="I273" s="240">
        <v>776160</v>
      </c>
      <c r="J273" s="240">
        <v>739200</v>
      </c>
      <c r="K273" s="171" t="s">
        <v>2584</v>
      </c>
      <c r="L273" s="171">
        <v>1006600</v>
      </c>
      <c r="M273" s="171">
        <v>957200</v>
      </c>
      <c r="N273" s="173">
        <v>2</v>
      </c>
      <c r="O273" s="477">
        <f t="shared" si="20"/>
        <v>1529957.6</v>
      </c>
      <c r="P273" s="477">
        <f t="shared" si="21"/>
        <v>2449269.9</v>
      </c>
      <c r="Q273" s="477">
        <f t="shared" si="22"/>
        <v>1537536</v>
      </c>
      <c r="R273" s="477">
        <f t="shared" si="23"/>
        <v>1993440</v>
      </c>
      <c r="T273" s="98" t="s">
        <v>2322</v>
      </c>
      <c r="U273" s="267">
        <f t="shared" si="24"/>
        <v>1853899.2</v>
      </c>
    </row>
    <row r="274" spans="1:21">
      <c r="A274" s="98">
        <v>269</v>
      </c>
      <c r="B274" s="98" t="s">
        <v>1097</v>
      </c>
      <c r="C274" s="98" t="s">
        <v>2322</v>
      </c>
      <c r="D274" s="98" t="s">
        <v>2465</v>
      </c>
      <c r="E274" s="173">
        <v>1220525</v>
      </c>
      <c r="F274" s="173">
        <v>1162391</v>
      </c>
      <c r="G274" s="171">
        <v>2039084.04</v>
      </c>
      <c r="H274" s="240">
        <v>1937129.6</v>
      </c>
      <c r="I274" s="240">
        <v>1722000</v>
      </c>
      <c r="J274" s="240">
        <v>1640000</v>
      </c>
      <c r="K274" s="171" t="s">
        <v>2584</v>
      </c>
      <c r="L274" s="171">
        <v>1880500</v>
      </c>
      <c r="M274" s="171">
        <v>1788600</v>
      </c>
      <c r="N274" s="173">
        <v>0</v>
      </c>
      <c r="O274" s="477">
        <f t="shared" si="20"/>
        <v>0</v>
      </c>
      <c r="P274" s="477">
        <f t="shared" si="21"/>
        <v>0</v>
      </c>
      <c r="Q274" s="477">
        <f t="shared" si="22"/>
        <v>0</v>
      </c>
      <c r="R274" s="477">
        <f t="shared" si="23"/>
        <v>0</v>
      </c>
      <c r="T274" s="98" t="s">
        <v>2322</v>
      </c>
      <c r="U274" s="267">
        <f t="shared" si="24"/>
        <v>0</v>
      </c>
    </row>
    <row r="275" spans="1:21">
      <c r="A275" s="98">
        <v>270</v>
      </c>
      <c r="B275" s="98" t="s">
        <v>1097</v>
      </c>
      <c r="C275" s="98" t="s">
        <v>2322</v>
      </c>
      <c r="D275" s="98" t="s">
        <v>1142</v>
      </c>
      <c r="E275" s="173">
        <v>773644</v>
      </c>
      <c r="F275" s="173">
        <v>736656</v>
      </c>
      <c r="G275" s="171">
        <v>833000</v>
      </c>
      <c r="H275" s="240">
        <v>791350</v>
      </c>
      <c r="I275" s="240">
        <v>865830</v>
      </c>
      <c r="J275" s="240">
        <v>824600</v>
      </c>
      <c r="K275" s="171" t="s">
        <v>2584</v>
      </c>
      <c r="L275" s="171">
        <v>849400</v>
      </c>
      <c r="M275" s="171">
        <v>808000</v>
      </c>
      <c r="N275" s="173">
        <v>0</v>
      </c>
      <c r="O275" s="477">
        <f t="shared" si="20"/>
        <v>0</v>
      </c>
      <c r="P275" s="477">
        <f t="shared" si="21"/>
        <v>0</v>
      </c>
      <c r="Q275" s="477">
        <f t="shared" si="22"/>
        <v>0</v>
      </c>
      <c r="R275" s="477">
        <f t="shared" si="23"/>
        <v>0</v>
      </c>
      <c r="T275" s="98" t="s">
        <v>2322</v>
      </c>
      <c r="U275" s="267">
        <f t="shared" si="24"/>
        <v>0</v>
      </c>
    </row>
    <row r="276" spans="1:21">
      <c r="A276" s="98">
        <v>271</v>
      </c>
      <c r="B276" s="98" t="s">
        <v>1097</v>
      </c>
      <c r="C276" s="98" t="s">
        <v>2322</v>
      </c>
      <c r="D276" s="98" t="s">
        <v>1143</v>
      </c>
      <c r="E276" s="173">
        <v>556088</v>
      </c>
      <c r="F276" s="173">
        <v>529042</v>
      </c>
      <c r="G276" s="171">
        <v>1041458.25</v>
      </c>
      <c r="H276" s="240">
        <v>989385.04</v>
      </c>
      <c r="I276" s="240">
        <v>1050000</v>
      </c>
      <c r="J276" s="240">
        <v>1000000</v>
      </c>
      <c r="K276" s="171" t="s">
        <v>2584</v>
      </c>
      <c r="L276" s="171">
        <v>1045700</v>
      </c>
      <c r="M276" s="171">
        <v>994700</v>
      </c>
      <c r="N276" s="173">
        <v>1</v>
      </c>
      <c r="O276" s="477">
        <f t="shared" si="20"/>
        <v>550678.80000000005</v>
      </c>
      <c r="P276" s="477">
        <f t="shared" si="21"/>
        <v>1031043.6080000001</v>
      </c>
      <c r="Q276" s="477">
        <f t="shared" si="22"/>
        <v>1040000</v>
      </c>
      <c r="R276" s="477">
        <f t="shared" si="23"/>
        <v>1035500</v>
      </c>
      <c r="T276" s="98" t="s">
        <v>2322</v>
      </c>
      <c r="U276" s="267">
        <f t="shared" si="24"/>
        <v>963015</v>
      </c>
    </row>
    <row r="277" spans="1:21">
      <c r="A277" s="98">
        <v>272</v>
      </c>
      <c r="B277" s="98" t="s">
        <v>1097</v>
      </c>
      <c r="C277" s="98" t="s">
        <v>2322</v>
      </c>
      <c r="D277" s="98" t="s">
        <v>1144</v>
      </c>
      <c r="E277" s="173">
        <v>337573</v>
      </c>
      <c r="F277" s="173">
        <v>321427</v>
      </c>
      <c r="G277" s="171">
        <v>464100</v>
      </c>
      <c r="H277" s="240">
        <v>440895</v>
      </c>
      <c r="I277" s="240">
        <v>405087.9</v>
      </c>
      <c r="J277" s="240">
        <v>385798</v>
      </c>
      <c r="K277" s="171" t="s">
        <v>2584</v>
      </c>
      <c r="L277" s="171">
        <v>434600</v>
      </c>
      <c r="M277" s="171">
        <v>413300</v>
      </c>
      <c r="N277" s="173">
        <v>0</v>
      </c>
      <c r="O277" s="477">
        <f t="shared" si="20"/>
        <v>0</v>
      </c>
      <c r="P277" s="477">
        <f t="shared" si="21"/>
        <v>0</v>
      </c>
      <c r="Q277" s="477">
        <f t="shared" si="22"/>
        <v>0</v>
      </c>
      <c r="R277" s="477">
        <f t="shared" si="23"/>
        <v>0</v>
      </c>
      <c r="T277" s="98" t="s">
        <v>2322</v>
      </c>
      <c r="U277" s="267">
        <f t="shared" si="24"/>
        <v>0</v>
      </c>
    </row>
    <row r="278" spans="1:21">
      <c r="A278" s="98">
        <v>273</v>
      </c>
      <c r="B278" s="98" t="s">
        <v>1097</v>
      </c>
      <c r="C278" s="98" t="s">
        <v>2322</v>
      </c>
      <c r="D278" s="98" t="s">
        <v>1145</v>
      </c>
      <c r="E278" s="173">
        <v>237150</v>
      </c>
      <c r="F278" s="173">
        <v>225750</v>
      </c>
      <c r="G278" s="171">
        <v>737800</v>
      </c>
      <c r="H278" s="240">
        <v>700910</v>
      </c>
      <c r="I278" s="240">
        <v>796181.4</v>
      </c>
      <c r="J278" s="240">
        <v>758268</v>
      </c>
      <c r="K278" s="171" t="s">
        <v>2584</v>
      </c>
      <c r="L278" s="171">
        <v>767000</v>
      </c>
      <c r="M278" s="171">
        <v>729600</v>
      </c>
      <c r="N278" s="173">
        <v>0</v>
      </c>
      <c r="O278" s="477">
        <f t="shared" si="20"/>
        <v>0</v>
      </c>
      <c r="P278" s="477">
        <f t="shared" si="21"/>
        <v>0</v>
      </c>
      <c r="Q278" s="477">
        <f t="shared" si="22"/>
        <v>0</v>
      </c>
      <c r="R278" s="477">
        <f t="shared" si="23"/>
        <v>0</v>
      </c>
      <c r="T278" s="98" t="s">
        <v>2322</v>
      </c>
      <c r="U278" s="267">
        <f t="shared" si="24"/>
        <v>0</v>
      </c>
    </row>
    <row r="279" spans="1:21">
      <c r="A279" s="98">
        <v>274</v>
      </c>
      <c r="B279" s="98" t="s">
        <v>1097</v>
      </c>
      <c r="C279" s="98" t="s">
        <v>2322</v>
      </c>
      <c r="D279" s="98" t="s">
        <v>1461</v>
      </c>
      <c r="E279" s="173">
        <v>244876</v>
      </c>
      <c r="F279" s="173">
        <v>232628</v>
      </c>
      <c r="G279" s="171">
        <v>511700</v>
      </c>
      <c r="H279" s="240">
        <v>486115</v>
      </c>
      <c r="I279" s="240">
        <v>313950</v>
      </c>
      <c r="J279" s="240">
        <v>299000</v>
      </c>
      <c r="K279" s="171" t="s">
        <v>2584</v>
      </c>
      <c r="L279" s="171">
        <v>412800</v>
      </c>
      <c r="M279" s="171">
        <v>392600</v>
      </c>
      <c r="N279" s="173">
        <v>1</v>
      </c>
      <c r="O279" s="477">
        <f t="shared" si="20"/>
        <v>242426.40000000002</v>
      </c>
      <c r="P279" s="477">
        <f t="shared" si="21"/>
        <v>506583</v>
      </c>
      <c r="Q279" s="477">
        <f t="shared" si="22"/>
        <v>310960</v>
      </c>
      <c r="R279" s="477">
        <f t="shared" si="23"/>
        <v>408760</v>
      </c>
      <c r="T279" s="98" t="s">
        <v>2322</v>
      </c>
      <c r="U279" s="267">
        <f t="shared" si="24"/>
        <v>380146.8</v>
      </c>
    </row>
    <row r="280" spans="1:21">
      <c r="A280" s="98">
        <v>275</v>
      </c>
      <c r="B280" s="98" t="s">
        <v>1097</v>
      </c>
      <c r="C280" s="98" t="s">
        <v>2322</v>
      </c>
      <c r="D280" s="98" t="s">
        <v>1147</v>
      </c>
      <c r="E280" s="173">
        <v>773644</v>
      </c>
      <c r="F280" s="173">
        <v>736781</v>
      </c>
      <c r="G280" s="171">
        <v>1011500</v>
      </c>
      <c r="H280" s="240">
        <v>960925</v>
      </c>
      <c r="I280" s="240">
        <v>1012844.7000000001</v>
      </c>
      <c r="J280" s="240">
        <v>964614</v>
      </c>
      <c r="K280" s="171" t="s">
        <v>2584</v>
      </c>
      <c r="L280" s="171">
        <v>1012200</v>
      </c>
      <c r="M280" s="171">
        <v>962800</v>
      </c>
      <c r="N280" s="173">
        <v>0</v>
      </c>
      <c r="O280" s="477">
        <f t="shared" si="20"/>
        <v>0</v>
      </c>
      <c r="P280" s="477">
        <f t="shared" si="21"/>
        <v>0</v>
      </c>
      <c r="Q280" s="477">
        <f t="shared" si="22"/>
        <v>0</v>
      </c>
      <c r="R280" s="477">
        <f t="shared" si="23"/>
        <v>0</v>
      </c>
      <c r="T280" s="98" t="s">
        <v>2322</v>
      </c>
      <c r="U280" s="267">
        <f t="shared" si="24"/>
        <v>0</v>
      </c>
    </row>
    <row r="281" spans="1:21">
      <c r="A281" s="98">
        <v>276</v>
      </c>
      <c r="B281" s="98" t="s">
        <v>1097</v>
      </c>
      <c r="C281" s="98" t="s">
        <v>2322</v>
      </c>
      <c r="D281" s="98" t="s">
        <v>1148</v>
      </c>
      <c r="E281" s="173">
        <v>2937690</v>
      </c>
      <c r="F281" s="173">
        <v>2797794</v>
      </c>
      <c r="G281" s="239">
        <v>2937753</v>
      </c>
      <c r="H281" s="240">
        <v>2790865.35</v>
      </c>
      <c r="I281" s="240">
        <v>3858955.8</v>
      </c>
      <c r="J281" s="240">
        <v>3675195.9999999995</v>
      </c>
      <c r="K281" s="171" t="s">
        <v>2584</v>
      </c>
      <c r="L281" s="171">
        <v>3398400</v>
      </c>
      <c r="M281" s="171">
        <v>3233000</v>
      </c>
      <c r="N281" s="336">
        <v>1</v>
      </c>
      <c r="O281" s="477">
        <f t="shared" si="20"/>
        <v>2909710.8</v>
      </c>
      <c r="P281" s="477">
        <f t="shared" si="21"/>
        <v>2908375.4699999997</v>
      </c>
      <c r="Q281" s="477">
        <f t="shared" si="22"/>
        <v>3822203.84</v>
      </c>
      <c r="R281" s="477">
        <f t="shared" si="23"/>
        <v>3365320</v>
      </c>
      <c r="T281" s="98" t="s">
        <v>2322</v>
      </c>
      <c r="U281" s="267">
        <f t="shared" si="24"/>
        <v>3129747.6</v>
      </c>
    </row>
    <row r="282" spans="1:21">
      <c r="A282" s="98">
        <v>277</v>
      </c>
      <c r="B282" s="98" t="s">
        <v>1097</v>
      </c>
      <c r="C282" s="98" t="s">
        <v>2322</v>
      </c>
      <c r="D282" s="98" t="s">
        <v>1151</v>
      </c>
      <c r="E282" s="173">
        <v>3538876</v>
      </c>
      <c r="F282" s="173">
        <v>3370358</v>
      </c>
      <c r="G282" s="239">
        <v>1494901.8</v>
      </c>
      <c r="H282" s="240">
        <v>1420156.71</v>
      </c>
      <c r="I282" s="240">
        <v>1190398.6499999999</v>
      </c>
      <c r="J282" s="240">
        <v>1133713</v>
      </c>
      <c r="K282" s="171" t="s">
        <v>2584</v>
      </c>
      <c r="L282" s="171">
        <v>1342700</v>
      </c>
      <c r="M282" s="171">
        <v>1276900</v>
      </c>
      <c r="N282" s="173">
        <v>0</v>
      </c>
      <c r="O282" s="477">
        <f t="shared" si="20"/>
        <v>0</v>
      </c>
      <c r="P282" s="477">
        <f t="shared" si="21"/>
        <v>0</v>
      </c>
      <c r="Q282" s="477">
        <f t="shared" si="22"/>
        <v>0</v>
      </c>
      <c r="R282" s="477">
        <f t="shared" si="23"/>
        <v>0</v>
      </c>
      <c r="T282" s="98" t="s">
        <v>2322</v>
      </c>
      <c r="U282" s="267">
        <f t="shared" si="24"/>
        <v>0</v>
      </c>
    </row>
    <row r="283" spans="1:21">
      <c r="A283" s="98">
        <v>278</v>
      </c>
      <c r="B283" s="98" t="s">
        <v>1097</v>
      </c>
      <c r="C283" s="98" t="s">
        <v>2322</v>
      </c>
      <c r="D283" s="98" t="s">
        <v>1152</v>
      </c>
      <c r="E283" s="173">
        <v>838697</v>
      </c>
      <c r="F283" s="173">
        <v>798691</v>
      </c>
      <c r="G283" s="239">
        <v>1274889.8400000001</v>
      </c>
      <c r="H283" s="240">
        <v>1211145.1100000001</v>
      </c>
      <c r="I283" s="240">
        <v>1141543.2</v>
      </c>
      <c r="J283" s="240">
        <v>1087184</v>
      </c>
      <c r="K283" s="171" t="s">
        <v>2584</v>
      </c>
      <c r="L283" s="171">
        <v>1208200</v>
      </c>
      <c r="M283" s="171">
        <v>1149200</v>
      </c>
      <c r="N283" s="173">
        <v>0</v>
      </c>
      <c r="O283" s="477">
        <f t="shared" si="20"/>
        <v>0</v>
      </c>
      <c r="P283" s="477">
        <f t="shared" si="21"/>
        <v>0</v>
      </c>
      <c r="Q283" s="477">
        <f t="shared" si="22"/>
        <v>0</v>
      </c>
      <c r="R283" s="477">
        <f t="shared" si="23"/>
        <v>0</v>
      </c>
      <c r="T283" s="98" t="s">
        <v>2322</v>
      </c>
      <c r="U283" s="267">
        <f t="shared" si="24"/>
        <v>0</v>
      </c>
    </row>
    <row r="284" spans="1:21">
      <c r="A284" s="98">
        <v>279</v>
      </c>
      <c r="B284" s="98" t="s">
        <v>1097</v>
      </c>
      <c r="C284" s="98" t="s">
        <v>2322</v>
      </c>
      <c r="D284" s="98" t="s">
        <v>1153</v>
      </c>
      <c r="E284" s="173">
        <v>838697</v>
      </c>
      <c r="F284" s="173">
        <v>798691</v>
      </c>
      <c r="G284" s="239">
        <v>1250999.3999999999</v>
      </c>
      <c r="H284" s="240">
        <v>1188449.43</v>
      </c>
      <c r="I284" s="240">
        <v>1315650</v>
      </c>
      <c r="J284" s="240">
        <v>1253000</v>
      </c>
      <c r="K284" s="171" t="s">
        <v>2584</v>
      </c>
      <c r="L284" s="171">
        <v>1283300</v>
      </c>
      <c r="M284" s="171">
        <v>1220700</v>
      </c>
      <c r="N284" s="173">
        <v>0</v>
      </c>
      <c r="O284" s="477">
        <f t="shared" si="20"/>
        <v>0</v>
      </c>
      <c r="P284" s="477">
        <f t="shared" si="21"/>
        <v>0</v>
      </c>
      <c r="Q284" s="477">
        <f t="shared" si="22"/>
        <v>0</v>
      </c>
      <c r="R284" s="477">
        <f t="shared" si="23"/>
        <v>0</v>
      </c>
      <c r="T284" s="98" t="s">
        <v>2322</v>
      </c>
      <c r="U284" s="267">
        <f t="shared" si="24"/>
        <v>0</v>
      </c>
    </row>
    <row r="285" spans="1:21">
      <c r="A285" s="98">
        <v>280</v>
      </c>
      <c r="B285" s="98" t="s">
        <v>1097</v>
      </c>
      <c r="C285" s="98" t="s">
        <v>2322</v>
      </c>
      <c r="D285" s="98" t="s">
        <v>1154</v>
      </c>
      <c r="E285" s="173">
        <v>800072</v>
      </c>
      <c r="F285" s="173">
        <v>761670</v>
      </c>
      <c r="G285" s="239">
        <v>1274889.8400000001</v>
      </c>
      <c r="H285" s="239">
        <v>1211145.1100000001</v>
      </c>
      <c r="I285" s="239">
        <v>1141543.2</v>
      </c>
      <c r="J285" s="239">
        <v>1087184</v>
      </c>
      <c r="K285" s="171" t="s">
        <v>2584</v>
      </c>
      <c r="L285" s="171">
        <v>1208200</v>
      </c>
      <c r="M285" s="171">
        <v>1149200</v>
      </c>
      <c r="N285" s="173">
        <v>0</v>
      </c>
      <c r="O285" s="477">
        <f t="shared" si="20"/>
        <v>0</v>
      </c>
      <c r="P285" s="477">
        <f t="shared" si="21"/>
        <v>0</v>
      </c>
      <c r="Q285" s="477">
        <f t="shared" si="22"/>
        <v>0</v>
      </c>
      <c r="R285" s="477">
        <f t="shared" si="23"/>
        <v>0</v>
      </c>
      <c r="T285" s="98" t="s">
        <v>2322</v>
      </c>
      <c r="U285" s="267">
        <f t="shared" si="24"/>
        <v>0</v>
      </c>
    </row>
    <row r="286" spans="1:21">
      <c r="A286" s="98">
        <v>281</v>
      </c>
      <c r="B286" s="98" t="s">
        <v>1097</v>
      </c>
      <c r="C286" s="98" t="s">
        <v>2322</v>
      </c>
      <c r="D286" s="98" t="s">
        <v>1155</v>
      </c>
      <c r="E286" s="173">
        <v>800072</v>
      </c>
      <c r="F286" s="173">
        <v>761670</v>
      </c>
      <c r="G286" s="239">
        <v>1274889.8400000001</v>
      </c>
      <c r="H286" s="240">
        <v>1211145.1100000001</v>
      </c>
      <c r="I286" s="240">
        <v>1141543.2</v>
      </c>
      <c r="J286" s="240">
        <v>1087184</v>
      </c>
      <c r="K286" s="171" t="s">
        <v>2584</v>
      </c>
      <c r="L286" s="171">
        <v>1208200</v>
      </c>
      <c r="M286" s="171">
        <v>1149200</v>
      </c>
      <c r="N286" s="173">
        <v>0</v>
      </c>
      <c r="O286" s="477">
        <f t="shared" si="20"/>
        <v>0</v>
      </c>
      <c r="P286" s="477">
        <f t="shared" si="21"/>
        <v>0</v>
      </c>
      <c r="Q286" s="477">
        <f t="shared" si="22"/>
        <v>0</v>
      </c>
      <c r="R286" s="477">
        <f t="shared" si="23"/>
        <v>0</v>
      </c>
      <c r="T286" s="98" t="s">
        <v>2322</v>
      </c>
      <c r="U286" s="267">
        <f t="shared" si="24"/>
        <v>0</v>
      </c>
    </row>
    <row r="287" spans="1:21">
      <c r="A287" s="98">
        <v>282</v>
      </c>
      <c r="B287" s="98" t="s">
        <v>1097</v>
      </c>
      <c r="C287" s="104" t="s">
        <v>2322</v>
      </c>
      <c r="D287" s="104" t="s">
        <v>1157</v>
      </c>
      <c r="E287" s="173">
        <v>882838</v>
      </c>
      <c r="F287" s="173">
        <v>840464</v>
      </c>
      <c r="G287" s="239">
        <v>1071000</v>
      </c>
      <c r="H287" s="240">
        <v>1017450</v>
      </c>
      <c r="I287" s="240">
        <v>1176000</v>
      </c>
      <c r="J287" s="240">
        <v>1120000</v>
      </c>
      <c r="K287" s="171" t="s">
        <v>2584</v>
      </c>
      <c r="L287" s="171">
        <v>1123500</v>
      </c>
      <c r="M287" s="171">
        <v>1068700</v>
      </c>
      <c r="N287" s="173">
        <v>0</v>
      </c>
      <c r="O287" s="477">
        <f t="shared" si="20"/>
        <v>0</v>
      </c>
      <c r="P287" s="477">
        <f t="shared" si="21"/>
        <v>0</v>
      </c>
      <c r="Q287" s="477">
        <f t="shared" si="22"/>
        <v>0</v>
      </c>
      <c r="R287" s="477">
        <f t="shared" si="23"/>
        <v>0</v>
      </c>
      <c r="T287" s="104" t="s">
        <v>2322</v>
      </c>
      <c r="U287" s="267">
        <f t="shared" si="24"/>
        <v>0</v>
      </c>
    </row>
    <row r="288" spans="1:21">
      <c r="A288" s="98">
        <v>283</v>
      </c>
      <c r="B288" s="98" t="s">
        <v>1097</v>
      </c>
      <c r="C288" s="104" t="s">
        <v>2322</v>
      </c>
      <c r="D288" s="104" t="s">
        <v>1158</v>
      </c>
      <c r="E288" s="173">
        <v>3862423</v>
      </c>
      <c r="F288" s="173">
        <v>3627001</v>
      </c>
      <c r="G288" s="239">
        <v>3862502</v>
      </c>
      <c r="H288" s="240">
        <v>3669376.9</v>
      </c>
      <c r="I288" s="240">
        <v>5145000</v>
      </c>
      <c r="J288" s="240">
        <v>4900000</v>
      </c>
      <c r="K288" s="171" t="s">
        <v>2584</v>
      </c>
      <c r="L288" s="171">
        <v>4503800</v>
      </c>
      <c r="M288" s="171">
        <v>4284700</v>
      </c>
      <c r="N288" s="173">
        <v>0</v>
      </c>
      <c r="O288" s="477">
        <f t="shared" si="20"/>
        <v>0</v>
      </c>
      <c r="P288" s="477">
        <f t="shared" si="21"/>
        <v>0</v>
      </c>
      <c r="Q288" s="477">
        <f t="shared" si="22"/>
        <v>0</v>
      </c>
      <c r="R288" s="477">
        <f t="shared" si="23"/>
        <v>0</v>
      </c>
      <c r="T288" s="104" t="s">
        <v>2322</v>
      </c>
      <c r="U288" s="267">
        <f t="shared" si="24"/>
        <v>0</v>
      </c>
    </row>
    <row r="289" spans="1:21">
      <c r="A289" s="98">
        <v>284</v>
      </c>
      <c r="B289" s="98" t="s">
        <v>1097</v>
      </c>
      <c r="C289" s="104" t="s">
        <v>2322</v>
      </c>
      <c r="D289" s="104" t="s">
        <v>1159</v>
      </c>
      <c r="E289" s="173">
        <v>2762</v>
      </c>
      <c r="F289" s="173">
        <v>2630</v>
      </c>
      <c r="G289" s="239">
        <v>535500</v>
      </c>
      <c r="H289" s="240">
        <v>508725</v>
      </c>
      <c r="I289" s="240">
        <v>235276.65000000002</v>
      </c>
      <c r="J289" s="240">
        <v>224073</v>
      </c>
      <c r="K289" s="171" t="s">
        <v>2584</v>
      </c>
      <c r="L289" s="171">
        <v>385400</v>
      </c>
      <c r="M289" s="171">
        <v>366400</v>
      </c>
      <c r="N289" s="173">
        <v>0</v>
      </c>
      <c r="O289" s="477">
        <f t="shared" si="20"/>
        <v>0</v>
      </c>
      <c r="P289" s="477">
        <f t="shared" si="21"/>
        <v>0</v>
      </c>
      <c r="Q289" s="477">
        <f t="shared" si="22"/>
        <v>0</v>
      </c>
      <c r="R289" s="477">
        <f t="shared" si="23"/>
        <v>0</v>
      </c>
      <c r="T289" s="104" t="s">
        <v>2322</v>
      </c>
      <c r="U289" s="267">
        <f t="shared" si="24"/>
        <v>0</v>
      </c>
    </row>
    <row r="290" spans="1:21">
      <c r="A290" s="98">
        <v>285</v>
      </c>
      <c r="B290" s="98" t="s">
        <v>1097</v>
      </c>
      <c r="C290" s="104" t="s">
        <v>2322</v>
      </c>
      <c r="D290" s="104" t="s">
        <v>1160</v>
      </c>
      <c r="E290" s="173">
        <v>8287</v>
      </c>
      <c r="F290" s="173">
        <v>7892</v>
      </c>
      <c r="G290" s="239">
        <v>1665633.48</v>
      </c>
      <c r="H290" s="240">
        <v>1582351.33</v>
      </c>
      <c r="I290" s="240">
        <v>388500</v>
      </c>
      <c r="J290" s="240">
        <v>370000</v>
      </c>
      <c r="K290" s="171" t="s">
        <v>2919</v>
      </c>
      <c r="L290" s="171">
        <v>1027100</v>
      </c>
      <c r="M290" s="171">
        <v>976200</v>
      </c>
      <c r="N290" s="173">
        <v>0</v>
      </c>
      <c r="O290" s="477">
        <f t="shared" si="20"/>
        <v>0</v>
      </c>
      <c r="P290" s="477">
        <f t="shared" si="21"/>
        <v>0</v>
      </c>
      <c r="Q290" s="477">
        <f t="shared" si="22"/>
        <v>0</v>
      </c>
      <c r="R290" s="477">
        <f t="shared" si="23"/>
        <v>0</v>
      </c>
      <c r="T290" s="104" t="s">
        <v>2322</v>
      </c>
      <c r="U290" s="267">
        <f t="shared" si="24"/>
        <v>0</v>
      </c>
    </row>
    <row r="291" spans="1:21">
      <c r="A291" s="98">
        <v>286</v>
      </c>
      <c r="B291" s="98" t="s">
        <v>1097</v>
      </c>
      <c r="C291" s="104" t="s">
        <v>2322</v>
      </c>
      <c r="D291" s="104" t="s">
        <v>1162</v>
      </c>
      <c r="E291" s="173">
        <v>305418</v>
      </c>
      <c r="F291" s="173">
        <v>290910</v>
      </c>
      <c r="G291" s="239">
        <v>305473</v>
      </c>
      <c r="H291" s="240">
        <v>290199.34999999998</v>
      </c>
      <c r="I291" s="240">
        <v>319247.25</v>
      </c>
      <c r="J291" s="240">
        <v>304045</v>
      </c>
      <c r="K291" s="171" t="s">
        <v>2584</v>
      </c>
      <c r="L291" s="171">
        <v>312400</v>
      </c>
      <c r="M291" s="171">
        <v>297100</v>
      </c>
      <c r="N291" s="173">
        <v>1</v>
      </c>
      <c r="O291" s="477">
        <f t="shared" si="20"/>
        <v>302516.40000000002</v>
      </c>
      <c r="P291" s="477">
        <f t="shared" si="21"/>
        <v>302418.27</v>
      </c>
      <c r="Q291" s="477">
        <f t="shared" si="22"/>
        <v>316206.80000000005</v>
      </c>
      <c r="R291" s="477">
        <f t="shared" si="23"/>
        <v>309340</v>
      </c>
      <c r="T291" s="104" t="s">
        <v>2322</v>
      </c>
      <c r="U291" s="267">
        <f t="shared" si="24"/>
        <v>287686.2</v>
      </c>
    </row>
    <row r="292" spans="1:21">
      <c r="A292" s="98">
        <v>287</v>
      </c>
      <c r="B292" s="98" t="s">
        <v>1097</v>
      </c>
      <c r="C292" s="104" t="s">
        <v>2322</v>
      </c>
      <c r="D292" s="104" t="s">
        <v>1164</v>
      </c>
      <c r="E292" s="173">
        <v>605334</v>
      </c>
      <c r="F292" s="173">
        <v>576996</v>
      </c>
      <c r="G292" s="239">
        <v>605353</v>
      </c>
      <c r="H292" s="240">
        <v>575085.35</v>
      </c>
      <c r="I292" s="240">
        <v>693693</v>
      </c>
      <c r="J292" s="240">
        <v>660660</v>
      </c>
      <c r="K292" s="171" t="s">
        <v>2584</v>
      </c>
      <c r="L292" s="171">
        <v>649500</v>
      </c>
      <c r="M292" s="171">
        <v>617900</v>
      </c>
      <c r="N292" s="173">
        <v>0</v>
      </c>
      <c r="O292" s="477">
        <f t="shared" si="20"/>
        <v>0</v>
      </c>
      <c r="P292" s="477">
        <f t="shared" si="21"/>
        <v>0</v>
      </c>
      <c r="Q292" s="477">
        <f t="shared" si="22"/>
        <v>0</v>
      </c>
      <c r="R292" s="477">
        <f t="shared" si="23"/>
        <v>0</v>
      </c>
      <c r="T292" s="104" t="s">
        <v>2322</v>
      </c>
      <c r="U292" s="267">
        <f t="shared" si="24"/>
        <v>0</v>
      </c>
    </row>
    <row r="293" spans="1:21">
      <c r="A293" s="98">
        <v>288</v>
      </c>
      <c r="B293" s="98" t="s">
        <v>1097</v>
      </c>
      <c r="C293" s="104" t="s">
        <v>2322</v>
      </c>
      <c r="D293" s="104" t="s">
        <v>1165</v>
      </c>
      <c r="E293" s="173">
        <v>580946</v>
      </c>
      <c r="F293" s="173">
        <v>553304</v>
      </c>
      <c r="G293" s="239">
        <v>580958</v>
      </c>
      <c r="H293" s="239">
        <v>551910.1</v>
      </c>
      <c r="I293" s="239">
        <v>464146.61999999994</v>
      </c>
      <c r="J293" s="239">
        <v>442044.39999999997</v>
      </c>
      <c r="K293" s="171" t="s">
        <v>3443</v>
      </c>
      <c r="L293" s="171">
        <v>522600</v>
      </c>
      <c r="M293" s="171">
        <v>497000</v>
      </c>
      <c r="N293" s="173">
        <v>0</v>
      </c>
      <c r="O293" s="477">
        <f t="shared" si="20"/>
        <v>0</v>
      </c>
      <c r="P293" s="477">
        <f t="shared" si="21"/>
        <v>0</v>
      </c>
      <c r="Q293" s="477">
        <f t="shared" si="22"/>
        <v>0</v>
      </c>
      <c r="R293" s="477">
        <f t="shared" si="23"/>
        <v>0</v>
      </c>
      <c r="T293" s="104" t="s">
        <v>2322</v>
      </c>
      <c r="U293" s="267">
        <f t="shared" si="24"/>
        <v>0</v>
      </c>
    </row>
    <row r="294" spans="1:21">
      <c r="A294" s="98">
        <v>289</v>
      </c>
      <c r="B294" s="98" t="s">
        <v>1097</v>
      </c>
      <c r="C294" s="98" t="s">
        <v>2322</v>
      </c>
      <c r="D294" s="98" t="s">
        <v>1167</v>
      </c>
      <c r="E294" s="173">
        <v>365077</v>
      </c>
      <c r="F294" s="173">
        <v>347692</v>
      </c>
      <c r="G294" s="239">
        <v>365092</v>
      </c>
      <c r="H294" s="240">
        <v>346837.4</v>
      </c>
      <c r="I294" s="240">
        <v>482307</v>
      </c>
      <c r="J294" s="240">
        <v>459340</v>
      </c>
      <c r="K294" s="171" t="s">
        <v>2584</v>
      </c>
      <c r="L294" s="171">
        <v>423700</v>
      </c>
      <c r="M294" s="171">
        <v>403100</v>
      </c>
      <c r="N294" s="173">
        <v>0</v>
      </c>
      <c r="O294" s="477">
        <f t="shared" si="20"/>
        <v>0</v>
      </c>
      <c r="P294" s="477">
        <f t="shared" si="21"/>
        <v>0</v>
      </c>
      <c r="Q294" s="477">
        <f t="shared" si="22"/>
        <v>0</v>
      </c>
      <c r="R294" s="477">
        <f t="shared" si="23"/>
        <v>0</v>
      </c>
      <c r="T294" s="98" t="s">
        <v>2322</v>
      </c>
      <c r="U294" s="267">
        <f t="shared" si="24"/>
        <v>0</v>
      </c>
    </row>
    <row r="295" spans="1:21">
      <c r="A295" s="98">
        <v>290</v>
      </c>
      <c r="B295" s="98" t="s">
        <v>1097</v>
      </c>
      <c r="C295" s="98" t="s">
        <v>2322</v>
      </c>
      <c r="D295" s="98" t="s">
        <v>1168</v>
      </c>
      <c r="E295" s="173">
        <v>1622020</v>
      </c>
      <c r="F295" s="173">
        <v>1544831</v>
      </c>
      <c r="G295" s="239">
        <v>1622089</v>
      </c>
      <c r="H295" s="240">
        <v>1540984.55</v>
      </c>
      <c r="I295" s="240">
        <v>1486905</v>
      </c>
      <c r="J295" s="240">
        <v>1416100</v>
      </c>
      <c r="K295" s="171" t="s">
        <v>2584</v>
      </c>
      <c r="L295" s="171">
        <v>1554500</v>
      </c>
      <c r="M295" s="171">
        <v>1478500</v>
      </c>
      <c r="N295" s="173">
        <v>0</v>
      </c>
      <c r="O295" s="477">
        <f t="shared" si="20"/>
        <v>0</v>
      </c>
      <c r="P295" s="477">
        <f t="shared" si="21"/>
        <v>0</v>
      </c>
      <c r="Q295" s="477">
        <f t="shared" si="22"/>
        <v>0</v>
      </c>
      <c r="R295" s="477">
        <f t="shared" si="23"/>
        <v>0</v>
      </c>
      <c r="T295" s="98" t="s">
        <v>2322</v>
      </c>
      <c r="U295" s="267">
        <f t="shared" si="24"/>
        <v>0</v>
      </c>
    </row>
    <row r="296" spans="1:21">
      <c r="A296" s="98">
        <v>291</v>
      </c>
      <c r="B296" s="98" t="s">
        <v>1097</v>
      </c>
      <c r="C296" s="104" t="s">
        <v>2322</v>
      </c>
      <c r="D296" s="104" t="s">
        <v>2466</v>
      </c>
      <c r="E296" s="173">
        <v>827660</v>
      </c>
      <c r="F296" s="173">
        <v>788248</v>
      </c>
      <c r="G296" s="239">
        <v>827660.47</v>
      </c>
      <c r="H296" s="240">
        <v>786277.03</v>
      </c>
      <c r="I296" s="240">
        <v>1741605.6</v>
      </c>
      <c r="J296" s="240">
        <v>1658672</v>
      </c>
      <c r="K296" s="171" t="s">
        <v>2584</v>
      </c>
      <c r="L296" s="171">
        <v>1284600</v>
      </c>
      <c r="M296" s="171">
        <v>1222500</v>
      </c>
      <c r="N296" s="173">
        <v>2</v>
      </c>
      <c r="O296" s="477">
        <f t="shared" si="20"/>
        <v>1639555.2</v>
      </c>
      <c r="P296" s="477">
        <f t="shared" si="21"/>
        <v>1638767.5640000002</v>
      </c>
      <c r="Q296" s="477">
        <f t="shared" si="22"/>
        <v>3450037.7600000007</v>
      </c>
      <c r="R296" s="477">
        <f t="shared" si="23"/>
        <v>2544360</v>
      </c>
      <c r="T296" s="104" t="s">
        <v>2322</v>
      </c>
      <c r="U296" s="267">
        <f t="shared" si="24"/>
        <v>2366254.7999999998</v>
      </c>
    </row>
    <row r="297" spans="1:21">
      <c r="A297" s="98">
        <v>292</v>
      </c>
      <c r="B297" s="98" t="s">
        <v>1097</v>
      </c>
      <c r="C297" s="104" t="s">
        <v>2322</v>
      </c>
      <c r="D297" s="104" t="s">
        <v>1174</v>
      </c>
      <c r="E297" s="173">
        <v>1553685</v>
      </c>
      <c r="F297" s="173">
        <v>1479702</v>
      </c>
      <c r="G297" s="239">
        <v>1554140</v>
      </c>
      <c r="H297" s="240">
        <v>1476433</v>
      </c>
      <c r="I297" s="240">
        <v>2449020</v>
      </c>
      <c r="J297" s="240">
        <v>2332400</v>
      </c>
      <c r="K297" s="171" t="s">
        <v>2584</v>
      </c>
      <c r="L297" s="171">
        <v>2001600</v>
      </c>
      <c r="M297" s="171">
        <v>1904400</v>
      </c>
      <c r="N297" s="173">
        <v>0</v>
      </c>
      <c r="O297" s="477">
        <f t="shared" si="20"/>
        <v>0</v>
      </c>
      <c r="P297" s="477">
        <f t="shared" si="21"/>
        <v>0</v>
      </c>
      <c r="Q297" s="477">
        <f t="shared" si="22"/>
        <v>0</v>
      </c>
      <c r="R297" s="477">
        <f t="shared" si="23"/>
        <v>0</v>
      </c>
      <c r="T297" s="104" t="s">
        <v>2322</v>
      </c>
      <c r="U297" s="267">
        <f t="shared" si="24"/>
        <v>0</v>
      </c>
    </row>
    <row r="298" spans="1:21">
      <c r="A298" s="98">
        <v>293</v>
      </c>
      <c r="B298" s="98" t="s">
        <v>1097</v>
      </c>
      <c r="C298" s="98" t="s">
        <v>2322</v>
      </c>
      <c r="D298" s="104" t="s">
        <v>1175</v>
      </c>
      <c r="E298" s="173">
        <v>3177</v>
      </c>
      <c r="F298" s="173">
        <v>3025</v>
      </c>
      <c r="G298" s="239">
        <v>1465113.72</v>
      </c>
      <c r="H298" s="240">
        <v>1391858.51</v>
      </c>
      <c r="I298" s="240">
        <v>3176.25</v>
      </c>
      <c r="J298" s="240">
        <v>3025</v>
      </c>
      <c r="K298" s="171" t="s">
        <v>3437</v>
      </c>
      <c r="L298" s="171">
        <v>734100</v>
      </c>
      <c r="M298" s="171">
        <v>697400</v>
      </c>
      <c r="N298" s="173">
        <v>0</v>
      </c>
      <c r="O298" s="477">
        <f t="shared" si="20"/>
        <v>0</v>
      </c>
      <c r="P298" s="477">
        <f t="shared" si="21"/>
        <v>0</v>
      </c>
      <c r="Q298" s="477">
        <f t="shared" si="22"/>
        <v>0</v>
      </c>
      <c r="R298" s="477">
        <f t="shared" si="23"/>
        <v>0</v>
      </c>
      <c r="T298" s="98" t="s">
        <v>2322</v>
      </c>
      <c r="U298" s="267">
        <f t="shared" si="24"/>
        <v>0</v>
      </c>
    </row>
    <row r="299" spans="1:21">
      <c r="A299" s="98">
        <v>294</v>
      </c>
      <c r="B299" s="98" t="s">
        <v>1097</v>
      </c>
      <c r="C299" s="104" t="s">
        <v>2322</v>
      </c>
      <c r="D299" s="104" t="s">
        <v>2467</v>
      </c>
      <c r="E299" s="173">
        <v>1945802</v>
      </c>
      <c r="F299" s="173">
        <v>1851021</v>
      </c>
      <c r="G299" s="239">
        <v>1945802.32</v>
      </c>
      <c r="H299" s="240">
        <v>1848512.68</v>
      </c>
      <c r="I299" s="173">
        <v>1943572.05</v>
      </c>
      <c r="J299" s="173">
        <v>1851021</v>
      </c>
      <c r="K299" s="171" t="s">
        <v>3437</v>
      </c>
      <c r="L299" s="171">
        <v>1944700</v>
      </c>
      <c r="M299" s="171">
        <v>1849800</v>
      </c>
      <c r="N299" s="173">
        <v>1</v>
      </c>
      <c r="O299" s="477">
        <f t="shared" si="20"/>
        <v>1926845.8</v>
      </c>
      <c r="P299" s="477">
        <f t="shared" si="21"/>
        <v>1926344.3920000002</v>
      </c>
      <c r="Q299" s="477">
        <f t="shared" si="22"/>
        <v>1925061.84</v>
      </c>
      <c r="R299" s="477">
        <f t="shared" si="23"/>
        <v>1925720</v>
      </c>
      <c r="T299" s="104" t="s">
        <v>2322</v>
      </c>
      <c r="U299" s="267">
        <f t="shared" si="24"/>
        <v>1790919.6</v>
      </c>
    </row>
    <row r="300" spans="1:21">
      <c r="A300" s="98">
        <v>295</v>
      </c>
      <c r="B300" s="98" t="s">
        <v>1097</v>
      </c>
      <c r="C300" s="98" t="s">
        <v>2322</v>
      </c>
      <c r="D300" s="98" t="s">
        <v>1183</v>
      </c>
      <c r="E300" s="173">
        <v>1947653</v>
      </c>
      <c r="F300" s="173">
        <v>1854773</v>
      </c>
      <c r="G300" s="239">
        <v>1947673</v>
      </c>
      <c r="H300" s="240">
        <v>1850289.35</v>
      </c>
      <c r="I300" s="240">
        <v>1890643.44</v>
      </c>
      <c r="J300" s="240">
        <v>1800612.7999999998</v>
      </c>
      <c r="K300" s="171" t="s">
        <v>2584</v>
      </c>
      <c r="L300" s="171">
        <v>1919200</v>
      </c>
      <c r="M300" s="171">
        <v>1825500</v>
      </c>
      <c r="N300" s="173">
        <v>1</v>
      </c>
      <c r="O300" s="477">
        <f t="shared" si="20"/>
        <v>1929077.0000000002</v>
      </c>
      <c r="P300" s="477">
        <f t="shared" si="21"/>
        <v>1928196.2700000003</v>
      </c>
      <c r="Q300" s="477">
        <f t="shared" si="22"/>
        <v>1872637.3120000002</v>
      </c>
      <c r="R300" s="477">
        <f t="shared" si="23"/>
        <v>1900460</v>
      </c>
      <c r="T300" s="98" t="s">
        <v>2322</v>
      </c>
      <c r="U300" s="267">
        <f t="shared" si="24"/>
        <v>1767427.8</v>
      </c>
    </row>
    <row r="301" spans="1:21">
      <c r="A301" s="98">
        <v>296</v>
      </c>
      <c r="B301" s="98" t="s">
        <v>1097</v>
      </c>
      <c r="C301" s="104" t="s">
        <v>2322</v>
      </c>
      <c r="D301" s="104" t="s">
        <v>1177</v>
      </c>
      <c r="E301" s="173">
        <v>154495</v>
      </c>
      <c r="F301" s="173">
        <v>147139</v>
      </c>
      <c r="G301" s="239">
        <v>618800</v>
      </c>
      <c r="H301" s="239">
        <v>587860</v>
      </c>
      <c r="I301" s="239">
        <v>185491.95</v>
      </c>
      <c r="J301" s="239">
        <v>176659</v>
      </c>
      <c r="K301" s="171" t="s">
        <v>3442</v>
      </c>
      <c r="L301" s="171">
        <v>402100</v>
      </c>
      <c r="M301" s="171">
        <v>382300</v>
      </c>
      <c r="N301" s="173">
        <v>0</v>
      </c>
      <c r="O301" s="477">
        <f t="shared" si="20"/>
        <v>0</v>
      </c>
      <c r="P301" s="477">
        <f t="shared" si="21"/>
        <v>0</v>
      </c>
      <c r="Q301" s="477">
        <f t="shared" si="22"/>
        <v>0</v>
      </c>
      <c r="R301" s="477">
        <f t="shared" si="23"/>
        <v>0</v>
      </c>
      <c r="T301" s="104" t="s">
        <v>2322</v>
      </c>
      <c r="U301" s="267">
        <f t="shared" si="24"/>
        <v>0</v>
      </c>
    </row>
    <row r="302" spans="1:21">
      <c r="A302" s="98">
        <v>297</v>
      </c>
      <c r="B302" s="98" t="s">
        <v>1097</v>
      </c>
      <c r="C302" s="104" t="s">
        <v>2322</v>
      </c>
      <c r="D302" s="104" t="s">
        <v>1178</v>
      </c>
      <c r="E302" s="173">
        <v>1886816</v>
      </c>
      <c r="F302" s="173">
        <v>1788487</v>
      </c>
      <c r="G302" s="239">
        <v>2499000</v>
      </c>
      <c r="H302" s="240">
        <v>2374050</v>
      </c>
      <c r="I302" s="240">
        <v>4195945.95</v>
      </c>
      <c r="J302" s="240">
        <v>3996139</v>
      </c>
      <c r="K302" s="171" t="s">
        <v>2584</v>
      </c>
      <c r="L302" s="171">
        <v>3347500</v>
      </c>
      <c r="M302" s="171">
        <v>3185100</v>
      </c>
      <c r="N302" s="173">
        <v>1</v>
      </c>
      <c r="O302" s="477">
        <f t="shared" si="20"/>
        <v>1867150.2000000002</v>
      </c>
      <c r="P302" s="477">
        <f t="shared" si="21"/>
        <v>2474010</v>
      </c>
      <c r="Q302" s="477">
        <f t="shared" si="22"/>
        <v>4155984.5600000005</v>
      </c>
      <c r="R302" s="477">
        <f t="shared" si="23"/>
        <v>3315020</v>
      </c>
      <c r="T302" s="104" t="s">
        <v>2322</v>
      </c>
      <c r="U302" s="267">
        <f t="shared" si="24"/>
        <v>3082968.6</v>
      </c>
    </row>
    <row r="303" spans="1:21">
      <c r="A303" s="98">
        <v>298</v>
      </c>
      <c r="B303" s="98" t="s">
        <v>1097</v>
      </c>
      <c r="C303" s="104" t="s">
        <v>2322</v>
      </c>
      <c r="D303" s="104" t="s">
        <v>1179</v>
      </c>
      <c r="E303" s="173">
        <v>1036133</v>
      </c>
      <c r="F303" s="173">
        <v>986793</v>
      </c>
      <c r="G303" s="239">
        <v>1428000</v>
      </c>
      <c r="H303" s="240">
        <v>1356600</v>
      </c>
      <c r="I303" s="240">
        <v>1036132.65</v>
      </c>
      <c r="J303" s="240">
        <v>986793</v>
      </c>
      <c r="K303" s="171" t="s">
        <v>3437</v>
      </c>
      <c r="L303" s="171">
        <v>1232100</v>
      </c>
      <c r="M303" s="171">
        <v>1171700</v>
      </c>
      <c r="N303" s="173">
        <v>2</v>
      </c>
      <c r="O303" s="477">
        <f t="shared" si="20"/>
        <v>2052530</v>
      </c>
      <c r="P303" s="477">
        <f t="shared" si="21"/>
        <v>2827440</v>
      </c>
      <c r="Q303" s="477">
        <f t="shared" si="22"/>
        <v>2052529.4400000002</v>
      </c>
      <c r="R303" s="477">
        <f t="shared" si="23"/>
        <v>2440040</v>
      </c>
      <c r="T303" s="104" t="s">
        <v>2322</v>
      </c>
      <c r="U303" s="267">
        <f t="shared" si="24"/>
        <v>2269237.2000000002</v>
      </c>
    </row>
    <row r="304" spans="1:21">
      <c r="A304" s="98">
        <v>299</v>
      </c>
      <c r="B304" s="104" t="s">
        <v>1097</v>
      </c>
      <c r="C304" s="104" t="s">
        <v>2322</v>
      </c>
      <c r="D304" s="104" t="s">
        <v>1180</v>
      </c>
      <c r="E304" s="173">
        <v>2869228</v>
      </c>
      <c r="F304" s="173">
        <v>2731507</v>
      </c>
      <c r="G304" s="239">
        <v>3311175</v>
      </c>
      <c r="H304" s="240">
        <v>3145616.25</v>
      </c>
      <c r="I304" s="240">
        <v>2572500</v>
      </c>
      <c r="J304" s="240">
        <v>2450000</v>
      </c>
      <c r="K304" s="171" t="s">
        <v>2584</v>
      </c>
      <c r="L304" s="171">
        <v>2941800</v>
      </c>
      <c r="M304" s="171">
        <v>2797800</v>
      </c>
      <c r="N304" s="173">
        <v>0</v>
      </c>
      <c r="O304" s="477">
        <f t="shared" si="20"/>
        <v>0</v>
      </c>
      <c r="P304" s="477">
        <f t="shared" si="21"/>
        <v>0</v>
      </c>
      <c r="Q304" s="477">
        <f t="shared" si="22"/>
        <v>0</v>
      </c>
      <c r="R304" s="477">
        <f t="shared" si="23"/>
        <v>0</v>
      </c>
      <c r="T304" s="104" t="s">
        <v>2322</v>
      </c>
      <c r="U304" s="267">
        <f t="shared" si="24"/>
        <v>0</v>
      </c>
    </row>
    <row r="305" spans="1:21">
      <c r="A305" s="98">
        <v>300</v>
      </c>
      <c r="B305" s="104" t="s">
        <v>1097</v>
      </c>
      <c r="C305" s="104" t="s">
        <v>2322</v>
      </c>
      <c r="D305" s="104" t="s">
        <v>1181</v>
      </c>
      <c r="E305" s="173">
        <v>1340066</v>
      </c>
      <c r="F305" s="173">
        <v>1276252</v>
      </c>
      <c r="G305" s="239">
        <v>1428000</v>
      </c>
      <c r="H305" s="240">
        <v>1356600</v>
      </c>
      <c r="I305" s="240">
        <v>1340064.6000000001</v>
      </c>
      <c r="J305" s="240">
        <v>1276252</v>
      </c>
      <c r="K305" s="171" t="s">
        <v>3437</v>
      </c>
      <c r="L305" s="171">
        <v>1384000</v>
      </c>
      <c r="M305" s="171">
        <v>1316400</v>
      </c>
      <c r="N305" s="173">
        <v>0</v>
      </c>
      <c r="O305" s="477">
        <f t="shared" si="20"/>
        <v>0</v>
      </c>
      <c r="P305" s="477">
        <f t="shared" si="21"/>
        <v>0</v>
      </c>
      <c r="Q305" s="477">
        <f t="shared" si="22"/>
        <v>0</v>
      </c>
      <c r="R305" s="477">
        <f t="shared" si="23"/>
        <v>0</v>
      </c>
      <c r="T305" s="104" t="s">
        <v>2322</v>
      </c>
      <c r="U305" s="267">
        <f t="shared" si="24"/>
        <v>0</v>
      </c>
    </row>
    <row r="306" spans="1:21">
      <c r="A306" s="98">
        <v>301</v>
      </c>
      <c r="B306" s="104" t="s">
        <v>1097</v>
      </c>
      <c r="C306" s="104" t="s">
        <v>2322</v>
      </c>
      <c r="D306" s="104" t="s">
        <v>1100</v>
      </c>
      <c r="E306" s="173">
        <v>192567</v>
      </c>
      <c r="F306" s="173">
        <v>182601</v>
      </c>
      <c r="G306" s="239">
        <v>214200</v>
      </c>
      <c r="H306" s="240">
        <v>203490</v>
      </c>
      <c r="I306" s="240">
        <v>258896.4</v>
      </c>
      <c r="J306" s="240">
        <v>246567.99999999997</v>
      </c>
      <c r="K306" s="171" t="s">
        <v>2584</v>
      </c>
      <c r="L306" s="171">
        <v>236500</v>
      </c>
      <c r="M306" s="171">
        <v>225000</v>
      </c>
      <c r="N306" s="173">
        <v>0</v>
      </c>
      <c r="O306" s="477">
        <f t="shared" si="20"/>
        <v>0</v>
      </c>
      <c r="P306" s="477">
        <f t="shared" si="21"/>
        <v>0</v>
      </c>
      <c r="Q306" s="477">
        <f t="shared" si="22"/>
        <v>0</v>
      </c>
      <c r="R306" s="477">
        <f t="shared" si="23"/>
        <v>0</v>
      </c>
      <c r="T306" s="104" t="s">
        <v>2322</v>
      </c>
      <c r="U306" s="267">
        <f t="shared" si="24"/>
        <v>0</v>
      </c>
    </row>
    <row r="307" spans="1:21">
      <c r="A307" s="98">
        <v>302</v>
      </c>
      <c r="B307" s="98" t="s">
        <v>1097</v>
      </c>
      <c r="C307" s="98" t="s">
        <v>2322</v>
      </c>
      <c r="D307" s="98" t="s">
        <v>1138</v>
      </c>
      <c r="E307" s="173">
        <v>2013827</v>
      </c>
      <c r="F307" s="173">
        <v>1917931</v>
      </c>
      <c r="G307" s="239">
        <v>2013837</v>
      </c>
      <c r="H307" s="239">
        <v>1913145.15</v>
      </c>
      <c r="I307" s="239">
        <v>2682551.5499999998</v>
      </c>
      <c r="J307" s="239">
        <v>2554811</v>
      </c>
      <c r="K307" s="171" t="s">
        <v>2584</v>
      </c>
      <c r="L307" s="171">
        <v>2348200</v>
      </c>
      <c r="M307" s="171">
        <v>2234000</v>
      </c>
      <c r="N307" s="173">
        <v>1</v>
      </c>
      <c r="O307" s="477">
        <f t="shared" si="20"/>
        <v>1994647.8</v>
      </c>
      <c r="P307" s="477">
        <f t="shared" si="21"/>
        <v>1993698.6300000001</v>
      </c>
      <c r="Q307" s="477">
        <f t="shared" si="22"/>
        <v>2657003.44</v>
      </c>
      <c r="R307" s="477">
        <f t="shared" si="23"/>
        <v>2325360</v>
      </c>
      <c r="T307" s="98" t="s">
        <v>2322</v>
      </c>
      <c r="U307" s="267">
        <f t="shared" si="24"/>
        <v>2162584.7999999998</v>
      </c>
    </row>
    <row r="308" spans="1:21">
      <c r="A308" s="98">
        <v>303</v>
      </c>
      <c r="B308" s="98" t="s">
        <v>1097</v>
      </c>
      <c r="C308" s="98" t="s">
        <v>2322</v>
      </c>
      <c r="D308" s="98" t="s">
        <v>1146</v>
      </c>
      <c r="E308" s="173">
        <v>1585468</v>
      </c>
      <c r="F308" s="173">
        <v>1509583</v>
      </c>
      <c r="G308" s="239">
        <v>1585496.5</v>
      </c>
      <c r="H308" s="240">
        <v>1506222.27</v>
      </c>
      <c r="I308" s="173">
        <f>+J308*1.05</f>
        <v>1585062.1500000001</v>
      </c>
      <c r="J308" s="173">
        <v>1509583</v>
      </c>
      <c r="K308" s="171" t="s">
        <v>3437</v>
      </c>
      <c r="L308" s="171">
        <v>1585300</v>
      </c>
      <c r="M308" s="171">
        <v>1507900</v>
      </c>
      <c r="N308" s="173">
        <v>4</v>
      </c>
      <c r="O308" s="477">
        <f t="shared" si="20"/>
        <v>6281164.0000000009</v>
      </c>
      <c r="P308" s="477">
        <f t="shared" si="21"/>
        <v>6278566.6160000004</v>
      </c>
      <c r="Q308" s="477">
        <f t="shared" si="22"/>
        <v>6279865.2800000012</v>
      </c>
      <c r="R308" s="477">
        <f t="shared" si="23"/>
        <v>6279280</v>
      </c>
      <c r="T308" s="98" t="s">
        <v>2322</v>
      </c>
      <c r="U308" s="267">
        <f t="shared" si="24"/>
        <v>5839730.4000000004</v>
      </c>
    </row>
    <row r="309" spans="1:21">
      <c r="A309" s="98">
        <v>304</v>
      </c>
      <c r="B309" s="104" t="s">
        <v>1097</v>
      </c>
      <c r="C309" s="104" t="s">
        <v>2322</v>
      </c>
      <c r="D309" s="104" t="s">
        <v>2469</v>
      </c>
      <c r="E309" s="173">
        <v>755930</v>
      </c>
      <c r="F309" s="173">
        <v>719933</v>
      </c>
      <c r="G309" s="239">
        <v>755947.5</v>
      </c>
      <c r="H309" s="240">
        <v>718150.72</v>
      </c>
      <c r="I309" s="240">
        <v>1383225.9000000001</v>
      </c>
      <c r="J309" s="240">
        <v>1317358</v>
      </c>
      <c r="K309" s="171" t="s">
        <v>2584</v>
      </c>
      <c r="L309" s="171">
        <v>1069600</v>
      </c>
      <c r="M309" s="171">
        <v>1017800</v>
      </c>
      <c r="N309" s="173">
        <v>0</v>
      </c>
      <c r="O309" s="477">
        <f t="shared" si="20"/>
        <v>0</v>
      </c>
      <c r="P309" s="477">
        <f t="shared" si="21"/>
        <v>0</v>
      </c>
      <c r="Q309" s="477">
        <f t="shared" si="22"/>
        <v>0</v>
      </c>
      <c r="R309" s="477">
        <f t="shared" si="23"/>
        <v>0</v>
      </c>
      <c r="T309" s="104" t="s">
        <v>2322</v>
      </c>
      <c r="U309" s="267">
        <f t="shared" si="24"/>
        <v>0</v>
      </c>
    </row>
    <row r="310" spans="1:21">
      <c r="A310" s="98">
        <v>305</v>
      </c>
      <c r="B310" s="98" t="s">
        <v>1097</v>
      </c>
      <c r="C310" s="98" t="s">
        <v>2322</v>
      </c>
      <c r="D310" s="98" t="s">
        <v>1454</v>
      </c>
      <c r="E310" s="173">
        <v>422007</v>
      </c>
      <c r="F310" s="173">
        <v>401911</v>
      </c>
      <c r="G310" s="239">
        <v>583100</v>
      </c>
      <c r="H310" s="240">
        <v>553945</v>
      </c>
      <c r="I310" s="240">
        <v>643492.5</v>
      </c>
      <c r="J310" s="240">
        <v>612850</v>
      </c>
      <c r="K310" s="171" t="s">
        <v>2584</v>
      </c>
      <c r="L310" s="171">
        <v>613300</v>
      </c>
      <c r="M310" s="171">
        <v>583400</v>
      </c>
      <c r="N310" s="173">
        <v>1</v>
      </c>
      <c r="O310" s="477">
        <f t="shared" si="20"/>
        <v>417987.80000000005</v>
      </c>
      <c r="P310" s="477">
        <f t="shared" si="21"/>
        <v>577269</v>
      </c>
      <c r="Q310" s="477">
        <f t="shared" si="22"/>
        <v>637364</v>
      </c>
      <c r="R310" s="477">
        <f t="shared" si="23"/>
        <v>607320</v>
      </c>
      <c r="T310" s="98" t="s">
        <v>2322</v>
      </c>
      <c r="U310" s="267">
        <f t="shared" si="24"/>
        <v>564807.6</v>
      </c>
    </row>
    <row r="311" spans="1:21">
      <c r="A311" s="98">
        <v>306</v>
      </c>
      <c r="B311" s="104" t="s">
        <v>1097</v>
      </c>
      <c r="C311" s="104" t="s">
        <v>2322</v>
      </c>
      <c r="D311" s="104" t="s">
        <v>1455</v>
      </c>
      <c r="E311" s="173">
        <v>41443</v>
      </c>
      <c r="F311" s="173">
        <v>39469</v>
      </c>
      <c r="G311" s="239">
        <v>785400</v>
      </c>
      <c r="H311" s="240">
        <v>746130</v>
      </c>
      <c r="I311" s="240">
        <v>41442.450000000004</v>
      </c>
      <c r="J311" s="240">
        <v>39469</v>
      </c>
      <c r="K311" s="171" t="s">
        <v>3437</v>
      </c>
      <c r="L311" s="171">
        <v>413400</v>
      </c>
      <c r="M311" s="171">
        <v>392800</v>
      </c>
      <c r="N311" s="173">
        <v>1</v>
      </c>
      <c r="O311" s="477">
        <f t="shared" si="20"/>
        <v>41048.200000000004</v>
      </c>
      <c r="P311" s="477">
        <f t="shared" si="21"/>
        <v>777546</v>
      </c>
      <c r="Q311" s="477">
        <f t="shared" si="22"/>
        <v>41047.760000000009</v>
      </c>
      <c r="R311" s="477">
        <f t="shared" si="23"/>
        <v>409280</v>
      </c>
      <c r="T311" s="104" t="s">
        <v>2322</v>
      </c>
      <c r="U311" s="267">
        <f t="shared" si="24"/>
        <v>380630.4</v>
      </c>
    </row>
    <row r="312" spans="1:21">
      <c r="A312" s="98">
        <v>307</v>
      </c>
      <c r="B312" s="104" t="s">
        <v>1097</v>
      </c>
      <c r="C312" s="104" t="s">
        <v>2322</v>
      </c>
      <c r="D312" s="104" t="s">
        <v>2470</v>
      </c>
      <c r="E312" s="173">
        <v>435901</v>
      </c>
      <c r="F312" s="173">
        <v>415141</v>
      </c>
      <c r="G312" s="239">
        <v>737800</v>
      </c>
      <c r="H312" s="240">
        <v>700910</v>
      </c>
      <c r="I312" s="240">
        <v>625874.55000000005</v>
      </c>
      <c r="J312" s="240">
        <v>596071</v>
      </c>
      <c r="K312" s="171" t="s">
        <v>2584</v>
      </c>
      <c r="L312" s="171">
        <v>681800</v>
      </c>
      <c r="M312" s="171">
        <v>648500</v>
      </c>
      <c r="N312" s="173">
        <v>2</v>
      </c>
      <c r="O312" s="477">
        <f t="shared" si="20"/>
        <v>863498.00000000012</v>
      </c>
      <c r="P312" s="477">
        <f t="shared" si="21"/>
        <v>1460844</v>
      </c>
      <c r="Q312" s="477">
        <f t="shared" si="22"/>
        <v>1239827.6800000002</v>
      </c>
      <c r="R312" s="477">
        <f t="shared" si="23"/>
        <v>1350280</v>
      </c>
      <c r="T312" s="104" t="s">
        <v>2322</v>
      </c>
      <c r="U312" s="267">
        <f t="shared" si="24"/>
        <v>1255760.3999999999</v>
      </c>
    </row>
    <row r="313" spans="1:21">
      <c r="A313" s="98">
        <v>308</v>
      </c>
      <c r="B313" s="104" t="s">
        <v>1097</v>
      </c>
      <c r="C313" s="104" t="s">
        <v>2322</v>
      </c>
      <c r="D313" s="104" t="s">
        <v>1456</v>
      </c>
      <c r="E313" s="173">
        <v>428268</v>
      </c>
      <c r="F313" s="173">
        <v>407725</v>
      </c>
      <c r="G313" s="239">
        <v>428281</v>
      </c>
      <c r="H313" s="239">
        <v>406866.95</v>
      </c>
      <c r="I313" s="239">
        <v>649872.29999999993</v>
      </c>
      <c r="J313" s="239">
        <v>618926</v>
      </c>
      <c r="K313" s="171" t="s">
        <v>3444</v>
      </c>
      <c r="L313" s="171">
        <v>539100</v>
      </c>
      <c r="M313" s="171">
        <v>512900</v>
      </c>
      <c r="N313" s="173">
        <v>0</v>
      </c>
      <c r="O313" s="477">
        <f t="shared" si="20"/>
        <v>0</v>
      </c>
      <c r="P313" s="477">
        <f t="shared" si="21"/>
        <v>0</v>
      </c>
      <c r="Q313" s="477">
        <f t="shared" si="22"/>
        <v>0</v>
      </c>
      <c r="R313" s="477">
        <f t="shared" si="23"/>
        <v>0</v>
      </c>
      <c r="T313" s="104" t="s">
        <v>2322</v>
      </c>
      <c r="U313" s="267">
        <f t="shared" si="24"/>
        <v>0</v>
      </c>
    </row>
    <row r="314" spans="1:21">
      <c r="A314" s="98">
        <v>309</v>
      </c>
      <c r="B314" s="104" t="s">
        <v>1097</v>
      </c>
      <c r="C314" s="104" t="s">
        <v>2322</v>
      </c>
      <c r="D314" s="104" t="s">
        <v>1457</v>
      </c>
      <c r="E314" s="173">
        <v>69075</v>
      </c>
      <c r="F314" s="173">
        <v>65786</v>
      </c>
      <c r="G314" s="239">
        <v>1035300</v>
      </c>
      <c r="H314" s="240">
        <v>983535</v>
      </c>
      <c r="I314" s="240">
        <v>740538.75</v>
      </c>
      <c r="J314" s="240">
        <v>705275</v>
      </c>
      <c r="K314" s="171" t="s">
        <v>3445</v>
      </c>
      <c r="L314" s="171">
        <v>887900</v>
      </c>
      <c r="M314" s="171">
        <v>844400</v>
      </c>
      <c r="N314" s="173">
        <v>0</v>
      </c>
      <c r="O314" s="477">
        <f t="shared" si="20"/>
        <v>0</v>
      </c>
      <c r="P314" s="477">
        <f t="shared" si="21"/>
        <v>0</v>
      </c>
      <c r="Q314" s="477">
        <f t="shared" si="22"/>
        <v>0</v>
      </c>
      <c r="R314" s="477">
        <f t="shared" si="23"/>
        <v>0</v>
      </c>
      <c r="T314" s="104" t="s">
        <v>2322</v>
      </c>
      <c r="U314" s="267">
        <f t="shared" si="24"/>
        <v>0</v>
      </c>
    </row>
    <row r="315" spans="1:21">
      <c r="A315" s="98">
        <v>310</v>
      </c>
      <c r="B315" s="98" t="s">
        <v>1097</v>
      </c>
      <c r="C315" s="98" t="s">
        <v>2322</v>
      </c>
      <c r="D315" s="337" t="s">
        <v>1184</v>
      </c>
      <c r="E315" s="173">
        <v>1243360</v>
      </c>
      <c r="F315" s="173">
        <v>1184152</v>
      </c>
      <c r="G315" s="239">
        <v>1428000</v>
      </c>
      <c r="H315" s="239">
        <v>1356600</v>
      </c>
      <c r="I315" s="239">
        <v>1243359.6000000001</v>
      </c>
      <c r="J315" s="239">
        <v>1184152</v>
      </c>
      <c r="K315" s="171" t="s">
        <v>3437</v>
      </c>
      <c r="L315" s="171">
        <v>1335700</v>
      </c>
      <c r="M315" s="171">
        <v>1270400</v>
      </c>
      <c r="N315" s="173">
        <v>0</v>
      </c>
      <c r="O315" s="477">
        <f t="shared" si="20"/>
        <v>0</v>
      </c>
      <c r="P315" s="477">
        <f t="shared" si="21"/>
        <v>0</v>
      </c>
      <c r="Q315" s="477">
        <f t="shared" si="22"/>
        <v>0</v>
      </c>
      <c r="R315" s="477">
        <f t="shared" si="23"/>
        <v>0</v>
      </c>
      <c r="T315" s="98" t="s">
        <v>2322</v>
      </c>
      <c r="U315" s="267">
        <f t="shared" si="24"/>
        <v>0</v>
      </c>
    </row>
    <row r="316" spans="1:21">
      <c r="A316" s="98">
        <v>311</v>
      </c>
      <c r="B316" s="104" t="s">
        <v>1097</v>
      </c>
      <c r="C316" s="104" t="s">
        <v>2322</v>
      </c>
      <c r="D316" s="104" t="s">
        <v>1185</v>
      </c>
      <c r="E316" s="173">
        <v>881735</v>
      </c>
      <c r="F316" s="173">
        <v>839747</v>
      </c>
      <c r="G316" s="239">
        <v>881790</v>
      </c>
      <c r="H316" s="240">
        <v>837700.5</v>
      </c>
      <c r="I316" s="240">
        <v>736880.13</v>
      </c>
      <c r="J316" s="240">
        <v>701790.6</v>
      </c>
      <c r="K316" s="171" t="s">
        <v>3446</v>
      </c>
      <c r="L316" s="171">
        <v>809300</v>
      </c>
      <c r="M316" s="171">
        <v>769700</v>
      </c>
      <c r="N316" s="173">
        <v>0</v>
      </c>
      <c r="O316" s="477">
        <f t="shared" si="20"/>
        <v>0</v>
      </c>
      <c r="P316" s="477">
        <f t="shared" si="21"/>
        <v>0</v>
      </c>
      <c r="Q316" s="477">
        <f t="shared" si="22"/>
        <v>0</v>
      </c>
      <c r="R316" s="477">
        <f t="shared" si="23"/>
        <v>0</v>
      </c>
      <c r="T316" s="104" t="s">
        <v>2322</v>
      </c>
      <c r="U316" s="267">
        <f t="shared" si="24"/>
        <v>0</v>
      </c>
    </row>
    <row r="317" spans="1:21">
      <c r="A317" s="98">
        <v>312</v>
      </c>
      <c r="B317" s="98" t="s">
        <v>1097</v>
      </c>
      <c r="C317" s="98" t="s">
        <v>2322</v>
      </c>
      <c r="D317" s="104" t="s">
        <v>1458</v>
      </c>
      <c r="E317" s="173">
        <v>185352</v>
      </c>
      <c r="F317" s="173">
        <v>176566</v>
      </c>
      <c r="G317" s="239">
        <v>1259496</v>
      </c>
      <c r="H317" s="240">
        <v>1196521.2</v>
      </c>
      <c r="I317" s="240">
        <v>185394.30000000002</v>
      </c>
      <c r="J317" s="240">
        <v>176566</v>
      </c>
      <c r="K317" s="171" t="s">
        <v>3437</v>
      </c>
      <c r="L317" s="171">
        <v>722400</v>
      </c>
      <c r="M317" s="171">
        <v>686500</v>
      </c>
      <c r="N317" s="173">
        <v>0</v>
      </c>
      <c r="O317" s="477">
        <f t="shared" si="20"/>
        <v>0</v>
      </c>
      <c r="P317" s="477">
        <f t="shared" si="21"/>
        <v>0</v>
      </c>
      <c r="Q317" s="477">
        <f t="shared" si="22"/>
        <v>0</v>
      </c>
      <c r="R317" s="477">
        <f t="shared" si="23"/>
        <v>0</v>
      </c>
      <c r="T317" s="98" t="s">
        <v>2322</v>
      </c>
      <c r="U317" s="267">
        <f t="shared" si="24"/>
        <v>0</v>
      </c>
    </row>
    <row r="318" spans="1:21">
      <c r="A318" s="98">
        <v>313</v>
      </c>
      <c r="B318" s="98" t="s">
        <v>1097</v>
      </c>
      <c r="C318" s="98" t="s">
        <v>2322</v>
      </c>
      <c r="D318" s="104" t="s">
        <v>1459</v>
      </c>
      <c r="E318" s="173">
        <v>270368</v>
      </c>
      <c r="F318" s="173">
        <v>257493</v>
      </c>
      <c r="G318" s="239">
        <v>345100</v>
      </c>
      <c r="H318" s="240">
        <v>327845</v>
      </c>
      <c r="I318" s="240">
        <v>343612.5</v>
      </c>
      <c r="J318" s="240">
        <v>327250</v>
      </c>
      <c r="K318" s="171" t="s">
        <v>2584</v>
      </c>
      <c r="L318" s="171">
        <v>344400</v>
      </c>
      <c r="M318" s="171">
        <v>327500</v>
      </c>
      <c r="N318" s="173">
        <v>1</v>
      </c>
      <c r="O318" s="477">
        <f t="shared" si="20"/>
        <v>267793</v>
      </c>
      <c r="P318" s="477">
        <f t="shared" si="21"/>
        <v>341649</v>
      </c>
      <c r="Q318" s="477">
        <f t="shared" si="22"/>
        <v>340340</v>
      </c>
      <c r="R318" s="477">
        <f t="shared" si="23"/>
        <v>341020</v>
      </c>
      <c r="T318" s="98" t="s">
        <v>2322</v>
      </c>
      <c r="U318" s="267">
        <f t="shared" si="24"/>
        <v>317148.59999999998</v>
      </c>
    </row>
    <row r="319" spans="1:21">
      <c r="A319" s="98">
        <v>314</v>
      </c>
      <c r="B319" s="98" t="s">
        <v>1097</v>
      </c>
      <c r="C319" s="98" t="s">
        <v>2322</v>
      </c>
      <c r="D319" s="104" t="s">
        <v>2471</v>
      </c>
      <c r="E319" s="173">
        <v>81658</v>
      </c>
      <c r="F319" s="173">
        <v>77771</v>
      </c>
      <c r="G319" s="239">
        <v>476000</v>
      </c>
      <c r="H319" s="240">
        <v>452200</v>
      </c>
      <c r="I319" s="240">
        <v>682500</v>
      </c>
      <c r="J319" s="240">
        <v>650000</v>
      </c>
      <c r="K319" s="171" t="s">
        <v>2584</v>
      </c>
      <c r="L319" s="171">
        <v>579300</v>
      </c>
      <c r="M319" s="171">
        <v>551100</v>
      </c>
      <c r="N319" s="173">
        <v>1</v>
      </c>
      <c r="O319" s="477">
        <f t="shared" si="20"/>
        <v>80880.600000000006</v>
      </c>
      <c r="P319" s="477">
        <f t="shared" si="21"/>
        <v>471240</v>
      </c>
      <c r="Q319" s="477">
        <f t="shared" si="22"/>
        <v>676000</v>
      </c>
      <c r="R319" s="477">
        <f t="shared" si="23"/>
        <v>573660</v>
      </c>
      <c r="T319" s="98" t="s">
        <v>2322</v>
      </c>
      <c r="U319" s="267">
        <f t="shared" si="24"/>
        <v>533503.80000000005</v>
      </c>
    </row>
    <row r="320" spans="1:21">
      <c r="A320" s="98">
        <v>315</v>
      </c>
      <c r="B320" s="98" t="s">
        <v>1097</v>
      </c>
      <c r="C320" s="98" t="s">
        <v>2322</v>
      </c>
      <c r="D320" s="104" t="s">
        <v>1469</v>
      </c>
      <c r="E320" s="173">
        <v>174359</v>
      </c>
      <c r="F320" s="173">
        <v>166056</v>
      </c>
      <c r="G320" s="239">
        <v>249900</v>
      </c>
      <c r="H320" s="239">
        <v>237405</v>
      </c>
      <c r="I320" s="239">
        <v>264019.35000000003</v>
      </c>
      <c r="J320" s="239">
        <v>251447</v>
      </c>
      <c r="K320" s="171" t="s">
        <v>2584</v>
      </c>
      <c r="L320" s="171">
        <v>257000</v>
      </c>
      <c r="M320" s="171">
        <v>244400</v>
      </c>
      <c r="N320" s="173">
        <v>1</v>
      </c>
      <c r="O320" s="477">
        <f t="shared" si="20"/>
        <v>172698.40000000002</v>
      </c>
      <c r="P320" s="477">
        <f t="shared" si="21"/>
        <v>247401</v>
      </c>
      <c r="Q320" s="477">
        <f t="shared" si="22"/>
        <v>261504.88000000003</v>
      </c>
      <c r="R320" s="477">
        <f t="shared" si="23"/>
        <v>254480</v>
      </c>
      <c r="T320" s="98" t="s">
        <v>2322</v>
      </c>
      <c r="U320" s="267">
        <f t="shared" si="24"/>
        <v>236666.4</v>
      </c>
    </row>
    <row r="321" spans="1:21">
      <c r="A321" s="98">
        <v>316</v>
      </c>
      <c r="B321" s="98" t="s">
        <v>1097</v>
      </c>
      <c r="C321" s="98" t="s">
        <v>2322</v>
      </c>
      <c r="D321" s="98" t="s">
        <v>1186</v>
      </c>
      <c r="E321" s="173">
        <v>209666</v>
      </c>
      <c r="F321" s="173">
        <v>199688</v>
      </c>
      <c r="G321" s="239">
        <v>273700</v>
      </c>
      <c r="H321" s="240">
        <v>260015</v>
      </c>
      <c r="I321" s="240">
        <v>308700</v>
      </c>
      <c r="J321" s="240">
        <v>294000</v>
      </c>
      <c r="K321" s="171" t="s">
        <v>2584</v>
      </c>
      <c r="L321" s="171">
        <v>291200</v>
      </c>
      <c r="M321" s="171">
        <v>277000</v>
      </c>
      <c r="N321" s="173">
        <v>2</v>
      </c>
      <c r="O321" s="477">
        <f t="shared" si="20"/>
        <v>415340.80000000005</v>
      </c>
      <c r="P321" s="477">
        <f t="shared" si="21"/>
        <v>541926</v>
      </c>
      <c r="Q321" s="477">
        <f t="shared" si="22"/>
        <v>611520</v>
      </c>
      <c r="R321" s="477">
        <f t="shared" si="23"/>
        <v>576720</v>
      </c>
      <c r="T321" s="98" t="s">
        <v>2322</v>
      </c>
      <c r="U321" s="267">
        <f t="shared" si="24"/>
        <v>536349.6</v>
      </c>
    </row>
    <row r="322" spans="1:21">
      <c r="A322" s="98">
        <v>317</v>
      </c>
      <c r="B322" s="98" t="s">
        <v>1097</v>
      </c>
      <c r="C322" s="98" t="s">
        <v>2322</v>
      </c>
      <c r="D322" s="104" t="s">
        <v>1460</v>
      </c>
      <c r="E322" s="173">
        <v>231628</v>
      </c>
      <c r="F322" s="173">
        <v>220708</v>
      </c>
      <c r="G322" s="239">
        <v>297500</v>
      </c>
      <c r="H322" s="240">
        <v>282625</v>
      </c>
      <c r="I322" s="240">
        <v>369627.09</v>
      </c>
      <c r="J322" s="240">
        <v>352025.8</v>
      </c>
      <c r="K322" s="171" t="s">
        <v>2584</v>
      </c>
      <c r="L322" s="171">
        <v>333600</v>
      </c>
      <c r="M322" s="171">
        <v>317300</v>
      </c>
      <c r="N322" s="173">
        <v>1</v>
      </c>
      <c r="O322" s="477">
        <f t="shared" si="20"/>
        <v>229444.00000000003</v>
      </c>
      <c r="P322" s="477">
        <f t="shared" si="21"/>
        <v>294525</v>
      </c>
      <c r="Q322" s="477">
        <f t="shared" si="22"/>
        <v>366106.83200000005</v>
      </c>
      <c r="R322" s="477">
        <f t="shared" si="23"/>
        <v>330340</v>
      </c>
      <c r="T322" s="98" t="s">
        <v>2322</v>
      </c>
      <c r="U322" s="267">
        <f t="shared" si="24"/>
        <v>307216.2</v>
      </c>
    </row>
    <row r="323" spans="1:21">
      <c r="A323" s="98">
        <v>318</v>
      </c>
      <c r="B323" s="98" t="s">
        <v>1097</v>
      </c>
      <c r="C323" s="98" t="s">
        <v>2322</v>
      </c>
      <c r="D323" s="104" t="s">
        <v>1260</v>
      </c>
      <c r="E323" s="173">
        <v>1657414</v>
      </c>
      <c r="F323" s="173">
        <v>1577474</v>
      </c>
      <c r="G323" s="239">
        <v>2023000</v>
      </c>
      <c r="H323" s="240">
        <v>1921850</v>
      </c>
      <c r="I323" s="240">
        <v>2362500</v>
      </c>
      <c r="J323" s="240">
        <v>2250000</v>
      </c>
      <c r="K323" s="171" t="s">
        <v>2584</v>
      </c>
      <c r="L323" s="171">
        <v>2192800</v>
      </c>
      <c r="M323" s="171">
        <v>2085900</v>
      </c>
      <c r="N323" s="173">
        <v>0</v>
      </c>
      <c r="O323" s="477">
        <f t="shared" si="20"/>
        <v>0</v>
      </c>
      <c r="P323" s="477">
        <f t="shared" si="21"/>
        <v>0</v>
      </c>
      <c r="Q323" s="477">
        <f t="shared" si="22"/>
        <v>0</v>
      </c>
      <c r="R323" s="477">
        <f t="shared" si="23"/>
        <v>0</v>
      </c>
      <c r="T323" s="98" t="s">
        <v>2322</v>
      </c>
      <c r="U323" s="267">
        <f t="shared" si="24"/>
        <v>0</v>
      </c>
    </row>
    <row r="324" spans="1:21">
      <c r="A324" s="98">
        <v>319</v>
      </c>
      <c r="B324" s="98" t="s">
        <v>1097</v>
      </c>
      <c r="C324" s="98" t="s">
        <v>2322</v>
      </c>
      <c r="D324" s="98" t="s">
        <v>2472</v>
      </c>
      <c r="E324" s="173">
        <v>440243</v>
      </c>
      <c r="F324" s="173">
        <v>418981</v>
      </c>
      <c r="G324" s="239">
        <v>440300</v>
      </c>
      <c r="H324" s="240">
        <v>418285</v>
      </c>
      <c r="I324" s="173">
        <v>615902.07000000007</v>
      </c>
      <c r="J324" s="173">
        <v>586573.39999999991</v>
      </c>
      <c r="K324" s="171" t="s">
        <v>3437</v>
      </c>
      <c r="L324" s="171">
        <v>440300</v>
      </c>
      <c r="M324" s="171">
        <v>418600</v>
      </c>
      <c r="N324" s="173">
        <v>41</v>
      </c>
      <c r="O324" s="477">
        <f t="shared" si="20"/>
        <v>17875614.600000001</v>
      </c>
      <c r="P324" s="477">
        <f t="shared" si="21"/>
        <v>17871777.000000004</v>
      </c>
      <c r="Q324" s="477">
        <f t="shared" si="22"/>
        <v>25011489.776000004</v>
      </c>
      <c r="R324" s="477">
        <f t="shared" si="23"/>
        <v>17874360.000000004</v>
      </c>
      <c r="T324" s="98" t="s">
        <v>2322</v>
      </c>
      <c r="U324" s="267">
        <f t="shared" si="24"/>
        <v>16623154.800000003</v>
      </c>
    </row>
    <row r="325" spans="1:21">
      <c r="A325" s="98">
        <v>320</v>
      </c>
      <c r="B325" s="98" t="s">
        <v>1097</v>
      </c>
      <c r="C325" s="98" t="s">
        <v>2322</v>
      </c>
      <c r="D325" s="104" t="s">
        <v>1187</v>
      </c>
      <c r="E325" s="173">
        <v>1036133</v>
      </c>
      <c r="F325" s="173">
        <v>986793</v>
      </c>
      <c r="G325" s="239">
        <v>1428000</v>
      </c>
      <c r="H325" s="240">
        <v>1356600</v>
      </c>
      <c r="I325" s="240">
        <v>1036132.65</v>
      </c>
      <c r="J325" s="240">
        <v>986793</v>
      </c>
      <c r="K325" s="171" t="s">
        <v>3437</v>
      </c>
      <c r="L325" s="171">
        <v>1232100</v>
      </c>
      <c r="M325" s="171">
        <v>1171700</v>
      </c>
      <c r="N325" s="173">
        <v>0</v>
      </c>
      <c r="O325" s="477">
        <f t="shared" si="20"/>
        <v>0</v>
      </c>
      <c r="P325" s="477">
        <f t="shared" si="21"/>
        <v>0</v>
      </c>
      <c r="Q325" s="477">
        <f t="shared" si="22"/>
        <v>0</v>
      </c>
      <c r="R325" s="477">
        <f t="shared" si="23"/>
        <v>0</v>
      </c>
      <c r="T325" s="98" t="s">
        <v>2322</v>
      </c>
      <c r="U325" s="267">
        <f t="shared" si="24"/>
        <v>0</v>
      </c>
    </row>
    <row r="326" spans="1:21">
      <c r="A326" s="98">
        <v>321</v>
      </c>
      <c r="B326" s="98" t="s">
        <v>1097</v>
      </c>
      <c r="C326" s="98" t="s">
        <v>2322</v>
      </c>
      <c r="D326" s="98" t="s">
        <v>1182</v>
      </c>
      <c r="E326" s="173">
        <v>904807</v>
      </c>
      <c r="F326" s="173">
        <v>860475</v>
      </c>
      <c r="G326" s="239">
        <v>904816.5</v>
      </c>
      <c r="H326" s="240">
        <v>859576.27</v>
      </c>
      <c r="I326" s="240">
        <f>+J326*1.05</f>
        <v>902895</v>
      </c>
      <c r="J326" s="240">
        <v>859900</v>
      </c>
      <c r="K326" s="171" t="s">
        <v>2584</v>
      </c>
      <c r="L326" s="171">
        <v>903900</v>
      </c>
      <c r="M326" s="171">
        <v>859700</v>
      </c>
      <c r="N326" s="173">
        <v>2</v>
      </c>
      <c r="O326" s="477">
        <f t="shared" ref="O326:O389" si="25">((N326*80%)*E326)+((N326*20%)*F326)</f>
        <v>1791881.2000000002</v>
      </c>
      <c r="P326" s="477">
        <f t="shared" ref="P326:P389" si="26">((N326*80%)*G326)+((N326*20%)*H326)</f>
        <v>1791536.9080000003</v>
      </c>
      <c r="Q326" s="477">
        <f t="shared" ref="Q326:Q389" si="27">((N326*80%)*I326)+((N326*20%)*J326)</f>
        <v>1788592</v>
      </c>
      <c r="R326" s="477">
        <f t="shared" ref="R326:R389" si="28">((N326*80%)*L326)+((N326*20%)*M326)</f>
        <v>1790120</v>
      </c>
      <c r="T326" s="98" t="s">
        <v>2322</v>
      </c>
      <c r="U326" s="267">
        <f t="shared" si="24"/>
        <v>1664811.6</v>
      </c>
    </row>
    <row r="327" spans="1:21">
      <c r="A327" s="98">
        <v>322</v>
      </c>
      <c r="B327" s="98" t="s">
        <v>3532</v>
      </c>
      <c r="C327" s="98" t="s">
        <v>2320</v>
      </c>
      <c r="D327" s="98" t="s">
        <v>1095</v>
      </c>
      <c r="E327" s="173">
        <v>1947</v>
      </c>
      <c r="F327" s="173">
        <v>1855</v>
      </c>
      <c r="G327" s="239">
        <v>5355</v>
      </c>
      <c r="H327" s="239">
        <v>5087.25</v>
      </c>
      <c r="I327" s="239">
        <v>1947.75</v>
      </c>
      <c r="J327" s="239">
        <v>1855</v>
      </c>
      <c r="K327" s="171" t="s">
        <v>3437</v>
      </c>
      <c r="L327" s="171">
        <v>3700</v>
      </c>
      <c r="M327" s="171">
        <v>3500</v>
      </c>
      <c r="N327" s="173">
        <v>500</v>
      </c>
      <c r="O327" s="477">
        <f t="shared" si="25"/>
        <v>964300</v>
      </c>
      <c r="P327" s="477">
        <f t="shared" si="26"/>
        <v>2650725</v>
      </c>
      <c r="Q327" s="477">
        <f t="shared" si="27"/>
        <v>964600</v>
      </c>
      <c r="R327" s="477">
        <f t="shared" si="28"/>
        <v>1830000</v>
      </c>
      <c r="T327" s="98" t="s">
        <v>2320</v>
      </c>
      <c r="U327" s="267">
        <f t="shared" ref="U327:U390" si="29">R327-(R327*7%)</f>
        <v>1701900</v>
      </c>
    </row>
    <row r="328" spans="1:21">
      <c r="A328" s="98">
        <v>323</v>
      </c>
      <c r="B328" s="98" t="s">
        <v>944</v>
      </c>
      <c r="C328" s="98" t="s">
        <v>2383</v>
      </c>
      <c r="D328" s="98" t="s">
        <v>2474</v>
      </c>
      <c r="E328" s="173">
        <v>4593</v>
      </c>
      <c r="F328" s="173">
        <v>4376</v>
      </c>
      <c r="G328" s="239">
        <v>8092</v>
      </c>
      <c r="H328" s="240">
        <v>7687.4</v>
      </c>
      <c r="I328" s="240">
        <v>6174</v>
      </c>
      <c r="J328" s="240">
        <v>5880</v>
      </c>
      <c r="K328" s="171" t="s">
        <v>2195</v>
      </c>
      <c r="L328" s="171">
        <v>7100</v>
      </c>
      <c r="M328" s="171">
        <v>6800</v>
      </c>
      <c r="N328" s="173">
        <v>0</v>
      </c>
      <c r="O328" s="477">
        <f t="shared" si="25"/>
        <v>0</v>
      </c>
      <c r="P328" s="477">
        <f t="shared" si="26"/>
        <v>0</v>
      </c>
      <c r="Q328" s="477">
        <f t="shared" si="27"/>
        <v>0</v>
      </c>
      <c r="R328" s="477">
        <f t="shared" si="28"/>
        <v>0</v>
      </c>
      <c r="T328" s="98" t="s">
        <v>2383</v>
      </c>
      <c r="U328" s="267">
        <f t="shared" si="29"/>
        <v>0</v>
      </c>
    </row>
    <row r="329" spans="1:21">
      <c r="A329" s="98">
        <v>324</v>
      </c>
      <c r="B329" s="98" t="s">
        <v>3532</v>
      </c>
      <c r="C329" s="98" t="s">
        <v>2320</v>
      </c>
      <c r="D329" s="98" t="s">
        <v>1096</v>
      </c>
      <c r="E329" s="173">
        <v>39726</v>
      </c>
      <c r="F329" s="173">
        <v>37834</v>
      </c>
      <c r="G329" s="239">
        <v>61880</v>
      </c>
      <c r="H329" s="240">
        <v>58786</v>
      </c>
      <c r="I329" s="240">
        <v>72450</v>
      </c>
      <c r="J329" s="240">
        <v>69000</v>
      </c>
      <c r="K329" s="171" t="s">
        <v>2195</v>
      </c>
      <c r="L329" s="171">
        <v>67200</v>
      </c>
      <c r="M329" s="171">
        <v>63900</v>
      </c>
      <c r="N329" s="173">
        <v>3</v>
      </c>
      <c r="O329" s="477">
        <f t="shared" si="25"/>
        <v>118042.80000000002</v>
      </c>
      <c r="P329" s="477">
        <f t="shared" si="26"/>
        <v>183783.60000000003</v>
      </c>
      <c r="Q329" s="477">
        <f t="shared" si="27"/>
        <v>215280.00000000003</v>
      </c>
      <c r="R329" s="477">
        <f t="shared" si="28"/>
        <v>199620.00000000003</v>
      </c>
      <c r="T329" s="98" t="s">
        <v>2320</v>
      </c>
      <c r="U329" s="267">
        <f t="shared" si="29"/>
        <v>185646.60000000003</v>
      </c>
    </row>
    <row r="330" spans="1:21">
      <c r="A330" s="98">
        <v>325</v>
      </c>
      <c r="B330" s="98" t="s">
        <v>944</v>
      </c>
      <c r="C330" s="98" t="s">
        <v>2371</v>
      </c>
      <c r="D330" s="98" t="s">
        <v>2476</v>
      </c>
      <c r="E330" s="173">
        <v>25268</v>
      </c>
      <c r="F330" s="173">
        <v>24065</v>
      </c>
      <c r="G330" s="239">
        <v>25347</v>
      </c>
      <c r="H330" s="240">
        <v>24079.65</v>
      </c>
      <c r="I330" s="240">
        <v>25268.25</v>
      </c>
      <c r="J330" s="240">
        <v>24065</v>
      </c>
      <c r="K330" s="171" t="s">
        <v>3437</v>
      </c>
      <c r="L330" s="171">
        <v>25300</v>
      </c>
      <c r="M330" s="171">
        <v>24100</v>
      </c>
      <c r="N330" s="173">
        <v>107</v>
      </c>
      <c r="O330" s="477">
        <f t="shared" si="25"/>
        <v>2677931.8000000003</v>
      </c>
      <c r="P330" s="477">
        <f t="shared" si="26"/>
        <v>2685007.7100000004</v>
      </c>
      <c r="Q330" s="477">
        <f t="shared" si="27"/>
        <v>2677953.2000000002</v>
      </c>
      <c r="R330" s="477">
        <f t="shared" si="28"/>
        <v>2681420</v>
      </c>
      <c r="T330" s="98" t="s">
        <v>2371</v>
      </c>
      <c r="U330" s="267">
        <f t="shared" si="29"/>
        <v>2493720.6</v>
      </c>
    </row>
    <row r="331" spans="1:21">
      <c r="A331" s="98">
        <v>326</v>
      </c>
      <c r="B331" s="98" t="s">
        <v>1097</v>
      </c>
      <c r="C331" s="98" t="s">
        <v>2320</v>
      </c>
      <c r="D331" s="98" t="s">
        <v>1188</v>
      </c>
      <c r="E331" s="173">
        <v>985101</v>
      </c>
      <c r="F331" s="173">
        <v>938018</v>
      </c>
      <c r="G331" s="239">
        <v>984130</v>
      </c>
      <c r="H331" s="240">
        <v>934923.5</v>
      </c>
      <c r="I331" s="240">
        <f>+J331*1.05</f>
        <v>934500</v>
      </c>
      <c r="J331" s="240">
        <v>890000</v>
      </c>
      <c r="K331" s="171" t="s">
        <v>2584</v>
      </c>
      <c r="L331" s="171">
        <v>959300</v>
      </c>
      <c r="M331" s="171">
        <v>912500</v>
      </c>
      <c r="N331" s="173">
        <v>2</v>
      </c>
      <c r="O331" s="477">
        <f t="shared" si="25"/>
        <v>1951368.8</v>
      </c>
      <c r="P331" s="477">
        <f t="shared" si="26"/>
        <v>1948577.4</v>
      </c>
      <c r="Q331" s="477">
        <f t="shared" si="27"/>
        <v>1851200</v>
      </c>
      <c r="R331" s="477">
        <f t="shared" si="28"/>
        <v>1899880</v>
      </c>
      <c r="T331" s="98" t="s">
        <v>2320</v>
      </c>
      <c r="U331" s="267">
        <f t="shared" si="29"/>
        <v>1766888.4</v>
      </c>
    </row>
    <row r="332" spans="1:21">
      <c r="A332" s="98">
        <v>327</v>
      </c>
      <c r="B332" s="98" t="s">
        <v>1097</v>
      </c>
      <c r="C332" s="98" t="s">
        <v>2320</v>
      </c>
      <c r="D332" s="98" t="s">
        <v>1189</v>
      </c>
      <c r="E332" s="173">
        <v>375082</v>
      </c>
      <c r="F332" s="173">
        <v>356447</v>
      </c>
      <c r="G332" s="239">
        <v>487900</v>
      </c>
      <c r="H332" s="240">
        <v>463505</v>
      </c>
      <c r="I332" s="240">
        <v>499799.99999999994</v>
      </c>
      <c r="J332" s="240">
        <v>475999.99999999994</v>
      </c>
      <c r="K332" s="171" t="s">
        <v>2584</v>
      </c>
      <c r="L332" s="171">
        <v>493900</v>
      </c>
      <c r="M332" s="171">
        <v>469800</v>
      </c>
      <c r="N332" s="173">
        <v>2</v>
      </c>
      <c r="O332" s="477">
        <f t="shared" si="25"/>
        <v>742710.00000000012</v>
      </c>
      <c r="P332" s="477">
        <f t="shared" si="26"/>
        <v>966042</v>
      </c>
      <c r="Q332" s="477">
        <f t="shared" si="27"/>
        <v>990080</v>
      </c>
      <c r="R332" s="477">
        <f t="shared" si="28"/>
        <v>978160</v>
      </c>
      <c r="T332" s="98" t="s">
        <v>2320</v>
      </c>
      <c r="U332" s="267">
        <f t="shared" si="29"/>
        <v>909688.8</v>
      </c>
    </row>
    <row r="333" spans="1:21">
      <c r="A333" s="98">
        <v>328</v>
      </c>
      <c r="B333" s="98" t="s">
        <v>1097</v>
      </c>
      <c r="C333" s="98" t="s">
        <v>2320</v>
      </c>
      <c r="D333" s="104" t="s">
        <v>1462</v>
      </c>
      <c r="E333" s="173">
        <v>138148</v>
      </c>
      <c r="F333" s="173">
        <v>131571</v>
      </c>
      <c r="G333" s="239">
        <v>821100</v>
      </c>
      <c r="H333" s="240">
        <v>780045</v>
      </c>
      <c r="I333" s="240">
        <v>409071.60000000003</v>
      </c>
      <c r="J333" s="240">
        <v>389592</v>
      </c>
      <c r="K333" s="171" t="s">
        <v>3442</v>
      </c>
      <c r="L333" s="171">
        <v>615100</v>
      </c>
      <c r="M333" s="171">
        <v>584800</v>
      </c>
      <c r="N333" s="173">
        <v>0</v>
      </c>
      <c r="O333" s="477">
        <f t="shared" si="25"/>
        <v>0</v>
      </c>
      <c r="P333" s="477">
        <f t="shared" si="26"/>
        <v>0</v>
      </c>
      <c r="Q333" s="477">
        <f t="shared" si="27"/>
        <v>0</v>
      </c>
      <c r="R333" s="477">
        <f t="shared" si="28"/>
        <v>0</v>
      </c>
      <c r="T333" s="98" t="s">
        <v>2320</v>
      </c>
      <c r="U333" s="267">
        <f t="shared" si="29"/>
        <v>0</v>
      </c>
    </row>
    <row r="334" spans="1:21">
      <c r="A334" s="98">
        <v>329</v>
      </c>
      <c r="B334" s="98" t="s">
        <v>1097</v>
      </c>
      <c r="C334" s="98" t="s">
        <v>2320</v>
      </c>
      <c r="D334" s="104" t="s">
        <v>1190</v>
      </c>
      <c r="E334" s="173">
        <v>639669</v>
      </c>
      <c r="F334" s="173">
        <v>609210</v>
      </c>
      <c r="G334" s="239">
        <v>640220</v>
      </c>
      <c r="H334" s="240">
        <v>608209</v>
      </c>
      <c r="I334" s="240">
        <v>852084.03</v>
      </c>
      <c r="J334" s="240">
        <v>811508.6</v>
      </c>
      <c r="K334" s="171" t="s">
        <v>2584</v>
      </c>
      <c r="L334" s="171">
        <v>746200</v>
      </c>
      <c r="M334" s="171">
        <v>709900</v>
      </c>
      <c r="N334" s="173">
        <v>1</v>
      </c>
      <c r="O334" s="477">
        <f t="shared" si="25"/>
        <v>633577.19999999995</v>
      </c>
      <c r="P334" s="477">
        <f t="shared" si="26"/>
        <v>633817.80000000005</v>
      </c>
      <c r="Q334" s="477">
        <f t="shared" si="27"/>
        <v>843968.94400000002</v>
      </c>
      <c r="R334" s="477">
        <f t="shared" si="28"/>
        <v>738940</v>
      </c>
      <c r="T334" s="98" t="s">
        <v>2320</v>
      </c>
      <c r="U334" s="267">
        <f t="shared" si="29"/>
        <v>687214.2</v>
      </c>
    </row>
    <row r="335" spans="1:21">
      <c r="A335" s="98">
        <v>330</v>
      </c>
      <c r="B335" s="98" t="s">
        <v>1097</v>
      </c>
      <c r="C335" s="98" t="s">
        <v>2320</v>
      </c>
      <c r="D335" s="104" t="s">
        <v>1191</v>
      </c>
      <c r="E335" s="173">
        <v>827660</v>
      </c>
      <c r="F335" s="173">
        <v>787935</v>
      </c>
      <c r="G335" s="239">
        <v>827660.47</v>
      </c>
      <c r="H335" s="240">
        <v>786277.03</v>
      </c>
      <c r="I335" s="240">
        <v>1308573.42</v>
      </c>
      <c r="J335" s="240">
        <v>1246260.3999999999</v>
      </c>
      <c r="K335" s="171" t="s">
        <v>2584</v>
      </c>
      <c r="L335" s="171">
        <v>1068100</v>
      </c>
      <c r="M335" s="171">
        <v>1016300</v>
      </c>
      <c r="N335" s="173">
        <v>2</v>
      </c>
      <c r="O335" s="477">
        <f t="shared" si="25"/>
        <v>1639430</v>
      </c>
      <c r="P335" s="477">
        <f t="shared" si="26"/>
        <v>1638767.5640000002</v>
      </c>
      <c r="Q335" s="477">
        <f t="shared" si="27"/>
        <v>2592221.6320000002</v>
      </c>
      <c r="R335" s="477">
        <f t="shared" si="28"/>
        <v>2115480</v>
      </c>
      <c r="T335" s="98" t="s">
        <v>2320</v>
      </c>
      <c r="U335" s="267">
        <f t="shared" si="29"/>
        <v>1967396.4</v>
      </c>
    </row>
    <row r="336" spans="1:21">
      <c r="A336" s="98">
        <v>331</v>
      </c>
      <c r="B336" s="98" t="s">
        <v>3532</v>
      </c>
      <c r="C336" s="98" t="s">
        <v>2357</v>
      </c>
      <c r="D336" s="98" t="s">
        <v>2477</v>
      </c>
      <c r="E336" s="173">
        <v>16283</v>
      </c>
      <c r="F336" s="173">
        <v>15507</v>
      </c>
      <c r="G336" s="239">
        <v>17118.150000000001</v>
      </c>
      <c r="H336" s="240">
        <v>16262.54</v>
      </c>
      <c r="I336" s="240">
        <v>24045</v>
      </c>
      <c r="J336" s="240">
        <v>22900</v>
      </c>
      <c r="K336" s="171" t="s">
        <v>2195</v>
      </c>
      <c r="L336" s="171">
        <v>20600</v>
      </c>
      <c r="M336" s="171">
        <v>19600</v>
      </c>
      <c r="N336" s="173">
        <v>0</v>
      </c>
      <c r="O336" s="477">
        <f t="shared" si="25"/>
        <v>0</v>
      </c>
      <c r="P336" s="477">
        <f t="shared" si="26"/>
        <v>0</v>
      </c>
      <c r="Q336" s="477">
        <f t="shared" si="27"/>
        <v>0</v>
      </c>
      <c r="R336" s="477">
        <f t="shared" si="28"/>
        <v>0</v>
      </c>
      <c r="T336" s="98" t="s">
        <v>2357</v>
      </c>
      <c r="U336" s="267">
        <f t="shared" si="29"/>
        <v>0</v>
      </c>
    </row>
    <row r="337" spans="1:21">
      <c r="A337" s="98">
        <v>332</v>
      </c>
      <c r="B337" s="98" t="s">
        <v>3532</v>
      </c>
      <c r="C337" s="98" t="s">
        <v>2320</v>
      </c>
      <c r="D337" s="98" t="s">
        <v>2478</v>
      </c>
      <c r="E337" s="173">
        <v>237</v>
      </c>
      <c r="F337" s="173">
        <v>226</v>
      </c>
      <c r="G337" s="239">
        <v>535.5</v>
      </c>
      <c r="H337" s="240">
        <v>509.32</v>
      </c>
      <c r="I337" s="240">
        <v>237.3</v>
      </c>
      <c r="J337" s="240">
        <v>226</v>
      </c>
      <c r="K337" s="171" t="s">
        <v>3437</v>
      </c>
      <c r="L337" s="171">
        <v>400</v>
      </c>
      <c r="M337" s="171">
        <v>400</v>
      </c>
      <c r="N337" s="173">
        <v>0</v>
      </c>
      <c r="O337" s="477">
        <f t="shared" si="25"/>
        <v>0</v>
      </c>
      <c r="P337" s="477">
        <f t="shared" si="26"/>
        <v>0</v>
      </c>
      <c r="Q337" s="477">
        <f t="shared" si="27"/>
        <v>0</v>
      </c>
      <c r="R337" s="477">
        <f t="shared" si="28"/>
        <v>0</v>
      </c>
      <c r="T337" s="98" t="s">
        <v>2320</v>
      </c>
      <c r="U337" s="267">
        <f t="shared" si="29"/>
        <v>0</v>
      </c>
    </row>
    <row r="338" spans="1:21">
      <c r="A338" s="98">
        <v>333</v>
      </c>
      <c r="B338" s="98" t="s">
        <v>1097</v>
      </c>
      <c r="C338" s="98" t="s">
        <v>2322</v>
      </c>
      <c r="D338" s="104" t="s">
        <v>2480</v>
      </c>
      <c r="E338" s="173">
        <v>441231</v>
      </c>
      <c r="F338" s="173">
        <v>420231</v>
      </c>
      <c r="G338" s="239">
        <v>535500</v>
      </c>
      <c r="H338" s="240">
        <v>508725</v>
      </c>
      <c r="I338" s="240">
        <v>441242.55000000005</v>
      </c>
      <c r="J338" s="240">
        <v>420231</v>
      </c>
      <c r="K338" s="171" t="s">
        <v>3437</v>
      </c>
      <c r="L338" s="171">
        <v>488400</v>
      </c>
      <c r="M338" s="171">
        <v>464500</v>
      </c>
      <c r="N338" s="173">
        <v>0</v>
      </c>
      <c r="O338" s="477">
        <f t="shared" si="25"/>
        <v>0</v>
      </c>
      <c r="P338" s="477">
        <f t="shared" si="26"/>
        <v>0</v>
      </c>
      <c r="Q338" s="477">
        <f t="shared" si="27"/>
        <v>0</v>
      </c>
      <c r="R338" s="477">
        <f t="shared" si="28"/>
        <v>0</v>
      </c>
      <c r="T338" s="98" t="s">
        <v>2322</v>
      </c>
      <c r="U338" s="267">
        <f t="shared" si="29"/>
        <v>0</v>
      </c>
    </row>
    <row r="339" spans="1:21">
      <c r="A339" s="98">
        <v>334</v>
      </c>
      <c r="B339" s="98" t="s">
        <v>1097</v>
      </c>
      <c r="C339" s="98" t="s">
        <v>2322</v>
      </c>
      <c r="D339" s="98" t="s">
        <v>2481</v>
      </c>
      <c r="E339" s="173">
        <v>719250</v>
      </c>
      <c r="F339" s="173">
        <v>685002</v>
      </c>
      <c r="G339" s="239">
        <v>892500</v>
      </c>
      <c r="H339" s="240">
        <v>847875</v>
      </c>
      <c r="I339" s="240">
        <v>1361955</v>
      </c>
      <c r="J339" s="240">
        <v>1297100</v>
      </c>
      <c r="K339" s="171" t="s">
        <v>2584</v>
      </c>
      <c r="L339" s="171">
        <v>1127200</v>
      </c>
      <c r="M339" s="171">
        <v>1072500</v>
      </c>
      <c r="N339" s="173">
        <v>1</v>
      </c>
      <c r="O339" s="477">
        <f t="shared" si="25"/>
        <v>712400.4</v>
      </c>
      <c r="P339" s="477">
        <f t="shared" si="26"/>
        <v>883575</v>
      </c>
      <c r="Q339" s="477">
        <f t="shared" si="27"/>
        <v>1348984</v>
      </c>
      <c r="R339" s="477">
        <f t="shared" si="28"/>
        <v>1116260</v>
      </c>
      <c r="T339" s="98" t="s">
        <v>2322</v>
      </c>
      <c r="U339" s="267">
        <f t="shared" si="29"/>
        <v>1038121.8</v>
      </c>
    </row>
    <row r="340" spans="1:21">
      <c r="A340" s="98">
        <v>335</v>
      </c>
      <c r="B340" s="98" t="s">
        <v>1097</v>
      </c>
      <c r="C340" s="98" t="s">
        <v>2322</v>
      </c>
      <c r="D340" s="104" t="s">
        <v>1470</v>
      </c>
      <c r="E340" s="173">
        <v>628972</v>
      </c>
      <c r="F340" s="173">
        <v>599067</v>
      </c>
      <c r="G340" s="239">
        <v>629034</v>
      </c>
      <c r="H340" s="240">
        <v>597582.30000000005</v>
      </c>
      <c r="I340" s="240">
        <v>837900</v>
      </c>
      <c r="J340" s="240">
        <v>798000</v>
      </c>
      <c r="K340" s="171" t="s">
        <v>2584</v>
      </c>
      <c r="L340" s="171">
        <v>733500</v>
      </c>
      <c r="M340" s="171">
        <v>697800</v>
      </c>
      <c r="N340" s="173">
        <v>1</v>
      </c>
      <c r="O340" s="477">
        <f t="shared" si="25"/>
        <v>622991</v>
      </c>
      <c r="P340" s="477">
        <f t="shared" si="26"/>
        <v>622743.66</v>
      </c>
      <c r="Q340" s="477">
        <f t="shared" si="27"/>
        <v>829920</v>
      </c>
      <c r="R340" s="477">
        <f t="shared" si="28"/>
        <v>726360</v>
      </c>
      <c r="T340" s="98" t="s">
        <v>2322</v>
      </c>
      <c r="U340" s="267">
        <f t="shared" si="29"/>
        <v>675514.8</v>
      </c>
    </row>
    <row r="341" spans="1:21">
      <c r="A341" s="98">
        <v>336</v>
      </c>
      <c r="B341" s="98" t="s">
        <v>1097</v>
      </c>
      <c r="C341" s="98" t="s">
        <v>2322</v>
      </c>
      <c r="D341" s="104" t="s">
        <v>2482</v>
      </c>
      <c r="E341" s="173">
        <v>1434605</v>
      </c>
      <c r="F341" s="173">
        <v>1365753</v>
      </c>
      <c r="G341" s="239">
        <v>1434604.5</v>
      </c>
      <c r="H341" s="240">
        <v>1362874.87</v>
      </c>
      <c r="I341" s="240">
        <v>2100000</v>
      </c>
      <c r="J341" s="240">
        <v>2000000</v>
      </c>
      <c r="K341" s="171" t="s">
        <v>2584</v>
      </c>
      <c r="L341" s="171">
        <v>1767300</v>
      </c>
      <c r="M341" s="171">
        <v>1681400</v>
      </c>
      <c r="N341" s="173">
        <v>0</v>
      </c>
      <c r="O341" s="477">
        <f t="shared" si="25"/>
        <v>0</v>
      </c>
      <c r="P341" s="477">
        <f t="shared" si="26"/>
        <v>0</v>
      </c>
      <c r="Q341" s="477">
        <f t="shared" si="27"/>
        <v>0</v>
      </c>
      <c r="R341" s="477">
        <f t="shared" si="28"/>
        <v>0</v>
      </c>
      <c r="T341" s="98" t="s">
        <v>2322</v>
      </c>
      <c r="U341" s="267">
        <f t="shared" si="29"/>
        <v>0</v>
      </c>
    </row>
    <row r="342" spans="1:21">
      <c r="A342" s="98">
        <v>337</v>
      </c>
      <c r="B342" s="98" t="s">
        <v>1097</v>
      </c>
      <c r="C342" s="98" t="s">
        <v>2322</v>
      </c>
      <c r="D342" s="98" t="s">
        <v>2483</v>
      </c>
      <c r="E342" s="173">
        <v>1075843</v>
      </c>
      <c r="F342" s="173">
        <v>1024723</v>
      </c>
      <c r="G342" s="239">
        <v>2261000</v>
      </c>
      <c r="H342" s="240">
        <v>2147950</v>
      </c>
      <c r="I342" s="240">
        <v>1610515.8299999998</v>
      </c>
      <c r="J342" s="240">
        <v>1533824.5999999999</v>
      </c>
      <c r="K342" s="171" t="s">
        <v>3442</v>
      </c>
      <c r="L342" s="171">
        <v>1935800</v>
      </c>
      <c r="M342" s="171">
        <v>1840900</v>
      </c>
      <c r="N342" s="173">
        <v>0</v>
      </c>
      <c r="O342" s="477">
        <f t="shared" si="25"/>
        <v>0</v>
      </c>
      <c r="P342" s="477">
        <f t="shared" si="26"/>
        <v>0</v>
      </c>
      <c r="Q342" s="477">
        <f t="shared" si="27"/>
        <v>0</v>
      </c>
      <c r="R342" s="477">
        <f t="shared" si="28"/>
        <v>0</v>
      </c>
      <c r="T342" s="98" t="s">
        <v>2322</v>
      </c>
      <c r="U342" s="267">
        <f t="shared" si="29"/>
        <v>0</v>
      </c>
    </row>
    <row r="343" spans="1:21">
      <c r="A343" s="98">
        <v>338</v>
      </c>
      <c r="B343" s="98" t="s">
        <v>1097</v>
      </c>
      <c r="C343" s="98" t="s">
        <v>2322</v>
      </c>
      <c r="D343" s="104" t="s">
        <v>2484</v>
      </c>
      <c r="E343" s="173">
        <v>836390</v>
      </c>
      <c r="F343" s="173">
        <v>796562</v>
      </c>
      <c r="G343" s="239">
        <v>1699320</v>
      </c>
      <c r="H343" s="240">
        <v>1614354</v>
      </c>
      <c r="I343" s="240">
        <v>1290317.49</v>
      </c>
      <c r="J343" s="240">
        <v>1228873.7999999998</v>
      </c>
      <c r="K343" s="171" t="s">
        <v>3442</v>
      </c>
      <c r="L343" s="171">
        <v>1494800</v>
      </c>
      <c r="M343" s="171">
        <v>1421600</v>
      </c>
      <c r="N343" s="173">
        <v>0</v>
      </c>
      <c r="O343" s="477">
        <f t="shared" si="25"/>
        <v>0</v>
      </c>
      <c r="P343" s="477">
        <f t="shared" si="26"/>
        <v>0</v>
      </c>
      <c r="Q343" s="477">
        <f t="shared" si="27"/>
        <v>0</v>
      </c>
      <c r="R343" s="477">
        <f t="shared" si="28"/>
        <v>0</v>
      </c>
      <c r="T343" s="98" t="s">
        <v>2322</v>
      </c>
      <c r="U343" s="267">
        <f t="shared" si="29"/>
        <v>0</v>
      </c>
    </row>
    <row r="344" spans="1:21">
      <c r="A344" s="98">
        <v>339</v>
      </c>
      <c r="B344" s="98" t="s">
        <v>1097</v>
      </c>
      <c r="C344" s="98" t="s">
        <v>2322</v>
      </c>
      <c r="D344" s="104" t="s">
        <v>2485</v>
      </c>
      <c r="E344" s="173">
        <v>1130739</v>
      </c>
      <c r="F344" s="173">
        <v>1076844</v>
      </c>
      <c r="G344" s="239">
        <v>2737000</v>
      </c>
      <c r="H344" s="240">
        <v>2600150</v>
      </c>
      <c r="I344" s="240">
        <v>1130686.2</v>
      </c>
      <c r="J344" s="240">
        <v>1076844</v>
      </c>
      <c r="K344" s="171" t="s">
        <v>3437</v>
      </c>
      <c r="L344" s="171">
        <v>1933800</v>
      </c>
      <c r="M344" s="171">
        <v>1838500</v>
      </c>
      <c r="N344" s="173">
        <v>0</v>
      </c>
      <c r="O344" s="477">
        <f t="shared" si="25"/>
        <v>0</v>
      </c>
      <c r="P344" s="477">
        <f t="shared" si="26"/>
        <v>0</v>
      </c>
      <c r="Q344" s="477">
        <f t="shared" si="27"/>
        <v>0</v>
      </c>
      <c r="R344" s="477">
        <f t="shared" si="28"/>
        <v>0</v>
      </c>
      <c r="T344" s="98" t="s">
        <v>2322</v>
      </c>
      <c r="U344" s="267">
        <f t="shared" si="29"/>
        <v>0</v>
      </c>
    </row>
    <row r="345" spans="1:21">
      <c r="A345" s="98">
        <v>340</v>
      </c>
      <c r="B345" s="98" t="s">
        <v>1097</v>
      </c>
      <c r="C345" s="98" t="s">
        <v>2322</v>
      </c>
      <c r="D345" s="104" t="s">
        <v>2486</v>
      </c>
      <c r="E345" s="173">
        <v>706265</v>
      </c>
      <c r="F345" s="173">
        <v>672639</v>
      </c>
      <c r="G345" s="239">
        <v>706265</v>
      </c>
      <c r="H345" s="240">
        <v>670951.75</v>
      </c>
      <c r="I345" s="240">
        <v>940799.99999999988</v>
      </c>
      <c r="J345" s="240">
        <v>896000</v>
      </c>
      <c r="K345" s="171" t="s">
        <v>2584</v>
      </c>
      <c r="L345" s="171">
        <v>823500</v>
      </c>
      <c r="M345" s="171">
        <v>783500</v>
      </c>
      <c r="N345" s="173">
        <v>0</v>
      </c>
      <c r="O345" s="477">
        <f t="shared" si="25"/>
        <v>0</v>
      </c>
      <c r="P345" s="477">
        <f t="shared" si="26"/>
        <v>0</v>
      </c>
      <c r="Q345" s="477">
        <f t="shared" si="27"/>
        <v>0</v>
      </c>
      <c r="R345" s="477">
        <f t="shared" si="28"/>
        <v>0</v>
      </c>
      <c r="T345" s="98" t="s">
        <v>2322</v>
      </c>
      <c r="U345" s="267">
        <f t="shared" si="29"/>
        <v>0</v>
      </c>
    </row>
    <row r="346" spans="1:21">
      <c r="A346" s="98">
        <v>341</v>
      </c>
      <c r="B346" s="98" t="s">
        <v>1097</v>
      </c>
      <c r="C346" s="98" t="s">
        <v>2322</v>
      </c>
      <c r="D346" s="104" t="s">
        <v>2487</v>
      </c>
      <c r="E346" s="173">
        <v>445720</v>
      </c>
      <c r="F346" s="173">
        <v>424484</v>
      </c>
      <c r="G346" s="239">
        <v>583100</v>
      </c>
      <c r="H346" s="240">
        <v>553945</v>
      </c>
      <c r="I346" s="240">
        <v>777778.05</v>
      </c>
      <c r="J346" s="240">
        <v>740741</v>
      </c>
      <c r="K346" s="171" t="s">
        <v>2584</v>
      </c>
      <c r="L346" s="171">
        <v>680400</v>
      </c>
      <c r="M346" s="171">
        <v>647300</v>
      </c>
      <c r="N346" s="173">
        <v>1</v>
      </c>
      <c r="O346" s="477">
        <f t="shared" si="25"/>
        <v>441472.8</v>
      </c>
      <c r="P346" s="477">
        <f t="shared" si="26"/>
        <v>577269</v>
      </c>
      <c r="Q346" s="477">
        <f t="shared" si="27"/>
        <v>770370.64000000013</v>
      </c>
      <c r="R346" s="477">
        <f t="shared" si="28"/>
        <v>673780</v>
      </c>
      <c r="T346" s="98" t="s">
        <v>2322</v>
      </c>
      <c r="U346" s="267">
        <f t="shared" si="29"/>
        <v>626615.4</v>
      </c>
    </row>
    <row r="347" spans="1:21">
      <c r="A347" s="98">
        <v>342</v>
      </c>
      <c r="B347" s="98" t="s">
        <v>3532</v>
      </c>
      <c r="C347" s="98" t="s">
        <v>2357</v>
      </c>
      <c r="D347" s="98" t="s">
        <v>2488</v>
      </c>
      <c r="E347" s="173">
        <v>2724</v>
      </c>
      <c r="F347" s="173">
        <v>2594</v>
      </c>
      <c r="G347" s="239">
        <v>4522</v>
      </c>
      <c r="H347" s="240">
        <v>4295.8999999999996</v>
      </c>
      <c r="I347" s="240">
        <v>5040</v>
      </c>
      <c r="J347" s="240">
        <v>4800</v>
      </c>
      <c r="K347" s="171" t="s">
        <v>2193</v>
      </c>
      <c r="L347" s="171">
        <v>4800</v>
      </c>
      <c r="M347" s="171">
        <v>4500</v>
      </c>
      <c r="N347" s="173">
        <v>0</v>
      </c>
      <c r="O347" s="477">
        <f t="shared" si="25"/>
        <v>0</v>
      </c>
      <c r="P347" s="477">
        <f t="shared" si="26"/>
        <v>0</v>
      </c>
      <c r="Q347" s="477">
        <f t="shared" si="27"/>
        <v>0</v>
      </c>
      <c r="R347" s="477">
        <f t="shared" si="28"/>
        <v>0</v>
      </c>
      <c r="T347" s="98" t="s">
        <v>2357</v>
      </c>
      <c r="U347" s="267">
        <f t="shared" si="29"/>
        <v>0</v>
      </c>
    </row>
    <row r="348" spans="1:21">
      <c r="A348" s="98">
        <v>343</v>
      </c>
      <c r="B348" s="98" t="s">
        <v>3532</v>
      </c>
      <c r="C348" s="98" t="s">
        <v>2357</v>
      </c>
      <c r="D348" s="98" t="s">
        <v>2489</v>
      </c>
      <c r="E348" s="173">
        <v>3530</v>
      </c>
      <c r="F348" s="173">
        <v>3362</v>
      </c>
      <c r="G348" s="239">
        <v>3529.54</v>
      </c>
      <c r="H348" s="240">
        <v>3353.42</v>
      </c>
      <c r="I348" s="240">
        <v>7245</v>
      </c>
      <c r="J348" s="240">
        <v>6900</v>
      </c>
      <c r="K348" s="171" t="s">
        <v>2193</v>
      </c>
      <c r="L348" s="171">
        <v>5400</v>
      </c>
      <c r="M348" s="171">
        <v>5100</v>
      </c>
      <c r="N348" s="173">
        <v>0</v>
      </c>
      <c r="O348" s="477">
        <f t="shared" si="25"/>
        <v>0</v>
      </c>
      <c r="P348" s="477">
        <f t="shared" si="26"/>
        <v>0</v>
      </c>
      <c r="Q348" s="477">
        <f t="shared" si="27"/>
        <v>0</v>
      </c>
      <c r="R348" s="477">
        <f t="shared" si="28"/>
        <v>0</v>
      </c>
      <c r="T348" s="98" t="s">
        <v>2357</v>
      </c>
      <c r="U348" s="267">
        <f t="shared" si="29"/>
        <v>0</v>
      </c>
    </row>
    <row r="349" spans="1:21">
      <c r="A349" s="98">
        <v>344</v>
      </c>
      <c r="B349" s="98" t="s">
        <v>3533</v>
      </c>
      <c r="C349" s="98" t="s">
        <v>2396</v>
      </c>
      <c r="D349" s="98" t="s">
        <v>2704</v>
      </c>
      <c r="E349" s="173">
        <v>7723</v>
      </c>
      <c r="F349" s="173">
        <v>7355</v>
      </c>
      <c r="G349" s="239">
        <v>9520</v>
      </c>
      <c r="H349" s="240">
        <v>9044</v>
      </c>
      <c r="I349" s="240">
        <v>9345</v>
      </c>
      <c r="J349" s="240">
        <v>8900</v>
      </c>
      <c r="K349" s="171" t="s">
        <v>2195</v>
      </c>
      <c r="L349" s="171">
        <v>9400</v>
      </c>
      <c r="M349" s="171">
        <v>9000</v>
      </c>
      <c r="N349" s="173">
        <v>0</v>
      </c>
      <c r="O349" s="477">
        <f t="shared" si="25"/>
        <v>0</v>
      </c>
      <c r="P349" s="477">
        <f t="shared" si="26"/>
        <v>0</v>
      </c>
      <c r="Q349" s="477">
        <f t="shared" si="27"/>
        <v>0</v>
      </c>
      <c r="R349" s="477">
        <f t="shared" si="28"/>
        <v>0</v>
      </c>
      <c r="T349" s="98" t="s">
        <v>2396</v>
      </c>
      <c r="U349" s="267">
        <f t="shared" si="29"/>
        <v>0</v>
      </c>
    </row>
    <row r="350" spans="1:21">
      <c r="A350" s="98">
        <v>345</v>
      </c>
      <c r="B350" s="98" t="s">
        <v>1097</v>
      </c>
      <c r="C350" s="98" t="s">
        <v>2322</v>
      </c>
      <c r="D350" s="104" t="s">
        <v>2491</v>
      </c>
      <c r="E350" s="173">
        <v>1165200</v>
      </c>
      <c r="F350" s="173">
        <v>1109715</v>
      </c>
      <c r="G350" s="239">
        <v>1785000</v>
      </c>
      <c r="H350" s="240">
        <v>1695750</v>
      </c>
      <c r="I350" s="240">
        <v>965343.12</v>
      </c>
      <c r="J350" s="240">
        <v>919374.39999999991</v>
      </c>
      <c r="K350" s="171" t="s">
        <v>3442</v>
      </c>
      <c r="L350" s="171">
        <v>1375200</v>
      </c>
      <c r="M350" s="171">
        <v>1307600</v>
      </c>
      <c r="N350" s="173">
        <v>0</v>
      </c>
      <c r="O350" s="477">
        <f t="shared" si="25"/>
        <v>0</v>
      </c>
      <c r="P350" s="477">
        <f t="shared" si="26"/>
        <v>0</v>
      </c>
      <c r="Q350" s="477">
        <f t="shared" si="27"/>
        <v>0</v>
      </c>
      <c r="R350" s="477">
        <f t="shared" si="28"/>
        <v>0</v>
      </c>
      <c r="T350" s="98" t="s">
        <v>2322</v>
      </c>
      <c r="U350" s="267">
        <f t="shared" si="29"/>
        <v>0</v>
      </c>
    </row>
    <row r="351" spans="1:21" ht="13.5" customHeight="1">
      <c r="A351" s="98">
        <v>346</v>
      </c>
      <c r="B351" s="98" t="s">
        <v>3534</v>
      </c>
      <c r="C351" s="98" t="s">
        <v>2322</v>
      </c>
      <c r="D351" s="104" t="s">
        <v>2705</v>
      </c>
      <c r="E351" s="173">
        <v>30653</v>
      </c>
      <c r="F351" s="173">
        <v>29191</v>
      </c>
      <c r="G351" s="239">
        <v>30702</v>
      </c>
      <c r="H351" s="240">
        <v>29166.9</v>
      </c>
      <c r="I351" s="240">
        <v>29926.26</v>
      </c>
      <c r="J351" s="240">
        <v>28501.199999999997</v>
      </c>
      <c r="K351" s="171" t="s">
        <v>3447</v>
      </c>
      <c r="L351" s="171">
        <v>30300</v>
      </c>
      <c r="M351" s="171">
        <v>28800</v>
      </c>
      <c r="N351" s="173">
        <v>60</v>
      </c>
      <c r="O351" s="477">
        <f t="shared" si="25"/>
        <v>1821636</v>
      </c>
      <c r="P351" s="477">
        <f t="shared" si="26"/>
        <v>1823698.8</v>
      </c>
      <c r="Q351" s="477">
        <f t="shared" si="27"/>
        <v>1778474.88</v>
      </c>
      <c r="R351" s="477">
        <f t="shared" si="28"/>
        <v>1800000</v>
      </c>
      <c r="T351" s="98" t="s">
        <v>2322</v>
      </c>
      <c r="U351" s="267">
        <f t="shared" si="29"/>
        <v>1674000</v>
      </c>
    </row>
    <row r="352" spans="1:21">
      <c r="A352" s="98">
        <v>347</v>
      </c>
      <c r="B352" s="98" t="s">
        <v>876</v>
      </c>
      <c r="C352" s="98" t="s">
        <v>2380</v>
      </c>
      <c r="D352" s="98" t="s">
        <v>2706</v>
      </c>
      <c r="E352" s="173">
        <v>19741</v>
      </c>
      <c r="F352" s="173">
        <v>18801</v>
      </c>
      <c r="G352" s="239">
        <v>21420</v>
      </c>
      <c r="H352" s="240">
        <v>20349</v>
      </c>
      <c r="I352" s="240">
        <v>21903</v>
      </c>
      <c r="J352" s="240">
        <v>20860</v>
      </c>
      <c r="K352" s="171" t="s">
        <v>2195</v>
      </c>
      <c r="L352" s="171">
        <v>21700</v>
      </c>
      <c r="M352" s="171">
        <v>20600</v>
      </c>
      <c r="N352" s="173">
        <v>16</v>
      </c>
      <c r="O352" s="477">
        <f t="shared" si="25"/>
        <v>312848</v>
      </c>
      <c r="P352" s="477">
        <f t="shared" si="26"/>
        <v>339292.8</v>
      </c>
      <c r="Q352" s="477">
        <f t="shared" si="27"/>
        <v>347110.40000000002</v>
      </c>
      <c r="R352" s="477">
        <f t="shared" si="28"/>
        <v>343680</v>
      </c>
      <c r="T352" s="98" t="s">
        <v>2380</v>
      </c>
      <c r="U352" s="267">
        <f t="shared" si="29"/>
        <v>319622.40000000002</v>
      </c>
    </row>
    <row r="353" spans="1:21">
      <c r="A353" s="98">
        <v>348</v>
      </c>
      <c r="B353" s="98" t="s">
        <v>876</v>
      </c>
      <c r="C353" s="98" t="s">
        <v>2322</v>
      </c>
      <c r="D353" s="98" t="s">
        <v>2495</v>
      </c>
      <c r="E353" s="173">
        <v>10636</v>
      </c>
      <c r="F353" s="173">
        <v>10129</v>
      </c>
      <c r="G353" s="239">
        <v>10591</v>
      </c>
      <c r="H353" s="240">
        <v>10061.450000000001</v>
      </c>
      <c r="I353" s="240">
        <v>14600.039999999999</v>
      </c>
      <c r="J353" s="240">
        <v>13904.8</v>
      </c>
      <c r="K353" s="171" t="s">
        <v>2584</v>
      </c>
      <c r="L353" s="171">
        <v>12600</v>
      </c>
      <c r="M353" s="171">
        <v>12000</v>
      </c>
      <c r="N353" s="173">
        <v>7</v>
      </c>
      <c r="O353" s="477">
        <f t="shared" si="25"/>
        <v>73742.200000000012</v>
      </c>
      <c r="P353" s="477">
        <f t="shared" si="26"/>
        <v>73395.63</v>
      </c>
      <c r="Q353" s="477">
        <f t="shared" si="27"/>
        <v>101226.944</v>
      </c>
      <c r="R353" s="477">
        <f t="shared" si="28"/>
        <v>87360</v>
      </c>
      <c r="T353" s="98" t="s">
        <v>2322</v>
      </c>
      <c r="U353" s="267">
        <f t="shared" si="29"/>
        <v>81244.800000000003</v>
      </c>
    </row>
    <row r="354" spans="1:21">
      <c r="A354" s="98">
        <v>349</v>
      </c>
      <c r="B354" s="98" t="s">
        <v>3532</v>
      </c>
      <c r="C354" s="98" t="s">
        <v>2369</v>
      </c>
      <c r="D354" s="98" t="s">
        <v>2707</v>
      </c>
      <c r="E354" s="173">
        <v>1838</v>
      </c>
      <c r="F354" s="173">
        <v>1751</v>
      </c>
      <c r="G354" s="239">
        <v>1800</v>
      </c>
      <c r="H354" s="240">
        <v>1710</v>
      </c>
      <c r="I354" s="240">
        <v>2474.0099999999998</v>
      </c>
      <c r="J354" s="240">
        <v>2356.1999999999998</v>
      </c>
      <c r="K354" s="171" t="s">
        <v>2584</v>
      </c>
      <c r="L354" s="171">
        <v>2100</v>
      </c>
      <c r="M354" s="171">
        <v>2000</v>
      </c>
      <c r="N354" s="173">
        <v>0</v>
      </c>
      <c r="O354" s="477">
        <f t="shared" si="25"/>
        <v>0</v>
      </c>
      <c r="P354" s="477">
        <f t="shared" si="26"/>
        <v>0</v>
      </c>
      <c r="Q354" s="477">
        <f t="shared" si="27"/>
        <v>0</v>
      </c>
      <c r="R354" s="477">
        <f t="shared" si="28"/>
        <v>0</v>
      </c>
      <c r="T354" s="98" t="s">
        <v>2369</v>
      </c>
      <c r="U354" s="267">
        <f t="shared" si="29"/>
        <v>0</v>
      </c>
    </row>
    <row r="355" spans="1:21">
      <c r="A355" s="98">
        <v>350</v>
      </c>
      <c r="B355" s="98" t="s">
        <v>3532</v>
      </c>
      <c r="C355" s="98" t="s">
        <v>2322</v>
      </c>
      <c r="D355" s="98" t="s">
        <v>2496</v>
      </c>
      <c r="E355" s="173">
        <v>3925</v>
      </c>
      <c r="F355" s="173">
        <v>3737</v>
      </c>
      <c r="G355" s="239">
        <v>3927</v>
      </c>
      <c r="H355" s="240">
        <v>3730.65</v>
      </c>
      <c r="I355" s="240">
        <v>8664.6</v>
      </c>
      <c r="J355" s="240">
        <v>8252</v>
      </c>
      <c r="K355" s="171" t="s">
        <v>2584</v>
      </c>
      <c r="L355" s="171">
        <v>6300</v>
      </c>
      <c r="M355" s="171">
        <v>6000</v>
      </c>
      <c r="N355" s="173">
        <v>0</v>
      </c>
      <c r="O355" s="477">
        <f t="shared" si="25"/>
        <v>0</v>
      </c>
      <c r="P355" s="477">
        <f t="shared" si="26"/>
        <v>0</v>
      </c>
      <c r="Q355" s="477">
        <f t="shared" si="27"/>
        <v>0</v>
      </c>
      <c r="R355" s="477">
        <f t="shared" si="28"/>
        <v>0</v>
      </c>
      <c r="T355" s="98" t="s">
        <v>2322</v>
      </c>
      <c r="U355" s="267">
        <f t="shared" si="29"/>
        <v>0</v>
      </c>
    </row>
    <row r="356" spans="1:21">
      <c r="A356" s="98">
        <v>351</v>
      </c>
      <c r="B356" s="98" t="s">
        <v>1097</v>
      </c>
      <c r="C356" s="98" t="s">
        <v>2322</v>
      </c>
      <c r="D356" s="98" t="s">
        <v>2497</v>
      </c>
      <c r="E356" s="173">
        <v>2478183</v>
      </c>
      <c r="F356" s="173">
        <v>2360176</v>
      </c>
      <c r="G356" s="239">
        <v>2478183.33</v>
      </c>
      <c r="H356" s="240">
        <v>2354274.58</v>
      </c>
      <c r="I356" s="240">
        <v>3301104.0300000003</v>
      </c>
      <c r="J356" s="240">
        <v>3143908.5999999996</v>
      </c>
      <c r="K356" s="171" t="s">
        <v>2584</v>
      </c>
      <c r="L356" s="171">
        <v>2889600</v>
      </c>
      <c r="M356" s="171">
        <v>2749100</v>
      </c>
      <c r="N356" s="173">
        <v>1</v>
      </c>
      <c r="O356" s="477">
        <f t="shared" si="25"/>
        <v>2454581.6</v>
      </c>
      <c r="P356" s="477">
        <f t="shared" si="26"/>
        <v>2453401.58</v>
      </c>
      <c r="Q356" s="477">
        <f t="shared" si="27"/>
        <v>3269664.9440000001</v>
      </c>
      <c r="R356" s="477">
        <f t="shared" si="28"/>
        <v>2861500</v>
      </c>
      <c r="T356" s="98" t="s">
        <v>2322</v>
      </c>
      <c r="U356" s="267">
        <f t="shared" si="29"/>
        <v>2661195</v>
      </c>
    </row>
    <row r="357" spans="1:21">
      <c r="A357" s="98">
        <v>352</v>
      </c>
      <c r="B357" s="98" t="s">
        <v>876</v>
      </c>
      <c r="C357" s="98" t="s">
        <v>2320</v>
      </c>
      <c r="D357" s="98" t="s">
        <v>2708</v>
      </c>
      <c r="E357" s="173">
        <v>596687</v>
      </c>
      <c r="F357" s="173">
        <v>568274</v>
      </c>
      <c r="G357" s="239">
        <v>600950</v>
      </c>
      <c r="H357" s="240">
        <v>570902.5</v>
      </c>
      <c r="I357" s="240">
        <v>558453</v>
      </c>
      <c r="J357" s="240">
        <v>531860</v>
      </c>
      <c r="K357" s="171" t="s">
        <v>2195</v>
      </c>
      <c r="L357" s="171">
        <v>579700</v>
      </c>
      <c r="M357" s="171">
        <v>551400</v>
      </c>
      <c r="N357" s="173">
        <v>0</v>
      </c>
      <c r="O357" s="477">
        <f t="shared" si="25"/>
        <v>0</v>
      </c>
      <c r="P357" s="477">
        <f t="shared" si="26"/>
        <v>0</v>
      </c>
      <c r="Q357" s="477">
        <f t="shared" si="27"/>
        <v>0</v>
      </c>
      <c r="R357" s="477">
        <f t="shared" si="28"/>
        <v>0</v>
      </c>
      <c r="T357" s="98" t="s">
        <v>2320</v>
      </c>
      <c r="U357" s="267">
        <f t="shared" si="29"/>
        <v>0</v>
      </c>
    </row>
    <row r="358" spans="1:21">
      <c r="A358" s="98">
        <v>353</v>
      </c>
      <c r="B358" s="98" t="s">
        <v>876</v>
      </c>
      <c r="C358" s="98" t="s">
        <v>2322</v>
      </c>
      <c r="D358" s="98" t="s">
        <v>2709</v>
      </c>
      <c r="E358" s="173">
        <v>17106</v>
      </c>
      <c r="F358" s="173">
        <v>16290</v>
      </c>
      <c r="G358" s="239">
        <v>19040</v>
      </c>
      <c r="H358" s="240">
        <v>18088</v>
      </c>
      <c r="I358" s="240">
        <v>19592.16</v>
      </c>
      <c r="J358" s="240">
        <v>18659.199999999997</v>
      </c>
      <c r="K358" s="171" t="s">
        <v>2584</v>
      </c>
      <c r="L358" s="171">
        <v>19300</v>
      </c>
      <c r="M358" s="171">
        <v>18400</v>
      </c>
      <c r="N358" s="173">
        <v>28</v>
      </c>
      <c r="O358" s="477">
        <f t="shared" si="25"/>
        <v>474398.4</v>
      </c>
      <c r="P358" s="477">
        <f t="shared" si="26"/>
        <v>527788.80000000005</v>
      </c>
      <c r="Q358" s="477">
        <f t="shared" si="27"/>
        <v>543355.90399999998</v>
      </c>
      <c r="R358" s="477">
        <f t="shared" si="28"/>
        <v>535360.00000000012</v>
      </c>
      <c r="T358" s="98" t="s">
        <v>2322</v>
      </c>
      <c r="U358" s="267">
        <f t="shared" si="29"/>
        <v>497884.8000000001</v>
      </c>
    </row>
    <row r="359" spans="1:21">
      <c r="A359" s="98">
        <v>354</v>
      </c>
      <c r="B359" s="98" t="s">
        <v>876</v>
      </c>
      <c r="C359" s="98" t="s">
        <v>2322</v>
      </c>
      <c r="D359" s="98" t="s">
        <v>2710</v>
      </c>
      <c r="E359" s="173">
        <v>30726</v>
      </c>
      <c r="F359" s="173">
        <v>29263</v>
      </c>
      <c r="G359" s="239">
        <v>30821</v>
      </c>
      <c r="H359" s="240">
        <v>29279.95</v>
      </c>
      <c r="I359" s="240">
        <v>22783.53</v>
      </c>
      <c r="J359" s="240">
        <v>21698.6</v>
      </c>
      <c r="K359" s="171" t="s">
        <v>2584</v>
      </c>
      <c r="L359" s="171">
        <v>26800</v>
      </c>
      <c r="M359" s="171">
        <v>25500</v>
      </c>
      <c r="N359" s="173">
        <v>11</v>
      </c>
      <c r="O359" s="477">
        <f t="shared" si="25"/>
        <v>334767.40000000002</v>
      </c>
      <c r="P359" s="477">
        <f t="shared" si="26"/>
        <v>335640.69000000006</v>
      </c>
      <c r="Q359" s="477">
        <f t="shared" si="27"/>
        <v>248231.984</v>
      </c>
      <c r="R359" s="477">
        <f t="shared" si="28"/>
        <v>291940.00000000006</v>
      </c>
      <c r="T359" s="98" t="s">
        <v>2322</v>
      </c>
      <c r="U359" s="267">
        <f t="shared" si="29"/>
        <v>271504.20000000007</v>
      </c>
    </row>
    <row r="360" spans="1:21">
      <c r="A360" s="98">
        <v>355</v>
      </c>
      <c r="B360" s="98" t="s">
        <v>876</v>
      </c>
      <c r="C360" s="98" t="s">
        <v>2371</v>
      </c>
      <c r="D360" s="98" t="s">
        <v>2711</v>
      </c>
      <c r="E360" s="173">
        <v>12474</v>
      </c>
      <c r="F360" s="173">
        <v>11880</v>
      </c>
      <c r="G360" s="239">
        <v>13090</v>
      </c>
      <c r="H360" s="240">
        <v>12435.5</v>
      </c>
      <c r="I360" s="240">
        <v>15918.63</v>
      </c>
      <c r="J360" s="240">
        <v>15160.599999999999</v>
      </c>
      <c r="K360" s="171" t="s">
        <v>2584</v>
      </c>
      <c r="L360" s="171">
        <v>14500</v>
      </c>
      <c r="M360" s="171">
        <v>13800</v>
      </c>
      <c r="N360" s="173">
        <v>6</v>
      </c>
      <c r="O360" s="477">
        <f t="shared" si="25"/>
        <v>74131.200000000012</v>
      </c>
      <c r="P360" s="477">
        <f t="shared" si="26"/>
        <v>77754.600000000006</v>
      </c>
      <c r="Q360" s="477">
        <f t="shared" si="27"/>
        <v>94602.144000000015</v>
      </c>
      <c r="R360" s="477">
        <f t="shared" si="28"/>
        <v>86160.000000000015</v>
      </c>
      <c r="T360" s="98" t="s">
        <v>2371</v>
      </c>
      <c r="U360" s="267">
        <f t="shared" si="29"/>
        <v>80128.800000000017</v>
      </c>
    </row>
    <row r="361" spans="1:21">
      <c r="A361" s="98">
        <v>356</v>
      </c>
      <c r="B361" s="98" t="s">
        <v>876</v>
      </c>
      <c r="C361" s="98" t="s">
        <v>2320</v>
      </c>
      <c r="D361" s="98" t="s">
        <v>2502</v>
      </c>
      <c r="E361" s="173">
        <v>42771</v>
      </c>
      <c r="F361" s="173">
        <v>40734</v>
      </c>
      <c r="G361" s="239">
        <v>42721</v>
      </c>
      <c r="H361" s="240">
        <v>40584.949999999997</v>
      </c>
      <c r="I361" s="240">
        <v>42770.700000000004</v>
      </c>
      <c r="J361" s="240">
        <v>40734</v>
      </c>
      <c r="K361" s="171" t="s">
        <v>3437</v>
      </c>
      <c r="L361" s="171">
        <v>42700</v>
      </c>
      <c r="M361" s="171">
        <v>40700</v>
      </c>
      <c r="N361" s="173">
        <v>31</v>
      </c>
      <c r="O361" s="477">
        <f t="shared" si="25"/>
        <v>1313271.6000000001</v>
      </c>
      <c r="P361" s="477">
        <f t="shared" si="26"/>
        <v>1311107.49</v>
      </c>
      <c r="Q361" s="477">
        <f t="shared" si="27"/>
        <v>1313264.1600000001</v>
      </c>
      <c r="R361" s="477">
        <f t="shared" si="28"/>
        <v>1311300</v>
      </c>
      <c r="T361" s="98" t="s">
        <v>2320</v>
      </c>
      <c r="U361" s="267">
        <f t="shared" si="29"/>
        <v>1219509</v>
      </c>
    </row>
    <row r="362" spans="1:21">
      <c r="A362" s="98">
        <v>357</v>
      </c>
      <c r="B362" s="98" t="s">
        <v>876</v>
      </c>
      <c r="C362" s="98" t="s">
        <v>2320</v>
      </c>
      <c r="D362" s="98" t="s">
        <v>2503</v>
      </c>
      <c r="E362" s="173">
        <v>42771</v>
      </c>
      <c r="F362" s="173">
        <v>40734</v>
      </c>
      <c r="G362" s="239">
        <v>42721</v>
      </c>
      <c r="H362" s="240">
        <v>40584.949999999997</v>
      </c>
      <c r="I362" s="240">
        <v>42770.700000000004</v>
      </c>
      <c r="J362" s="240">
        <v>40734</v>
      </c>
      <c r="K362" s="171" t="s">
        <v>3437</v>
      </c>
      <c r="L362" s="171">
        <v>42700</v>
      </c>
      <c r="M362" s="171">
        <v>40700</v>
      </c>
      <c r="N362" s="173">
        <v>0</v>
      </c>
      <c r="O362" s="477">
        <f t="shared" si="25"/>
        <v>0</v>
      </c>
      <c r="P362" s="477">
        <f t="shared" si="26"/>
        <v>0</v>
      </c>
      <c r="Q362" s="477">
        <f t="shared" si="27"/>
        <v>0</v>
      </c>
      <c r="R362" s="477">
        <f t="shared" si="28"/>
        <v>0</v>
      </c>
      <c r="T362" s="98" t="s">
        <v>2320</v>
      </c>
      <c r="U362" s="267">
        <f t="shared" si="29"/>
        <v>0</v>
      </c>
    </row>
    <row r="363" spans="1:21">
      <c r="A363" s="98">
        <v>358</v>
      </c>
      <c r="B363" s="98" t="s">
        <v>876</v>
      </c>
      <c r="C363" s="98" t="s">
        <v>2320</v>
      </c>
      <c r="D363" s="98" t="s">
        <v>2504</v>
      </c>
      <c r="E363" s="173">
        <v>42771</v>
      </c>
      <c r="F363" s="173">
        <v>40734</v>
      </c>
      <c r="G363" s="239">
        <v>42721</v>
      </c>
      <c r="H363" s="240">
        <v>40584.949999999997</v>
      </c>
      <c r="I363" s="240">
        <f>+J363*1.05</f>
        <v>31395</v>
      </c>
      <c r="J363" s="240">
        <v>29900</v>
      </c>
      <c r="K363" s="171" t="s">
        <v>2584</v>
      </c>
      <c r="L363" s="171">
        <v>37100</v>
      </c>
      <c r="M363" s="171">
        <v>35200</v>
      </c>
      <c r="N363" s="173">
        <v>35</v>
      </c>
      <c r="O363" s="477">
        <f t="shared" si="25"/>
        <v>1482726</v>
      </c>
      <c r="P363" s="477">
        <f t="shared" si="26"/>
        <v>1480282.65</v>
      </c>
      <c r="Q363" s="477">
        <f t="shared" si="27"/>
        <v>1088360</v>
      </c>
      <c r="R363" s="477">
        <f t="shared" si="28"/>
        <v>1285200</v>
      </c>
      <c r="T363" s="98" t="s">
        <v>2320</v>
      </c>
      <c r="U363" s="267">
        <f t="shared" si="29"/>
        <v>1195236</v>
      </c>
    </row>
    <row r="364" spans="1:21">
      <c r="A364" s="98">
        <v>359</v>
      </c>
      <c r="B364" s="98" t="s">
        <v>876</v>
      </c>
      <c r="C364" s="98" t="s">
        <v>2320</v>
      </c>
      <c r="D364" s="98" t="s">
        <v>2505</v>
      </c>
      <c r="E364" s="173">
        <v>42771</v>
      </c>
      <c r="F364" s="173">
        <v>40734</v>
      </c>
      <c r="G364" s="239">
        <v>42721</v>
      </c>
      <c r="H364" s="240">
        <v>40584.949999999997</v>
      </c>
      <c r="I364" s="240">
        <f>+J364*1.05</f>
        <v>31395</v>
      </c>
      <c r="J364" s="240">
        <v>29900</v>
      </c>
      <c r="K364" s="171" t="s">
        <v>2584</v>
      </c>
      <c r="L364" s="171">
        <v>37100</v>
      </c>
      <c r="M364" s="171">
        <v>35200</v>
      </c>
      <c r="N364" s="173">
        <v>85</v>
      </c>
      <c r="O364" s="477">
        <f t="shared" si="25"/>
        <v>3600906</v>
      </c>
      <c r="P364" s="477">
        <f t="shared" si="26"/>
        <v>3594972.15</v>
      </c>
      <c r="Q364" s="477">
        <f t="shared" si="27"/>
        <v>2643160</v>
      </c>
      <c r="R364" s="477">
        <f t="shared" si="28"/>
        <v>3121200</v>
      </c>
      <c r="T364" s="98" t="s">
        <v>2320</v>
      </c>
      <c r="U364" s="267">
        <f t="shared" si="29"/>
        <v>2902716</v>
      </c>
    </row>
    <row r="365" spans="1:21">
      <c r="A365" s="98">
        <v>360</v>
      </c>
      <c r="B365" s="98" t="s">
        <v>1097</v>
      </c>
      <c r="C365" s="98" t="s">
        <v>2322</v>
      </c>
      <c r="D365" s="98" t="s">
        <v>2113</v>
      </c>
      <c r="E365" s="173">
        <v>621677</v>
      </c>
      <c r="F365" s="173">
        <v>592075</v>
      </c>
      <c r="G365" s="239">
        <v>621715.5</v>
      </c>
      <c r="H365" s="240">
        <v>590630.32000000007</v>
      </c>
      <c r="I365" s="240">
        <v>730957.5</v>
      </c>
      <c r="J365" s="240">
        <v>696150</v>
      </c>
      <c r="K365" s="171" t="s">
        <v>2919</v>
      </c>
      <c r="L365" s="171">
        <v>676300</v>
      </c>
      <c r="M365" s="171">
        <v>643400</v>
      </c>
      <c r="N365" s="173">
        <v>0</v>
      </c>
      <c r="O365" s="477">
        <f t="shared" si="25"/>
        <v>0</v>
      </c>
      <c r="P365" s="477">
        <f t="shared" si="26"/>
        <v>0</v>
      </c>
      <c r="Q365" s="477">
        <f t="shared" si="27"/>
        <v>0</v>
      </c>
      <c r="R365" s="477">
        <f t="shared" si="28"/>
        <v>0</v>
      </c>
      <c r="T365" s="98" t="s">
        <v>2322</v>
      </c>
      <c r="U365" s="267">
        <f t="shared" si="29"/>
        <v>0</v>
      </c>
    </row>
    <row r="366" spans="1:21">
      <c r="A366" s="98">
        <v>361</v>
      </c>
      <c r="B366" s="98" t="s">
        <v>1097</v>
      </c>
      <c r="C366" s="98" t="s">
        <v>2322</v>
      </c>
      <c r="D366" s="98" t="s">
        <v>2506</v>
      </c>
      <c r="E366" s="173">
        <v>1873313</v>
      </c>
      <c r="F366" s="173">
        <v>1784108</v>
      </c>
      <c r="G366" s="239">
        <v>1873357.5</v>
      </c>
      <c r="H366" s="240">
        <v>1779690.22</v>
      </c>
      <c r="I366" s="240">
        <v>2379086.2199999997</v>
      </c>
      <c r="J366" s="240">
        <v>2265796.4</v>
      </c>
      <c r="K366" s="171" t="s">
        <v>2584</v>
      </c>
      <c r="L366" s="171">
        <v>2126200</v>
      </c>
      <c r="M366" s="171">
        <v>2022700</v>
      </c>
      <c r="N366" s="173">
        <v>2</v>
      </c>
      <c r="O366" s="477">
        <f t="shared" si="25"/>
        <v>3710944.0000000005</v>
      </c>
      <c r="P366" s="477">
        <f t="shared" si="26"/>
        <v>3709248.088</v>
      </c>
      <c r="Q366" s="477">
        <f t="shared" si="27"/>
        <v>4712856.5120000001</v>
      </c>
      <c r="R366" s="477">
        <f t="shared" si="28"/>
        <v>4211000</v>
      </c>
      <c r="T366" s="98" t="s">
        <v>2322</v>
      </c>
      <c r="U366" s="267">
        <f t="shared" si="29"/>
        <v>3916230</v>
      </c>
    </row>
    <row r="367" spans="1:21">
      <c r="A367" s="98">
        <v>362</v>
      </c>
      <c r="B367" s="98" t="s">
        <v>3533</v>
      </c>
      <c r="C367" s="98" t="s">
        <v>2396</v>
      </c>
      <c r="D367" s="98" t="s">
        <v>2507</v>
      </c>
      <c r="E367" s="173">
        <v>28679</v>
      </c>
      <c r="F367" s="173">
        <v>27314</v>
      </c>
      <c r="G367" s="239">
        <v>33320</v>
      </c>
      <c r="H367" s="240">
        <v>31654</v>
      </c>
      <c r="I367" s="240">
        <v>11370.449999999999</v>
      </c>
      <c r="J367" s="240">
        <v>10829</v>
      </c>
      <c r="K367" s="171" t="s">
        <v>2584</v>
      </c>
      <c r="L367" s="171">
        <v>22300</v>
      </c>
      <c r="M367" s="171">
        <v>21200</v>
      </c>
      <c r="N367" s="173">
        <v>15</v>
      </c>
      <c r="O367" s="477">
        <f t="shared" si="25"/>
        <v>426090</v>
      </c>
      <c r="P367" s="477">
        <f t="shared" si="26"/>
        <v>494802</v>
      </c>
      <c r="Q367" s="477">
        <f t="shared" si="27"/>
        <v>168932.4</v>
      </c>
      <c r="R367" s="477">
        <f t="shared" si="28"/>
        <v>331200</v>
      </c>
      <c r="T367" s="98" t="s">
        <v>2396</v>
      </c>
      <c r="U367" s="267">
        <f t="shared" si="29"/>
        <v>308016</v>
      </c>
    </row>
    <row r="368" spans="1:21">
      <c r="A368" s="98">
        <v>363</v>
      </c>
      <c r="B368" s="98" t="s">
        <v>876</v>
      </c>
      <c r="C368" s="98" t="s">
        <v>2320</v>
      </c>
      <c r="D368" s="98" t="s">
        <v>2508</v>
      </c>
      <c r="E368" s="173">
        <v>2762</v>
      </c>
      <c r="F368" s="173">
        <v>2630</v>
      </c>
      <c r="G368" s="239">
        <v>4623.1499999999996</v>
      </c>
      <c r="H368" s="240">
        <v>4392.29</v>
      </c>
      <c r="I368" s="240">
        <v>2761.5</v>
      </c>
      <c r="J368" s="240">
        <v>2630</v>
      </c>
      <c r="K368" s="171" t="s">
        <v>3437</v>
      </c>
      <c r="L368" s="171">
        <v>3700</v>
      </c>
      <c r="M368" s="171">
        <v>3500</v>
      </c>
      <c r="N368" s="173">
        <v>25</v>
      </c>
      <c r="O368" s="477">
        <f t="shared" si="25"/>
        <v>68390</v>
      </c>
      <c r="P368" s="477">
        <f t="shared" si="26"/>
        <v>114424.45</v>
      </c>
      <c r="Q368" s="477">
        <f t="shared" si="27"/>
        <v>68380</v>
      </c>
      <c r="R368" s="477">
        <f t="shared" si="28"/>
        <v>91500</v>
      </c>
      <c r="T368" s="98" t="s">
        <v>2320</v>
      </c>
      <c r="U368" s="267">
        <f t="shared" si="29"/>
        <v>85095</v>
      </c>
    </row>
    <row r="369" spans="1:21">
      <c r="A369" s="98">
        <v>364</v>
      </c>
      <c r="B369" s="98" t="s">
        <v>876</v>
      </c>
      <c r="C369" s="98" t="s">
        <v>2320</v>
      </c>
      <c r="D369" s="98" t="s">
        <v>2509</v>
      </c>
      <c r="E369" s="173">
        <v>18752</v>
      </c>
      <c r="F369" s="173">
        <v>17857</v>
      </c>
      <c r="G369" s="239">
        <v>22491</v>
      </c>
      <c r="H369" s="240">
        <v>21366.45</v>
      </c>
      <c r="I369" s="240">
        <v>20116.949999999997</v>
      </c>
      <c r="J369" s="240">
        <v>19159</v>
      </c>
      <c r="K369" s="171" t="s">
        <v>2584</v>
      </c>
      <c r="L369" s="171">
        <v>21300</v>
      </c>
      <c r="M369" s="171">
        <v>20300</v>
      </c>
      <c r="N369" s="173">
        <v>0</v>
      </c>
      <c r="O369" s="477">
        <f t="shared" si="25"/>
        <v>0</v>
      </c>
      <c r="P369" s="477">
        <f t="shared" si="26"/>
        <v>0</v>
      </c>
      <c r="Q369" s="477">
        <f t="shared" si="27"/>
        <v>0</v>
      </c>
      <c r="R369" s="477">
        <f t="shared" si="28"/>
        <v>0</v>
      </c>
      <c r="T369" s="98" t="s">
        <v>2320</v>
      </c>
      <c r="U369" s="267">
        <f t="shared" si="29"/>
        <v>0</v>
      </c>
    </row>
    <row r="370" spans="1:21">
      <c r="A370" s="98">
        <v>365</v>
      </c>
      <c r="B370" s="98" t="s">
        <v>3535</v>
      </c>
      <c r="C370" s="98" t="s">
        <v>2320</v>
      </c>
      <c r="D370" s="98" t="s">
        <v>2712</v>
      </c>
      <c r="E370" s="173">
        <v>66100</v>
      </c>
      <c r="F370" s="173">
        <v>62953</v>
      </c>
      <c r="G370" s="239">
        <v>66640</v>
      </c>
      <c r="H370" s="240">
        <v>63308</v>
      </c>
      <c r="I370" s="240">
        <v>82614</v>
      </c>
      <c r="J370" s="240">
        <v>78680</v>
      </c>
      <c r="K370" s="171" t="s">
        <v>2584</v>
      </c>
      <c r="L370" s="171">
        <v>74600</v>
      </c>
      <c r="M370" s="171">
        <v>71000</v>
      </c>
      <c r="N370" s="173">
        <v>0</v>
      </c>
      <c r="O370" s="477">
        <f t="shared" si="25"/>
        <v>0</v>
      </c>
      <c r="P370" s="477">
        <f t="shared" si="26"/>
        <v>0</v>
      </c>
      <c r="Q370" s="477">
        <f t="shared" si="27"/>
        <v>0</v>
      </c>
      <c r="R370" s="477">
        <f t="shared" si="28"/>
        <v>0</v>
      </c>
      <c r="T370" s="98" t="s">
        <v>2320</v>
      </c>
      <c r="U370" s="267">
        <f t="shared" si="29"/>
        <v>0</v>
      </c>
    </row>
    <row r="371" spans="1:21">
      <c r="A371" s="98">
        <v>366</v>
      </c>
      <c r="B371" s="98" t="s">
        <v>3535</v>
      </c>
      <c r="C371" s="98" t="s">
        <v>2320</v>
      </c>
      <c r="D371" s="98" t="s">
        <v>2713</v>
      </c>
      <c r="E371" s="173">
        <v>18747</v>
      </c>
      <c r="F371" s="173">
        <v>17864</v>
      </c>
      <c r="G371" s="239">
        <v>23800</v>
      </c>
      <c r="H371" s="240">
        <v>22610</v>
      </c>
      <c r="I371" s="240">
        <v>29252.999999999996</v>
      </c>
      <c r="J371" s="240">
        <v>27860</v>
      </c>
      <c r="K371" s="171" t="s">
        <v>2584</v>
      </c>
      <c r="L371" s="171">
        <v>26500</v>
      </c>
      <c r="M371" s="171">
        <v>25200</v>
      </c>
      <c r="N371" s="173">
        <v>0</v>
      </c>
      <c r="O371" s="477">
        <f t="shared" si="25"/>
        <v>0</v>
      </c>
      <c r="P371" s="477">
        <f t="shared" si="26"/>
        <v>0</v>
      </c>
      <c r="Q371" s="477">
        <f t="shared" si="27"/>
        <v>0</v>
      </c>
      <c r="R371" s="477">
        <f t="shared" si="28"/>
        <v>0</v>
      </c>
      <c r="T371" s="98" t="s">
        <v>2320</v>
      </c>
      <c r="U371" s="267">
        <f t="shared" si="29"/>
        <v>0</v>
      </c>
    </row>
    <row r="372" spans="1:21">
      <c r="A372" s="98">
        <v>367</v>
      </c>
      <c r="B372" s="98" t="s">
        <v>3535</v>
      </c>
      <c r="C372" s="98" t="s">
        <v>2320</v>
      </c>
      <c r="D372" s="98" t="s">
        <v>2714</v>
      </c>
      <c r="E372" s="173">
        <v>29794</v>
      </c>
      <c r="F372" s="173">
        <v>28376</v>
      </c>
      <c r="G372" s="239">
        <v>29750</v>
      </c>
      <c r="H372" s="240">
        <v>28262.5</v>
      </c>
      <c r="I372" s="240">
        <v>39690</v>
      </c>
      <c r="J372" s="240">
        <v>37800</v>
      </c>
      <c r="K372" s="171" t="s">
        <v>2584</v>
      </c>
      <c r="L372" s="171">
        <v>34700</v>
      </c>
      <c r="M372" s="171">
        <v>33000</v>
      </c>
      <c r="N372" s="173">
        <v>0</v>
      </c>
      <c r="O372" s="477">
        <f t="shared" si="25"/>
        <v>0</v>
      </c>
      <c r="P372" s="477">
        <f t="shared" si="26"/>
        <v>0</v>
      </c>
      <c r="Q372" s="477">
        <f t="shared" si="27"/>
        <v>0</v>
      </c>
      <c r="R372" s="477">
        <f t="shared" si="28"/>
        <v>0</v>
      </c>
      <c r="T372" s="98" t="s">
        <v>2320</v>
      </c>
      <c r="U372" s="267">
        <f t="shared" si="29"/>
        <v>0</v>
      </c>
    </row>
    <row r="373" spans="1:21">
      <c r="A373" s="98">
        <v>368</v>
      </c>
      <c r="B373" s="98" t="s">
        <v>1097</v>
      </c>
      <c r="C373" s="98" t="s">
        <v>2322</v>
      </c>
      <c r="D373" s="98" t="s">
        <v>2513</v>
      </c>
      <c r="E373" s="173">
        <v>473421</v>
      </c>
      <c r="F373" s="173">
        <v>450874</v>
      </c>
      <c r="G373" s="239">
        <v>559300</v>
      </c>
      <c r="H373" s="240">
        <v>531335</v>
      </c>
      <c r="I373" s="240">
        <v>781237.38</v>
      </c>
      <c r="J373" s="240">
        <v>744035.6</v>
      </c>
      <c r="K373" s="171" t="s">
        <v>2584</v>
      </c>
      <c r="L373" s="171">
        <v>670300</v>
      </c>
      <c r="M373" s="171">
        <v>637700</v>
      </c>
      <c r="N373" s="173">
        <v>2</v>
      </c>
      <c r="O373" s="477">
        <f t="shared" si="25"/>
        <v>937823.20000000007</v>
      </c>
      <c r="P373" s="477">
        <f t="shared" si="26"/>
        <v>1107414</v>
      </c>
      <c r="Q373" s="477">
        <f t="shared" si="27"/>
        <v>1547594.048</v>
      </c>
      <c r="R373" s="477">
        <f t="shared" si="28"/>
        <v>1327560</v>
      </c>
      <c r="T373" s="98" t="s">
        <v>2322</v>
      </c>
      <c r="U373" s="267">
        <f t="shared" si="29"/>
        <v>1234630.8</v>
      </c>
    </row>
    <row r="374" spans="1:21">
      <c r="A374" s="98">
        <v>369</v>
      </c>
      <c r="B374" s="98" t="s">
        <v>3532</v>
      </c>
      <c r="C374" s="98" t="s">
        <v>2322</v>
      </c>
      <c r="D374" s="98" t="s">
        <v>1467</v>
      </c>
      <c r="E374" s="173">
        <v>99207</v>
      </c>
      <c r="F374" s="173">
        <v>94484</v>
      </c>
      <c r="G374" s="239">
        <v>98770</v>
      </c>
      <c r="H374" s="240">
        <v>93831.5</v>
      </c>
      <c r="I374" s="240">
        <v>123675.51000000001</v>
      </c>
      <c r="J374" s="240">
        <v>117786.2</v>
      </c>
      <c r="K374" s="171" t="s">
        <v>2584</v>
      </c>
      <c r="L374" s="171">
        <v>111200</v>
      </c>
      <c r="M374" s="171">
        <v>105800</v>
      </c>
      <c r="N374" s="173">
        <v>26</v>
      </c>
      <c r="O374" s="477">
        <f t="shared" si="25"/>
        <v>2554822.4</v>
      </c>
      <c r="P374" s="477">
        <f t="shared" si="26"/>
        <v>2542339.7999999998</v>
      </c>
      <c r="Q374" s="477">
        <f t="shared" si="27"/>
        <v>3184938.8480000002</v>
      </c>
      <c r="R374" s="477">
        <f t="shared" si="28"/>
        <v>2863120</v>
      </c>
      <c r="T374" s="98" t="s">
        <v>2322</v>
      </c>
      <c r="U374" s="267">
        <f t="shared" si="29"/>
        <v>2662701.6</v>
      </c>
    </row>
    <row r="375" spans="1:21">
      <c r="A375" s="98">
        <v>370</v>
      </c>
      <c r="B375" s="98" t="s">
        <v>1097</v>
      </c>
      <c r="C375" s="98" t="s">
        <v>2320</v>
      </c>
      <c r="D375" s="98" t="s">
        <v>1117</v>
      </c>
      <c r="E375" s="173">
        <v>1101330</v>
      </c>
      <c r="F375" s="173">
        <v>1048829</v>
      </c>
      <c r="G375" s="239">
        <v>1904000</v>
      </c>
      <c r="H375" s="240">
        <v>1808800</v>
      </c>
      <c r="I375" s="240">
        <v>1504028.4000000001</v>
      </c>
      <c r="J375" s="240">
        <v>1432408</v>
      </c>
      <c r="K375" s="171" t="s">
        <v>2584</v>
      </c>
      <c r="L375" s="171">
        <v>1704000</v>
      </c>
      <c r="M375" s="171">
        <v>1620600</v>
      </c>
      <c r="N375" s="173">
        <v>0</v>
      </c>
      <c r="O375" s="477">
        <f t="shared" si="25"/>
        <v>0</v>
      </c>
      <c r="P375" s="477">
        <f t="shared" si="26"/>
        <v>0</v>
      </c>
      <c r="Q375" s="477">
        <f t="shared" si="27"/>
        <v>0</v>
      </c>
      <c r="R375" s="477">
        <f t="shared" si="28"/>
        <v>0</v>
      </c>
      <c r="T375" s="98" t="s">
        <v>2320</v>
      </c>
      <c r="U375" s="267">
        <f t="shared" si="29"/>
        <v>0</v>
      </c>
    </row>
    <row r="376" spans="1:21">
      <c r="A376" s="98">
        <v>371</v>
      </c>
      <c r="B376" s="98" t="s">
        <v>1097</v>
      </c>
      <c r="C376" s="98" t="s">
        <v>2322</v>
      </c>
      <c r="D376" s="98" t="s">
        <v>2514</v>
      </c>
      <c r="E376" s="173">
        <v>776787</v>
      </c>
      <c r="F376" s="173">
        <v>739797</v>
      </c>
      <c r="G376" s="239">
        <v>1558900</v>
      </c>
      <c r="H376" s="240">
        <v>1480955</v>
      </c>
      <c r="I376" s="240">
        <v>922026</v>
      </c>
      <c r="J376" s="240">
        <v>878120</v>
      </c>
      <c r="K376" s="171" t="s">
        <v>2584</v>
      </c>
      <c r="L376" s="171">
        <v>1240500</v>
      </c>
      <c r="M376" s="171">
        <v>1179500</v>
      </c>
      <c r="N376" s="173">
        <v>0</v>
      </c>
      <c r="O376" s="477">
        <f t="shared" si="25"/>
        <v>0</v>
      </c>
      <c r="P376" s="477">
        <f t="shared" si="26"/>
        <v>0</v>
      </c>
      <c r="Q376" s="477">
        <f t="shared" si="27"/>
        <v>0</v>
      </c>
      <c r="R376" s="477">
        <f t="shared" si="28"/>
        <v>0</v>
      </c>
      <c r="T376" s="98" t="s">
        <v>2322</v>
      </c>
      <c r="U376" s="267">
        <f t="shared" si="29"/>
        <v>0</v>
      </c>
    </row>
    <row r="377" spans="1:21">
      <c r="A377" s="98">
        <v>372</v>
      </c>
      <c r="B377" s="98" t="s">
        <v>1097</v>
      </c>
      <c r="C377" s="98" t="s">
        <v>2322</v>
      </c>
      <c r="D377" s="98" t="s">
        <v>2515</v>
      </c>
      <c r="E377" s="173">
        <v>2499878</v>
      </c>
      <c r="F377" s="173">
        <v>1973464</v>
      </c>
      <c r="G377" s="239">
        <v>3391500</v>
      </c>
      <c r="H377" s="240">
        <v>3221925</v>
      </c>
      <c r="I377" s="240">
        <v>2352000</v>
      </c>
      <c r="J377" s="240">
        <v>2240000</v>
      </c>
      <c r="K377" s="171" t="s">
        <v>2584</v>
      </c>
      <c r="L377" s="171">
        <v>2871800</v>
      </c>
      <c r="M377" s="171">
        <v>2731000</v>
      </c>
      <c r="N377" s="173">
        <v>0</v>
      </c>
      <c r="O377" s="477">
        <f t="shared" si="25"/>
        <v>0</v>
      </c>
      <c r="P377" s="477">
        <f t="shared" si="26"/>
        <v>0</v>
      </c>
      <c r="Q377" s="477">
        <f t="shared" si="27"/>
        <v>0</v>
      </c>
      <c r="R377" s="477">
        <f t="shared" si="28"/>
        <v>0</v>
      </c>
      <c r="T377" s="98" t="s">
        <v>2322</v>
      </c>
      <c r="U377" s="267">
        <f t="shared" si="29"/>
        <v>0</v>
      </c>
    </row>
    <row r="378" spans="1:21">
      <c r="A378" s="98">
        <v>373</v>
      </c>
      <c r="B378" s="98" t="s">
        <v>1097</v>
      </c>
      <c r="C378" s="98" t="s">
        <v>2322</v>
      </c>
      <c r="D378" s="98" t="s">
        <v>2516</v>
      </c>
      <c r="E378" s="173">
        <v>253815</v>
      </c>
      <c r="F378" s="173">
        <v>241728</v>
      </c>
      <c r="G378" s="239">
        <v>464100</v>
      </c>
      <c r="H378" s="240">
        <v>440895</v>
      </c>
      <c r="I378" s="240">
        <v>279153</v>
      </c>
      <c r="J378" s="240">
        <v>265860</v>
      </c>
      <c r="K378" s="171" t="s">
        <v>2195</v>
      </c>
      <c r="L378" s="171">
        <v>371600</v>
      </c>
      <c r="M378" s="171">
        <v>353400</v>
      </c>
      <c r="N378" s="173">
        <v>0</v>
      </c>
      <c r="O378" s="477">
        <f t="shared" si="25"/>
        <v>0</v>
      </c>
      <c r="P378" s="477">
        <f t="shared" si="26"/>
        <v>0</v>
      </c>
      <c r="Q378" s="477">
        <f t="shared" si="27"/>
        <v>0</v>
      </c>
      <c r="R378" s="477">
        <f t="shared" si="28"/>
        <v>0</v>
      </c>
      <c r="T378" s="98" t="s">
        <v>2322</v>
      </c>
      <c r="U378" s="267">
        <f t="shared" si="29"/>
        <v>0</v>
      </c>
    </row>
    <row r="379" spans="1:21">
      <c r="A379" s="98">
        <v>374</v>
      </c>
      <c r="B379" s="98" t="s">
        <v>876</v>
      </c>
      <c r="C379" s="98" t="s">
        <v>2380</v>
      </c>
      <c r="D379" s="98" t="s">
        <v>2715</v>
      </c>
      <c r="E379" s="173">
        <v>35419</v>
      </c>
      <c r="F379" s="173">
        <v>33735</v>
      </c>
      <c r="G379" s="239">
        <v>34510</v>
      </c>
      <c r="H379" s="240">
        <v>32784.5</v>
      </c>
      <c r="I379" s="240">
        <v>37085.159999999996</v>
      </c>
      <c r="J379" s="240">
        <v>35319.199999999997</v>
      </c>
      <c r="K379" s="171" t="s">
        <v>2584</v>
      </c>
      <c r="L379" s="171">
        <v>35800</v>
      </c>
      <c r="M379" s="171">
        <v>34100</v>
      </c>
      <c r="N379" s="173">
        <v>8</v>
      </c>
      <c r="O379" s="477">
        <f t="shared" si="25"/>
        <v>280657.59999999998</v>
      </c>
      <c r="P379" s="477">
        <f t="shared" si="26"/>
        <v>273319.2</v>
      </c>
      <c r="Q379" s="477">
        <f t="shared" si="27"/>
        <v>293855.74399999995</v>
      </c>
      <c r="R379" s="477">
        <f t="shared" si="28"/>
        <v>283680</v>
      </c>
      <c r="T379" s="98" t="s">
        <v>2380</v>
      </c>
      <c r="U379" s="267">
        <f t="shared" si="29"/>
        <v>263822.40000000002</v>
      </c>
    </row>
    <row r="380" spans="1:21" ht="15">
      <c r="A380" s="98">
        <v>375</v>
      </c>
      <c r="B380" s="98" t="s">
        <v>876</v>
      </c>
      <c r="C380" s="98" t="s">
        <v>2320</v>
      </c>
      <c r="D380" s="338" t="s">
        <v>2716</v>
      </c>
      <c r="E380" s="173">
        <v>6508</v>
      </c>
      <c r="F380" s="173">
        <v>6199</v>
      </c>
      <c r="G380" s="239">
        <v>6426</v>
      </c>
      <c r="H380" s="240">
        <v>6104.7</v>
      </c>
      <c r="I380" s="240">
        <v>5775.6299999999992</v>
      </c>
      <c r="J380" s="240">
        <v>5500.5999999999995</v>
      </c>
      <c r="K380" s="171" t="s">
        <v>2584</v>
      </c>
      <c r="L380" s="171">
        <v>6100</v>
      </c>
      <c r="M380" s="171">
        <v>5800</v>
      </c>
      <c r="N380" s="173">
        <v>0</v>
      </c>
      <c r="O380" s="477">
        <f t="shared" si="25"/>
        <v>0</v>
      </c>
      <c r="P380" s="477">
        <f t="shared" si="26"/>
        <v>0</v>
      </c>
      <c r="Q380" s="477">
        <f t="shared" si="27"/>
        <v>0</v>
      </c>
      <c r="R380" s="477">
        <f t="shared" si="28"/>
        <v>0</v>
      </c>
      <c r="T380" s="98" t="s">
        <v>2320</v>
      </c>
      <c r="U380" s="267">
        <f t="shared" si="29"/>
        <v>0</v>
      </c>
    </row>
    <row r="381" spans="1:21">
      <c r="A381" s="98">
        <v>376</v>
      </c>
      <c r="B381" s="98" t="s">
        <v>3532</v>
      </c>
      <c r="C381" s="98" t="s">
        <v>2320</v>
      </c>
      <c r="D381" s="98" t="s">
        <v>2703</v>
      </c>
      <c r="E381" s="173">
        <v>9931</v>
      </c>
      <c r="F381" s="173">
        <v>9458</v>
      </c>
      <c r="G381" s="239">
        <v>6307</v>
      </c>
      <c r="H381" s="240">
        <v>5991.65</v>
      </c>
      <c r="I381" s="240">
        <v>6248</v>
      </c>
      <c r="J381" s="240">
        <v>5964</v>
      </c>
      <c r="K381" s="171" t="s">
        <v>2584</v>
      </c>
      <c r="L381" s="171">
        <v>6300</v>
      </c>
      <c r="M381" s="171">
        <v>6000</v>
      </c>
      <c r="N381" s="173">
        <v>254</v>
      </c>
      <c r="O381" s="477">
        <f t="shared" si="25"/>
        <v>2498445.6</v>
      </c>
      <c r="P381" s="477">
        <f t="shared" si="26"/>
        <v>1585958.2200000002</v>
      </c>
      <c r="Q381" s="477">
        <f t="shared" si="27"/>
        <v>1572564.8</v>
      </c>
      <c r="R381" s="477">
        <f t="shared" si="28"/>
        <v>1584960</v>
      </c>
      <c r="T381" s="98" t="s">
        <v>2320</v>
      </c>
      <c r="U381" s="267">
        <f t="shared" si="29"/>
        <v>1474012.8</v>
      </c>
    </row>
    <row r="382" spans="1:21">
      <c r="A382" s="98">
        <v>377</v>
      </c>
      <c r="B382" s="98" t="s">
        <v>1097</v>
      </c>
      <c r="C382" s="98" t="s">
        <v>2322</v>
      </c>
      <c r="D382" s="98" t="s">
        <v>2520</v>
      </c>
      <c r="E382" s="173">
        <v>2647414</v>
      </c>
      <c r="F382" s="173">
        <v>2520140</v>
      </c>
      <c r="G382" s="239">
        <v>2647452.5</v>
      </c>
      <c r="H382" s="240">
        <v>2515080.4700000002</v>
      </c>
      <c r="I382" s="240">
        <v>3880297.26</v>
      </c>
      <c r="J382" s="240">
        <v>3695521.1999999997</v>
      </c>
      <c r="K382" s="171" t="s">
        <v>2584</v>
      </c>
      <c r="L382" s="171">
        <v>3263900</v>
      </c>
      <c r="M382" s="171">
        <v>3105300</v>
      </c>
      <c r="N382" s="173">
        <v>0</v>
      </c>
      <c r="O382" s="477">
        <f t="shared" si="25"/>
        <v>0</v>
      </c>
      <c r="P382" s="477">
        <f t="shared" si="26"/>
        <v>0</v>
      </c>
      <c r="Q382" s="477">
        <f t="shared" si="27"/>
        <v>0</v>
      </c>
      <c r="R382" s="477">
        <f t="shared" si="28"/>
        <v>0</v>
      </c>
      <c r="T382" s="98" t="s">
        <v>2322</v>
      </c>
      <c r="U382" s="267">
        <f t="shared" si="29"/>
        <v>0</v>
      </c>
    </row>
    <row r="383" spans="1:21">
      <c r="A383" s="98">
        <v>378</v>
      </c>
      <c r="B383" s="98" t="s">
        <v>3532</v>
      </c>
      <c r="C383" s="98" t="s">
        <v>2320</v>
      </c>
      <c r="D383" s="98" t="s">
        <v>2521</v>
      </c>
      <c r="E383" s="173">
        <v>41933</v>
      </c>
      <c r="F383" s="173">
        <v>39935</v>
      </c>
      <c r="G383" s="239">
        <v>53550</v>
      </c>
      <c r="H383" s="240">
        <v>50872.5</v>
      </c>
      <c r="I383" s="240">
        <v>56327.46</v>
      </c>
      <c r="J383" s="240">
        <v>53645.2</v>
      </c>
      <c r="K383" s="171" t="s">
        <v>2584</v>
      </c>
      <c r="L383" s="171">
        <v>54900</v>
      </c>
      <c r="M383" s="171">
        <v>52300</v>
      </c>
      <c r="N383" s="173">
        <v>0</v>
      </c>
      <c r="O383" s="477">
        <f t="shared" si="25"/>
        <v>0</v>
      </c>
      <c r="P383" s="477">
        <f t="shared" si="26"/>
        <v>0</v>
      </c>
      <c r="Q383" s="477">
        <f t="shared" si="27"/>
        <v>0</v>
      </c>
      <c r="R383" s="477">
        <f t="shared" si="28"/>
        <v>0</v>
      </c>
      <c r="T383" s="98" t="s">
        <v>2320</v>
      </c>
      <c r="U383" s="267">
        <f t="shared" si="29"/>
        <v>0</v>
      </c>
    </row>
    <row r="384" spans="1:21">
      <c r="A384" s="98">
        <v>379</v>
      </c>
      <c r="B384" s="98" t="s">
        <v>3533</v>
      </c>
      <c r="C384" s="98" t="s">
        <v>2396</v>
      </c>
      <c r="D384" s="98" t="s">
        <v>2717</v>
      </c>
      <c r="E384" s="173">
        <v>13130</v>
      </c>
      <c r="F384" s="173">
        <v>12506</v>
      </c>
      <c r="G384" s="239">
        <v>36485.4</v>
      </c>
      <c r="H384" s="240">
        <v>34661.129999999997</v>
      </c>
      <c r="I384" s="240">
        <v>17493</v>
      </c>
      <c r="J384" s="240">
        <v>16660</v>
      </c>
      <c r="K384" s="171" t="s">
        <v>2584</v>
      </c>
      <c r="L384" s="171">
        <v>27000</v>
      </c>
      <c r="M384" s="171">
        <v>25700</v>
      </c>
      <c r="N384" s="173">
        <v>77</v>
      </c>
      <c r="O384" s="477">
        <f t="shared" si="25"/>
        <v>1001400.4</v>
      </c>
      <c r="P384" s="477">
        <f t="shared" si="26"/>
        <v>2781282.0420000004</v>
      </c>
      <c r="Q384" s="477">
        <f t="shared" si="27"/>
        <v>1334132.8</v>
      </c>
      <c r="R384" s="477">
        <f t="shared" si="28"/>
        <v>2058980</v>
      </c>
      <c r="T384" s="98" t="s">
        <v>2396</v>
      </c>
      <c r="U384" s="267">
        <f t="shared" si="29"/>
        <v>1914851.4</v>
      </c>
    </row>
    <row r="385" spans="1:21">
      <c r="A385" s="98">
        <v>380</v>
      </c>
      <c r="B385" s="98" t="s">
        <v>3532</v>
      </c>
      <c r="C385" s="98" t="s">
        <v>2320</v>
      </c>
      <c r="D385" s="98" t="s">
        <v>2523</v>
      </c>
      <c r="E385" s="173">
        <v>88283</v>
      </c>
      <c r="F385" s="173">
        <v>84046</v>
      </c>
      <c r="G385" s="239">
        <v>107100</v>
      </c>
      <c r="H385" s="240">
        <v>101745</v>
      </c>
      <c r="I385" s="240">
        <v>164434.20000000001</v>
      </c>
      <c r="J385" s="240">
        <v>156604</v>
      </c>
      <c r="K385" s="171" t="s">
        <v>2584</v>
      </c>
      <c r="L385" s="171">
        <v>135800</v>
      </c>
      <c r="M385" s="171">
        <v>129200</v>
      </c>
      <c r="N385" s="173">
        <v>1</v>
      </c>
      <c r="O385" s="477">
        <f t="shared" si="25"/>
        <v>87435.6</v>
      </c>
      <c r="P385" s="477">
        <f t="shared" si="26"/>
        <v>106029</v>
      </c>
      <c r="Q385" s="477">
        <f t="shared" si="27"/>
        <v>162868.16000000003</v>
      </c>
      <c r="R385" s="477">
        <f t="shared" si="28"/>
        <v>134480</v>
      </c>
      <c r="T385" s="98" t="s">
        <v>2320</v>
      </c>
      <c r="U385" s="267">
        <f t="shared" si="29"/>
        <v>125066.4</v>
      </c>
    </row>
    <row r="386" spans="1:21">
      <c r="A386" s="98">
        <v>381</v>
      </c>
      <c r="B386" s="98" t="s">
        <v>1097</v>
      </c>
      <c r="C386" s="98" t="s">
        <v>2322</v>
      </c>
      <c r="D386" s="98" t="s">
        <v>2524</v>
      </c>
      <c r="E386" s="173">
        <v>932388</v>
      </c>
      <c r="F386" s="173">
        <v>887989</v>
      </c>
      <c r="G386" s="239">
        <v>932424.5</v>
      </c>
      <c r="H386" s="240">
        <v>885803.87</v>
      </c>
      <c r="I386" s="240">
        <v>1242003</v>
      </c>
      <c r="J386" s="240">
        <v>1182860</v>
      </c>
      <c r="K386" s="171" t="s">
        <v>2584</v>
      </c>
      <c r="L386" s="171">
        <v>1087200</v>
      </c>
      <c r="M386" s="171">
        <v>1034300</v>
      </c>
      <c r="N386" s="173">
        <v>0</v>
      </c>
      <c r="O386" s="477">
        <f t="shared" si="25"/>
        <v>0</v>
      </c>
      <c r="P386" s="477">
        <f t="shared" si="26"/>
        <v>0</v>
      </c>
      <c r="Q386" s="477">
        <f t="shared" si="27"/>
        <v>0</v>
      </c>
      <c r="R386" s="477">
        <f t="shared" si="28"/>
        <v>0</v>
      </c>
      <c r="T386" s="98" t="s">
        <v>2322</v>
      </c>
      <c r="U386" s="267">
        <f t="shared" si="29"/>
        <v>0</v>
      </c>
    </row>
    <row r="387" spans="1:21">
      <c r="A387" s="98">
        <v>382</v>
      </c>
      <c r="B387" s="98" t="s">
        <v>1097</v>
      </c>
      <c r="C387" s="98" t="s">
        <v>2322</v>
      </c>
      <c r="D387" s="98" t="s">
        <v>2525</v>
      </c>
      <c r="E387" s="173">
        <v>1155513</v>
      </c>
      <c r="F387" s="173">
        <v>1100606</v>
      </c>
      <c r="G387" s="239">
        <v>1155549.5</v>
      </c>
      <c r="H387" s="240">
        <v>1097772.6200000001</v>
      </c>
      <c r="I387" s="240">
        <v>1539384</v>
      </c>
      <c r="J387" s="240">
        <v>1466080</v>
      </c>
      <c r="K387" s="171" t="s">
        <v>2584</v>
      </c>
      <c r="L387" s="171">
        <v>1347500</v>
      </c>
      <c r="M387" s="171">
        <v>1281900</v>
      </c>
      <c r="N387" s="173">
        <v>0</v>
      </c>
      <c r="O387" s="477">
        <f t="shared" si="25"/>
        <v>0</v>
      </c>
      <c r="P387" s="477">
        <f t="shared" si="26"/>
        <v>0</v>
      </c>
      <c r="Q387" s="477">
        <f t="shared" si="27"/>
        <v>0</v>
      </c>
      <c r="R387" s="477">
        <f t="shared" si="28"/>
        <v>0</v>
      </c>
      <c r="T387" s="98" t="s">
        <v>2322</v>
      </c>
      <c r="U387" s="267">
        <f t="shared" si="29"/>
        <v>0</v>
      </c>
    </row>
    <row r="388" spans="1:21">
      <c r="A388" s="98">
        <v>383</v>
      </c>
      <c r="B388" s="98" t="s">
        <v>1097</v>
      </c>
      <c r="C388" s="98" t="s">
        <v>2322</v>
      </c>
      <c r="D388" s="98" t="s">
        <v>2526</v>
      </c>
      <c r="E388" s="173">
        <v>1155513</v>
      </c>
      <c r="F388" s="173">
        <v>1100606</v>
      </c>
      <c r="G388" s="239">
        <v>1155549.5</v>
      </c>
      <c r="H388" s="240">
        <v>1097772.6200000001</v>
      </c>
      <c r="I388" s="240">
        <v>1539384</v>
      </c>
      <c r="J388" s="240">
        <v>1466080</v>
      </c>
      <c r="K388" s="171" t="s">
        <v>2584</v>
      </c>
      <c r="L388" s="171">
        <v>1347500</v>
      </c>
      <c r="M388" s="171">
        <v>1281900</v>
      </c>
      <c r="N388" s="173">
        <v>0</v>
      </c>
      <c r="O388" s="477">
        <f t="shared" si="25"/>
        <v>0</v>
      </c>
      <c r="P388" s="477">
        <f t="shared" si="26"/>
        <v>0</v>
      </c>
      <c r="Q388" s="477">
        <f t="shared" si="27"/>
        <v>0</v>
      </c>
      <c r="R388" s="477">
        <f t="shared" si="28"/>
        <v>0</v>
      </c>
      <c r="T388" s="98" t="s">
        <v>2322</v>
      </c>
      <c r="U388" s="267">
        <f t="shared" si="29"/>
        <v>0</v>
      </c>
    </row>
    <row r="389" spans="1:21">
      <c r="A389" s="98">
        <v>384</v>
      </c>
      <c r="B389" s="98" t="s">
        <v>1097</v>
      </c>
      <c r="C389" s="98" t="s">
        <v>2322</v>
      </c>
      <c r="D389" s="98" t="s">
        <v>2527</v>
      </c>
      <c r="E389" s="173">
        <v>115562</v>
      </c>
      <c r="F389" s="173">
        <v>110060</v>
      </c>
      <c r="G389" s="239">
        <v>1155549.5</v>
      </c>
      <c r="H389" s="240">
        <v>1097772.6200000001</v>
      </c>
      <c r="I389" s="240">
        <v>1099560</v>
      </c>
      <c r="J389" s="240">
        <v>1047200</v>
      </c>
      <c r="K389" s="171" t="s">
        <v>2584</v>
      </c>
      <c r="L389" s="171">
        <v>1127600</v>
      </c>
      <c r="M389" s="171">
        <v>1072500</v>
      </c>
      <c r="N389" s="173">
        <v>0</v>
      </c>
      <c r="O389" s="477">
        <f t="shared" si="25"/>
        <v>0</v>
      </c>
      <c r="P389" s="477">
        <f t="shared" si="26"/>
        <v>0</v>
      </c>
      <c r="Q389" s="477">
        <f t="shared" si="27"/>
        <v>0</v>
      </c>
      <c r="R389" s="477">
        <f t="shared" si="28"/>
        <v>0</v>
      </c>
      <c r="T389" s="98" t="s">
        <v>2322</v>
      </c>
      <c r="U389" s="267">
        <f t="shared" si="29"/>
        <v>0</v>
      </c>
    </row>
    <row r="390" spans="1:21">
      <c r="A390" s="98">
        <v>385</v>
      </c>
      <c r="B390" s="98" t="s">
        <v>1097</v>
      </c>
      <c r="C390" s="98" t="s">
        <v>2322</v>
      </c>
      <c r="D390" s="98" t="s">
        <v>2528</v>
      </c>
      <c r="E390" s="173">
        <v>1183886</v>
      </c>
      <c r="F390" s="173">
        <v>1126872</v>
      </c>
      <c r="G390" s="239">
        <v>1183931</v>
      </c>
      <c r="H390" s="240">
        <v>1124734.45</v>
      </c>
      <c r="I390" s="173">
        <v>1199000</v>
      </c>
      <c r="J390" s="173">
        <v>1199000</v>
      </c>
      <c r="K390" s="171" t="s">
        <v>3437</v>
      </c>
      <c r="L390" s="171">
        <v>1191500</v>
      </c>
      <c r="M390" s="171">
        <v>1161900</v>
      </c>
      <c r="N390" s="173">
        <v>8</v>
      </c>
      <c r="O390" s="477">
        <f t="shared" ref="O390:O453" si="30">((N390*80%)*E390)+((N390*20%)*F390)</f>
        <v>9379865.6000000015</v>
      </c>
      <c r="P390" s="477">
        <f t="shared" ref="P390:P458" si="31">((N390*80%)*G390)+((N390*20%)*H390)</f>
        <v>9376733.5199999996</v>
      </c>
      <c r="Q390" s="477">
        <f t="shared" ref="Q390:Q458" si="32">((N390*80%)*I390)+((N390*20%)*J390)</f>
        <v>9592000</v>
      </c>
      <c r="R390" s="477">
        <f t="shared" ref="R390:R458" si="33">((N390*80%)*L390)+((N390*20%)*M390)</f>
        <v>9484640</v>
      </c>
      <c r="T390" s="98" t="s">
        <v>2322</v>
      </c>
      <c r="U390" s="267">
        <f t="shared" si="29"/>
        <v>8820715.1999999993</v>
      </c>
    </row>
    <row r="391" spans="1:21">
      <c r="A391" s="98">
        <v>386</v>
      </c>
      <c r="B391" s="98" t="s">
        <v>1097</v>
      </c>
      <c r="C391" s="98" t="s">
        <v>2322</v>
      </c>
      <c r="D391" s="98" t="s">
        <v>2529</v>
      </c>
      <c r="E391" s="173">
        <v>708265</v>
      </c>
      <c r="F391" s="173">
        <v>674635</v>
      </c>
      <c r="G391" s="239">
        <v>487900</v>
      </c>
      <c r="H391" s="240">
        <v>463505</v>
      </c>
      <c r="I391" s="240">
        <v>918749.99999999988</v>
      </c>
      <c r="J391" s="240">
        <v>875000</v>
      </c>
      <c r="K391" s="171" t="s">
        <v>2584</v>
      </c>
      <c r="L391" s="171">
        <v>703300</v>
      </c>
      <c r="M391" s="171">
        <v>669300</v>
      </c>
      <c r="N391" s="173">
        <v>0</v>
      </c>
      <c r="O391" s="477">
        <f t="shared" si="30"/>
        <v>0</v>
      </c>
      <c r="P391" s="477">
        <f t="shared" si="31"/>
        <v>0</v>
      </c>
      <c r="Q391" s="477">
        <f t="shared" si="32"/>
        <v>0</v>
      </c>
      <c r="R391" s="477">
        <f t="shared" si="33"/>
        <v>0</v>
      </c>
      <c r="T391" s="98" t="s">
        <v>2322</v>
      </c>
      <c r="U391" s="267">
        <f t="shared" ref="U391:U454" si="34">R391-(R391*7%)</f>
        <v>0</v>
      </c>
    </row>
    <row r="392" spans="1:21">
      <c r="A392" s="98">
        <v>387</v>
      </c>
      <c r="B392" s="98" t="s">
        <v>3532</v>
      </c>
      <c r="C392" s="98" t="s">
        <v>2357</v>
      </c>
      <c r="D392" s="98" t="s">
        <v>2530</v>
      </c>
      <c r="E392" s="173">
        <v>19340</v>
      </c>
      <c r="F392" s="173">
        <v>18418</v>
      </c>
      <c r="G392" s="239">
        <v>23615.55</v>
      </c>
      <c r="H392" s="240">
        <v>22435.07</v>
      </c>
      <c r="I392" s="240">
        <v>19338.900000000001</v>
      </c>
      <c r="J392" s="240">
        <v>18418</v>
      </c>
      <c r="K392" s="171" t="s">
        <v>3437</v>
      </c>
      <c r="L392" s="171">
        <v>21500</v>
      </c>
      <c r="M392" s="171">
        <v>20400</v>
      </c>
      <c r="N392" s="173">
        <v>0</v>
      </c>
      <c r="O392" s="477">
        <f t="shared" si="30"/>
        <v>0</v>
      </c>
      <c r="P392" s="477">
        <f t="shared" si="31"/>
        <v>0</v>
      </c>
      <c r="Q392" s="477">
        <f t="shared" si="32"/>
        <v>0</v>
      </c>
      <c r="R392" s="477">
        <f t="shared" si="33"/>
        <v>0</v>
      </c>
      <c r="T392" s="98" t="s">
        <v>2357</v>
      </c>
      <c r="U392" s="267">
        <f t="shared" si="34"/>
        <v>0</v>
      </c>
    </row>
    <row r="393" spans="1:21">
      <c r="A393" s="98">
        <v>388</v>
      </c>
      <c r="B393" s="98" t="s">
        <v>3533</v>
      </c>
      <c r="C393" s="98" t="s">
        <v>2396</v>
      </c>
      <c r="D393" s="98" t="s">
        <v>2718</v>
      </c>
      <c r="E393" s="173">
        <v>17655</v>
      </c>
      <c r="F393" s="173">
        <v>16815</v>
      </c>
      <c r="G393" s="239">
        <v>9520</v>
      </c>
      <c r="H393" s="240">
        <v>9044</v>
      </c>
      <c r="I393" s="240">
        <v>7202.9999999999991</v>
      </c>
      <c r="J393" s="240">
        <v>6860</v>
      </c>
      <c r="K393" s="171" t="s">
        <v>2584</v>
      </c>
      <c r="L393" s="171">
        <v>8400</v>
      </c>
      <c r="M393" s="171">
        <v>8000</v>
      </c>
      <c r="N393" s="173">
        <v>20</v>
      </c>
      <c r="O393" s="477">
        <f t="shared" si="30"/>
        <v>349740</v>
      </c>
      <c r="P393" s="477">
        <f t="shared" si="31"/>
        <v>188496</v>
      </c>
      <c r="Q393" s="477">
        <f t="shared" si="32"/>
        <v>142688</v>
      </c>
      <c r="R393" s="477">
        <f t="shared" si="33"/>
        <v>166400</v>
      </c>
      <c r="T393" s="98" t="s">
        <v>2396</v>
      </c>
      <c r="U393" s="267">
        <f t="shared" si="34"/>
        <v>154752</v>
      </c>
    </row>
    <row r="394" spans="1:21">
      <c r="A394" s="98">
        <v>389</v>
      </c>
      <c r="B394" s="98" t="s">
        <v>3532</v>
      </c>
      <c r="C394" s="98" t="s">
        <v>2443</v>
      </c>
      <c r="D394" s="98" t="s">
        <v>2532</v>
      </c>
      <c r="E394" s="173">
        <v>34668</v>
      </c>
      <c r="F394" s="173">
        <v>33017</v>
      </c>
      <c r="G394" s="239">
        <v>59976</v>
      </c>
      <c r="H394" s="240">
        <v>56977.2</v>
      </c>
      <c r="I394" s="240">
        <v>42857.85</v>
      </c>
      <c r="J394" s="240">
        <v>40817</v>
      </c>
      <c r="K394" s="171" t="s">
        <v>2584</v>
      </c>
      <c r="L394" s="171">
        <v>51400</v>
      </c>
      <c r="M394" s="171">
        <v>48900</v>
      </c>
      <c r="N394" s="173">
        <v>6</v>
      </c>
      <c r="O394" s="477">
        <f t="shared" si="30"/>
        <v>206026.80000000005</v>
      </c>
      <c r="P394" s="477">
        <f t="shared" si="31"/>
        <v>356257.44000000006</v>
      </c>
      <c r="Q394" s="477">
        <f t="shared" si="32"/>
        <v>254698.08000000002</v>
      </c>
      <c r="R394" s="477">
        <f t="shared" si="33"/>
        <v>305400.00000000006</v>
      </c>
      <c r="T394" s="98" t="s">
        <v>2443</v>
      </c>
      <c r="U394" s="267">
        <f t="shared" si="34"/>
        <v>284022.00000000006</v>
      </c>
    </row>
    <row r="395" spans="1:21">
      <c r="A395" s="98">
        <v>390</v>
      </c>
      <c r="B395" s="98" t="s">
        <v>3533</v>
      </c>
      <c r="C395" s="98" t="s">
        <v>2396</v>
      </c>
      <c r="D395" s="98" t="s">
        <v>2719</v>
      </c>
      <c r="E395" s="173">
        <v>8716</v>
      </c>
      <c r="F395" s="173">
        <v>8299</v>
      </c>
      <c r="G395" s="239">
        <v>214200</v>
      </c>
      <c r="H395" s="240">
        <v>203490</v>
      </c>
      <c r="I395" s="240">
        <v>183301.65</v>
      </c>
      <c r="J395" s="240">
        <v>174573</v>
      </c>
      <c r="K395" s="171" t="s">
        <v>2584</v>
      </c>
      <c r="L395" s="171">
        <v>198800</v>
      </c>
      <c r="M395" s="171">
        <v>189000</v>
      </c>
      <c r="N395" s="173">
        <v>15</v>
      </c>
      <c r="O395" s="477">
        <f t="shared" si="30"/>
        <v>129489</v>
      </c>
      <c r="P395" s="477">
        <f t="shared" si="31"/>
        <v>3180870</v>
      </c>
      <c r="Q395" s="477">
        <f t="shared" si="32"/>
        <v>2723338.8</v>
      </c>
      <c r="R395" s="477">
        <f t="shared" si="33"/>
        <v>2952600</v>
      </c>
      <c r="T395" s="98" t="s">
        <v>2396</v>
      </c>
      <c r="U395" s="267">
        <f t="shared" si="34"/>
        <v>2745918</v>
      </c>
    </row>
    <row r="396" spans="1:21">
      <c r="A396" s="98">
        <v>391</v>
      </c>
      <c r="B396" s="98" t="s">
        <v>3533</v>
      </c>
      <c r="C396" s="98" t="s">
        <v>2396</v>
      </c>
      <c r="D396" s="98" t="s">
        <v>2720</v>
      </c>
      <c r="E396" s="173">
        <v>121267</v>
      </c>
      <c r="F396" s="173">
        <v>115501</v>
      </c>
      <c r="G396" s="239">
        <v>178500</v>
      </c>
      <c r="H396" s="240">
        <v>169575</v>
      </c>
      <c r="I396" s="240">
        <v>183301.65</v>
      </c>
      <c r="J396" s="240">
        <v>174573</v>
      </c>
      <c r="K396" s="171" t="s">
        <v>2584</v>
      </c>
      <c r="L396" s="171">
        <v>180900</v>
      </c>
      <c r="M396" s="171">
        <v>172100</v>
      </c>
      <c r="N396" s="173">
        <v>3</v>
      </c>
      <c r="O396" s="477">
        <f t="shared" si="30"/>
        <v>360341.4</v>
      </c>
      <c r="P396" s="477">
        <f t="shared" si="31"/>
        <v>530145.00000000012</v>
      </c>
      <c r="Q396" s="477">
        <f t="shared" si="32"/>
        <v>544667.76000000013</v>
      </c>
      <c r="R396" s="477">
        <f t="shared" si="33"/>
        <v>537420.00000000012</v>
      </c>
      <c r="T396" s="98" t="s">
        <v>2396</v>
      </c>
      <c r="U396" s="267">
        <f t="shared" si="34"/>
        <v>499800.60000000009</v>
      </c>
    </row>
    <row r="397" spans="1:21">
      <c r="A397" s="98">
        <v>392</v>
      </c>
      <c r="B397" s="98" t="s">
        <v>1097</v>
      </c>
      <c r="C397" s="98" t="s">
        <v>2322</v>
      </c>
      <c r="D397" s="98" t="s">
        <v>2535</v>
      </c>
      <c r="E397" s="173">
        <v>582572</v>
      </c>
      <c r="F397" s="173">
        <v>554930</v>
      </c>
      <c r="G397" s="239">
        <v>583100</v>
      </c>
      <c r="H397" s="240">
        <v>553945</v>
      </c>
      <c r="I397" s="240">
        <v>776164.41</v>
      </c>
      <c r="J397" s="240">
        <v>739204.2</v>
      </c>
      <c r="K397" s="171" t="s">
        <v>2584</v>
      </c>
      <c r="L397" s="171">
        <v>679600</v>
      </c>
      <c r="M397" s="171">
        <v>646600</v>
      </c>
      <c r="N397" s="173">
        <v>1</v>
      </c>
      <c r="O397" s="477">
        <f t="shared" si="30"/>
        <v>577043.60000000009</v>
      </c>
      <c r="P397" s="477">
        <f t="shared" si="31"/>
        <v>577269</v>
      </c>
      <c r="Q397" s="477">
        <f t="shared" si="32"/>
        <v>768772.36800000002</v>
      </c>
      <c r="R397" s="477">
        <f t="shared" si="33"/>
        <v>673000</v>
      </c>
      <c r="T397" s="98" t="s">
        <v>2322</v>
      </c>
      <c r="U397" s="267">
        <f t="shared" si="34"/>
        <v>625890</v>
      </c>
    </row>
    <row r="398" spans="1:21">
      <c r="A398" s="98">
        <v>393</v>
      </c>
      <c r="B398" s="98" t="s">
        <v>1097</v>
      </c>
      <c r="C398" s="98" t="s">
        <v>2322</v>
      </c>
      <c r="D398" s="98" t="s">
        <v>2536</v>
      </c>
      <c r="E398" s="173">
        <v>971122</v>
      </c>
      <c r="F398" s="173">
        <v>924260</v>
      </c>
      <c r="G398" s="239">
        <v>971159</v>
      </c>
      <c r="H398" s="240">
        <v>922601.05</v>
      </c>
      <c r="I398" s="240">
        <v>1364454</v>
      </c>
      <c r="J398" s="240">
        <v>1299480</v>
      </c>
      <c r="K398" s="171" t="s">
        <v>2584</v>
      </c>
      <c r="L398" s="171">
        <v>1167800</v>
      </c>
      <c r="M398" s="171">
        <v>1111000</v>
      </c>
      <c r="N398" s="173">
        <v>0</v>
      </c>
      <c r="O398" s="477">
        <f t="shared" si="30"/>
        <v>0</v>
      </c>
      <c r="P398" s="477">
        <f t="shared" si="31"/>
        <v>0</v>
      </c>
      <c r="Q398" s="477">
        <f t="shared" si="32"/>
        <v>0</v>
      </c>
      <c r="R398" s="477">
        <f t="shared" si="33"/>
        <v>0</v>
      </c>
      <c r="T398" s="98" t="s">
        <v>2322</v>
      </c>
      <c r="U398" s="267">
        <f t="shared" si="34"/>
        <v>0</v>
      </c>
    </row>
    <row r="399" spans="1:21">
      <c r="A399" s="98">
        <v>394</v>
      </c>
      <c r="B399" s="98" t="s">
        <v>1097</v>
      </c>
      <c r="C399" s="98" t="s">
        <v>2322</v>
      </c>
      <c r="D399" s="98" t="s">
        <v>2537</v>
      </c>
      <c r="E399" s="173">
        <v>417140</v>
      </c>
      <c r="F399" s="173">
        <v>397277</v>
      </c>
      <c r="G399" s="239">
        <v>1059576</v>
      </c>
      <c r="H399" s="240">
        <v>1006597.2</v>
      </c>
      <c r="I399" s="240">
        <v>440154.75</v>
      </c>
      <c r="J399" s="240">
        <v>419195</v>
      </c>
      <c r="K399" s="171" t="s">
        <v>3442</v>
      </c>
      <c r="L399" s="171">
        <v>749900</v>
      </c>
      <c r="M399" s="171">
        <v>712900</v>
      </c>
      <c r="N399" s="173">
        <v>0</v>
      </c>
      <c r="O399" s="477">
        <f t="shared" si="30"/>
        <v>0</v>
      </c>
      <c r="P399" s="477">
        <f t="shared" si="31"/>
        <v>0</v>
      </c>
      <c r="Q399" s="477">
        <f t="shared" si="32"/>
        <v>0</v>
      </c>
      <c r="R399" s="477">
        <f t="shared" si="33"/>
        <v>0</v>
      </c>
      <c r="T399" s="98" t="s">
        <v>2322</v>
      </c>
      <c r="U399" s="267">
        <f t="shared" si="34"/>
        <v>0</v>
      </c>
    </row>
    <row r="400" spans="1:21">
      <c r="A400" s="98">
        <v>395</v>
      </c>
      <c r="B400" s="98" t="s">
        <v>876</v>
      </c>
      <c r="C400" s="98" t="s">
        <v>2322</v>
      </c>
      <c r="D400" s="98" t="s">
        <v>2721</v>
      </c>
      <c r="E400" s="173">
        <v>24266</v>
      </c>
      <c r="F400" s="173">
        <v>23109</v>
      </c>
      <c r="G400" s="239">
        <v>24990</v>
      </c>
      <c r="H400" s="240">
        <v>23740.5</v>
      </c>
      <c r="I400" s="240">
        <v>31395</v>
      </c>
      <c r="J400" s="240">
        <v>29900</v>
      </c>
      <c r="K400" s="171" t="s">
        <v>2584</v>
      </c>
      <c r="L400" s="171">
        <v>28200</v>
      </c>
      <c r="M400" s="171">
        <v>26800</v>
      </c>
      <c r="N400" s="173">
        <v>2</v>
      </c>
      <c r="O400" s="477">
        <f t="shared" si="30"/>
        <v>48069.2</v>
      </c>
      <c r="P400" s="477">
        <f t="shared" si="31"/>
        <v>49480.2</v>
      </c>
      <c r="Q400" s="477">
        <f t="shared" si="32"/>
        <v>62192</v>
      </c>
      <c r="R400" s="477">
        <f t="shared" si="33"/>
        <v>55840</v>
      </c>
      <c r="T400" s="98" t="s">
        <v>2322</v>
      </c>
      <c r="U400" s="267">
        <f t="shared" si="34"/>
        <v>51931.199999999997</v>
      </c>
    </row>
    <row r="401" spans="1:21">
      <c r="A401" s="98">
        <v>396</v>
      </c>
      <c r="B401" s="98" t="s">
        <v>3532</v>
      </c>
      <c r="C401" s="98" t="s">
        <v>2320</v>
      </c>
      <c r="D401" s="98" t="s">
        <v>2722</v>
      </c>
      <c r="E401" s="173">
        <v>32001</v>
      </c>
      <c r="F401" s="173">
        <v>30477</v>
      </c>
      <c r="G401" s="239">
        <v>30940</v>
      </c>
      <c r="H401" s="240">
        <v>29393</v>
      </c>
      <c r="I401" s="240">
        <v>22050</v>
      </c>
      <c r="J401" s="240">
        <v>21000</v>
      </c>
      <c r="K401" s="171" t="s">
        <v>2584</v>
      </c>
      <c r="L401" s="171">
        <v>26500</v>
      </c>
      <c r="M401" s="171">
        <v>25200</v>
      </c>
      <c r="N401" s="173">
        <v>0</v>
      </c>
      <c r="O401" s="477">
        <f t="shared" si="30"/>
        <v>0</v>
      </c>
      <c r="P401" s="477">
        <f t="shared" si="31"/>
        <v>0</v>
      </c>
      <c r="Q401" s="477">
        <f t="shared" si="32"/>
        <v>0</v>
      </c>
      <c r="R401" s="477">
        <f t="shared" si="33"/>
        <v>0</v>
      </c>
      <c r="T401" s="98" t="s">
        <v>2320</v>
      </c>
      <c r="U401" s="267">
        <f t="shared" si="34"/>
        <v>0</v>
      </c>
    </row>
    <row r="402" spans="1:21">
      <c r="A402" s="98">
        <v>397</v>
      </c>
      <c r="B402" s="98" t="s">
        <v>876</v>
      </c>
      <c r="C402" s="98" t="s">
        <v>2320</v>
      </c>
      <c r="D402" s="98" t="s">
        <v>2540</v>
      </c>
      <c r="E402" s="173">
        <v>249511</v>
      </c>
      <c r="F402" s="173">
        <v>237506</v>
      </c>
      <c r="G402" s="239">
        <v>333741.45</v>
      </c>
      <c r="H402" s="240">
        <v>317054.08000000002</v>
      </c>
      <c r="I402" s="240">
        <v>332367</v>
      </c>
      <c r="J402" s="240">
        <v>316540</v>
      </c>
      <c r="K402" s="171" t="s">
        <v>2584</v>
      </c>
      <c r="L402" s="171">
        <v>333100</v>
      </c>
      <c r="M402" s="171">
        <v>316800</v>
      </c>
      <c r="N402" s="173">
        <v>5</v>
      </c>
      <c r="O402" s="477">
        <f t="shared" si="30"/>
        <v>1235550</v>
      </c>
      <c r="P402" s="477">
        <f t="shared" si="31"/>
        <v>1652019.8800000001</v>
      </c>
      <c r="Q402" s="477">
        <f t="shared" si="32"/>
        <v>1646008</v>
      </c>
      <c r="R402" s="477">
        <f t="shared" si="33"/>
        <v>1649200</v>
      </c>
      <c r="T402" s="98" t="s">
        <v>2320</v>
      </c>
      <c r="U402" s="267">
        <f t="shared" si="34"/>
        <v>1533756</v>
      </c>
    </row>
    <row r="403" spans="1:21">
      <c r="A403" s="98">
        <v>398</v>
      </c>
      <c r="B403" s="98" t="s">
        <v>1097</v>
      </c>
      <c r="C403" s="98" t="s">
        <v>2322</v>
      </c>
      <c r="D403" s="98" t="s">
        <v>2541</v>
      </c>
      <c r="E403" s="173">
        <v>1213904</v>
      </c>
      <c r="F403" s="173">
        <v>1155638</v>
      </c>
      <c r="G403" s="239">
        <v>1214990</v>
      </c>
      <c r="H403" s="240">
        <v>1154240.5</v>
      </c>
      <c r="I403" s="240">
        <v>1617000</v>
      </c>
      <c r="J403" s="240">
        <v>1540000</v>
      </c>
      <c r="K403" s="171" t="s">
        <v>2584</v>
      </c>
      <c r="L403" s="171">
        <v>1416000</v>
      </c>
      <c r="M403" s="171">
        <v>1347100</v>
      </c>
      <c r="N403" s="173">
        <v>0</v>
      </c>
      <c r="O403" s="477">
        <f t="shared" si="30"/>
        <v>0</v>
      </c>
      <c r="P403" s="477">
        <f t="shared" si="31"/>
        <v>0</v>
      </c>
      <c r="Q403" s="477">
        <f t="shared" si="32"/>
        <v>0</v>
      </c>
      <c r="R403" s="477">
        <f t="shared" si="33"/>
        <v>0</v>
      </c>
      <c r="T403" s="98" t="s">
        <v>2322</v>
      </c>
      <c r="U403" s="267">
        <f t="shared" si="34"/>
        <v>0</v>
      </c>
    </row>
    <row r="404" spans="1:21">
      <c r="A404" s="98">
        <v>399</v>
      </c>
      <c r="B404" s="98" t="s">
        <v>1097</v>
      </c>
      <c r="C404" s="98" t="s">
        <v>2322</v>
      </c>
      <c r="D404" s="98" t="s">
        <v>2542</v>
      </c>
      <c r="E404" s="173">
        <v>452453</v>
      </c>
      <c r="F404" s="173">
        <v>430237</v>
      </c>
      <c r="G404" s="239">
        <v>487900</v>
      </c>
      <c r="H404" s="240">
        <v>463505</v>
      </c>
      <c r="I404" s="240">
        <v>699720</v>
      </c>
      <c r="J404" s="240">
        <v>666400</v>
      </c>
      <c r="K404" s="171" t="s">
        <v>2584</v>
      </c>
      <c r="L404" s="171">
        <v>593800</v>
      </c>
      <c r="M404" s="171">
        <v>565000</v>
      </c>
      <c r="N404" s="173">
        <v>1</v>
      </c>
      <c r="O404" s="477">
        <f t="shared" si="30"/>
        <v>448009.80000000005</v>
      </c>
      <c r="P404" s="477">
        <f t="shared" si="31"/>
        <v>483021</v>
      </c>
      <c r="Q404" s="477">
        <f t="shared" si="32"/>
        <v>693056</v>
      </c>
      <c r="R404" s="477">
        <f t="shared" si="33"/>
        <v>588040</v>
      </c>
      <c r="T404" s="98" t="s">
        <v>2322</v>
      </c>
      <c r="U404" s="267">
        <f t="shared" si="34"/>
        <v>546877.19999999995</v>
      </c>
    </row>
    <row r="405" spans="1:21">
      <c r="A405" s="98">
        <v>400</v>
      </c>
      <c r="B405" s="98" t="s">
        <v>876</v>
      </c>
      <c r="C405" s="98" t="s">
        <v>2320</v>
      </c>
      <c r="D405" s="98" t="s">
        <v>2543</v>
      </c>
      <c r="E405" s="173">
        <v>12994</v>
      </c>
      <c r="F405" s="173">
        <v>12375</v>
      </c>
      <c r="G405" s="239">
        <v>12971</v>
      </c>
      <c r="H405" s="240">
        <v>12322.45</v>
      </c>
      <c r="I405" s="240">
        <f>+J405*1.05</f>
        <v>10290</v>
      </c>
      <c r="J405" s="240">
        <v>9800</v>
      </c>
      <c r="K405" s="171" t="s">
        <v>2584</v>
      </c>
      <c r="L405" s="171">
        <v>11600</v>
      </c>
      <c r="M405" s="171">
        <v>11100</v>
      </c>
      <c r="N405" s="173">
        <v>30</v>
      </c>
      <c r="O405" s="477">
        <f t="shared" si="30"/>
        <v>386106</v>
      </c>
      <c r="P405" s="477">
        <f t="shared" si="31"/>
        <v>385238.7</v>
      </c>
      <c r="Q405" s="477">
        <f t="shared" si="32"/>
        <v>305760</v>
      </c>
      <c r="R405" s="477">
        <f t="shared" si="33"/>
        <v>345000</v>
      </c>
      <c r="T405" s="98" t="s">
        <v>2320</v>
      </c>
      <c r="U405" s="267">
        <f t="shared" si="34"/>
        <v>320850</v>
      </c>
    </row>
    <row r="406" spans="1:21">
      <c r="A406" s="98">
        <v>401</v>
      </c>
      <c r="B406" s="98" t="s">
        <v>876</v>
      </c>
      <c r="C406" s="98" t="s">
        <v>2320</v>
      </c>
      <c r="D406" s="98" t="s">
        <v>2544</v>
      </c>
      <c r="E406" s="173">
        <v>15359</v>
      </c>
      <c r="F406" s="173">
        <v>14627</v>
      </c>
      <c r="G406" s="239">
        <v>15351</v>
      </c>
      <c r="H406" s="240">
        <v>14583.45</v>
      </c>
      <c r="I406" s="240">
        <f>+J406*1.05</f>
        <v>13545</v>
      </c>
      <c r="J406" s="240">
        <v>12900</v>
      </c>
      <c r="K406" s="171" t="s">
        <v>2584</v>
      </c>
      <c r="L406" s="171">
        <v>14400</v>
      </c>
      <c r="M406" s="171">
        <v>13700</v>
      </c>
      <c r="N406" s="173">
        <v>38</v>
      </c>
      <c r="O406" s="477">
        <f t="shared" si="30"/>
        <v>578078.80000000005</v>
      </c>
      <c r="P406" s="477">
        <f t="shared" si="31"/>
        <v>577504.62</v>
      </c>
      <c r="Q406" s="477">
        <f t="shared" si="32"/>
        <v>509808</v>
      </c>
      <c r="R406" s="477">
        <f t="shared" si="33"/>
        <v>541880.00000000012</v>
      </c>
      <c r="T406" s="98" t="s">
        <v>2320</v>
      </c>
      <c r="U406" s="267">
        <f t="shared" si="34"/>
        <v>503948.40000000008</v>
      </c>
    </row>
    <row r="407" spans="1:21">
      <c r="A407" s="98">
        <v>402</v>
      </c>
      <c r="B407" s="98" t="s">
        <v>876</v>
      </c>
      <c r="C407" s="98" t="s">
        <v>2320</v>
      </c>
      <c r="D407" s="98" t="s">
        <v>2545</v>
      </c>
      <c r="E407" s="173">
        <v>15283</v>
      </c>
      <c r="F407" s="173">
        <v>14554</v>
      </c>
      <c r="G407" s="239">
        <v>15232</v>
      </c>
      <c r="H407" s="240">
        <v>14470.4</v>
      </c>
      <c r="I407" s="240">
        <v>12271</v>
      </c>
      <c r="J407" s="240">
        <v>11830</v>
      </c>
      <c r="K407" s="171" t="s">
        <v>2584</v>
      </c>
      <c r="L407" s="171">
        <v>13800</v>
      </c>
      <c r="M407" s="171">
        <v>13200</v>
      </c>
      <c r="N407" s="173">
        <v>21</v>
      </c>
      <c r="O407" s="477">
        <f t="shared" si="30"/>
        <v>317881.2</v>
      </c>
      <c r="P407" s="477">
        <f t="shared" si="31"/>
        <v>316673.28000000003</v>
      </c>
      <c r="Q407" s="477">
        <f t="shared" si="32"/>
        <v>255838.80000000002</v>
      </c>
      <c r="R407" s="477">
        <f t="shared" si="33"/>
        <v>287280</v>
      </c>
      <c r="T407" s="98" t="s">
        <v>2320</v>
      </c>
      <c r="U407" s="267">
        <f t="shared" si="34"/>
        <v>267170.40000000002</v>
      </c>
    </row>
    <row r="408" spans="1:21">
      <c r="A408" s="98">
        <v>403</v>
      </c>
      <c r="B408" s="98" t="s">
        <v>944</v>
      </c>
      <c r="C408" s="98" t="s">
        <v>2320</v>
      </c>
      <c r="D408" s="98" t="s">
        <v>3416</v>
      </c>
      <c r="E408" s="173">
        <v>214106</v>
      </c>
      <c r="F408" s="173">
        <v>204988</v>
      </c>
      <c r="G408" s="239">
        <v>387345</v>
      </c>
      <c r="H408" s="240">
        <v>367977.75</v>
      </c>
      <c r="I408" s="240">
        <v>264453</v>
      </c>
      <c r="J408" s="240">
        <v>251859.99999999997</v>
      </c>
      <c r="K408" s="171" t="s">
        <v>2584</v>
      </c>
      <c r="L408" s="171">
        <v>325900</v>
      </c>
      <c r="M408" s="171">
        <v>309900</v>
      </c>
      <c r="N408" s="173">
        <v>0</v>
      </c>
      <c r="O408" s="477">
        <f t="shared" si="30"/>
        <v>0</v>
      </c>
      <c r="P408" s="477">
        <f t="shared" si="31"/>
        <v>0</v>
      </c>
      <c r="Q408" s="477">
        <f t="shared" si="32"/>
        <v>0</v>
      </c>
      <c r="R408" s="477">
        <f t="shared" si="33"/>
        <v>0</v>
      </c>
      <c r="T408" s="98" t="s">
        <v>2320</v>
      </c>
      <c r="U408" s="267">
        <f t="shared" si="34"/>
        <v>0</v>
      </c>
    </row>
    <row r="409" spans="1:21">
      <c r="A409" s="98">
        <v>404</v>
      </c>
      <c r="B409" s="98" t="s">
        <v>1097</v>
      </c>
      <c r="C409" s="98" t="s">
        <v>2322</v>
      </c>
      <c r="D409" s="98" t="s">
        <v>2547</v>
      </c>
      <c r="E409" s="173">
        <v>865623</v>
      </c>
      <c r="F409" s="173">
        <v>824205</v>
      </c>
      <c r="G409" s="239">
        <v>1547000</v>
      </c>
      <c r="H409" s="240">
        <v>1469650</v>
      </c>
      <c r="I409" s="240">
        <v>1363950</v>
      </c>
      <c r="J409" s="240">
        <v>1299000</v>
      </c>
      <c r="K409" s="171" t="s">
        <v>2584</v>
      </c>
      <c r="L409" s="171">
        <v>1455500</v>
      </c>
      <c r="M409" s="171">
        <v>1384300</v>
      </c>
      <c r="N409" s="173">
        <v>2</v>
      </c>
      <c r="O409" s="477">
        <f t="shared" si="30"/>
        <v>1714678.8</v>
      </c>
      <c r="P409" s="477">
        <f t="shared" si="31"/>
        <v>3063060</v>
      </c>
      <c r="Q409" s="477">
        <f t="shared" si="32"/>
        <v>2701920</v>
      </c>
      <c r="R409" s="477">
        <f t="shared" si="33"/>
        <v>2882520</v>
      </c>
      <c r="T409" s="98" t="s">
        <v>2322</v>
      </c>
      <c r="U409" s="267">
        <f t="shared" si="34"/>
        <v>2680743.6</v>
      </c>
    </row>
    <row r="410" spans="1:21">
      <c r="A410" s="98">
        <v>405</v>
      </c>
      <c r="B410" s="98" t="s">
        <v>944</v>
      </c>
      <c r="C410" s="98" t="s">
        <v>2371</v>
      </c>
      <c r="D410" s="98" t="s">
        <v>2723</v>
      </c>
      <c r="E410" s="173">
        <v>82766</v>
      </c>
      <c r="F410" s="173">
        <v>78352</v>
      </c>
      <c r="G410" s="239">
        <v>89250</v>
      </c>
      <c r="H410" s="240">
        <v>84787.5</v>
      </c>
      <c r="I410" s="240">
        <v>82269.600000000006</v>
      </c>
      <c r="J410" s="240">
        <v>78352</v>
      </c>
      <c r="K410" s="171" t="s">
        <v>3437</v>
      </c>
      <c r="L410" s="171">
        <v>85800</v>
      </c>
      <c r="M410" s="171">
        <v>81600</v>
      </c>
      <c r="N410" s="173">
        <v>0</v>
      </c>
      <c r="O410" s="477">
        <f t="shared" si="30"/>
        <v>0</v>
      </c>
      <c r="P410" s="477">
        <f t="shared" si="31"/>
        <v>0</v>
      </c>
      <c r="Q410" s="477">
        <f t="shared" si="32"/>
        <v>0</v>
      </c>
      <c r="R410" s="477">
        <f t="shared" si="33"/>
        <v>0</v>
      </c>
      <c r="T410" s="98" t="s">
        <v>2371</v>
      </c>
      <c r="U410" s="267">
        <f t="shared" si="34"/>
        <v>0</v>
      </c>
    </row>
    <row r="411" spans="1:21">
      <c r="A411" s="98">
        <v>406</v>
      </c>
      <c r="B411" s="98" t="s">
        <v>876</v>
      </c>
      <c r="C411" s="98" t="s">
        <v>2322</v>
      </c>
      <c r="D411" s="98" t="s">
        <v>2549</v>
      </c>
      <c r="E411" s="173">
        <v>25224</v>
      </c>
      <c r="F411" s="173">
        <v>24026</v>
      </c>
      <c r="G411" s="239">
        <v>30450</v>
      </c>
      <c r="H411" s="240">
        <v>28928</v>
      </c>
      <c r="I411" s="240">
        <v>28958.999999999996</v>
      </c>
      <c r="J411" s="240">
        <v>27580</v>
      </c>
      <c r="K411" s="171" t="s">
        <v>2584</v>
      </c>
      <c r="L411" s="171">
        <v>29700</v>
      </c>
      <c r="M411" s="171">
        <v>28300</v>
      </c>
      <c r="N411" s="173">
        <v>12</v>
      </c>
      <c r="O411" s="477">
        <f t="shared" si="30"/>
        <v>299812.80000000005</v>
      </c>
      <c r="P411" s="477">
        <f t="shared" si="31"/>
        <v>361747.20000000007</v>
      </c>
      <c r="Q411" s="477">
        <f t="shared" si="32"/>
        <v>344198.40000000002</v>
      </c>
      <c r="R411" s="477">
        <f t="shared" si="33"/>
        <v>353040.00000000006</v>
      </c>
      <c r="T411" s="98" t="s">
        <v>2322</v>
      </c>
      <c r="U411" s="267">
        <f t="shared" si="34"/>
        <v>328327.20000000007</v>
      </c>
    </row>
    <row r="412" spans="1:21">
      <c r="A412" s="98">
        <v>407</v>
      </c>
      <c r="B412" s="98" t="s">
        <v>1097</v>
      </c>
      <c r="C412" s="98" t="s">
        <v>2322</v>
      </c>
      <c r="D412" s="98" t="s">
        <v>2551</v>
      </c>
      <c r="E412" s="173">
        <v>2340186</v>
      </c>
      <c r="F412" s="173">
        <v>2228730</v>
      </c>
      <c r="G412" s="239">
        <v>3017792.4</v>
      </c>
      <c r="H412" s="240">
        <v>2866902.7800000003</v>
      </c>
      <c r="I412" s="240">
        <f>+J412-1.05</f>
        <v>1889998.95</v>
      </c>
      <c r="J412" s="240">
        <v>1890000</v>
      </c>
      <c r="K412" s="171" t="s">
        <v>2584</v>
      </c>
      <c r="L412" s="171">
        <v>2453900</v>
      </c>
      <c r="M412" s="171">
        <v>2378500</v>
      </c>
      <c r="N412" s="173">
        <v>1</v>
      </c>
      <c r="O412" s="477">
        <f t="shared" si="30"/>
        <v>2317894.7999999998</v>
      </c>
      <c r="P412" s="477">
        <f t="shared" si="31"/>
        <v>2987614.4759999998</v>
      </c>
      <c r="Q412" s="477">
        <f t="shared" si="32"/>
        <v>1889999.1600000001</v>
      </c>
      <c r="R412" s="477">
        <f t="shared" si="33"/>
        <v>2438820</v>
      </c>
      <c r="T412" s="98" t="s">
        <v>2322</v>
      </c>
      <c r="U412" s="267">
        <f t="shared" si="34"/>
        <v>2268102.6</v>
      </c>
    </row>
    <row r="413" spans="1:21">
      <c r="A413" s="98">
        <v>408</v>
      </c>
      <c r="B413" s="98" t="s">
        <v>1097</v>
      </c>
      <c r="C413" s="98" t="s">
        <v>2322</v>
      </c>
      <c r="D413" s="98" t="s">
        <v>2552</v>
      </c>
      <c r="E413" s="173">
        <v>290116</v>
      </c>
      <c r="F413" s="173">
        <v>276278</v>
      </c>
      <c r="G413" s="239">
        <v>649740</v>
      </c>
      <c r="H413" s="240">
        <v>617253</v>
      </c>
      <c r="I413" s="240">
        <v>290091.90000000002</v>
      </c>
      <c r="J413" s="240">
        <v>276278</v>
      </c>
      <c r="K413" s="171" t="s">
        <v>3437</v>
      </c>
      <c r="L413" s="171">
        <v>469900</v>
      </c>
      <c r="M413" s="171">
        <v>446800</v>
      </c>
      <c r="N413" s="173">
        <v>0</v>
      </c>
      <c r="O413" s="477">
        <f t="shared" si="30"/>
        <v>0</v>
      </c>
      <c r="P413" s="477">
        <f t="shared" si="31"/>
        <v>0</v>
      </c>
      <c r="Q413" s="477">
        <f t="shared" si="32"/>
        <v>0</v>
      </c>
      <c r="R413" s="477">
        <f t="shared" si="33"/>
        <v>0</v>
      </c>
      <c r="T413" s="98" t="s">
        <v>2322</v>
      </c>
      <c r="U413" s="267">
        <f t="shared" si="34"/>
        <v>0</v>
      </c>
    </row>
    <row r="414" spans="1:21">
      <c r="A414" s="98">
        <v>409</v>
      </c>
      <c r="B414" s="98" t="s">
        <v>1097</v>
      </c>
      <c r="C414" s="98" t="s">
        <v>2322</v>
      </c>
      <c r="D414" s="98" t="s">
        <v>2553</v>
      </c>
      <c r="E414" s="173">
        <v>1253817</v>
      </c>
      <c r="F414" s="173">
        <v>1194158</v>
      </c>
      <c r="G414" s="239">
        <v>1428000</v>
      </c>
      <c r="H414" s="240">
        <v>1356600</v>
      </c>
      <c r="I414" s="240">
        <v>2213749.65</v>
      </c>
      <c r="J414" s="240">
        <v>2108333</v>
      </c>
      <c r="K414" s="171" t="s">
        <v>2584</v>
      </c>
      <c r="L414" s="171">
        <v>1820900</v>
      </c>
      <c r="M414" s="171">
        <v>1732500</v>
      </c>
      <c r="N414" s="173">
        <v>0</v>
      </c>
      <c r="O414" s="477">
        <f t="shared" si="30"/>
        <v>0</v>
      </c>
      <c r="P414" s="477">
        <f t="shared" si="31"/>
        <v>0</v>
      </c>
      <c r="Q414" s="477">
        <f t="shared" si="32"/>
        <v>0</v>
      </c>
      <c r="R414" s="477">
        <f t="shared" si="33"/>
        <v>0</v>
      </c>
      <c r="T414" s="98" t="s">
        <v>2322</v>
      </c>
      <c r="U414" s="267">
        <f t="shared" si="34"/>
        <v>0</v>
      </c>
    </row>
    <row r="415" spans="1:21">
      <c r="A415" s="98">
        <v>410</v>
      </c>
      <c r="B415" s="98" t="s">
        <v>876</v>
      </c>
      <c r="C415" s="98" t="s">
        <v>2322</v>
      </c>
      <c r="D415" s="98" t="s">
        <v>2554</v>
      </c>
      <c r="E415" s="173">
        <v>253702</v>
      </c>
      <c r="F415" s="173">
        <v>241624</v>
      </c>
      <c r="G415" s="239">
        <v>612255</v>
      </c>
      <c r="H415" s="240">
        <v>581642.25</v>
      </c>
      <c r="I415" s="240">
        <v>410667.60000000003</v>
      </c>
      <c r="J415" s="240">
        <v>391112</v>
      </c>
      <c r="K415" s="171" t="s">
        <v>2584</v>
      </c>
      <c r="L415" s="171">
        <v>511500</v>
      </c>
      <c r="M415" s="171">
        <v>486400</v>
      </c>
      <c r="N415" s="173">
        <v>1</v>
      </c>
      <c r="O415" s="477">
        <f t="shared" si="30"/>
        <v>251286.40000000002</v>
      </c>
      <c r="P415" s="477">
        <f t="shared" si="31"/>
        <v>606132.44999999995</v>
      </c>
      <c r="Q415" s="477">
        <f t="shared" si="32"/>
        <v>406756.4800000001</v>
      </c>
      <c r="R415" s="477">
        <f t="shared" si="33"/>
        <v>506480</v>
      </c>
      <c r="T415" s="98" t="s">
        <v>2322</v>
      </c>
      <c r="U415" s="267">
        <f t="shared" si="34"/>
        <v>471026.4</v>
      </c>
    </row>
    <row r="416" spans="1:21">
      <c r="A416" s="98">
        <v>411</v>
      </c>
      <c r="B416" s="98" t="s">
        <v>944</v>
      </c>
      <c r="C416" s="98" t="s">
        <v>2357</v>
      </c>
      <c r="D416" s="98" t="s">
        <v>2768</v>
      </c>
      <c r="E416" s="173">
        <v>6620</v>
      </c>
      <c r="F416" s="173">
        <v>6305</v>
      </c>
      <c r="G416" s="239">
        <v>7735</v>
      </c>
      <c r="H416" s="240">
        <v>7348.25</v>
      </c>
      <c r="I416" s="240">
        <v>8396.64</v>
      </c>
      <c r="J416" s="240">
        <v>7996.7999999999993</v>
      </c>
      <c r="K416" s="171" t="s">
        <v>2584</v>
      </c>
      <c r="L416" s="171">
        <v>8100</v>
      </c>
      <c r="M416" s="171">
        <v>7700</v>
      </c>
      <c r="N416" s="173">
        <v>0</v>
      </c>
      <c r="O416" s="477">
        <f t="shared" si="30"/>
        <v>0</v>
      </c>
      <c r="P416" s="477">
        <f t="shared" si="31"/>
        <v>0</v>
      </c>
      <c r="Q416" s="477">
        <f t="shared" si="32"/>
        <v>0</v>
      </c>
      <c r="R416" s="477">
        <f t="shared" si="33"/>
        <v>0</v>
      </c>
      <c r="T416" s="98" t="s">
        <v>2357</v>
      </c>
      <c r="U416" s="267">
        <f t="shared" si="34"/>
        <v>0</v>
      </c>
    </row>
    <row r="417" spans="1:21">
      <c r="A417" s="98">
        <v>412</v>
      </c>
      <c r="B417" s="98" t="s">
        <v>1097</v>
      </c>
      <c r="C417" s="98" t="s">
        <v>2322</v>
      </c>
      <c r="D417" s="98" t="s">
        <v>2556</v>
      </c>
      <c r="E417" s="173">
        <v>1009967</v>
      </c>
      <c r="F417" s="173">
        <v>961781</v>
      </c>
      <c r="G417" s="239">
        <v>1010072</v>
      </c>
      <c r="H417" s="240">
        <v>959568.4</v>
      </c>
      <c r="I417" s="240">
        <v>1646091.2999999998</v>
      </c>
      <c r="J417" s="240">
        <v>1567706</v>
      </c>
      <c r="K417" s="171" t="s">
        <v>2584</v>
      </c>
      <c r="L417" s="171">
        <v>1328100</v>
      </c>
      <c r="M417" s="171">
        <v>1263600</v>
      </c>
      <c r="N417" s="173">
        <v>0</v>
      </c>
      <c r="O417" s="477">
        <f t="shared" si="30"/>
        <v>0</v>
      </c>
      <c r="P417" s="477">
        <f t="shared" si="31"/>
        <v>0</v>
      </c>
      <c r="Q417" s="477">
        <f t="shared" si="32"/>
        <v>0</v>
      </c>
      <c r="R417" s="477">
        <f t="shared" si="33"/>
        <v>0</v>
      </c>
      <c r="T417" s="98" t="s">
        <v>2322</v>
      </c>
      <c r="U417" s="267">
        <f t="shared" si="34"/>
        <v>0</v>
      </c>
    </row>
    <row r="418" spans="1:21">
      <c r="A418" s="98">
        <v>413</v>
      </c>
      <c r="B418" s="98" t="s">
        <v>876</v>
      </c>
      <c r="C418" s="98" t="s">
        <v>2320</v>
      </c>
      <c r="D418" s="98" t="s">
        <v>2557</v>
      </c>
      <c r="E418" s="173">
        <v>48489</v>
      </c>
      <c r="F418" s="173">
        <v>46180</v>
      </c>
      <c r="G418" s="239">
        <v>47600</v>
      </c>
      <c r="H418" s="240">
        <v>45220</v>
      </c>
      <c r="I418" s="240">
        <v>41685.72</v>
      </c>
      <c r="J418" s="240">
        <v>39986.400000000001</v>
      </c>
      <c r="K418" s="171" t="s">
        <v>2584</v>
      </c>
      <c r="L418" s="171">
        <v>44600</v>
      </c>
      <c r="M418" s="171">
        <v>42600</v>
      </c>
      <c r="N418" s="173">
        <v>10</v>
      </c>
      <c r="O418" s="477">
        <f t="shared" si="30"/>
        <v>480272</v>
      </c>
      <c r="P418" s="477">
        <f t="shared" si="31"/>
        <v>471240</v>
      </c>
      <c r="Q418" s="477">
        <f t="shared" si="32"/>
        <v>413458.56</v>
      </c>
      <c r="R418" s="477">
        <f t="shared" si="33"/>
        <v>442000</v>
      </c>
      <c r="T418" s="98" t="s">
        <v>2320</v>
      </c>
      <c r="U418" s="267">
        <f t="shared" si="34"/>
        <v>411060</v>
      </c>
    </row>
    <row r="419" spans="1:21">
      <c r="A419" s="98">
        <v>414</v>
      </c>
      <c r="B419" s="98" t="s">
        <v>1097</v>
      </c>
      <c r="C419" s="98" t="s">
        <v>2322</v>
      </c>
      <c r="D419" s="98" t="s">
        <v>2558</v>
      </c>
      <c r="E419" s="173">
        <v>166779</v>
      </c>
      <c r="F419" s="173">
        <v>158713</v>
      </c>
      <c r="G419" s="239">
        <v>172431</v>
      </c>
      <c r="H419" s="240">
        <v>163809.45000000001</v>
      </c>
      <c r="I419" s="240">
        <v>342223.35000000003</v>
      </c>
      <c r="J419" s="240">
        <v>325927</v>
      </c>
      <c r="K419" s="171" t="s">
        <v>2584</v>
      </c>
      <c r="L419" s="171">
        <v>257300</v>
      </c>
      <c r="M419" s="171">
        <v>244900</v>
      </c>
      <c r="N419" s="173">
        <v>2</v>
      </c>
      <c r="O419" s="477">
        <f t="shared" si="30"/>
        <v>330331.60000000003</v>
      </c>
      <c r="P419" s="477">
        <f t="shared" si="31"/>
        <v>341413.38000000006</v>
      </c>
      <c r="Q419" s="477">
        <f t="shared" si="32"/>
        <v>677928.16000000015</v>
      </c>
      <c r="R419" s="477">
        <f t="shared" si="33"/>
        <v>509640</v>
      </c>
      <c r="T419" s="98" t="s">
        <v>2322</v>
      </c>
      <c r="U419" s="267">
        <f t="shared" si="34"/>
        <v>473965.2</v>
      </c>
    </row>
    <row r="420" spans="1:21">
      <c r="A420" s="98">
        <v>415</v>
      </c>
      <c r="B420" s="98" t="s">
        <v>1097</v>
      </c>
      <c r="C420" s="98" t="s">
        <v>2322</v>
      </c>
      <c r="D420" s="98" t="s">
        <v>2559</v>
      </c>
      <c r="E420" s="173">
        <v>824239</v>
      </c>
      <c r="F420" s="173">
        <v>784183</v>
      </c>
      <c r="G420" s="239">
        <v>928200</v>
      </c>
      <c r="H420" s="240">
        <v>881790</v>
      </c>
      <c r="I420" s="240">
        <v>1207500</v>
      </c>
      <c r="J420" s="240">
        <v>1150000</v>
      </c>
      <c r="K420" s="171" t="s">
        <v>2584</v>
      </c>
      <c r="L420" s="171">
        <v>1067900</v>
      </c>
      <c r="M420" s="171">
        <v>1015900</v>
      </c>
      <c r="N420" s="173">
        <v>1</v>
      </c>
      <c r="O420" s="477">
        <f t="shared" si="30"/>
        <v>816227.8</v>
      </c>
      <c r="P420" s="477">
        <f t="shared" si="31"/>
        <v>918918</v>
      </c>
      <c r="Q420" s="477">
        <f t="shared" si="32"/>
        <v>1196000</v>
      </c>
      <c r="R420" s="477">
        <f t="shared" si="33"/>
        <v>1057500</v>
      </c>
      <c r="T420" s="98" t="s">
        <v>2322</v>
      </c>
      <c r="U420" s="267">
        <f t="shared" si="34"/>
        <v>983475</v>
      </c>
    </row>
    <row r="421" spans="1:21">
      <c r="A421" s="98">
        <v>416</v>
      </c>
      <c r="B421" s="98" t="s">
        <v>876</v>
      </c>
      <c r="C421" s="98" t="s">
        <v>2320</v>
      </c>
      <c r="D421" s="98" t="s">
        <v>2560</v>
      </c>
      <c r="E421" s="173">
        <v>5881</v>
      </c>
      <c r="F421" s="173">
        <v>5599</v>
      </c>
      <c r="G421" s="239">
        <v>5890.5</v>
      </c>
      <c r="H421" s="240">
        <v>5596.57</v>
      </c>
      <c r="I421" s="240">
        <v>8506.89</v>
      </c>
      <c r="J421" s="240">
        <v>8101.7999999999993</v>
      </c>
      <c r="K421" s="171" t="s">
        <v>2584</v>
      </c>
      <c r="L421" s="171">
        <v>7200</v>
      </c>
      <c r="M421" s="171">
        <v>6800</v>
      </c>
      <c r="N421" s="173">
        <v>0</v>
      </c>
      <c r="O421" s="477">
        <f t="shared" si="30"/>
        <v>0</v>
      </c>
      <c r="P421" s="477">
        <f t="shared" si="31"/>
        <v>0</v>
      </c>
      <c r="Q421" s="477">
        <f t="shared" si="32"/>
        <v>0</v>
      </c>
      <c r="R421" s="477">
        <f t="shared" si="33"/>
        <v>0</v>
      </c>
      <c r="T421" s="98" t="s">
        <v>2320</v>
      </c>
      <c r="U421" s="267">
        <f t="shared" si="34"/>
        <v>0</v>
      </c>
    </row>
    <row r="422" spans="1:21">
      <c r="A422" s="98">
        <v>417</v>
      </c>
      <c r="B422" s="98" t="s">
        <v>876</v>
      </c>
      <c r="C422" s="98" t="s">
        <v>2320</v>
      </c>
      <c r="D422" s="98" t="s">
        <v>2561</v>
      </c>
      <c r="E422" s="173">
        <v>5881</v>
      </c>
      <c r="F422" s="173">
        <v>5599</v>
      </c>
      <c r="G422" s="239">
        <v>5890.5</v>
      </c>
      <c r="H422" s="240">
        <v>5596.57</v>
      </c>
      <c r="I422" s="240">
        <v>4243.8899999999994</v>
      </c>
      <c r="J422" s="240">
        <v>4041.7999999999997</v>
      </c>
      <c r="K422" s="171" t="s">
        <v>2584</v>
      </c>
      <c r="L422" s="171">
        <v>5100</v>
      </c>
      <c r="M422" s="171">
        <v>4800</v>
      </c>
      <c r="N422" s="173">
        <v>0</v>
      </c>
      <c r="O422" s="477">
        <f t="shared" si="30"/>
        <v>0</v>
      </c>
      <c r="P422" s="477">
        <f t="shared" si="31"/>
        <v>0</v>
      </c>
      <c r="Q422" s="477">
        <f t="shared" si="32"/>
        <v>0</v>
      </c>
      <c r="R422" s="477">
        <f t="shared" si="33"/>
        <v>0</v>
      </c>
      <c r="T422" s="98" t="s">
        <v>2320</v>
      </c>
      <c r="U422" s="267">
        <f t="shared" si="34"/>
        <v>0</v>
      </c>
    </row>
    <row r="423" spans="1:21">
      <c r="A423" s="98">
        <v>418</v>
      </c>
      <c r="B423" s="98" t="s">
        <v>876</v>
      </c>
      <c r="C423" s="98" t="s">
        <v>2320</v>
      </c>
      <c r="D423" s="98" t="s">
        <v>2562</v>
      </c>
      <c r="E423" s="173">
        <v>5881</v>
      </c>
      <c r="F423" s="173">
        <v>5599</v>
      </c>
      <c r="G423" s="239">
        <v>5890.5</v>
      </c>
      <c r="H423" s="240">
        <v>5596.57</v>
      </c>
      <c r="I423" s="240">
        <v>6647.34</v>
      </c>
      <c r="J423" s="240">
        <v>6330.7999999999993</v>
      </c>
      <c r="K423" s="171" t="s">
        <v>2584</v>
      </c>
      <c r="L423" s="171">
        <v>6300</v>
      </c>
      <c r="M423" s="171">
        <v>6000</v>
      </c>
      <c r="N423" s="173">
        <v>0</v>
      </c>
      <c r="O423" s="477">
        <f t="shared" si="30"/>
        <v>0</v>
      </c>
      <c r="P423" s="477">
        <f t="shared" si="31"/>
        <v>0</v>
      </c>
      <c r="Q423" s="477">
        <f t="shared" si="32"/>
        <v>0</v>
      </c>
      <c r="R423" s="477">
        <f t="shared" si="33"/>
        <v>0</v>
      </c>
      <c r="T423" s="98" t="s">
        <v>2320</v>
      </c>
      <c r="U423" s="267">
        <f t="shared" si="34"/>
        <v>0</v>
      </c>
    </row>
    <row r="424" spans="1:21">
      <c r="A424" s="98">
        <v>419</v>
      </c>
      <c r="B424" s="98" t="s">
        <v>876</v>
      </c>
      <c r="C424" s="98" t="s">
        <v>2320</v>
      </c>
      <c r="D424" s="98" t="s">
        <v>2563</v>
      </c>
      <c r="E424" s="173">
        <v>5881</v>
      </c>
      <c r="F424" s="173">
        <v>5599</v>
      </c>
      <c r="G424" s="239">
        <v>5890.5</v>
      </c>
      <c r="H424" s="240">
        <v>5596.57</v>
      </c>
      <c r="I424" s="240">
        <v>8046.7799999999988</v>
      </c>
      <c r="J424" s="240">
        <v>7663.5999999999995</v>
      </c>
      <c r="K424" s="171" t="s">
        <v>2584</v>
      </c>
      <c r="L424" s="171">
        <v>7000</v>
      </c>
      <c r="M424" s="171">
        <v>6600</v>
      </c>
      <c r="N424" s="173">
        <v>0</v>
      </c>
      <c r="O424" s="477">
        <f t="shared" si="30"/>
        <v>0</v>
      </c>
      <c r="P424" s="477">
        <f t="shared" si="31"/>
        <v>0</v>
      </c>
      <c r="Q424" s="477">
        <f t="shared" si="32"/>
        <v>0</v>
      </c>
      <c r="R424" s="477">
        <f t="shared" si="33"/>
        <v>0</v>
      </c>
      <c r="T424" s="98" t="s">
        <v>2320</v>
      </c>
      <c r="U424" s="267">
        <f t="shared" si="34"/>
        <v>0</v>
      </c>
    </row>
    <row r="425" spans="1:21">
      <c r="A425" s="98">
        <v>420</v>
      </c>
      <c r="B425" s="98" t="s">
        <v>876</v>
      </c>
      <c r="C425" s="98" t="s">
        <v>2320</v>
      </c>
      <c r="D425" s="98" t="s">
        <v>2564</v>
      </c>
      <c r="E425" s="173">
        <v>4666</v>
      </c>
      <c r="F425" s="173">
        <v>4443</v>
      </c>
      <c r="G425" s="239">
        <v>4700.5</v>
      </c>
      <c r="H425" s="240">
        <v>4466.07</v>
      </c>
      <c r="I425" s="240">
        <v>4555.53</v>
      </c>
      <c r="J425" s="240">
        <v>4338.5999999999995</v>
      </c>
      <c r="K425" s="171" t="s">
        <v>2584</v>
      </c>
      <c r="L425" s="171">
        <v>4600</v>
      </c>
      <c r="M425" s="171">
        <v>4400</v>
      </c>
      <c r="N425" s="173">
        <v>0</v>
      </c>
      <c r="O425" s="477">
        <f t="shared" si="30"/>
        <v>0</v>
      </c>
      <c r="P425" s="477">
        <f t="shared" si="31"/>
        <v>0</v>
      </c>
      <c r="Q425" s="477">
        <f t="shared" si="32"/>
        <v>0</v>
      </c>
      <c r="R425" s="477">
        <f t="shared" si="33"/>
        <v>0</v>
      </c>
      <c r="T425" s="98" t="s">
        <v>2320</v>
      </c>
      <c r="U425" s="267">
        <f t="shared" si="34"/>
        <v>0</v>
      </c>
    </row>
    <row r="426" spans="1:21">
      <c r="A426" s="98">
        <v>421</v>
      </c>
      <c r="B426" s="98" t="s">
        <v>876</v>
      </c>
      <c r="C426" s="98" t="s">
        <v>2320</v>
      </c>
      <c r="D426" s="98" t="s">
        <v>2565</v>
      </c>
      <c r="E426" s="173">
        <v>4666</v>
      </c>
      <c r="F426" s="173">
        <v>4443</v>
      </c>
      <c r="G426" s="239">
        <v>4700.5</v>
      </c>
      <c r="H426" s="240">
        <v>4466.07</v>
      </c>
      <c r="I426" s="240">
        <v>3528</v>
      </c>
      <c r="J426" s="240">
        <v>3360</v>
      </c>
      <c r="K426" s="171" t="s">
        <v>2584</v>
      </c>
      <c r="L426" s="171">
        <v>4100</v>
      </c>
      <c r="M426" s="171">
        <v>3900</v>
      </c>
      <c r="N426" s="173">
        <v>0</v>
      </c>
      <c r="O426" s="477">
        <f t="shared" si="30"/>
        <v>0</v>
      </c>
      <c r="P426" s="477">
        <f t="shared" si="31"/>
        <v>0</v>
      </c>
      <c r="Q426" s="477">
        <f t="shared" si="32"/>
        <v>0</v>
      </c>
      <c r="R426" s="477">
        <f t="shared" si="33"/>
        <v>0</v>
      </c>
      <c r="T426" s="98" t="s">
        <v>2320</v>
      </c>
      <c r="U426" s="267">
        <f t="shared" si="34"/>
        <v>0</v>
      </c>
    </row>
    <row r="427" spans="1:21" ht="14.25" customHeight="1">
      <c r="A427" s="98">
        <v>422</v>
      </c>
      <c r="B427" s="98" t="s">
        <v>876</v>
      </c>
      <c r="C427" s="98" t="s">
        <v>2320</v>
      </c>
      <c r="D427" s="98" t="s">
        <v>2566</v>
      </c>
      <c r="E427" s="173">
        <v>4666</v>
      </c>
      <c r="F427" s="173">
        <v>4443</v>
      </c>
      <c r="G427" s="239">
        <v>4700.5</v>
      </c>
      <c r="H427" s="240">
        <v>4466.07</v>
      </c>
      <c r="I427" s="240">
        <v>3968.9999999999995</v>
      </c>
      <c r="J427" s="240">
        <v>3779.9999999999995</v>
      </c>
      <c r="K427" s="171" t="s">
        <v>2584</v>
      </c>
      <c r="L427" s="171">
        <v>4300</v>
      </c>
      <c r="M427" s="171">
        <v>4100</v>
      </c>
      <c r="N427" s="173">
        <v>0</v>
      </c>
      <c r="O427" s="477">
        <f t="shared" si="30"/>
        <v>0</v>
      </c>
      <c r="P427" s="477">
        <f t="shared" si="31"/>
        <v>0</v>
      </c>
      <c r="Q427" s="477">
        <f t="shared" si="32"/>
        <v>0</v>
      </c>
      <c r="R427" s="477">
        <f t="shared" si="33"/>
        <v>0</v>
      </c>
      <c r="T427" s="98" t="s">
        <v>2320</v>
      </c>
      <c r="U427" s="267">
        <f t="shared" si="34"/>
        <v>0</v>
      </c>
    </row>
    <row r="428" spans="1:21" ht="14.25" customHeight="1">
      <c r="A428" s="98">
        <v>423</v>
      </c>
      <c r="B428" s="98" t="s">
        <v>876</v>
      </c>
      <c r="C428" s="98" t="s">
        <v>2320</v>
      </c>
      <c r="D428" s="98" t="s">
        <v>2567</v>
      </c>
      <c r="E428" s="173">
        <v>4666</v>
      </c>
      <c r="F428" s="173">
        <v>4443</v>
      </c>
      <c r="G428" s="239">
        <v>4700.5</v>
      </c>
      <c r="H428" s="240">
        <v>4466.07</v>
      </c>
      <c r="I428" s="240">
        <v>3968.9999999999995</v>
      </c>
      <c r="J428" s="240">
        <v>3779.9999999999995</v>
      </c>
      <c r="K428" s="171" t="s">
        <v>2584</v>
      </c>
      <c r="L428" s="171">
        <v>4300</v>
      </c>
      <c r="M428" s="171">
        <v>4100</v>
      </c>
      <c r="N428" s="173">
        <v>0</v>
      </c>
      <c r="O428" s="477">
        <f t="shared" si="30"/>
        <v>0</v>
      </c>
      <c r="P428" s="477">
        <f t="shared" si="31"/>
        <v>0</v>
      </c>
      <c r="Q428" s="477">
        <f t="shared" si="32"/>
        <v>0</v>
      </c>
      <c r="R428" s="477">
        <f t="shared" si="33"/>
        <v>0</v>
      </c>
      <c r="T428" s="98" t="s">
        <v>2320</v>
      </c>
      <c r="U428" s="267">
        <f t="shared" si="34"/>
        <v>0</v>
      </c>
    </row>
    <row r="429" spans="1:21" ht="14.25" customHeight="1">
      <c r="A429" s="98">
        <v>424</v>
      </c>
      <c r="B429" s="98" t="s">
        <v>876</v>
      </c>
      <c r="C429" s="98" t="s">
        <v>2320</v>
      </c>
      <c r="D429" s="98" t="s">
        <v>2568</v>
      </c>
      <c r="E429" s="173">
        <v>2585</v>
      </c>
      <c r="F429" s="173">
        <v>2462</v>
      </c>
      <c r="G429" s="239">
        <v>2618</v>
      </c>
      <c r="H429" s="240">
        <v>2487.1</v>
      </c>
      <c r="I429" s="240">
        <v>3111.15</v>
      </c>
      <c r="J429" s="240">
        <v>2963</v>
      </c>
      <c r="K429" s="171" t="s">
        <v>2584</v>
      </c>
      <c r="L429" s="171">
        <v>2900</v>
      </c>
      <c r="M429" s="171">
        <v>2700</v>
      </c>
      <c r="N429" s="173">
        <v>0</v>
      </c>
      <c r="O429" s="477">
        <f t="shared" si="30"/>
        <v>0</v>
      </c>
      <c r="P429" s="477">
        <f t="shared" si="31"/>
        <v>0</v>
      </c>
      <c r="Q429" s="477">
        <f t="shared" si="32"/>
        <v>0</v>
      </c>
      <c r="R429" s="477">
        <f t="shared" si="33"/>
        <v>0</v>
      </c>
      <c r="T429" s="98" t="s">
        <v>2320</v>
      </c>
      <c r="U429" s="267">
        <f t="shared" si="34"/>
        <v>0</v>
      </c>
    </row>
    <row r="430" spans="1:21" ht="14.25" customHeight="1">
      <c r="A430" s="98">
        <v>425</v>
      </c>
      <c r="B430" s="98" t="s">
        <v>876</v>
      </c>
      <c r="C430" s="98" t="s">
        <v>2320</v>
      </c>
      <c r="D430" s="98" t="s">
        <v>2569</v>
      </c>
      <c r="E430" s="173">
        <v>2585</v>
      </c>
      <c r="F430" s="173">
        <v>2462</v>
      </c>
      <c r="G430" s="239">
        <v>2618</v>
      </c>
      <c r="H430" s="240">
        <v>2487.1</v>
      </c>
      <c r="I430" s="240">
        <v>3111.15</v>
      </c>
      <c r="J430" s="240">
        <v>2963</v>
      </c>
      <c r="K430" s="171" t="s">
        <v>2584</v>
      </c>
      <c r="L430" s="171">
        <v>2900</v>
      </c>
      <c r="M430" s="171">
        <v>2700</v>
      </c>
      <c r="N430" s="173">
        <v>0</v>
      </c>
      <c r="O430" s="477">
        <f t="shared" si="30"/>
        <v>0</v>
      </c>
      <c r="P430" s="477">
        <f t="shared" si="31"/>
        <v>0</v>
      </c>
      <c r="Q430" s="477">
        <f t="shared" si="32"/>
        <v>0</v>
      </c>
      <c r="R430" s="477">
        <f t="shared" si="33"/>
        <v>0</v>
      </c>
      <c r="T430" s="98" t="s">
        <v>2320</v>
      </c>
      <c r="U430" s="267">
        <f t="shared" si="34"/>
        <v>0</v>
      </c>
    </row>
    <row r="431" spans="1:21" ht="14.25" customHeight="1">
      <c r="A431" s="98">
        <v>426</v>
      </c>
      <c r="B431" s="98" t="s">
        <v>876</v>
      </c>
      <c r="C431" s="98" t="s">
        <v>2320</v>
      </c>
      <c r="D431" s="98" t="s">
        <v>2570</v>
      </c>
      <c r="E431" s="173">
        <v>2585</v>
      </c>
      <c r="F431" s="173">
        <v>2462</v>
      </c>
      <c r="G431" s="239">
        <v>2618</v>
      </c>
      <c r="H431" s="240">
        <v>2487.1</v>
      </c>
      <c r="I431" s="240">
        <v>3111.15</v>
      </c>
      <c r="J431" s="240">
        <v>2963</v>
      </c>
      <c r="K431" s="171" t="s">
        <v>2584</v>
      </c>
      <c r="L431" s="171">
        <v>2900</v>
      </c>
      <c r="M431" s="171">
        <v>2700</v>
      </c>
      <c r="N431" s="173">
        <v>0</v>
      </c>
      <c r="O431" s="477">
        <f t="shared" si="30"/>
        <v>0</v>
      </c>
      <c r="P431" s="477">
        <f t="shared" si="31"/>
        <v>0</v>
      </c>
      <c r="Q431" s="477">
        <f t="shared" si="32"/>
        <v>0</v>
      </c>
      <c r="R431" s="477">
        <f t="shared" si="33"/>
        <v>0</v>
      </c>
      <c r="T431" s="98" t="s">
        <v>2320</v>
      </c>
      <c r="U431" s="267">
        <f t="shared" si="34"/>
        <v>0</v>
      </c>
    </row>
    <row r="432" spans="1:21" ht="14.25" customHeight="1">
      <c r="A432" s="98">
        <v>427</v>
      </c>
      <c r="B432" s="98" t="s">
        <v>876</v>
      </c>
      <c r="C432" s="98" t="s">
        <v>2320</v>
      </c>
      <c r="D432" s="98" t="s">
        <v>2571</v>
      </c>
      <c r="E432" s="173">
        <v>2585</v>
      </c>
      <c r="F432" s="173">
        <v>2462</v>
      </c>
      <c r="G432" s="239">
        <v>2618</v>
      </c>
      <c r="H432" s="240">
        <v>2487.1</v>
      </c>
      <c r="I432" s="240">
        <v>3111.15</v>
      </c>
      <c r="J432" s="240">
        <v>2963</v>
      </c>
      <c r="K432" s="171" t="s">
        <v>2584</v>
      </c>
      <c r="L432" s="171">
        <v>2900</v>
      </c>
      <c r="M432" s="171">
        <v>2700</v>
      </c>
      <c r="N432" s="173">
        <v>0</v>
      </c>
      <c r="O432" s="477">
        <f t="shared" si="30"/>
        <v>0</v>
      </c>
      <c r="P432" s="477">
        <f t="shared" si="31"/>
        <v>0</v>
      </c>
      <c r="Q432" s="477">
        <f t="shared" si="32"/>
        <v>0</v>
      </c>
      <c r="R432" s="477">
        <f t="shared" si="33"/>
        <v>0</v>
      </c>
      <c r="T432" s="98" t="s">
        <v>2320</v>
      </c>
      <c r="U432" s="267">
        <f t="shared" si="34"/>
        <v>0</v>
      </c>
    </row>
    <row r="433" spans="1:21" ht="14.25" customHeight="1">
      <c r="A433" s="98">
        <v>428</v>
      </c>
      <c r="B433" s="98" t="s">
        <v>876</v>
      </c>
      <c r="C433" s="98" t="s">
        <v>2320</v>
      </c>
      <c r="D433" s="98" t="s">
        <v>2573</v>
      </c>
      <c r="E433" s="173">
        <v>2585</v>
      </c>
      <c r="F433" s="173">
        <v>2462</v>
      </c>
      <c r="G433" s="239">
        <v>2618</v>
      </c>
      <c r="H433" s="240">
        <v>2487.1</v>
      </c>
      <c r="I433" s="240">
        <v>3111.15</v>
      </c>
      <c r="J433" s="240">
        <v>2963</v>
      </c>
      <c r="K433" s="171" t="s">
        <v>2584</v>
      </c>
      <c r="L433" s="171">
        <v>2900</v>
      </c>
      <c r="M433" s="171">
        <v>2700</v>
      </c>
      <c r="N433" s="173">
        <v>0</v>
      </c>
      <c r="O433" s="477">
        <f t="shared" si="30"/>
        <v>0</v>
      </c>
      <c r="P433" s="477">
        <f t="shared" si="31"/>
        <v>0</v>
      </c>
      <c r="Q433" s="477">
        <f t="shared" si="32"/>
        <v>0</v>
      </c>
      <c r="R433" s="477">
        <f t="shared" si="33"/>
        <v>0</v>
      </c>
      <c r="T433" s="98" t="s">
        <v>2320</v>
      </c>
      <c r="U433" s="267">
        <f t="shared" si="34"/>
        <v>0</v>
      </c>
    </row>
    <row r="434" spans="1:21" ht="14.25" customHeight="1">
      <c r="A434" s="98">
        <v>429</v>
      </c>
      <c r="B434" s="98" t="s">
        <v>876</v>
      </c>
      <c r="C434" s="98" t="s">
        <v>2320</v>
      </c>
      <c r="D434" s="98" t="s">
        <v>2574</v>
      </c>
      <c r="E434" s="173">
        <v>2585</v>
      </c>
      <c r="F434" s="173">
        <v>2462</v>
      </c>
      <c r="G434" s="239">
        <v>2618</v>
      </c>
      <c r="H434" s="240">
        <v>2487.1</v>
      </c>
      <c r="I434" s="240">
        <v>2499</v>
      </c>
      <c r="J434" s="240">
        <v>2380</v>
      </c>
      <c r="K434" s="171" t="s">
        <v>2584</v>
      </c>
      <c r="L434" s="171">
        <v>2600</v>
      </c>
      <c r="M434" s="171">
        <v>2400</v>
      </c>
      <c r="N434" s="173">
        <v>4</v>
      </c>
      <c r="O434" s="477">
        <f t="shared" si="30"/>
        <v>10241.6</v>
      </c>
      <c r="P434" s="477">
        <f t="shared" si="31"/>
        <v>10367.280000000001</v>
      </c>
      <c r="Q434" s="477">
        <f t="shared" si="32"/>
        <v>9900.7999999999993</v>
      </c>
      <c r="R434" s="477">
        <f t="shared" si="33"/>
        <v>10240</v>
      </c>
      <c r="T434" s="98" t="s">
        <v>2320</v>
      </c>
      <c r="U434" s="267">
        <f t="shared" si="34"/>
        <v>9523.2000000000007</v>
      </c>
    </row>
    <row r="435" spans="1:21" ht="14.25" customHeight="1">
      <c r="A435" s="98">
        <v>430</v>
      </c>
      <c r="B435" s="98" t="s">
        <v>876</v>
      </c>
      <c r="C435" s="98" t="s">
        <v>2320</v>
      </c>
      <c r="D435" s="98" t="s">
        <v>2575</v>
      </c>
      <c r="E435" s="173">
        <v>7528</v>
      </c>
      <c r="F435" s="173">
        <v>7169</v>
      </c>
      <c r="G435" s="239">
        <v>8521.59</v>
      </c>
      <c r="H435" s="240">
        <v>8095.57</v>
      </c>
      <c r="I435" s="240">
        <v>11895.24</v>
      </c>
      <c r="J435" s="240">
        <v>11328.8</v>
      </c>
      <c r="K435" s="171" t="s">
        <v>2584</v>
      </c>
      <c r="L435" s="171">
        <v>10200</v>
      </c>
      <c r="M435" s="171">
        <v>9700</v>
      </c>
      <c r="N435" s="173">
        <v>2</v>
      </c>
      <c r="O435" s="477">
        <f t="shared" si="30"/>
        <v>14912.400000000001</v>
      </c>
      <c r="P435" s="477">
        <f t="shared" si="31"/>
        <v>16872.772000000001</v>
      </c>
      <c r="Q435" s="477">
        <f t="shared" si="32"/>
        <v>23563.904000000002</v>
      </c>
      <c r="R435" s="477">
        <f t="shared" si="33"/>
        <v>20200</v>
      </c>
      <c r="T435" s="98" t="s">
        <v>2320</v>
      </c>
      <c r="U435" s="267">
        <f t="shared" si="34"/>
        <v>18786</v>
      </c>
    </row>
    <row r="436" spans="1:21" ht="14.25" customHeight="1">
      <c r="A436" s="98">
        <v>431</v>
      </c>
      <c r="B436" s="98" t="s">
        <v>876</v>
      </c>
      <c r="C436" s="98" t="s">
        <v>2320</v>
      </c>
      <c r="D436" s="98" t="s">
        <v>2579</v>
      </c>
      <c r="E436" s="173">
        <v>7528</v>
      </c>
      <c r="F436" s="173">
        <v>7169</v>
      </c>
      <c r="G436" s="239">
        <v>8121.75</v>
      </c>
      <c r="H436" s="240">
        <v>7715.96</v>
      </c>
      <c r="I436" s="240">
        <v>9082.5</v>
      </c>
      <c r="J436" s="240">
        <v>8650</v>
      </c>
      <c r="K436" s="171" t="s">
        <v>2584</v>
      </c>
      <c r="L436" s="171">
        <v>8600</v>
      </c>
      <c r="M436" s="171">
        <v>8200</v>
      </c>
      <c r="N436" s="173">
        <v>17</v>
      </c>
      <c r="O436" s="477">
        <f t="shared" si="30"/>
        <v>126755.40000000002</v>
      </c>
      <c r="P436" s="477">
        <f t="shared" si="31"/>
        <v>136690.06400000001</v>
      </c>
      <c r="Q436" s="477">
        <f t="shared" si="32"/>
        <v>152932.00000000003</v>
      </c>
      <c r="R436" s="477">
        <f t="shared" si="33"/>
        <v>144840.00000000003</v>
      </c>
      <c r="T436" s="98" t="s">
        <v>2320</v>
      </c>
      <c r="U436" s="267">
        <f t="shared" si="34"/>
        <v>134701.20000000001</v>
      </c>
    </row>
    <row r="437" spans="1:21" ht="14.25" customHeight="1">
      <c r="A437" s="98">
        <v>432</v>
      </c>
      <c r="B437" s="98" t="s">
        <v>876</v>
      </c>
      <c r="C437" s="98" t="s">
        <v>2320</v>
      </c>
      <c r="D437" s="98" t="s">
        <v>2576</v>
      </c>
      <c r="E437" s="173">
        <v>10821</v>
      </c>
      <c r="F437" s="173">
        <v>10307</v>
      </c>
      <c r="G437" s="239">
        <v>10829</v>
      </c>
      <c r="H437" s="240">
        <v>10287.549999999999</v>
      </c>
      <c r="I437" s="240">
        <v>13626.9</v>
      </c>
      <c r="J437" s="240">
        <v>12978</v>
      </c>
      <c r="K437" s="171" t="s">
        <v>2584</v>
      </c>
      <c r="L437" s="171">
        <v>12200</v>
      </c>
      <c r="M437" s="171">
        <v>11600</v>
      </c>
      <c r="N437" s="173">
        <v>35</v>
      </c>
      <c r="O437" s="477">
        <f t="shared" si="30"/>
        <v>375137</v>
      </c>
      <c r="P437" s="477">
        <f t="shared" si="31"/>
        <v>375224.85</v>
      </c>
      <c r="Q437" s="477">
        <f t="shared" si="32"/>
        <v>472399.2</v>
      </c>
      <c r="R437" s="477">
        <f t="shared" si="33"/>
        <v>422800</v>
      </c>
      <c r="T437" s="98" t="s">
        <v>2320</v>
      </c>
      <c r="U437" s="267">
        <f t="shared" si="34"/>
        <v>393204</v>
      </c>
    </row>
    <row r="438" spans="1:21" ht="14.25" customHeight="1">
      <c r="A438" s="98">
        <v>433</v>
      </c>
      <c r="B438" s="98" t="s">
        <v>876</v>
      </c>
      <c r="C438" s="98" t="s">
        <v>2320</v>
      </c>
      <c r="D438" s="98" t="s">
        <v>2577</v>
      </c>
      <c r="E438" s="173">
        <v>10821</v>
      </c>
      <c r="F438" s="173">
        <v>10307</v>
      </c>
      <c r="G438" s="239">
        <v>10829</v>
      </c>
      <c r="H438" s="240">
        <v>10287.549999999999</v>
      </c>
      <c r="I438" s="240">
        <v>12769.89</v>
      </c>
      <c r="J438" s="240">
        <v>12161.8</v>
      </c>
      <c r="K438" s="171" t="s">
        <v>2584</v>
      </c>
      <c r="L438" s="171">
        <v>11800</v>
      </c>
      <c r="M438" s="171">
        <v>11200</v>
      </c>
      <c r="N438" s="173">
        <v>27</v>
      </c>
      <c r="O438" s="477">
        <f t="shared" si="30"/>
        <v>289391.40000000002</v>
      </c>
      <c r="P438" s="477">
        <f t="shared" si="31"/>
        <v>289459.17000000004</v>
      </c>
      <c r="Q438" s="477">
        <f t="shared" si="32"/>
        <v>341503.34400000004</v>
      </c>
      <c r="R438" s="477">
        <f t="shared" si="33"/>
        <v>315360.00000000006</v>
      </c>
      <c r="T438" s="98" t="s">
        <v>2320</v>
      </c>
      <c r="U438" s="267">
        <f t="shared" si="34"/>
        <v>293284.80000000005</v>
      </c>
    </row>
    <row r="439" spans="1:21" ht="14.25" customHeight="1" thickBot="1">
      <c r="A439" s="339">
        <v>434</v>
      </c>
      <c r="B439" s="339" t="s">
        <v>876</v>
      </c>
      <c r="C439" s="339" t="s">
        <v>2320</v>
      </c>
      <c r="D439" s="339" t="s">
        <v>2578</v>
      </c>
      <c r="E439" s="340">
        <v>10821</v>
      </c>
      <c r="F439" s="340">
        <v>10307</v>
      </c>
      <c r="G439" s="341">
        <v>10829</v>
      </c>
      <c r="H439" s="341">
        <v>10287.549999999999</v>
      </c>
      <c r="I439" s="341">
        <v>13626.9</v>
      </c>
      <c r="J439" s="341">
        <v>12978</v>
      </c>
      <c r="K439" s="344" t="s">
        <v>2584</v>
      </c>
      <c r="L439" s="344">
        <v>12200</v>
      </c>
      <c r="M439" s="344">
        <v>11600</v>
      </c>
      <c r="N439" s="340">
        <v>2</v>
      </c>
      <c r="O439" s="478">
        <f t="shared" si="30"/>
        <v>21436.400000000001</v>
      </c>
      <c r="P439" s="478">
        <f t="shared" si="31"/>
        <v>21441.420000000002</v>
      </c>
      <c r="Q439" s="478">
        <f t="shared" si="32"/>
        <v>26994.240000000002</v>
      </c>
      <c r="R439" s="478">
        <f t="shared" si="33"/>
        <v>24160</v>
      </c>
      <c r="T439" s="339" t="s">
        <v>2320</v>
      </c>
      <c r="U439" s="479">
        <f t="shared" si="34"/>
        <v>22468.799999999999</v>
      </c>
    </row>
    <row r="440" spans="1:21" ht="14.25" customHeight="1" thickTop="1">
      <c r="A440" s="345">
        <v>435</v>
      </c>
      <c r="B440" s="345" t="s">
        <v>3532</v>
      </c>
      <c r="C440" s="345" t="s">
        <v>2322</v>
      </c>
      <c r="D440" s="345" t="s">
        <v>2855</v>
      </c>
      <c r="E440" s="346">
        <v>12867</v>
      </c>
      <c r="F440" s="346">
        <v>12256</v>
      </c>
      <c r="G440" s="239">
        <v>21420</v>
      </c>
      <c r="H440" s="347">
        <v>20349</v>
      </c>
      <c r="I440" s="347">
        <v>18367.650000000001</v>
      </c>
      <c r="J440" s="347">
        <v>17493</v>
      </c>
      <c r="K440" s="174" t="s">
        <v>2584</v>
      </c>
      <c r="L440" s="174">
        <v>19900</v>
      </c>
      <c r="M440" s="174">
        <v>18900</v>
      </c>
      <c r="N440" s="346">
        <v>0</v>
      </c>
      <c r="O440" s="477">
        <f t="shared" si="30"/>
        <v>0</v>
      </c>
      <c r="P440" s="477">
        <f t="shared" si="31"/>
        <v>0</v>
      </c>
      <c r="Q440" s="477">
        <f t="shared" si="32"/>
        <v>0</v>
      </c>
      <c r="R440" s="477">
        <f t="shared" si="33"/>
        <v>0</v>
      </c>
      <c r="T440" s="345" t="s">
        <v>2322</v>
      </c>
      <c r="U440" s="480">
        <f t="shared" si="34"/>
        <v>0</v>
      </c>
    </row>
    <row r="441" spans="1:21" ht="14.25" customHeight="1">
      <c r="A441" s="98">
        <v>436</v>
      </c>
      <c r="B441" s="98" t="s">
        <v>3533</v>
      </c>
      <c r="C441" s="98" t="s">
        <v>2396</v>
      </c>
      <c r="D441" s="98" t="s">
        <v>2856</v>
      </c>
      <c r="E441" s="173">
        <v>26702</v>
      </c>
      <c r="F441" s="173">
        <v>25433</v>
      </c>
      <c r="G441" s="239">
        <v>35700</v>
      </c>
      <c r="H441" s="240">
        <v>33915</v>
      </c>
      <c r="I441" s="240">
        <v>27915.3</v>
      </c>
      <c r="J441" s="240">
        <v>26586</v>
      </c>
      <c r="K441" s="171" t="s">
        <v>2919</v>
      </c>
      <c r="L441" s="171">
        <v>31800</v>
      </c>
      <c r="M441" s="171">
        <v>30300</v>
      </c>
      <c r="N441" s="173">
        <v>10</v>
      </c>
      <c r="O441" s="477">
        <f t="shared" si="30"/>
        <v>264482</v>
      </c>
      <c r="P441" s="477">
        <f t="shared" si="31"/>
        <v>353430</v>
      </c>
      <c r="Q441" s="477">
        <f t="shared" si="32"/>
        <v>276494.40000000002</v>
      </c>
      <c r="R441" s="477">
        <f t="shared" si="33"/>
        <v>315000</v>
      </c>
      <c r="T441" s="98" t="s">
        <v>2396</v>
      </c>
      <c r="U441" s="267">
        <f t="shared" si="34"/>
        <v>292950</v>
      </c>
    </row>
    <row r="442" spans="1:21" ht="14.25" customHeight="1">
      <c r="A442" s="98">
        <v>437</v>
      </c>
      <c r="B442" s="98" t="s">
        <v>1097</v>
      </c>
      <c r="C442" s="98" t="s">
        <v>2322</v>
      </c>
      <c r="D442" s="98" t="s">
        <v>2857</v>
      </c>
      <c r="E442" s="173">
        <v>375144</v>
      </c>
      <c r="F442" s="173">
        <v>357322</v>
      </c>
      <c r="G442" s="239">
        <v>476000</v>
      </c>
      <c r="H442" s="240">
        <v>452200</v>
      </c>
      <c r="I442" s="240">
        <v>481057.49999999994</v>
      </c>
      <c r="J442" s="240">
        <v>458150</v>
      </c>
      <c r="K442" s="171" t="s">
        <v>2584</v>
      </c>
      <c r="L442" s="171">
        <v>478500</v>
      </c>
      <c r="M442" s="171">
        <v>455200</v>
      </c>
      <c r="N442" s="173">
        <v>2</v>
      </c>
      <c r="O442" s="477">
        <f t="shared" si="30"/>
        <v>743159.20000000007</v>
      </c>
      <c r="P442" s="477">
        <f t="shared" si="31"/>
        <v>942480</v>
      </c>
      <c r="Q442" s="477">
        <f t="shared" si="32"/>
        <v>952952</v>
      </c>
      <c r="R442" s="477">
        <f t="shared" si="33"/>
        <v>947680</v>
      </c>
      <c r="T442" s="98" t="s">
        <v>2322</v>
      </c>
      <c r="U442" s="267">
        <f t="shared" si="34"/>
        <v>881342.4</v>
      </c>
    </row>
    <row r="443" spans="1:21" ht="14.25" customHeight="1">
      <c r="A443" s="98">
        <v>438</v>
      </c>
      <c r="B443" s="98" t="s">
        <v>1097</v>
      </c>
      <c r="C443" s="98" t="s">
        <v>2322</v>
      </c>
      <c r="D443" s="98" t="s">
        <v>2858</v>
      </c>
      <c r="E443" s="173">
        <v>13792</v>
      </c>
      <c r="F443" s="173">
        <v>13136</v>
      </c>
      <c r="G443" s="239">
        <v>15470</v>
      </c>
      <c r="H443" s="240">
        <v>14696.5</v>
      </c>
      <c r="I443" s="240">
        <v>22491</v>
      </c>
      <c r="J443" s="240">
        <v>21420</v>
      </c>
      <c r="K443" s="171" t="s">
        <v>2584</v>
      </c>
      <c r="L443" s="171">
        <v>19000</v>
      </c>
      <c r="M443" s="171">
        <v>18100</v>
      </c>
      <c r="N443" s="173">
        <v>0</v>
      </c>
      <c r="O443" s="477">
        <f t="shared" si="30"/>
        <v>0</v>
      </c>
      <c r="P443" s="477">
        <f t="shared" si="31"/>
        <v>0</v>
      </c>
      <c r="Q443" s="477">
        <f t="shared" si="32"/>
        <v>0</v>
      </c>
      <c r="R443" s="477">
        <f t="shared" si="33"/>
        <v>0</v>
      </c>
      <c r="T443" s="98" t="s">
        <v>2322</v>
      </c>
      <c r="U443" s="267">
        <f t="shared" si="34"/>
        <v>0</v>
      </c>
    </row>
    <row r="444" spans="1:21" ht="14.25" customHeight="1">
      <c r="A444" s="98">
        <v>439</v>
      </c>
      <c r="B444" s="98" t="s">
        <v>3533</v>
      </c>
      <c r="C444" s="98" t="s">
        <v>2396</v>
      </c>
      <c r="D444" s="98" t="s">
        <v>2859</v>
      </c>
      <c r="E444" s="173">
        <v>40666</v>
      </c>
      <c r="F444" s="173">
        <v>38721</v>
      </c>
      <c r="G444" s="239">
        <v>53550</v>
      </c>
      <c r="H444" s="240">
        <v>50872.5</v>
      </c>
      <c r="I444" s="240">
        <v>33810</v>
      </c>
      <c r="J444" s="240">
        <v>32199.999999999996</v>
      </c>
      <c r="K444" s="171" t="s">
        <v>2584</v>
      </c>
      <c r="L444" s="171">
        <v>43700</v>
      </c>
      <c r="M444" s="171">
        <v>41500</v>
      </c>
      <c r="N444" s="173">
        <v>20</v>
      </c>
      <c r="O444" s="477">
        <f t="shared" si="30"/>
        <v>805540</v>
      </c>
      <c r="P444" s="477">
        <f t="shared" si="31"/>
        <v>1060290</v>
      </c>
      <c r="Q444" s="477">
        <f t="shared" si="32"/>
        <v>669760</v>
      </c>
      <c r="R444" s="477">
        <f t="shared" si="33"/>
        <v>865200</v>
      </c>
      <c r="T444" s="98" t="s">
        <v>2396</v>
      </c>
      <c r="U444" s="267">
        <f t="shared" si="34"/>
        <v>804636</v>
      </c>
    </row>
    <row r="445" spans="1:21" ht="14.25" customHeight="1">
      <c r="A445" s="98">
        <v>440</v>
      </c>
      <c r="B445" s="98" t="s">
        <v>3532</v>
      </c>
      <c r="C445" s="98" t="s">
        <v>2357</v>
      </c>
      <c r="D445" s="98" t="s">
        <v>2860</v>
      </c>
      <c r="E445" s="173">
        <v>42752</v>
      </c>
      <c r="F445" s="173">
        <v>40716</v>
      </c>
      <c r="G445" s="239">
        <v>41650</v>
      </c>
      <c r="H445" s="240">
        <v>39567.5</v>
      </c>
      <c r="I445" s="240">
        <v>93369.150000000009</v>
      </c>
      <c r="J445" s="240">
        <v>88923</v>
      </c>
      <c r="K445" s="171" t="s">
        <v>2584</v>
      </c>
      <c r="L445" s="171">
        <v>67500</v>
      </c>
      <c r="M445" s="171">
        <v>64200</v>
      </c>
      <c r="N445" s="173">
        <v>0</v>
      </c>
      <c r="O445" s="477">
        <f t="shared" si="30"/>
        <v>0</v>
      </c>
      <c r="P445" s="477">
        <f t="shared" si="31"/>
        <v>0</v>
      </c>
      <c r="Q445" s="477">
        <f t="shared" si="32"/>
        <v>0</v>
      </c>
      <c r="R445" s="477">
        <f t="shared" si="33"/>
        <v>0</v>
      </c>
      <c r="T445" s="98" t="s">
        <v>2357</v>
      </c>
      <c r="U445" s="267">
        <f t="shared" si="34"/>
        <v>0</v>
      </c>
    </row>
    <row r="446" spans="1:21" ht="14.25" customHeight="1">
      <c r="A446" s="98">
        <v>441</v>
      </c>
      <c r="B446" s="98" t="s">
        <v>1097</v>
      </c>
      <c r="C446" s="98" t="s">
        <v>2322</v>
      </c>
      <c r="D446" s="98" t="s">
        <v>2861</v>
      </c>
      <c r="E446" s="173">
        <v>1158394</v>
      </c>
      <c r="F446" s="173">
        <v>1103232</v>
      </c>
      <c r="G446" s="239">
        <v>1309000</v>
      </c>
      <c r="H446" s="240">
        <v>1243550</v>
      </c>
      <c r="I446" s="240">
        <v>1543057.5299999998</v>
      </c>
      <c r="J446" s="240">
        <v>1469578.5999999999</v>
      </c>
      <c r="K446" s="171" t="s">
        <v>2584</v>
      </c>
      <c r="L446" s="171">
        <v>1426000</v>
      </c>
      <c r="M446" s="171">
        <v>1356600</v>
      </c>
      <c r="N446" s="173">
        <v>2</v>
      </c>
      <c r="O446" s="477">
        <f t="shared" si="30"/>
        <v>2294723.2000000002</v>
      </c>
      <c r="P446" s="477">
        <f t="shared" si="31"/>
        <v>2591820</v>
      </c>
      <c r="Q446" s="477">
        <f t="shared" si="32"/>
        <v>3056723.4879999999</v>
      </c>
      <c r="R446" s="477">
        <f t="shared" si="33"/>
        <v>2824240</v>
      </c>
      <c r="T446" s="98" t="s">
        <v>2322</v>
      </c>
      <c r="U446" s="267">
        <f t="shared" si="34"/>
        <v>2626543.2000000002</v>
      </c>
    </row>
    <row r="447" spans="1:21" ht="14.25" customHeight="1">
      <c r="A447" s="98">
        <v>442</v>
      </c>
      <c r="B447" s="98" t="s">
        <v>1097</v>
      </c>
      <c r="C447" s="98" t="s">
        <v>2320</v>
      </c>
      <c r="D447" s="98" t="s">
        <v>2862</v>
      </c>
      <c r="E447" s="173">
        <v>896069</v>
      </c>
      <c r="F447" s="173">
        <v>853345</v>
      </c>
      <c r="G447" s="239">
        <v>844900</v>
      </c>
      <c r="H447" s="240">
        <v>802655</v>
      </c>
      <c r="I447" s="240">
        <v>1227450</v>
      </c>
      <c r="J447" s="240">
        <v>1169000</v>
      </c>
      <c r="K447" s="171" t="s">
        <v>2919</v>
      </c>
      <c r="L447" s="171">
        <v>1036200</v>
      </c>
      <c r="M447" s="171">
        <v>985800</v>
      </c>
      <c r="N447" s="173">
        <v>2</v>
      </c>
      <c r="O447" s="477">
        <f t="shared" si="30"/>
        <v>1775048.4000000001</v>
      </c>
      <c r="P447" s="477">
        <f t="shared" si="31"/>
        <v>1672902</v>
      </c>
      <c r="Q447" s="477">
        <f t="shared" si="32"/>
        <v>2431520</v>
      </c>
      <c r="R447" s="477">
        <f t="shared" si="33"/>
        <v>2052240</v>
      </c>
      <c r="T447" s="98" t="s">
        <v>2320</v>
      </c>
      <c r="U447" s="267">
        <f t="shared" si="34"/>
        <v>1908583.2</v>
      </c>
    </row>
    <row r="448" spans="1:21" ht="14.25" customHeight="1">
      <c r="A448" s="98">
        <v>443</v>
      </c>
      <c r="B448" s="98" t="s">
        <v>1097</v>
      </c>
      <c r="C448" s="98" t="s">
        <v>2322</v>
      </c>
      <c r="D448" s="98" t="s">
        <v>2863</v>
      </c>
      <c r="E448" s="173">
        <v>761669</v>
      </c>
      <c r="F448" s="173">
        <v>725387</v>
      </c>
      <c r="G448" s="239">
        <v>833000</v>
      </c>
      <c r="H448" s="240">
        <v>791350</v>
      </c>
      <c r="I448" s="240">
        <v>1081114.44</v>
      </c>
      <c r="J448" s="240">
        <v>1029632.7999999999</v>
      </c>
      <c r="K448" s="171" t="s">
        <v>2584</v>
      </c>
      <c r="L448" s="171">
        <v>957100</v>
      </c>
      <c r="M448" s="171">
        <v>910500</v>
      </c>
      <c r="N448" s="173">
        <v>0</v>
      </c>
      <c r="O448" s="477">
        <f t="shared" si="30"/>
        <v>0</v>
      </c>
      <c r="P448" s="477">
        <f t="shared" si="31"/>
        <v>0</v>
      </c>
      <c r="Q448" s="477">
        <f t="shared" si="32"/>
        <v>0</v>
      </c>
      <c r="R448" s="477">
        <f t="shared" si="33"/>
        <v>0</v>
      </c>
      <c r="T448" s="98" t="s">
        <v>2322</v>
      </c>
      <c r="U448" s="267">
        <f t="shared" si="34"/>
        <v>0</v>
      </c>
    </row>
    <row r="449" spans="1:21" ht="14.25" customHeight="1">
      <c r="A449" s="98">
        <v>444</v>
      </c>
      <c r="B449" s="98" t="s">
        <v>3532</v>
      </c>
      <c r="C449" s="98" t="s">
        <v>2320</v>
      </c>
      <c r="D449" s="98" t="s">
        <v>2864</v>
      </c>
      <c r="E449" s="173">
        <v>172141</v>
      </c>
      <c r="F449" s="173">
        <v>163944</v>
      </c>
      <c r="G449" s="239">
        <v>226100</v>
      </c>
      <c r="H449" s="240">
        <v>214795</v>
      </c>
      <c r="I449" s="240">
        <v>333666.90000000002</v>
      </c>
      <c r="J449" s="240">
        <v>317778</v>
      </c>
      <c r="K449" s="171" t="s">
        <v>2584</v>
      </c>
      <c r="L449" s="171">
        <v>279900</v>
      </c>
      <c r="M449" s="171">
        <v>266300</v>
      </c>
      <c r="N449" s="173">
        <v>10</v>
      </c>
      <c r="O449" s="477">
        <f t="shared" si="30"/>
        <v>1705016</v>
      </c>
      <c r="P449" s="477">
        <f t="shared" si="31"/>
        <v>2238390</v>
      </c>
      <c r="Q449" s="477">
        <f t="shared" si="32"/>
        <v>3304891.2</v>
      </c>
      <c r="R449" s="477">
        <f t="shared" si="33"/>
        <v>2771800</v>
      </c>
      <c r="T449" s="98" t="s">
        <v>2320</v>
      </c>
      <c r="U449" s="267">
        <f t="shared" si="34"/>
        <v>2577774</v>
      </c>
    </row>
    <row r="450" spans="1:21" ht="14.25" customHeight="1">
      <c r="A450" s="98">
        <v>445</v>
      </c>
      <c r="B450" s="98" t="s">
        <v>3532</v>
      </c>
      <c r="C450" s="98" t="s">
        <v>2398</v>
      </c>
      <c r="D450" s="98" t="s">
        <v>2865</v>
      </c>
      <c r="E450" s="173">
        <v>156797</v>
      </c>
      <c r="F450" s="173">
        <v>149330</v>
      </c>
      <c r="G450" s="239">
        <v>157080</v>
      </c>
      <c r="H450" s="240">
        <v>149226</v>
      </c>
      <c r="I450" s="240">
        <v>227850</v>
      </c>
      <c r="J450" s="240">
        <v>217000</v>
      </c>
      <c r="K450" s="171" t="s">
        <v>2584</v>
      </c>
      <c r="L450" s="171">
        <v>192500</v>
      </c>
      <c r="M450" s="171">
        <v>183100</v>
      </c>
      <c r="N450" s="173">
        <v>7</v>
      </c>
      <c r="O450" s="477">
        <f t="shared" si="30"/>
        <v>1087125.2000000002</v>
      </c>
      <c r="P450" s="477">
        <f t="shared" si="31"/>
        <v>1088564.4000000001</v>
      </c>
      <c r="Q450" s="477">
        <f t="shared" si="32"/>
        <v>1579760.0000000002</v>
      </c>
      <c r="R450" s="477">
        <f t="shared" si="33"/>
        <v>1334340</v>
      </c>
      <c r="T450" s="98" t="s">
        <v>2398</v>
      </c>
      <c r="U450" s="267">
        <f t="shared" si="34"/>
        <v>1240936.2</v>
      </c>
    </row>
    <row r="451" spans="1:21" ht="14.25" customHeight="1">
      <c r="A451" s="98">
        <v>446</v>
      </c>
      <c r="B451" s="98" t="s">
        <v>3532</v>
      </c>
      <c r="C451" s="98" t="s">
        <v>2357</v>
      </c>
      <c r="D451" s="98" t="s">
        <v>3417</v>
      </c>
      <c r="E451" s="173">
        <v>232337</v>
      </c>
      <c r="F451" s="173">
        <v>221272</v>
      </c>
      <c r="G451" s="239">
        <v>273700</v>
      </c>
      <c r="H451" s="240">
        <v>260015</v>
      </c>
      <c r="I451" s="240">
        <v>277389</v>
      </c>
      <c r="J451" s="240">
        <v>264180</v>
      </c>
      <c r="K451" s="171" t="s">
        <v>2584</v>
      </c>
      <c r="L451" s="171">
        <v>275500</v>
      </c>
      <c r="M451" s="171">
        <v>262100</v>
      </c>
      <c r="N451" s="173">
        <v>2</v>
      </c>
      <c r="O451" s="477">
        <f t="shared" si="30"/>
        <v>460248</v>
      </c>
      <c r="P451" s="477">
        <f t="shared" si="31"/>
        <v>541926</v>
      </c>
      <c r="Q451" s="477">
        <f t="shared" si="32"/>
        <v>549494.4</v>
      </c>
      <c r="R451" s="477">
        <f t="shared" si="33"/>
        <v>545640</v>
      </c>
      <c r="T451" s="98" t="s">
        <v>2357</v>
      </c>
      <c r="U451" s="267">
        <f t="shared" si="34"/>
        <v>507445.2</v>
      </c>
    </row>
    <row r="452" spans="1:21" ht="14.25" customHeight="1">
      <c r="A452" s="98">
        <v>447</v>
      </c>
      <c r="B452" s="98" t="s">
        <v>1097</v>
      </c>
      <c r="C452" s="98" t="s">
        <v>2320</v>
      </c>
      <c r="D452" s="98" t="s">
        <v>2867</v>
      </c>
      <c r="E452" s="173">
        <v>2546993</v>
      </c>
      <c r="F452" s="173">
        <v>2425588</v>
      </c>
      <c r="G452" s="239">
        <v>2547016.5</v>
      </c>
      <c r="H452" s="240">
        <v>2419666.27</v>
      </c>
      <c r="I452" s="240">
        <v>3077859.75</v>
      </c>
      <c r="J452" s="240">
        <v>2931295</v>
      </c>
      <c r="K452" s="171" t="s">
        <v>2584</v>
      </c>
      <c r="L452" s="171">
        <v>2812400</v>
      </c>
      <c r="M452" s="171">
        <v>2675500</v>
      </c>
      <c r="N452" s="173">
        <v>0</v>
      </c>
      <c r="O452" s="477">
        <f t="shared" si="30"/>
        <v>0</v>
      </c>
      <c r="P452" s="477">
        <f t="shared" si="31"/>
        <v>0</v>
      </c>
      <c r="Q452" s="477">
        <f t="shared" si="32"/>
        <v>0</v>
      </c>
      <c r="R452" s="477">
        <f t="shared" si="33"/>
        <v>0</v>
      </c>
      <c r="T452" s="98" t="s">
        <v>2320</v>
      </c>
      <c r="U452" s="267">
        <f t="shared" si="34"/>
        <v>0</v>
      </c>
    </row>
    <row r="453" spans="1:21" ht="14.25" customHeight="1">
      <c r="A453" s="98">
        <v>448</v>
      </c>
      <c r="B453" s="98" t="s">
        <v>1097</v>
      </c>
      <c r="C453" s="98" t="s">
        <v>2322</v>
      </c>
      <c r="D453" s="98" t="s">
        <v>2868</v>
      </c>
      <c r="E453" s="173">
        <v>1324231</v>
      </c>
      <c r="F453" s="173">
        <v>1261195</v>
      </c>
      <c r="G453" s="239">
        <v>1324232</v>
      </c>
      <c r="H453" s="240">
        <v>1258020.3999999999</v>
      </c>
      <c r="I453" s="240">
        <v>1587839.61</v>
      </c>
      <c r="J453" s="240">
        <v>1512228.2</v>
      </c>
      <c r="K453" s="171" t="s">
        <v>2584</v>
      </c>
      <c r="L453" s="171">
        <v>1456000</v>
      </c>
      <c r="M453" s="171">
        <v>1385100</v>
      </c>
      <c r="N453" s="173">
        <v>1</v>
      </c>
      <c r="O453" s="477">
        <f t="shared" si="30"/>
        <v>1311623.8</v>
      </c>
      <c r="P453" s="477">
        <f t="shared" si="31"/>
        <v>1310989.6800000002</v>
      </c>
      <c r="Q453" s="477">
        <f t="shared" si="32"/>
        <v>1572717.3280000002</v>
      </c>
      <c r="R453" s="477">
        <f t="shared" si="33"/>
        <v>1441820</v>
      </c>
      <c r="T453" s="98" t="s">
        <v>2322</v>
      </c>
      <c r="U453" s="267">
        <f t="shared" si="34"/>
        <v>1340892.6000000001</v>
      </c>
    </row>
    <row r="454" spans="1:21" ht="14.25" customHeight="1">
      <c r="A454" s="98">
        <v>449</v>
      </c>
      <c r="B454" s="98" t="s">
        <v>1097</v>
      </c>
      <c r="C454" s="98" t="s">
        <v>2320</v>
      </c>
      <c r="D454" s="98" t="s">
        <v>2869</v>
      </c>
      <c r="E454" s="173">
        <v>219497</v>
      </c>
      <c r="F454" s="173">
        <v>209140</v>
      </c>
      <c r="G454" s="239">
        <v>219555</v>
      </c>
      <c r="H454" s="240">
        <v>208577.25</v>
      </c>
      <c r="I454" s="240">
        <v>218662.5</v>
      </c>
      <c r="J454" s="240">
        <v>208250</v>
      </c>
      <c r="K454" s="171" t="s">
        <v>2584</v>
      </c>
      <c r="L454" s="171">
        <v>219100</v>
      </c>
      <c r="M454" s="171">
        <v>208400</v>
      </c>
      <c r="N454" s="173">
        <v>2</v>
      </c>
      <c r="O454" s="477">
        <f t="shared" ref="O454:O474" si="35">((N454*80%)*E454)+((N454*20%)*F454)</f>
        <v>434851.2</v>
      </c>
      <c r="P454" s="477">
        <f t="shared" si="31"/>
        <v>434718.9</v>
      </c>
      <c r="Q454" s="477">
        <f t="shared" si="32"/>
        <v>433160</v>
      </c>
      <c r="R454" s="477">
        <f t="shared" si="33"/>
        <v>433920</v>
      </c>
      <c r="T454" s="98" t="s">
        <v>2320</v>
      </c>
      <c r="U454" s="267">
        <f t="shared" si="34"/>
        <v>403545.59999999998</v>
      </c>
    </row>
    <row r="455" spans="1:21" ht="14.25" customHeight="1">
      <c r="A455" s="97">
        <v>450</v>
      </c>
      <c r="B455" s="467" t="s">
        <v>1097</v>
      </c>
      <c r="C455" s="104" t="s">
        <v>2322</v>
      </c>
      <c r="D455" s="104" t="s">
        <v>3330</v>
      </c>
      <c r="E455" s="173">
        <v>1628398</v>
      </c>
      <c r="F455" s="173">
        <v>1628398</v>
      </c>
      <c r="G455" s="240">
        <v>1547089.25</v>
      </c>
      <c r="H455" s="240">
        <v>1547089.25</v>
      </c>
      <c r="I455" s="173">
        <v>1628398</v>
      </c>
      <c r="J455" s="173">
        <v>1628398</v>
      </c>
      <c r="K455" s="171" t="s">
        <v>3437</v>
      </c>
      <c r="L455" s="171">
        <v>1587700</v>
      </c>
      <c r="M455" s="171">
        <v>1587700</v>
      </c>
      <c r="N455" s="173">
        <v>40</v>
      </c>
      <c r="O455" s="477">
        <f t="shared" si="35"/>
        <v>65135920</v>
      </c>
      <c r="P455" s="477">
        <f t="shared" si="31"/>
        <v>61883570</v>
      </c>
      <c r="Q455" s="477">
        <f t="shared" si="32"/>
        <v>65135920</v>
      </c>
      <c r="R455" s="477">
        <f t="shared" si="33"/>
        <v>63508000</v>
      </c>
      <c r="T455" s="104" t="s">
        <v>2322</v>
      </c>
      <c r="U455" s="267">
        <f t="shared" ref="U455:U474" si="36">R455-(R455*7%)</f>
        <v>59062440</v>
      </c>
    </row>
    <row r="456" spans="1:21" ht="14.25" customHeight="1">
      <c r="A456" s="97">
        <v>451</v>
      </c>
      <c r="B456" s="467" t="s">
        <v>1097</v>
      </c>
      <c r="C456" s="104" t="s">
        <v>2322</v>
      </c>
      <c r="D456" s="104" t="s">
        <v>3418</v>
      </c>
      <c r="E456" s="173">
        <v>343613</v>
      </c>
      <c r="F456" s="173">
        <v>327250</v>
      </c>
      <c r="G456" s="239">
        <v>368900</v>
      </c>
      <c r="H456" s="240">
        <v>350455</v>
      </c>
      <c r="I456" s="240">
        <v>409500</v>
      </c>
      <c r="J456" s="240">
        <v>390000</v>
      </c>
      <c r="K456" s="171" t="s">
        <v>2584</v>
      </c>
      <c r="L456" s="171">
        <v>389200</v>
      </c>
      <c r="M456" s="171">
        <v>370200</v>
      </c>
      <c r="N456" s="173">
        <v>0</v>
      </c>
      <c r="O456" s="477">
        <f t="shared" si="35"/>
        <v>0</v>
      </c>
      <c r="P456" s="477">
        <f t="shared" si="31"/>
        <v>0</v>
      </c>
      <c r="Q456" s="477">
        <f t="shared" si="32"/>
        <v>0</v>
      </c>
      <c r="R456" s="477">
        <f t="shared" si="33"/>
        <v>0</v>
      </c>
      <c r="T456" s="104" t="s">
        <v>2322</v>
      </c>
      <c r="U456" s="267">
        <f t="shared" si="36"/>
        <v>0</v>
      </c>
    </row>
    <row r="457" spans="1:21" ht="14.25" customHeight="1">
      <c r="A457" s="97">
        <v>452</v>
      </c>
      <c r="B457" s="467" t="s">
        <v>1097</v>
      </c>
      <c r="C457" s="104" t="s">
        <v>2322</v>
      </c>
      <c r="D457" s="104" t="s">
        <v>3419</v>
      </c>
      <c r="E457" s="173">
        <v>351110</v>
      </c>
      <c r="F457" s="173">
        <v>334390</v>
      </c>
      <c r="G457" s="239">
        <v>380800</v>
      </c>
      <c r="H457" s="240">
        <v>361760</v>
      </c>
      <c r="I457" s="240">
        <v>462315</v>
      </c>
      <c r="J457" s="240">
        <v>440300</v>
      </c>
      <c r="K457" s="171" t="s">
        <v>2584</v>
      </c>
      <c r="L457" s="171">
        <v>421600</v>
      </c>
      <c r="M457" s="171">
        <v>401000</v>
      </c>
      <c r="N457" s="173">
        <v>0</v>
      </c>
      <c r="O457" s="477">
        <f t="shared" si="35"/>
        <v>0</v>
      </c>
      <c r="P457" s="477">
        <f t="shared" si="31"/>
        <v>0</v>
      </c>
      <c r="Q457" s="477">
        <f t="shared" si="32"/>
        <v>0</v>
      </c>
      <c r="R457" s="477">
        <f t="shared" si="33"/>
        <v>0</v>
      </c>
      <c r="T457" s="104" t="s">
        <v>2322</v>
      </c>
      <c r="U457" s="267">
        <f t="shared" si="36"/>
        <v>0</v>
      </c>
    </row>
    <row r="458" spans="1:21" ht="14.25" customHeight="1" thickBot="1">
      <c r="A458" s="567">
        <v>453</v>
      </c>
      <c r="B458" s="568" t="s">
        <v>1097</v>
      </c>
      <c r="C458" s="569" t="s">
        <v>2396</v>
      </c>
      <c r="D458" s="569" t="s">
        <v>3420</v>
      </c>
      <c r="E458" s="340">
        <v>128699</v>
      </c>
      <c r="F458" s="340">
        <v>122570</v>
      </c>
      <c r="G458" s="570">
        <v>128698.5</v>
      </c>
      <c r="H458" s="341">
        <v>122264.17</v>
      </c>
      <c r="I458" s="341">
        <v>209895</v>
      </c>
      <c r="J458" s="341">
        <v>199900</v>
      </c>
      <c r="K458" s="344" t="s">
        <v>2584</v>
      </c>
      <c r="L458" s="344">
        <v>169300</v>
      </c>
      <c r="M458" s="344">
        <v>161100</v>
      </c>
      <c r="N458" s="340">
        <v>5</v>
      </c>
      <c r="O458" s="478">
        <f t="shared" si="35"/>
        <v>637366</v>
      </c>
      <c r="P458" s="478">
        <f t="shared" si="31"/>
        <v>637058.17000000004</v>
      </c>
      <c r="Q458" s="478">
        <f t="shared" si="32"/>
        <v>1039480</v>
      </c>
      <c r="R458" s="478">
        <f t="shared" si="33"/>
        <v>838300</v>
      </c>
      <c r="T458" s="104" t="s">
        <v>2396</v>
      </c>
      <c r="U458" s="267">
        <f t="shared" si="36"/>
        <v>779619</v>
      </c>
    </row>
    <row r="459" spans="1:21" ht="14.25" customHeight="1" thickTop="1">
      <c r="A459" s="345">
        <v>454</v>
      </c>
      <c r="B459" s="565" t="s">
        <v>1097</v>
      </c>
      <c r="C459" s="566" t="s">
        <v>2320</v>
      </c>
      <c r="D459" s="566" t="s">
        <v>3679</v>
      </c>
      <c r="E459" s="346">
        <v>25277.385000000002</v>
      </c>
      <c r="F459" s="346">
        <v>24073.7</v>
      </c>
      <c r="G459" s="571">
        <v>0</v>
      </c>
      <c r="H459" s="347">
        <v>0</v>
      </c>
      <c r="I459" s="346">
        <v>36750</v>
      </c>
      <c r="J459" s="346">
        <v>35000</v>
      </c>
      <c r="K459" s="174" t="s">
        <v>2584</v>
      </c>
      <c r="L459" s="174">
        <v>36800</v>
      </c>
      <c r="M459" s="174">
        <v>35000</v>
      </c>
      <c r="N459" s="346">
        <v>5</v>
      </c>
      <c r="O459" s="477">
        <f t="shared" si="35"/>
        <v>125183.24</v>
      </c>
      <c r="P459" s="477">
        <f t="shared" ref="P459:P474" si="37">((N459*80%)*G459)+((N459*20%)*H459)</f>
        <v>0</v>
      </c>
      <c r="Q459" s="477">
        <f t="shared" ref="Q459:Q474" si="38">((N459*80%)*I459)+((N459*20%)*J459)</f>
        <v>182000</v>
      </c>
      <c r="R459" s="477">
        <f t="shared" ref="R459:R474" si="39">((N459*80%)*L459)+((N459*20%)*M459)</f>
        <v>182200</v>
      </c>
      <c r="T459" s="104" t="s">
        <v>2320</v>
      </c>
      <c r="U459" s="267">
        <f t="shared" si="36"/>
        <v>169446</v>
      </c>
    </row>
    <row r="460" spans="1:21" ht="14.25" customHeight="1">
      <c r="A460" s="98">
        <v>455</v>
      </c>
      <c r="B460" s="467" t="s">
        <v>1097</v>
      </c>
      <c r="C460" s="104" t="s">
        <v>2322</v>
      </c>
      <c r="D460" s="104" t="s">
        <v>3680</v>
      </c>
      <c r="E460" s="173">
        <v>1794396.9540000001</v>
      </c>
      <c r="F460" s="173">
        <v>1708949.48</v>
      </c>
      <c r="G460" s="239">
        <v>0</v>
      </c>
      <c r="H460" s="240">
        <v>0</v>
      </c>
      <c r="I460" s="173">
        <v>1536885</v>
      </c>
      <c r="J460" s="173">
        <v>1463700</v>
      </c>
      <c r="K460" s="171" t="s">
        <v>2584</v>
      </c>
      <c r="L460" s="171">
        <v>1536900</v>
      </c>
      <c r="M460" s="171">
        <v>1463700</v>
      </c>
      <c r="N460" s="173">
        <v>1</v>
      </c>
      <c r="O460" s="477">
        <f t="shared" si="35"/>
        <v>1777307.4592000002</v>
      </c>
      <c r="P460" s="477">
        <f t="shared" si="37"/>
        <v>0</v>
      </c>
      <c r="Q460" s="477">
        <f t="shared" si="38"/>
        <v>1522248</v>
      </c>
      <c r="R460" s="477">
        <f t="shared" si="39"/>
        <v>1522260</v>
      </c>
      <c r="T460" s="104" t="s">
        <v>2322</v>
      </c>
      <c r="U460" s="267">
        <f t="shared" si="36"/>
        <v>1415701.8</v>
      </c>
    </row>
    <row r="461" spans="1:21" ht="14.25" customHeight="1">
      <c r="A461" s="97">
        <v>456</v>
      </c>
      <c r="B461" s="467" t="s">
        <v>1097</v>
      </c>
      <c r="C461" s="104" t="s">
        <v>2322</v>
      </c>
      <c r="D461" s="104" t="s">
        <v>3681</v>
      </c>
      <c r="E461" s="173">
        <v>2267753.7855000002</v>
      </c>
      <c r="F461" s="173">
        <v>2159765.5099999998</v>
      </c>
      <c r="G461" s="239">
        <v>0</v>
      </c>
      <c r="H461" s="240">
        <v>0</v>
      </c>
      <c r="I461" s="173">
        <v>1774500</v>
      </c>
      <c r="J461" s="173">
        <v>1690000</v>
      </c>
      <c r="K461" s="171" t="s">
        <v>2584</v>
      </c>
      <c r="L461" s="171">
        <v>1774500</v>
      </c>
      <c r="M461" s="171">
        <v>1690000</v>
      </c>
      <c r="N461" s="173">
        <v>1</v>
      </c>
      <c r="O461" s="477">
        <f t="shared" si="35"/>
        <v>2246156.1304000001</v>
      </c>
      <c r="P461" s="477">
        <f t="shared" si="37"/>
        <v>0</v>
      </c>
      <c r="Q461" s="477">
        <f t="shared" si="38"/>
        <v>1757600</v>
      </c>
      <c r="R461" s="477">
        <f t="shared" si="39"/>
        <v>1757600</v>
      </c>
      <c r="T461" s="104" t="s">
        <v>2322</v>
      </c>
      <c r="U461" s="267">
        <f t="shared" si="36"/>
        <v>1634568</v>
      </c>
    </row>
    <row r="462" spans="1:21" ht="14.25" customHeight="1">
      <c r="A462" s="97">
        <v>457</v>
      </c>
      <c r="B462" s="467" t="s">
        <v>1097</v>
      </c>
      <c r="C462" s="104" t="s">
        <v>2320</v>
      </c>
      <c r="D462" s="104" t="s">
        <v>3682</v>
      </c>
      <c r="E462" s="173">
        <v>1003660.875</v>
      </c>
      <c r="F462" s="173">
        <v>955867.5</v>
      </c>
      <c r="G462" s="239">
        <v>0</v>
      </c>
      <c r="H462" s="240">
        <v>0</v>
      </c>
      <c r="I462" s="173">
        <v>882000</v>
      </c>
      <c r="J462" s="173">
        <v>840000</v>
      </c>
      <c r="K462" s="171" t="s">
        <v>2584</v>
      </c>
      <c r="L462" s="171">
        <v>882000</v>
      </c>
      <c r="M462" s="171">
        <v>840000</v>
      </c>
      <c r="N462" s="173">
        <v>1</v>
      </c>
      <c r="O462" s="477">
        <f t="shared" si="35"/>
        <v>994102.20000000007</v>
      </c>
      <c r="P462" s="477">
        <f t="shared" si="37"/>
        <v>0</v>
      </c>
      <c r="Q462" s="477">
        <f t="shared" si="38"/>
        <v>873600</v>
      </c>
      <c r="R462" s="477">
        <f t="shared" si="39"/>
        <v>873600</v>
      </c>
      <c r="T462" s="104" t="s">
        <v>2320</v>
      </c>
      <c r="U462" s="267">
        <f t="shared" si="36"/>
        <v>812448</v>
      </c>
    </row>
    <row r="463" spans="1:21" ht="14.25" customHeight="1">
      <c r="A463" s="97">
        <v>458</v>
      </c>
      <c r="B463" s="467" t="s">
        <v>876</v>
      </c>
      <c r="C463" s="104" t="s">
        <v>2322</v>
      </c>
      <c r="D463" s="104" t="s">
        <v>3683</v>
      </c>
      <c r="E463" s="173">
        <v>744047.2620000001</v>
      </c>
      <c r="F463" s="173">
        <v>708616.44</v>
      </c>
      <c r="G463" s="239">
        <v>0</v>
      </c>
      <c r="H463" s="240">
        <v>0</v>
      </c>
      <c r="I463" s="173">
        <v>268642.5</v>
      </c>
      <c r="J463" s="173">
        <v>255850</v>
      </c>
      <c r="K463" s="171" t="s">
        <v>2584</v>
      </c>
      <c r="L463" s="171">
        <v>268600</v>
      </c>
      <c r="M463" s="171">
        <v>255900</v>
      </c>
      <c r="N463" s="173">
        <v>1</v>
      </c>
      <c r="O463" s="477">
        <f t="shared" si="35"/>
        <v>736961.09760000021</v>
      </c>
      <c r="P463" s="477">
        <f t="shared" si="37"/>
        <v>0</v>
      </c>
      <c r="Q463" s="477">
        <f t="shared" si="38"/>
        <v>266084</v>
      </c>
      <c r="R463" s="477">
        <f t="shared" si="39"/>
        <v>266060</v>
      </c>
      <c r="T463" s="104" t="s">
        <v>2322</v>
      </c>
      <c r="U463" s="267">
        <f t="shared" si="36"/>
        <v>247435.8</v>
      </c>
    </row>
    <row r="464" spans="1:21" ht="14.25" customHeight="1">
      <c r="A464" s="97">
        <v>459</v>
      </c>
      <c r="B464" s="467" t="s">
        <v>1097</v>
      </c>
      <c r="C464" s="104" t="s">
        <v>2320</v>
      </c>
      <c r="D464" s="104" t="s">
        <v>3606</v>
      </c>
      <c r="E464" s="173">
        <v>56799.771000000001</v>
      </c>
      <c r="F464" s="173">
        <v>54095.020000000004</v>
      </c>
      <c r="G464" s="239">
        <v>0</v>
      </c>
      <c r="H464" s="240">
        <v>0</v>
      </c>
      <c r="I464" s="173">
        <v>56799.771000000001</v>
      </c>
      <c r="J464" s="173">
        <v>54095.020000000004</v>
      </c>
      <c r="K464" s="171" t="s">
        <v>3437</v>
      </c>
      <c r="L464" s="171">
        <v>56800</v>
      </c>
      <c r="M464" s="171">
        <v>54100</v>
      </c>
      <c r="N464" s="173">
        <v>1</v>
      </c>
      <c r="O464" s="477">
        <f t="shared" si="35"/>
        <v>56258.820800000001</v>
      </c>
      <c r="P464" s="477">
        <f t="shared" si="37"/>
        <v>0</v>
      </c>
      <c r="Q464" s="477">
        <f t="shared" si="38"/>
        <v>56258.820800000001</v>
      </c>
      <c r="R464" s="477">
        <f t="shared" si="39"/>
        <v>56260</v>
      </c>
      <c r="T464" s="104" t="s">
        <v>2320</v>
      </c>
      <c r="U464" s="267">
        <f t="shared" si="36"/>
        <v>52321.8</v>
      </c>
    </row>
    <row r="465" spans="1:21" ht="14.25" customHeight="1">
      <c r="A465" s="98">
        <v>460</v>
      </c>
      <c r="B465" s="467" t="s">
        <v>1097</v>
      </c>
      <c r="C465" s="104" t="s">
        <v>2322</v>
      </c>
      <c r="D465" s="104" t="s">
        <v>3684</v>
      </c>
      <c r="E465" s="173">
        <v>348610.5</v>
      </c>
      <c r="F465" s="173">
        <v>332010</v>
      </c>
      <c r="G465" s="239">
        <v>0</v>
      </c>
      <c r="H465" s="240">
        <v>0</v>
      </c>
      <c r="I465" s="173">
        <v>337365</v>
      </c>
      <c r="J465" s="173">
        <v>321300</v>
      </c>
      <c r="K465" s="171" t="s">
        <v>2584</v>
      </c>
      <c r="L465" s="171">
        <v>337400</v>
      </c>
      <c r="M465" s="171">
        <v>321300</v>
      </c>
      <c r="N465" s="173">
        <v>1</v>
      </c>
      <c r="O465" s="477">
        <f t="shared" si="35"/>
        <v>345290.4</v>
      </c>
      <c r="P465" s="477">
        <f t="shared" si="37"/>
        <v>0</v>
      </c>
      <c r="Q465" s="477">
        <f t="shared" si="38"/>
        <v>334152</v>
      </c>
      <c r="R465" s="477">
        <f t="shared" si="39"/>
        <v>334180</v>
      </c>
      <c r="T465" s="104" t="s">
        <v>2322</v>
      </c>
      <c r="U465" s="267">
        <f t="shared" si="36"/>
        <v>310787.40000000002</v>
      </c>
    </row>
    <row r="466" spans="1:21" ht="14.25" customHeight="1">
      <c r="A466" s="98">
        <v>461</v>
      </c>
      <c r="B466" s="467" t="s">
        <v>1097</v>
      </c>
      <c r="C466" s="104" t="s">
        <v>2322</v>
      </c>
      <c r="D466" s="104" t="s">
        <v>3685</v>
      </c>
      <c r="E466" s="173">
        <v>1208266.5</v>
      </c>
      <c r="F466" s="173">
        <v>1150730</v>
      </c>
      <c r="G466" s="239">
        <v>0</v>
      </c>
      <c r="H466" s="240">
        <v>0</v>
      </c>
      <c r="I466" s="173">
        <v>1048950</v>
      </c>
      <c r="J466" s="173">
        <v>999000</v>
      </c>
      <c r="K466" s="171" t="s">
        <v>2584</v>
      </c>
      <c r="L466" s="171">
        <v>1049000</v>
      </c>
      <c r="M466" s="171">
        <v>999000</v>
      </c>
      <c r="N466" s="173">
        <v>1</v>
      </c>
      <c r="O466" s="477">
        <f t="shared" si="35"/>
        <v>1196759.2000000002</v>
      </c>
      <c r="P466" s="477">
        <f t="shared" si="37"/>
        <v>0</v>
      </c>
      <c r="Q466" s="477">
        <f t="shared" si="38"/>
        <v>1038960</v>
      </c>
      <c r="R466" s="477">
        <f t="shared" si="39"/>
        <v>1039000</v>
      </c>
      <c r="T466" s="104" t="s">
        <v>2322</v>
      </c>
      <c r="U466" s="267">
        <f t="shared" si="36"/>
        <v>966270</v>
      </c>
    </row>
    <row r="467" spans="1:21" ht="14.25" customHeight="1">
      <c r="A467" s="97">
        <v>462</v>
      </c>
      <c r="B467" s="467" t="s">
        <v>1097</v>
      </c>
      <c r="C467" s="104" t="s">
        <v>2322</v>
      </c>
      <c r="D467" s="104" t="s">
        <v>3686</v>
      </c>
      <c r="E467" s="173">
        <v>3305820</v>
      </c>
      <c r="F467" s="173">
        <v>3148400.85</v>
      </c>
      <c r="G467" s="239">
        <v>0</v>
      </c>
      <c r="H467" s="240">
        <v>0</v>
      </c>
      <c r="I467" s="173">
        <v>3061275</v>
      </c>
      <c r="J467" s="173">
        <v>2915500</v>
      </c>
      <c r="K467" s="171" t="s">
        <v>2584</v>
      </c>
      <c r="L467" s="171">
        <v>3061300</v>
      </c>
      <c r="M467" s="171">
        <v>2915500</v>
      </c>
      <c r="N467" s="173">
        <v>1</v>
      </c>
      <c r="O467" s="477">
        <f t="shared" si="35"/>
        <v>3274336.17</v>
      </c>
      <c r="P467" s="477">
        <f t="shared" si="37"/>
        <v>0</v>
      </c>
      <c r="Q467" s="477">
        <f t="shared" si="38"/>
        <v>3032120</v>
      </c>
      <c r="R467" s="477">
        <f t="shared" si="39"/>
        <v>3032140</v>
      </c>
      <c r="T467" s="104" t="s">
        <v>2322</v>
      </c>
      <c r="U467" s="267">
        <f t="shared" si="36"/>
        <v>2819890.2</v>
      </c>
    </row>
    <row r="468" spans="1:21" ht="14.25" customHeight="1">
      <c r="A468" s="97">
        <v>463</v>
      </c>
      <c r="B468" s="467" t="s">
        <v>1097</v>
      </c>
      <c r="C468" s="104" t="s">
        <v>2322</v>
      </c>
      <c r="D468" s="104" t="s">
        <v>3687</v>
      </c>
      <c r="E468" s="173">
        <v>603508.5</v>
      </c>
      <c r="F468" s="173">
        <v>574770</v>
      </c>
      <c r="G468" s="239">
        <v>0</v>
      </c>
      <c r="H468" s="240">
        <v>0</v>
      </c>
      <c r="I468" s="173">
        <v>603508.5</v>
      </c>
      <c r="J468" s="173">
        <v>574770</v>
      </c>
      <c r="K468" s="171" t="s">
        <v>3437</v>
      </c>
      <c r="L468" s="171">
        <v>603500</v>
      </c>
      <c r="M468" s="171">
        <v>574800</v>
      </c>
      <c r="N468" s="173">
        <v>1</v>
      </c>
      <c r="O468" s="477">
        <f t="shared" si="35"/>
        <v>597760.80000000005</v>
      </c>
      <c r="P468" s="477">
        <f t="shared" si="37"/>
        <v>0</v>
      </c>
      <c r="Q468" s="477">
        <f t="shared" si="38"/>
        <v>597760.80000000005</v>
      </c>
      <c r="R468" s="477">
        <f t="shared" si="39"/>
        <v>597760</v>
      </c>
      <c r="T468" s="104" t="s">
        <v>2322</v>
      </c>
      <c r="U468" s="267">
        <f t="shared" si="36"/>
        <v>555916.80000000005</v>
      </c>
    </row>
    <row r="469" spans="1:21" ht="14.25" customHeight="1">
      <c r="A469" s="97">
        <v>464</v>
      </c>
      <c r="B469" s="467" t="s">
        <v>1097</v>
      </c>
      <c r="C469" s="104" t="s">
        <v>2322</v>
      </c>
      <c r="D469" s="104" t="s">
        <v>3688</v>
      </c>
      <c r="E469" s="173">
        <v>862779.75</v>
      </c>
      <c r="F469" s="173">
        <v>821695</v>
      </c>
      <c r="G469" s="239">
        <v>0</v>
      </c>
      <c r="H469" s="240">
        <v>0</v>
      </c>
      <c r="I469" s="173">
        <v>862779.75</v>
      </c>
      <c r="J469" s="173">
        <v>821695</v>
      </c>
      <c r="K469" s="171" t="s">
        <v>3437</v>
      </c>
      <c r="L469" s="171">
        <v>862800</v>
      </c>
      <c r="M469" s="171">
        <v>821700</v>
      </c>
      <c r="N469" s="173">
        <v>1</v>
      </c>
      <c r="O469" s="477">
        <f t="shared" si="35"/>
        <v>854562.8</v>
      </c>
      <c r="P469" s="477">
        <f t="shared" si="37"/>
        <v>0</v>
      </c>
      <c r="Q469" s="477">
        <f t="shared" si="38"/>
        <v>854562.8</v>
      </c>
      <c r="R469" s="477">
        <f t="shared" si="39"/>
        <v>854580</v>
      </c>
      <c r="T469" s="104" t="s">
        <v>2322</v>
      </c>
      <c r="U469" s="267">
        <f t="shared" si="36"/>
        <v>794759.4</v>
      </c>
    </row>
    <row r="470" spans="1:21" ht="14.25" customHeight="1">
      <c r="A470" s="97">
        <v>465</v>
      </c>
      <c r="B470" s="467" t="s">
        <v>1097</v>
      </c>
      <c r="C470" s="104" t="s">
        <v>2322</v>
      </c>
      <c r="D470" s="104" t="s">
        <v>3689</v>
      </c>
      <c r="E470" s="173">
        <v>862779.75</v>
      </c>
      <c r="F470" s="173">
        <v>821695</v>
      </c>
      <c r="G470" s="239">
        <v>0</v>
      </c>
      <c r="H470" s="240">
        <v>0</v>
      </c>
      <c r="I470" s="173">
        <v>862779.75</v>
      </c>
      <c r="J470" s="173">
        <v>821695</v>
      </c>
      <c r="K470" s="171" t="s">
        <v>3437</v>
      </c>
      <c r="L470" s="171">
        <v>862800</v>
      </c>
      <c r="M470" s="171">
        <v>821700</v>
      </c>
      <c r="N470" s="173">
        <v>1</v>
      </c>
      <c r="O470" s="477">
        <f t="shared" si="35"/>
        <v>854562.8</v>
      </c>
      <c r="P470" s="477">
        <f t="shared" si="37"/>
        <v>0</v>
      </c>
      <c r="Q470" s="477">
        <f t="shared" si="38"/>
        <v>854562.8</v>
      </c>
      <c r="R470" s="477">
        <f t="shared" si="39"/>
        <v>854580</v>
      </c>
      <c r="T470" s="104" t="s">
        <v>2322</v>
      </c>
      <c r="U470" s="267">
        <f t="shared" si="36"/>
        <v>794759.4</v>
      </c>
    </row>
    <row r="471" spans="1:21" ht="14.25" customHeight="1">
      <c r="A471" s="98">
        <v>466</v>
      </c>
      <c r="B471" s="467" t="s">
        <v>1097</v>
      </c>
      <c r="C471" s="104" t="s">
        <v>2322</v>
      </c>
      <c r="D471" s="104" t="s">
        <v>3690</v>
      </c>
      <c r="E471" s="173">
        <v>862779.75</v>
      </c>
      <c r="F471" s="173">
        <v>821695</v>
      </c>
      <c r="G471" s="239">
        <v>0</v>
      </c>
      <c r="H471" s="240">
        <v>0</v>
      </c>
      <c r="I471" s="173">
        <v>862779.75</v>
      </c>
      <c r="J471" s="173">
        <v>821695</v>
      </c>
      <c r="K471" s="171" t="s">
        <v>3437</v>
      </c>
      <c r="L471" s="171">
        <v>862800</v>
      </c>
      <c r="M471" s="171">
        <v>821700</v>
      </c>
      <c r="N471" s="173">
        <v>1</v>
      </c>
      <c r="O471" s="477">
        <f t="shared" si="35"/>
        <v>854562.8</v>
      </c>
      <c r="P471" s="477">
        <f t="shared" si="37"/>
        <v>0</v>
      </c>
      <c r="Q471" s="477">
        <f t="shared" si="38"/>
        <v>854562.8</v>
      </c>
      <c r="R471" s="477">
        <f t="shared" si="39"/>
        <v>854580</v>
      </c>
      <c r="T471" s="104" t="s">
        <v>2322</v>
      </c>
      <c r="U471" s="267">
        <f t="shared" si="36"/>
        <v>794759.4</v>
      </c>
    </row>
    <row r="472" spans="1:21" ht="14.25" customHeight="1">
      <c r="A472" s="98">
        <v>467</v>
      </c>
      <c r="B472" s="467" t="s">
        <v>1097</v>
      </c>
      <c r="C472" s="104" t="s">
        <v>2322</v>
      </c>
      <c r="D472" s="104" t="s">
        <v>3691</v>
      </c>
      <c r="E472" s="173">
        <v>1375324.65</v>
      </c>
      <c r="F472" s="173">
        <v>1309833</v>
      </c>
      <c r="G472" s="239">
        <v>0</v>
      </c>
      <c r="H472" s="240">
        <v>0</v>
      </c>
      <c r="I472" s="173">
        <v>1375324.65</v>
      </c>
      <c r="J472" s="173">
        <v>1309833</v>
      </c>
      <c r="K472" s="171" t="s">
        <v>3437</v>
      </c>
      <c r="L472" s="171">
        <v>1375300</v>
      </c>
      <c r="M472" s="171">
        <v>1309800</v>
      </c>
      <c r="N472" s="173">
        <v>1</v>
      </c>
      <c r="O472" s="477">
        <f t="shared" si="35"/>
        <v>1362226.32</v>
      </c>
      <c r="P472" s="477">
        <f t="shared" si="37"/>
        <v>0</v>
      </c>
      <c r="Q472" s="477">
        <f t="shared" si="38"/>
        <v>1362226.32</v>
      </c>
      <c r="R472" s="477">
        <f t="shared" si="39"/>
        <v>1362200</v>
      </c>
      <c r="T472" s="104" t="s">
        <v>2322</v>
      </c>
      <c r="U472" s="267">
        <f t="shared" si="36"/>
        <v>1266846</v>
      </c>
    </row>
    <row r="473" spans="1:21" ht="14.25" customHeight="1">
      <c r="A473" s="97">
        <v>468</v>
      </c>
      <c r="B473" s="467" t="s">
        <v>1097</v>
      </c>
      <c r="C473" s="104" t="s">
        <v>2322</v>
      </c>
      <c r="D473" s="104" t="s">
        <v>3692</v>
      </c>
      <c r="E473" s="173">
        <v>503277.35850000003</v>
      </c>
      <c r="F473" s="173">
        <v>479311.77</v>
      </c>
      <c r="G473" s="239">
        <v>0</v>
      </c>
      <c r="H473" s="240">
        <v>0</v>
      </c>
      <c r="I473" s="173">
        <v>619500</v>
      </c>
      <c r="J473" s="173">
        <v>590000</v>
      </c>
      <c r="K473" s="171" t="s">
        <v>2584</v>
      </c>
      <c r="L473" s="171">
        <v>619500</v>
      </c>
      <c r="M473" s="171">
        <v>590000</v>
      </c>
      <c r="N473" s="173">
        <v>1</v>
      </c>
      <c r="O473" s="477">
        <f t="shared" si="35"/>
        <v>498484.24080000003</v>
      </c>
      <c r="P473" s="477">
        <f t="shared" si="37"/>
        <v>0</v>
      </c>
      <c r="Q473" s="477">
        <f t="shared" si="38"/>
        <v>613600</v>
      </c>
      <c r="R473" s="477">
        <f t="shared" si="39"/>
        <v>613600</v>
      </c>
      <c r="T473" s="104" t="s">
        <v>2322</v>
      </c>
      <c r="U473" s="267">
        <f t="shared" si="36"/>
        <v>570648</v>
      </c>
    </row>
    <row r="474" spans="1:21" ht="14.25" customHeight="1">
      <c r="A474" s="97">
        <v>469</v>
      </c>
      <c r="B474" s="467" t="s">
        <v>1097</v>
      </c>
      <c r="C474" s="104" t="s">
        <v>2412</v>
      </c>
      <c r="D474" s="104" t="s">
        <v>3693</v>
      </c>
      <c r="E474" s="173">
        <v>787326.19350000005</v>
      </c>
      <c r="F474" s="173">
        <v>749834.47</v>
      </c>
      <c r="G474" s="239">
        <v>0</v>
      </c>
      <c r="H474" s="240">
        <v>0</v>
      </c>
      <c r="I474" s="173">
        <v>892500</v>
      </c>
      <c r="J474" s="173">
        <v>850000</v>
      </c>
      <c r="K474" s="171" t="s">
        <v>2584</v>
      </c>
      <c r="L474" s="171">
        <v>892500</v>
      </c>
      <c r="M474" s="171">
        <v>850000</v>
      </c>
      <c r="N474" s="173">
        <v>1</v>
      </c>
      <c r="O474" s="477">
        <f t="shared" si="35"/>
        <v>779827.84880000004</v>
      </c>
      <c r="P474" s="477">
        <f t="shared" si="37"/>
        <v>0</v>
      </c>
      <c r="Q474" s="477">
        <f t="shared" si="38"/>
        <v>884000</v>
      </c>
      <c r="R474" s="477">
        <f t="shared" si="39"/>
        <v>884000</v>
      </c>
      <c r="T474" s="104" t="s">
        <v>2412</v>
      </c>
      <c r="U474" s="267">
        <f t="shared" si="36"/>
        <v>822120</v>
      </c>
    </row>
    <row r="475" spans="1:21" ht="14.25" customHeight="1">
      <c r="F475" s="481">
        <f>SUM(F6:F474)</f>
        <v>147520862.74000001</v>
      </c>
      <c r="H475" s="481">
        <f>SUM(H6:H474)</f>
        <v>187665214.61999986</v>
      </c>
      <c r="I475" s="481"/>
      <c r="J475" s="481">
        <f>SUM(J6:J474)</f>
        <v>187441533.68000001</v>
      </c>
      <c r="L475" s="481">
        <f>SUM(L6:L474)</f>
        <v>202305045</v>
      </c>
      <c r="M475" s="481">
        <f>SUM(M6:M474)</f>
        <v>192591221</v>
      </c>
      <c r="O475" s="255"/>
      <c r="P475" s="255"/>
      <c r="Q475" s="255"/>
      <c r="R475" s="255"/>
    </row>
    <row r="476" spans="1:21" ht="14.25" customHeight="1">
      <c r="N476" s="164" t="s">
        <v>1198</v>
      </c>
      <c r="O476" s="255">
        <f>SUM(O6:O475)</f>
        <v>691872364.49426615</v>
      </c>
      <c r="P476" s="255">
        <f>SUM(P6:P475)</f>
        <v>772158905.9460001</v>
      </c>
      <c r="Q476" s="255">
        <f>SUM(Q6:Q475)</f>
        <v>809081201.51919937</v>
      </c>
      <c r="R476" s="255">
        <f>SUM(R6:R475)</f>
        <v>777170116.66666675</v>
      </c>
      <c r="U476" s="395">
        <f>SUM(U6:U475)</f>
        <v>722768208.49999976</v>
      </c>
    </row>
    <row r="477" spans="1:21" ht="14.25" customHeight="1">
      <c r="N477" s="164" t="s">
        <v>3536</v>
      </c>
      <c r="O477" s="255">
        <f>+O476*3%</f>
        <v>20756170.934827983</v>
      </c>
      <c r="P477" s="255">
        <f>+P476*7%</f>
        <v>54051123.416220009</v>
      </c>
      <c r="Q477" s="255">
        <f>+Q476*7%</f>
        <v>56635684.106343962</v>
      </c>
      <c r="R477" s="255">
        <f>+R476*7%</f>
        <v>54401908.166666679</v>
      </c>
    </row>
    <row r="478" spans="1:21" ht="14.25" customHeight="1" thickBot="1">
      <c r="N478" s="164" t="s">
        <v>3537</v>
      </c>
      <c r="O478" s="255">
        <f>+O476-O477</f>
        <v>671116193.55943823</v>
      </c>
      <c r="P478" s="255">
        <f>+P476-P477</f>
        <v>718107782.52978015</v>
      </c>
      <c r="Q478" s="255">
        <f>+Q476-Q477</f>
        <v>752445517.41285539</v>
      </c>
      <c r="R478" s="482">
        <f>+R476-R477</f>
        <v>722768208.50000012</v>
      </c>
    </row>
    <row r="479" spans="1:21" ht="14.25" customHeight="1" thickTop="1">
      <c r="P479" s="483"/>
      <c r="Q479" s="483"/>
      <c r="R479" s="483"/>
    </row>
    <row r="480" spans="1:21" ht="14.25" customHeight="1">
      <c r="R480" s="255">
        <v>722768200</v>
      </c>
    </row>
    <row r="481" spans="15:18" ht="14.25" customHeight="1">
      <c r="O481" s="256"/>
      <c r="P481" s="256"/>
      <c r="Q481" s="256"/>
      <c r="R481" s="256">
        <f>+R480-R478</f>
        <v>-8.5000001192092896</v>
      </c>
    </row>
    <row r="482" spans="15:18" ht="14.25" customHeight="1">
      <c r="O482" s="256"/>
      <c r="P482" s="256"/>
      <c r="Q482" s="256"/>
      <c r="R482" s="256"/>
    </row>
    <row r="483" spans="15:18" ht="14.25" customHeight="1">
      <c r="P483" s="255"/>
    </row>
    <row r="484" spans="15:18" ht="14.25" customHeight="1">
      <c r="P484" s="255"/>
    </row>
    <row r="485" spans="15:18" ht="14.25" customHeight="1">
      <c r="P485" s="255"/>
    </row>
    <row r="486" spans="15:18" ht="14.25" customHeight="1">
      <c r="P486" s="484"/>
    </row>
  </sheetData>
  <autoFilter ref="A5:O486" xr:uid="{00000000-0009-0000-0000-00000F000000}"/>
  <mergeCells count="9">
    <mergeCell ref="A4:D4"/>
    <mergeCell ref="A3:D3"/>
    <mergeCell ref="E3:F3"/>
    <mergeCell ref="G3:H3"/>
    <mergeCell ref="A1:R1"/>
    <mergeCell ref="A2:R2"/>
    <mergeCell ref="I3:K3"/>
    <mergeCell ref="L3:M3"/>
    <mergeCell ref="K4:K5"/>
  </mergeCells>
  <hyperlinks>
    <hyperlink ref="D149" r:id="rId2" display="https://www.hiltrento.com/sellos-manuales/871-sello-numerador-12-mm-6-digitos.html" xr:uid="{3A402B27-924F-4AF7-BB96-695B5E6E0046}"/>
  </hyperlinks>
  <pageMargins left="0.70866141732283472" right="0.70866141732283472" top="0.94488188976377963" bottom="0.94488188976377963" header="0.31496062992125984" footer="0.31496062992125984"/>
  <pageSetup scale="60" fitToHeight="0" orientation="landscape" horizontalDpi="4294967294" verticalDpi="4294967294" r:id="rId3"/>
  <legacy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39997558519241921"/>
  </sheetPr>
  <dimension ref="A1:D27"/>
  <sheetViews>
    <sheetView workbookViewId="0">
      <selection activeCell="A2" sqref="A2"/>
    </sheetView>
  </sheetViews>
  <sheetFormatPr baseColWidth="10" defaultColWidth="11.42578125" defaultRowHeight="12"/>
  <cols>
    <col min="1" max="1" width="5" style="96" bestFit="1" customWidth="1"/>
    <col min="2" max="2" width="14.7109375" style="96" bestFit="1" customWidth="1"/>
    <col min="3" max="3" width="65.85546875" style="96" bestFit="1" customWidth="1"/>
    <col min="4" max="4" width="63.7109375" style="96" bestFit="1" customWidth="1"/>
    <col min="5" max="16384" width="11.42578125" style="96"/>
  </cols>
  <sheetData>
    <row r="1" spans="1:4">
      <c r="A1" s="303" t="s">
        <v>2808</v>
      </c>
      <c r="B1" s="303" t="s">
        <v>2725</v>
      </c>
      <c r="C1" s="303" t="s">
        <v>2726</v>
      </c>
      <c r="D1" s="303" t="s">
        <v>2727</v>
      </c>
    </row>
    <row r="2" spans="1:4">
      <c r="A2" s="304">
        <v>1</v>
      </c>
      <c r="B2" s="304">
        <v>14111500</v>
      </c>
      <c r="C2" s="305" t="s">
        <v>2728</v>
      </c>
      <c r="D2" s="305" t="s">
        <v>3341</v>
      </c>
    </row>
    <row r="3" spans="1:4">
      <c r="A3" s="304">
        <v>2</v>
      </c>
      <c r="B3" s="304">
        <v>14121500</v>
      </c>
      <c r="C3" s="305" t="s">
        <v>3342</v>
      </c>
      <c r="D3" s="305" t="s">
        <v>2729</v>
      </c>
    </row>
    <row r="4" spans="1:4">
      <c r="A4" s="304">
        <v>3</v>
      </c>
      <c r="B4" s="304">
        <v>24141700</v>
      </c>
      <c r="C4" s="305" t="s">
        <v>2730</v>
      </c>
      <c r="D4" s="305" t="s">
        <v>2731</v>
      </c>
    </row>
    <row r="5" spans="1:4">
      <c r="A5" s="304">
        <v>4</v>
      </c>
      <c r="B5" s="304">
        <v>39111800</v>
      </c>
      <c r="C5" s="305" t="s">
        <v>2733</v>
      </c>
      <c r="D5" s="305" t="s">
        <v>2734</v>
      </c>
    </row>
    <row r="6" spans="1:4">
      <c r="A6" s="304">
        <v>5</v>
      </c>
      <c r="B6" s="304">
        <v>44101800</v>
      </c>
      <c r="C6" s="305" t="s">
        <v>2735</v>
      </c>
      <c r="D6" s="305" t="s">
        <v>2736</v>
      </c>
    </row>
    <row r="7" spans="1:4">
      <c r="A7" s="304">
        <v>6</v>
      </c>
      <c r="B7" s="304">
        <v>44111900</v>
      </c>
      <c r="C7" s="305" t="s">
        <v>2737</v>
      </c>
      <c r="D7" s="305" t="s">
        <v>2738</v>
      </c>
    </row>
    <row r="8" spans="1:4">
      <c r="A8" s="304">
        <v>7</v>
      </c>
      <c r="B8" s="304">
        <v>44111500</v>
      </c>
      <c r="C8" s="305" t="s">
        <v>2739</v>
      </c>
      <c r="D8" s="305" t="s">
        <v>2740</v>
      </c>
    </row>
    <row r="9" spans="1:4">
      <c r="A9" s="304">
        <v>8</v>
      </c>
      <c r="B9" s="304">
        <v>44121600</v>
      </c>
      <c r="C9" s="305" t="s">
        <v>2739</v>
      </c>
      <c r="D9" s="305" t="s">
        <v>2741</v>
      </c>
    </row>
    <row r="10" spans="1:4">
      <c r="A10" s="304">
        <v>9</v>
      </c>
      <c r="B10" s="304">
        <v>44121700</v>
      </c>
      <c r="C10" s="305" t="s">
        <v>2739</v>
      </c>
      <c r="D10" s="305" t="s">
        <v>2742</v>
      </c>
    </row>
    <row r="11" spans="1:4">
      <c r="A11" s="304">
        <v>10</v>
      </c>
      <c r="B11" s="304">
        <v>44121900</v>
      </c>
      <c r="C11" s="305" t="s">
        <v>2739</v>
      </c>
      <c r="D11" s="305" t="s">
        <v>2743</v>
      </c>
    </row>
    <row r="12" spans="1:4">
      <c r="A12" s="304">
        <v>11</v>
      </c>
      <c r="B12" s="304">
        <v>44122000</v>
      </c>
      <c r="C12" s="305" t="s">
        <v>2739</v>
      </c>
      <c r="D12" s="305" t="s">
        <v>2744</v>
      </c>
    </row>
    <row r="13" spans="1:4">
      <c r="A13" s="304">
        <v>12</v>
      </c>
      <c r="B13" s="304">
        <v>32101600</v>
      </c>
      <c r="C13" s="305" t="s">
        <v>2732</v>
      </c>
      <c r="D13" s="305" t="s">
        <v>3351</v>
      </c>
    </row>
    <row r="14" spans="1:4">
      <c r="A14" s="304">
        <v>13</v>
      </c>
      <c r="B14" s="304">
        <v>43211700</v>
      </c>
      <c r="C14" s="305" t="s">
        <v>3343</v>
      </c>
      <c r="D14" s="305" t="s">
        <v>3344</v>
      </c>
    </row>
    <row r="15" spans="1:4">
      <c r="A15" s="304">
        <v>14</v>
      </c>
      <c r="B15" s="304">
        <v>44101700</v>
      </c>
      <c r="C15" s="305" t="s">
        <v>2735</v>
      </c>
      <c r="D15" s="305" t="s">
        <v>2745</v>
      </c>
    </row>
    <row r="16" spans="1:4">
      <c r="A16" s="304">
        <v>15</v>
      </c>
      <c r="B16" s="304">
        <v>44103000</v>
      </c>
      <c r="C16" s="305" t="s">
        <v>2735</v>
      </c>
      <c r="D16" s="305" t="s">
        <v>3345</v>
      </c>
    </row>
    <row r="17" spans="1:4">
      <c r="A17" s="304">
        <v>16</v>
      </c>
      <c r="B17" s="304">
        <v>44103100</v>
      </c>
      <c r="C17" s="305" t="s">
        <v>2735</v>
      </c>
      <c r="D17" s="305" t="s">
        <v>2746</v>
      </c>
    </row>
    <row r="18" spans="1:4">
      <c r="A18" s="304">
        <v>17</v>
      </c>
      <c r="B18" s="304">
        <v>50161500</v>
      </c>
      <c r="C18" s="305" t="s">
        <v>2747</v>
      </c>
      <c r="D18" s="305" t="s">
        <v>2748</v>
      </c>
    </row>
    <row r="19" spans="1:4">
      <c r="A19" s="304">
        <v>18</v>
      </c>
      <c r="B19" s="304">
        <v>50171700</v>
      </c>
      <c r="C19" s="305" t="s">
        <v>2747</v>
      </c>
      <c r="D19" s="305" t="s">
        <v>2749</v>
      </c>
    </row>
    <row r="20" spans="1:4">
      <c r="A20" s="304">
        <v>19</v>
      </c>
      <c r="B20" s="304">
        <v>50201700</v>
      </c>
      <c r="C20" s="305" t="s">
        <v>2747</v>
      </c>
      <c r="D20" s="305" t="s">
        <v>2750</v>
      </c>
    </row>
    <row r="21" spans="1:4">
      <c r="A21" s="304">
        <v>20</v>
      </c>
      <c r="B21" s="304">
        <v>47121800</v>
      </c>
      <c r="C21" s="305" t="s">
        <v>2751</v>
      </c>
      <c r="D21" s="305" t="s">
        <v>2752</v>
      </c>
    </row>
    <row r="22" spans="1:4">
      <c r="A22" s="304">
        <v>21</v>
      </c>
      <c r="B22" s="304">
        <v>47121900</v>
      </c>
      <c r="C22" s="305" t="s">
        <v>2751</v>
      </c>
      <c r="D22" s="305" t="s">
        <v>2753</v>
      </c>
    </row>
    <row r="23" spans="1:4">
      <c r="A23" s="304">
        <v>22</v>
      </c>
      <c r="B23" s="304">
        <v>47131500</v>
      </c>
      <c r="C23" s="305" t="s">
        <v>2751</v>
      </c>
      <c r="D23" s="305" t="s">
        <v>2754</v>
      </c>
    </row>
    <row r="24" spans="1:4">
      <c r="A24" s="304">
        <v>23</v>
      </c>
      <c r="B24" s="304">
        <v>47131600</v>
      </c>
      <c r="C24" s="305" t="s">
        <v>2751</v>
      </c>
      <c r="D24" s="305" t="s">
        <v>2755</v>
      </c>
    </row>
    <row r="25" spans="1:4">
      <c r="A25" s="304">
        <v>24</v>
      </c>
      <c r="B25" s="304">
        <v>47131700</v>
      </c>
      <c r="C25" s="305" t="s">
        <v>2751</v>
      </c>
      <c r="D25" s="305" t="s">
        <v>2756</v>
      </c>
    </row>
    <row r="26" spans="1:4">
      <c r="A26" s="304">
        <v>25</v>
      </c>
      <c r="B26" s="304">
        <v>47131800</v>
      </c>
      <c r="C26" s="305" t="s">
        <v>2751</v>
      </c>
      <c r="D26" s="305" t="s">
        <v>2757</v>
      </c>
    </row>
    <row r="27" spans="1:4">
      <c r="A27" s="304">
        <v>26</v>
      </c>
      <c r="B27" s="304">
        <v>82121500</v>
      </c>
      <c r="C27" s="305" t="s">
        <v>2758</v>
      </c>
      <c r="D27" s="305" t="s">
        <v>2759</v>
      </c>
    </row>
  </sheetData>
  <conditionalFormatting sqref="B1:B1048576">
    <cfRule type="duplicateValues" dxfId="1" priority="1"/>
  </conditionalFormatting>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6DA2C-EBD4-4374-977F-9666ADBD0E36}">
  <sheetPr>
    <tabColor theme="9" tint="0.39997558519241921"/>
    <pageSetUpPr fitToPage="1"/>
  </sheetPr>
  <dimension ref="A1:X529"/>
  <sheetViews>
    <sheetView zoomScale="85" zoomScaleNormal="85" workbookViewId="0">
      <pane xSplit="4" ySplit="5" topLeftCell="E487" activePane="bottomRight" state="frozen"/>
      <selection pane="topRight" activeCell="I1" sqref="I1"/>
      <selection pane="bottomLeft" activeCell="A4" sqref="A4"/>
      <selection pane="bottomRight" activeCell="K506" sqref="K506"/>
    </sheetView>
  </sheetViews>
  <sheetFormatPr baseColWidth="10" defaultColWidth="11.42578125" defaultRowHeight="12.75" outlineLevelCol="1"/>
  <cols>
    <col min="1" max="1" width="10.85546875" style="153" bestFit="1" customWidth="1"/>
    <col min="2" max="2" width="17.140625" style="153" bestFit="1" customWidth="1"/>
    <col min="3" max="3" width="19.28515625" style="153" bestFit="1" customWidth="1"/>
    <col min="4" max="4" width="97.85546875" style="153" customWidth="1"/>
    <col min="5" max="5" width="14.42578125" style="154" customWidth="1"/>
    <col min="6" max="6" width="15.5703125" style="154" customWidth="1"/>
    <col min="7" max="7" width="14" style="153" customWidth="1" collapsed="1"/>
    <col min="8" max="8" width="17.85546875" style="153" customWidth="1"/>
    <col min="9" max="9" width="38.28515625" style="153" customWidth="1" outlineLevel="1"/>
    <col min="10" max="10" width="20.42578125" style="153" customWidth="1"/>
    <col min="11" max="11" width="18.140625" style="153" customWidth="1"/>
    <col min="12" max="12" width="17.7109375" style="164" customWidth="1"/>
    <col min="13" max="14" width="23.85546875" style="154" customWidth="1"/>
    <col min="15" max="15" width="3.5703125" style="154" customWidth="1"/>
    <col min="16" max="16" width="19.28515625" style="154" bestFit="1" customWidth="1"/>
    <col min="17" max="17" width="20.85546875" style="154" bestFit="1" customWidth="1"/>
    <col min="18" max="18" width="3.5703125" style="154" customWidth="1"/>
    <col min="19" max="19" width="18" style="154" bestFit="1" customWidth="1"/>
    <col min="20" max="20" width="22.42578125" style="154" bestFit="1" customWidth="1"/>
    <col min="21" max="21" width="11.42578125" style="154"/>
    <col min="22" max="22" width="18" style="154" bestFit="1" customWidth="1"/>
    <col min="23" max="23" width="16.7109375" style="154" bestFit="1" customWidth="1"/>
    <col min="24" max="24" width="6.7109375" style="154" bestFit="1" customWidth="1"/>
    <col min="25" max="16384" width="11.42578125" style="154"/>
  </cols>
  <sheetData>
    <row r="1" spans="1:24" ht="13.5" thickBot="1">
      <c r="A1" s="735" t="s">
        <v>2211</v>
      </c>
      <c r="B1" s="736"/>
      <c r="C1" s="736"/>
      <c r="D1" s="737"/>
      <c r="E1" s="735"/>
      <c r="F1" s="736"/>
      <c r="G1" s="736"/>
      <c r="H1" s="737"/>
      <c r="I1" s="738"/>
      <c r="J1" s="735"/>
      <c r="K1" s="736"/>
      <c r="L1" s="736"/>
      <c r="M1" s="736"/>
      <c r="N1" s="737"/>
    </row>
    <row r="2" spans="1:24" ht="13.5" thickBot="1">
      <c r="A2" s="728" t="s">
        <v>2210</v>
      </c>
      <c r="B2" s="729"/>
      <c r="C2" s="729"/>
      <c r="D2" s="730"/>
      <c r="E2" s="728"/>
      <c r="F2" s="729"/>
      <c r="G2" s="729"/>
      <c r="H2" s="730"/>
      <c r="I2" s="739"/>
      <c r="J2" s="728"/>
      <c r="K2" s="729"/>
      <c r="L2" s="729"/>
      <c r="M2" s="729"/>
      <c r="N2" s="730"/>
    </row>
    <row r="3" spans="1:24">
      <c r="A3" s="723"/>
      <c r="B3" s="724"/>
      <c r="C3" s="724"/>
      <c r="D3" s="724"/>
      <c r="E3" s="740" t="s">
        <v>2201</v>
      </c>
      <c r="F3" s="740"/>
      <c r="G3" s="726" t="s">
        <v>2202</v>
      </c>
      <c r="H3" s="727"/>
      <c r="I3" s="163"/>
      <c r="J3" s="741"/>
      <c r="K3" s="741"/>
    </row>
    <row r="4" spans="1:24" ht="25.5">
      <c r="A4" s="721" t="s">
        <v>868</v>
      </c>
      <c r="B4" s="722"/>
      <c r="C4" s="722"/>
      <c r="D4" s="722"/>
      <c r="E4" s="41" t="s">
        <v>3376</v>
      </c>
      <c r="F4" s="41" t="s">
        <v>2935</v>
      </c>
      <c r="G4" s="41" t="s">
        <v>3376</v>
      </c>
      <c r="H4" s="41" t="s">
        <v>2935</v>
      </c>
      <c r="I4" s="165"/>
      <c r="J4" s="166"/>
      <c r="K4" s="166"/>
    </row>
    <row r="5" spans="1:24" ht="63.75">
      <c r="A5" s="167" t="s">
        <v>869</v>
      </c>
      <c r="B5" s="167" t="s">
        <v>3297</v>
      </c>
      <c r="C5" s="167" t="s">
        <v>2580</v>
      </c>
      <c r="D5" s="167" t="s">
        <v>2910</v>
      </c>
      <c r="E5" s="167" t="s">
        <v>1196</v>
      </c>
      <c r="F5" s="167" t="s">
        <v>1196</v>
      </c>
      <c r="G5" s="330" t="s">
        <v>1196</v>
      </c>
      <c r="H5" s="330" t="s">
        <v>1196</v>
      </c>
      <c r="I5" s="330" t="s">
        <v>2203</v>
      </c>
      <c r="J5" s="167" t="s">
        <v>2204</v>
      </c>
      <c r="K5" s="167" t="s">
        <v>2205</v>
      </c>
      <c r="L5" s="168" t="s">
        <v>3280</v>
      </c>
      <c r="M5" s="168" t="s">
        <v>2206</v>
      </c>
      <c r="N5" s="169" t="s">
        <v>2207</v>
      </c>
      <c r="P5" s="167" t="s">
        <v>2580</v>
      </c>
      <c r="Q5" s="167" t="s">
        <v>2618</v>
      </c>
    </row>
    <row r="6" spans="1:24" ht="14.25" customHeight="1">
      <c r="A6" s="98">
        <v>1</v>
      </c>
      <c r="B6" s="98" t="s">
        <v>876</v>
      </c>
      <c r="C6" s="98" t="s">
        <v>2317</v>
      </c>
      <c r="D6" s="98" t="s">
        <v>2318</v>
      </c>
      <c r="E6" s="170">
        <v>10015.040000000001</v>
      </c>
      <c r="F6" s="170">
        <v>10264.94</v>
      </c>
      <c r="G6" s="171">
        <f>+H6*1.05</f>
        <v>11561.550000000001</v>
      </c>
      <c r="H6" s="171">
        <v>11011</v>
      </c>
      <c r="I6" s="171" t="s">
        <v>2584</v>
      </c>
      <c r="J6" s="172">
        <f t="shared" ref="J6:K21" si="0">((G6-E6)/G6)*100</f>
        <v>13.376320649047923</v>
      </c>
      <c r="K6" s="172">
        <f t="shared" si="0"/>
        <v>6.7755880483153161</v>
      </c>
      <c r="L6" s="173">
        <v>75</v>
      </c>
      <c r="M6" s="174">
        <f>+L6*((E6+F6)/2)</f>
        <v>760499.25000000012</v>
      </c>
      <c r="N6" s="174">
        <f>(+L6*((G6+H6)/2))</f>
        <v>846470.62500000012</v>
      </c>
      <c r="P6" s="98" t="s">
        <v>2317</v>
      </c>
      <c r="Q6" s="267">
        <f>+N6</f>
        <v>846470.62500000012</v>
      </c>
      <c r="S6" s="261" t="s">
        <v>3377</v>
      </c>
      <c r="T6" t="s">
        <v>2619</v>
      </c>
      <c r="V6" s="393" t="s">
        <v>3378</v>
      </c>
      <c r="W6" s="393" t="s">
        <v>3379</v>
      </c>
      <c r="X6" s="393" t="s">
        <v>3380</v>
      </c>
    </row>
    <row r="7" spans="1:24" ht="14.25" customHeight="1">
      <c r="A7" s="98">
        <v>2</v>
      </c>
      <c r="B7" s="98" t="s">
        <v>876</v>
      </c>
      <c r="C7" s="98" t="s">
        <v>2317</v>
      </c>
      <c r="D7" s="98" t="s">
        <v>2319</v>
      </c>
      <c r="E7" s="170">
        <v>17526.32</v>
      </c>
      <c r="F7" s="170">
        <v>17526.32</v>
      </c>
      <c r="G7" s="171">
        <f>+H7*1.05</f>
        <v>15540</v>
      </c>
      <c r="H7" s="171">
        <v>14800</v>
      </c>
      <c r="I7" s="171" t="s">
        <v>2584</v>
      </c>
      <c r="J7" s="172">
        <f t="shared" si="0"/>
        <v>-12.78198198198198</v>
      </c>
      <c r="K7" s="172">
        <f t="shared" si="0"/>
        <v>-18.421081081081077</v>
      </c>
      <c r="L7" s="173">
        <v>630</v>
      </c>
      <c r="M7" s="174">
        <f t="shared" ref="M7:M70" si="1">+L7*((E7+F7)/2)</f>
        <v>11041581.6</v>
      </c>
      <c r="N7" s="174">
        <f t="shared" ref="N7:N70" si="2">(+L7*((G7+H7)/2))</f>
        <v>9557100</v>
      </c>
      <c r="P7" s="98" t="s">
        <v>2317</v>
      </c>
      <c r="Q7" s="267">
        <f t="shared" ref="Q7:Q70" si="3">+N7</f>
        <v>9557100</v>
      </c>
      <c r="S7" s="250" t="s">
        <v>2398</v>
      </c>
      <c r="T7" s="83">
        <v>7395781.9250000007</v>
      </c>
      <c r="V7" s="250" t="s">
        <v>2398</v>
      </c>
      <c r="W7" s="83">
        <v>7395781.9250000007</v>
      </c>
      <c r="X7" s="394">
        <f>+T7-W7</f>
        <v>0</v>
      </c>
    </row>
    <row r="8" spans="1:24" ht="14.25" customHeight="1">
      <c r="A8" s="98">
        <v>3</v>
      </c>
      <c r="B8" s="100" t="s">
        <v>876</v>
      </c>
      <c r="C8" s="100" t="s">
        <v>2320</v>
      </c>
      <c r="D8" s="100" t="s">
        <v>881</v>
      </c>
      <c r="E8" s="173">
        <v>188.02</v>
      </c>
      <c r="F8" s="173">
        <v>188.02</v>
      </c>
      <c r="G8" s="171">
        <f>+H8*1.05</f>
        <v>15265.95</v>
      </c>
      <c r="H8" s="175">
        <v>14539</v>
      </c>
      <c r="I8" s="171" t="s">
        <v>2584</v>
      </c>
      <c r="J8" s="172">
        <f t="shared" si="0"/>
        <v>98.76837013091226</v>
      </c>
      <c r="K8" s="172">
        <f t="shared" si="0"/>
        <v>98.706788637457862</v>
      </c>
      <c r="L8" s="173">
        <v>1</v>
      </c>
      <c r="M8" s="174">
        <f t="shared" si="1"/>
        <v>188.02</v>
      </c>
      <c r="N8" s="174">
        <f t="shared" si="2"/>
        <v>14902.475</v>
      </c>
      <c r="P8" s="100" t="s">
        <v>2320</v>
      </c>
      <c r="Q8" s="267">
        <f t="shared" si="3"/>
        <v>14902.475</v>
      </c>
      <c r="S8" s="250" t="s">
        <v>2443</v>
      </c>
      <c r="T8" s="83">
        <v>2417444.0499999998</v>
      </c>
      <c r="V8" s="250" t="s">
        <v>2443</v>
      </c>
      <c r="W8" s="83">
        <v>2417444.0499999998</v>
      </c>
      <c r="X8" s="394">
        <f t="shared" ref="X8:X18" si="4">+T8-W8</f>
        <v>0</v>
      </c>
    </row>
    <row r="9" spans="1:24" ht="14.25" customHeight="1">
      <c r="A9" s="98">
        <v>4</v>
      </c>
      <c r="B9" s="98" t="s">
        <v>876</v>
      </c>
      <c r="C9" s="98" t="s">
        <v>2320</v>
      </c>
      <c r="D9" s="98" t="s">
        <v>882</v>
      </c>
      <c r="E9" s="170">
        <v>10391.08</v>
      </c>
      <c r="F9" s="170">
        <v>312.97000000000003</v>
      </c>
      <c r="G9" s="171">
        <f t="shared" ref="G9:G72" si="5">+H9*1.05</f>
        <v>11707.5</v>
      </c>
      <c r="H9" s="171">
        <v>11150</v>
      </c>
      <c r="I9" s="171" t="s">
        <v>2584</v>
      </c>
      <c r="J9" s="172">
        <f t="shared" si="0"/>
        <v>11.24424514200299</v>
      </c>
      <c r="K9" s="172">
        <f t="shared" si="0"/>
        <v>97.193094170403597</v>
      </c>
      <c r="L9" s="173">
        <v>43</v>
      </c>
      <c r="M9" s="174">
        <f t="shared" si="1"/>
        <v>230137.07499999998</v>
      </c>
      <c r="N9" s="174">
        <f t="shared" si="2"/>
        <v>491436.25</v>
      </c>
      <c r="P9" s="98" t="s">
        <v>2320</v>
      </c>
      <c r="Q9" s="267">
        <f t="shared" si="3"/>
        <v>491436.25</v>
      </c>
      <c r="S9" s="250" t="s">
        <v>2412</v>
      </c>
      <c r="T9" s="83">
        <v>11884844.25</v>
      </c>
      <c r="V9" s="250" t="s">
        <v>2412</v>
      </c>
      <c r="W9" s="83">
        <v>11884844.25</v>
      </c>
      <c r="X9" s="394">
        <f t="shared" si="4"/>
        <v>0</v>
      </c>
    </row>
    <row r="10" spans="1:24" ht="14.25" customHeight="1">
      <c r="A10" s="98">
        <v>5</v>
      </c>
      <c r="B10" s="98" t="s">
        <v>876</v>
      </c>
      <c r="C10" s="98" t="s">
        <v>2322</v>
      </c>
      <c r="D10" s="98" t="s">
        <v>884</v>
      </c>
      <c r="E10" s="170">
        <v>25413.64</v>
      </c>
      <c r="F10" s="170">
        <v>24035.62</v>
      </c>
      <c r="G10" s="171">
        <f>+H10*1.05</f>
        <v>61559.4</v>
      </c>
      <c r="H10" s="175">
        <v>58628</v>
      </c>
      <c r="I10" s="171" t="s">
        <v>2584</v>
      </c>
      <c r="J10" s="172">
        <f t="shared" si="0"/>
        <v>58.71688158104206</v>
      </c>
      <c r="K10" s="172">
        <f t="shared" si="0"/>
        <v>59.003172545541382</v>
      </c>
      <c r="L10" s="173">
        <v>30</v>
      </c>
      <c r="M10" s="174">
        <f t="shared" si="1"/>
        <v>741738.89999999991</v>
      </c>
      <c r="N10" s="174">
        <f t="shared" si="2"/>
        <v>1802811</v>
      </c>
      <c r="P10" s="98" t="s">
        <v>2322</v>
      </c>
      <c r="Q10" s="267">
        <f t="shared" si="3"/>
        <v>1802811</v>
      </c>
      <c r="S10" s="250" t="s">
        <v>2371</v>
      </c>
      <c r="T10" s="83">
        <v>103164576.175</v>
      </c>
      <c r="U10"/>
      <c r="V10" s="250" t="s">
        <v>2371</v>
      </c>
      <c r="W10" s="83">
        <v>103164576.175</v>
      </c>
      <c r="X10" s="394">
        <f t="shared" si="4"/>
        <v>0</v>
      </c>
    </row>
    <row r="11" spans="1:24" ht="14.25" customHeight="1">
      <c r="A11" s="98">
        <v>6</v>
      </c>
      <c r="B11" s="98" t="s">
        <v>876</v>
      </c>
      <c r="C11" s="98" t="s">
        <v>2322</v>
      </c>
      <c r="D11" s="98" t="s">
        <v>885</v>
      </c>
      <c r="E11" s="170">
        <v>25788.489999999998</v>
      </c>
      <c r="F11" s="170">
        <v>16274.44</v>
      </c>
      <c r="G11" s="171">
        <f t="shared" si="5"/>
        <v>61559.4</v>
      </c>
      <c r="H11" s="175">
        <v>58628</v>
      </c>
      <c r="I11" s="171" t="s">
        <v>2584</v>
      </c>
      <c r="J11" s="172">
        <f t="shared" si="0"/>
        <v>58.107957517454686</v>
      </c>
      <c r="K11" s="172">
        <f t="shared" si="0"/>
        <v>72.241181687930677</v>
      </c>
      <c r="L11" s="173">
        <v>10</v>
      </c>
      <c r="M11" s="174">
        <f t="shared" si="1"/>
        <v>210314.65</v>
      </c>
      <c r="N11" s="174">
        <f t="shared" si="2"/>
        <v>600937</v>
      </c>
      <c r="P11" s="98" t="s">
        <v>2322</v>
      </c>
      <c r="Q11" s="267">
        <f t="shared" si="3"/>
        <v>600937</v>
      </c>
      <c r="S11" s="250" t="s">
        <v>2369</v>
      </c>
      <c r="T11" s="83">
        <v>2226039.65</v>
      </c>
      <c r="U11"/>
      <c r="V11" s="250" t="s">
        <v>2369</v>
      </c>
      <c r="W11" s="83">
        <v>2226039.65</v>
      </c>
      <c r="X11" s="394">
        <f t="shared" si="4"/>
        <v>0</v>
      </c>
    </row>
    <row r="12" spans="1:24" ht="14.25" customHeight="1">
      <c r="A12" s="98">
        <v>7</v>
      </c>
      <c r="B12" s="98" t="s">
        <v>876</v>
      </c>
      <c r="C12" s="98" t="s">
        <v>2320</v>
      </c>
      <c r="D12" s="98" t="s">
        <v>2325</v>
      </c>
      <c r="E12" s="170">
        <v>625.94000000000005</v>
      </c>
      <c r="F12" s="170">
        <v>625.94000000000005</v>
      </c>
      <c r="G12" s="171">
        <f t="shared" si="5"/>
        <v>70455</v>
      </c>
      <c r="H12" s="175">
        <v>67100</v>
      </c>
      <c r="I12" s="171" t="s">
        <v>2195</v>
      </c>
      <c r="J12" s="172">
        <f t="shared" si="0"/>
        <v>99.111574764033776</v>
      </c>
      <c r="K12" s="172">
        <f t="shared" si="0"/>
        <v>99.067153502235456</v>
      </c>
      <c r="L12" s="173">
        <v>1</v>
      </c>
      <c r="M12" s="174">
        <f t="shared" si="1"/>
        <v>625.94000000000005</v>
      </c>
      <c r="N12" s="174">
        <f t="shared" si="2"/>
        <v>68777.5</v>
      </c>
      <c r="P12" s="98" t="s">
        <v>2320</v>
      </c>
      <c r="Q12" s="267">
        <f t="shared" si="3"/>
        <v>68777.5</v>
      </c>
      <c r="S12" s="250" t="s">
        <v>2357</v>
      </c>
      <c r="T12" s="83">
        <v>108239474.83099997</v>
      </c>
      <c r="U12"/>
      <c r="V12" s="250" t="s">
        <v>2357</v>
      </c>
      <c r="W12" s="83">
        <v>108239474.83099999</v>
      </c>
      <c r="X12" s="394">
        <f t="shared" si="4"/>
        <v>0</v>
      </c>
    </row>
    <row r="13" spans="1:24" ht="14.25" customHeight="1">
      <c r="A13" s="98">
        <v>8</v>
      </c>
      <c r="B13" s="98" t="s">
        <v>876</v>
      </c>
      <c r="C13" s="98" t="s">
        <v>2322</v>
      </c>
      <c r="D13" s="98" t="s">
        <v>887</v>
      </c>
      <c r="E13" s="170">
        <v>22032.85</v>
      </c>
      <c r="F13" s="170">
        <v>21406.91</v>
      </c>
      <c r="G13" s="171">
        <f t="shared" si="5"/>
        <v>17745</v>
      </c>
      <c r="H13" s="171">
        <v>16900</v>
      </c>
      <c r="I13" s="171" t="s">
        <v>2584</v>
      </c>
      <c r="J13" s="172">
        <f t="shared" si="0"/>
        <v>-24.163708086785</v>
      </c>
      <c r="K13" s="172">
        <f t="shared" si="0"/>
        <v>-26.668106508875738</v>
      </c>
      <c r="L13" s="173">
        <v>483</v>
      </c>
      <c r="M13" s="174">
        <f t="shared" si="1"/>
        <v>10490702.039999999</v>
      </c>
      <c r="N13" s="174">
        <f t="shared" si="2"/>
        <v>8366767.5</v>
      </c>
      <c r="P13" s="98" t="s">
        <v>2322</v>
      </c>
      <c r="Q13" s="267">
        <f t="shared" si="3"/>
        <v>8366767.5</v>
      </c>
      <c r="S13" s="250" t="s">
        <v>2317</v>
      </c>
      <c r="T13" s="83">
        <v>19138728.614</v>
      </c>
      <c r="U13"/>
      <c r="V13" s="250" t="s">
        <v>2317</v>
      </c>
      <c r="W13" s="83">
        <v>19138728.619000003</v>
      </c>
      <c r="X13" s="394">
        <f t="shared" si="4"/>
        <v>-5.0000026822090149E-3</v>
      </c>
    </row>
    <row r="14" spans="1:24" ht="14.25" customHeight="1">
      <c r="A14" s="98">
        <v>9</v>
      </c>
      <c r="B14" s="98" t="s">
        <v>876</v>
      </c>
      <c r="C14" s="98" t="s">
        <v>2320</v>
      </c>
      <c r="D14" s="98" t="s">
        <v>889</v>
      </c>
      <c r="E14" s="173">
        <v>71482.11</v>
      </c>
      <c r="F14" s="173">
        <v>67977.56</v>
      </c>
      <c r="G14" s="171">
        <f t="shared" si="5"/>
        <v>38526.6</v>
      </c>
      <c r="H14" s="175">
        <v>36692</v>
      </c>
      <c r="I14" s="171" t="s">
        <v>2584</v>
      </c>
      <c r="J14" s="172">
        <f t="shared" si="0"/>
        <v>-85.539627166684838</v>
      </c>
      <c r="K14" s="172">
        <f t="shared" si="0"/>
        <v>-85.265343944184011</v>
      </c>
      <c r="L14" s="173">
        <v>31</v>
      </c>
      <c r="M14" s="174">
        <f t="shared" si="1"/>
        <v>2161624.8849999998</v>
      </c>
      <c r="N14" s="174">
        <f t="shared" si="2"/>
        <v>1165888.3</v>
      </c>
      <c r="P14" s="98" t="s">
        <v>2320</v>
      </c>
      <c r="Q14" s="267">
        <f t="shared" si="3"/>
        <v>1165888.3</v>
      </c>
      <c r="S14" s="250" t="s">
        <v>2322</v>
      </c>
      <c r="T14" s="83">
        <v>362108274.81699997</v>
      </c>
      <c r="U14"/>
      <c r="V14" s="250" t="s">
        <v>2322</v>
      </c>
      <c r="W14" s="83">
        <v>362108274.82199997</v>
      </c>
      <c r="X14" s="394">
        <f t="shared" si="4"/>
        <v>-4.999995231628418E-3</v>
      </c>
    </row>
    <row r="15" spans="1:24" ht="14.25" customHeight="1">
      <c r="A15" s="98">
        <v>10</v>
      </c>
      <c r="B15" s="98" t="s">
        <v>876</v>
      </c>
      <c r="C15" s="98" t="s">
        <v>2320</v>
      </c>
      <c r="D15" s="98" t="s">
        <v>2328</v>
      </c>
      <c r="E15" s="173">
        <v>4005.54</v>
      </c>
      <c r="F15" s="173">
        <v>4005.54</v>
      </c>
      <c r="G15" s="171">
        <f t="shared" si="5"/>
        <v>409.5</v>
      </c>
      <c r="H15" s="175">
        <v>390</v>
      </c>
      <c r="I15" s="171" t="s">
        <v>2196</v>
      </c>
      <c r="J15" s="172">
        <f t="shared" si="0"/>
        <v>-878.15384615384619</v>
      </c>
      <c r="K15" s="172">
        <f t="shared" si="0"/>
        <v>-927.06153846153848</v>
      </c>
      <c r="L15" s="173">
        <v>20</v>
      </c>
      <c r="M15" s="174">
        <f t="shared" si="1"/>
        <v>80110.8</v>
      </c>
      <c r="N15" s="174">
        <f t="shared" si="2"/>
        <v>7995</v>
      </c>
      <c r="P15" s="98" t="s">
        <v>2320</v>
      </c>
      <c r="Q15" s="267">
        <f t="shared" si="3"/>
        <v>7995</v>
      </c>
      <c r="S15" s="250" t="s">
        <v>2320</v>
      </c>
      <c r="T15" s="83">
        <v>57427234.219250023</v>
      </c>
      <c r="U15"/>
      <c r="V15" s="250" t="s">
        <v>2320</v>
      </c>
      <c r="W15" s="83">
        <v>57427234.219250031</v>
      </c>
      <c r="X15" s="394">
        <f t="shared" si="4"/>
        <v>0</v>
      </c>
    </row>
    <row r="16" spans="1:24" ht="14.25" customHeight="1">
      <c r="A16" s="98">
        <v>11</v>
      </c>
      <c r="B16" s="98" t="s">
        <v>876</v>
      </c>
      <c r="C16" s="98" t="s">
        <v>2320</v>
      </c>
      <c r="D16" s="98" t="s">
        <v>2330</v>
      </c>
      <c r="E16" s="173">
        <v>500.99</v>
      </c>
      <c r="F16" s="173">
        <v>500.99</v>
      </c>
      <c r="G16" s="171">
        <f t="shared" si="5"/>
        <v>2677.5</v>
      </c>
      <c r="H16" s="171">
        <v>2550</v>
      </c>
      <c r="I16" s="171" t="s">
        <v>2196</v>
      </c>
      <c r="J16" s="172">
        <f t="shared" si="0"/>
        <v>81.288888888888906</v>
      </c>
      <c r="K16" s="172">
        <f t="shared" si="0"/>
        <v>80.353333333333339</v>
      </c>
      <c r="L16" s="173">
        <v>1</v>
      </c>
      <c r="M16" s="174">
        <f t="shared" si="1"/>
        <v>500.99</v>
      </c>
      <c r="N16" s="174">
        <f t="shared" si="2"/>
        <v>2613.75</v>
      </c>
      <c r="P16" s="98" t="s">
        <v>2320</v>
      </c>
      <c r="Q16" s="267">
        <f t="shared" si="3"/>
        <v>2613.75</v>
      </c>
      <c r="S16" s="250" t="s">
        <v>2383</v>
      </c>
      <c r="T16" s="83">
        <v>617900.75</v>
      </c>
      <c r="U16"/>
      <c r="V16" s="250" t="s">
        <v>2383</v>
      </c>
      <c r="W16" s="83">
        <v>617900.75</v>
      </c>
      <c r="X16" s="394">
        <f t="shared" si="4"/>
        <v>0</v>
      </c>
    </row>
    <row r="17" spans="1:24" ht="14.25" customHeight="1">
      <c r="A17" s="98">
        <v>12</v>
      </c>
      <c r="B17" s="98" t="s">
        <v>876</v>
      </c>
      <c r="C17" s="98" t="s">
        <v>2320</v>
      </c>
      <c r="D17" s="98" t="s">
        <v>2331</v>
      </c>
      <c r="E17" s="173">
        <v>4005.54</v>
      </c>
      <c r="F17" s="173">
        <v>4005.54</v>
      </c>
      <c r="G17" s="171">
        <f t="shared" si="5"/>
        <v>409.5</v>
      </c>
      <c r="H17" s="175">
        <v>390</v>
      </c>
      <c r="I17" s="171" t="s">
        <v>2196</v>
      </c>
      <c r="J17" s="172">
        <f t="shared" si="0"/>
        <v>-878.15384615384619</v>
      </c>
      <c r="K17" s="172">
        <f t="shared" si="0"/>
        <v>-927.06153846153848</v>
      </c>
      <c r="L17" s="173">
        <v>18</v>
      </c>
      <c r="M17" s="174">
        <f t="shared" si="1"/>
        <v>72099.72</v>
      </c>
      <c r="N17" s="174">
        <f t="shared" si="2"/>
        <v>7195.5</v>
      </c>
      <c r="P17" s="98" t="s">
        <v>2320</v>
      </c>
      <c r="Q17" s="267">
        <f t="shared" si="3"/>
        <v>7195.5</v>
      </c>
      <c r="S17" s="250" t="s">
        <v>2380</v>
      </c>
      <c r="T17" s="83">
        <v>2687903.7275</v>
      </c>
      <c r="U17"/>
      <c r="V17" s="250" t="s">
        <v>2380</v>
      </c>
      <c r="W17" s="83">
        <v>2687903.7275</v>
      </c>
      <c r="X17" s="394">
        <f t="shared" si="4"/>
        <v>0</v>
      </c>
    </row>
    <row r="18" spans="1:24" ht="14.25" customHeight="1">
      <c r="A18" s="98">
        <v>13</v>
      </c>
      <c r="B18" s="98" t="s">
        <v>876</v>
      </c>
      <c r="C18" s="98" t="s">
        <v>2320</v>
      </c>
      <c r="D18" s="98" t="s">
        <v>1259</v>
      </c>
      <c r="E18" s="173">
        <v>376.04</v>
      </c>
      <c r="F18" s="173">
        <v>376.04</v>
      </c>
      <c r="G18" s="171">
        <f t="shared" si="5"/>
        <v>1590.75</v>
      </c>
      <c r="H18" s="175">
        <v>1515</v>
      </c>
      <c r="I18" s="171" t="s">
        <v>2585</v>
      </c>
      <c r="J18" s="172">
        <f t="shared" si="0"/>
        <v>76.360836083608362</v>
      </c>
      <c r="K18" s="172">
        <f t="shared" si="0"/>
        <v>75.178877887788786</v>
      </c>
      <c r="L18" s="173">
        <v>1</v>
      </c>
      <c r="M18" s="174">
        <f t="shared" si="1"/>
        <v>376.04</v>
      </c>
      <c r="N18" s="174">
        <f t="shared" si="2"/>
        <v>1552.875</v>
      </c>
      <c r="P18" s="98" t="s">
        <v>2320</v>
      </c>
      <c r="Q18" s="267">
        <f t="shared" si="3"/>
        <v>1552.875</v>
      </c>
      <c r="S18" s="250" t="s">
        <v>2396</v>
      </c>
      <c r="T18" s="83">
        <v>14997345.755999997</v>
      </c>
      <c r="U18"/>
      <c r="V18" s="250" t="s">
        <v>2396</v>
      </c>
      <c r="W18" s="83">
        <v>14997345.760999998</v>
      </c>
      <c r="X18" s="394">
        <f t="shared" si="4"/>
        <v>-5.0000008195638657E-3</v>
      </c>
    </row>
    <row r="19" spans="1:24" ht="14.25" customHeight="1">
      <c r="A19" s="98">
        <v>14</v>
      </c>
      <c r="B19" s="98" t="s">
        <v>876</v>
      </c>
      <c r="C19" s="98" t="s">
        <v>2320</v>
      </c>
      <c r="D19" s="98" t="s">
        <v>891</v>
      </c>
      <c r="E19" s="173">
        <v>249.9</v>
      </c>
      <c r="F19" s="173">
        <v>249.9</v>
      </c>
      <c r="G19" s="171">
        <f t="shared" si="5"/>
        <v>13996.5</v>
      </c>
      <c r="H19" s="175">
        <v>13330</v>
      </c>
      <c r="I19" s="171" t="s">
        <v>2586</v>
      </c>
      <c r="J19" s="172">
        <f t="shared" si="0"/>
        <v>98.214553638409612</v>
      </c>
      <c r="K19" s="172">
        <f t="shared" si="0"/>
        <v>98.125281320330089</v>
      </c>
      <c r="L19" s="173">
        <v>4</v>
      </c>
      <c r="M19" s="174">
        <f t="shared" si="1"/>
        <v>999.6</v>
      </c>
      <c r="N19" s="174">
        <f t="shared" si="2"/>
        <v>54653</v>
      </c>
      <c r="P19" s="98" t="s">
        <v>2320</v>
      </c>
      <c r="Q19" s="267">
        <f t="shared" si="3"/>
        <v>54653</v>
      </c>
      <c r="S19" s="250" t="s">
        <v>2109</v>
      </c>
      <c r="T19" s="83">
        <v>692305548.76475</v>
      </c>
      <c r="U19"/>
      <c r="V19" s="396"/>
      <c r="W19" s="397">
        <f>SUM(W7:W18)</f>
        <v>692305548.77975011</v>
      </c>
      <c r="X19" s="397">
        <f>SUM(X7:X18)</f>
        <v>-1.4999998733401299E-2</v>
      </c>
    </row>
    <row r="20" spans="1:24" ht="14.25" customHeight="1">
      <c r="A20" s="98">
        <v>15</v>
      </c>
      <c r="B20" s="98" t="s">
        <v>876</v>
      </c>
      <c r="C20" s="98" t="s">
        <v>2322</v>
      </c>
      <c r="D20" s="98" t="s">
        <v>2332</v>
      </c>
      <c r="E20" s="170">
        <v>81372.2</v>
      </c>
      <c r="F20" s="170">
        <v>249.9</v>
      </c>
      <c r="G20" s="171">
        <f t="shared" si="5"/>
        <v>87465</v>
      </c>
      <c r="H20" s="171">
        <v>83300</v>
      </c>
      <c r="I20" s="171" t="s">
        <v>2584</v>
      </c>
      <c r="J20" s="172">
        <f t="shared" si="0"/>
        <v>6.9659863945578273</v>
      </c>
      <c r="K20" s="172">
        <f t="shared" si="0"/>
        <v>99.700000000000017</v>
      </c>
      <c r="L20" s="173">
        <v>6</v>
      </c>
      <c r="M20" s="174">
        <f t="shared" si="1"/>
        <v>244866.3</v>
      </c>
      <c r="N20" s="174">
        <f t="shared" si="2"/>
        <v>512295</v>
      </c>
      <c r="P20" s="98" t="s">
        <v>2322</v>
      </c>
      <c r="Q20" s="267">
        <f t="shared" si="3"/>
        <v>512295</v>
      </c>
      <c r="U20"/>
    </row>
    <row r="21" spans="1:24" ht="14.25" customHeight="1">
      <c r="A21" s="98">
        <v>16</v>
      </c>
      <c r="B21" s="98" t="s">
        <v>876</v>
      </c>
      <c r="C21" s="98" t="s">
        <v>2322</v>
      </c>
      <c r="D21" s="98" t="s">
        <v>2333</v>
      </c>
      <c r="E21" s="170">
        <v>8763.16</v>
      </c>
      <c r="F21" s="170">
        <v>224.91</v>
      </c>
      <c r="G21" s="171">
        <f t="shared" si="5"/>
        <v>30901.5</v>
      </c>
      <c r="H21" s="175">
        <v>29430</v>
      </c>
      <c r="I21" s="171" t="s">
        <v>2584</v>
      </c>
      <c r="J21" s="172">
        <f t="shared" si="0"/>
        <v>71.641635519311365</v>
      </c>
      <c r="K21" s="172">
        <f t="shared" si="0"/>
        <v>99.235779816513755</v>
      </c>
      <c r="L21" s="173">
        <v>16</v>
      </c>
      <c r="M21" s="174">
        <f t="shared" si="1"/>
        <v>71904.56</v>
      </c>
      <c r="N21" s="174">
        <f t="shared" si="2"/>
        <v>482652</v>
      </c>
      <c r="P21" s="98" t="s">
        <v>2322</v>
      </c>
      <c r="Q21" s="267">
        <f t="shared" si="3"/>
        <v>482652</v>
      </c>
      <c r="T21" s="331"/>
      <c r="U21"/>
      <c r="X21" s="394"/>
    </row>
    <row r="22" spans="1:24" ht="14.25" customHeight="1">
      <c r="A22" s="98">
        <v>17</v>
      </c>
      <c r="B22" s="98" t="s">
        <v>876</v>
      </c>
      <c r="C22" s="98" t="s">
        <v>2320</v>
      </c>
      <c r="D22" s="98" t="s">
        <v>892</v>
      </c>
      <c r="E22" s="170">
        <v>3505.74</v>
      </c>
      <c r="F22" s="170">
        <v>124.95</v>
      </c>
      <c r="G22" s="171">
        <f t="shared" si="5"/>
        <v>4095</v>
      </c>
      <c r="H22" s="175">
        <v>3900</v>
      </c>
      <c r="I22" s="171" t="s">
        <v>2584</v>
      </c>
      <c r="J22" s="172">
        <f t="shared" ref="J22:K85" si="6">((G22-E22)/G22)*100</f>
        <v>14.389743589743595</v>
      </c>
      <c r="K22" s="172">
        <f t="shared" si="6"/>
        <v>96.796153846153857</v>
      </c>
      <c r="L22" s="173">
        <v>42</v>
      </c>
      <c r="M22" s="174">
        <f t="shared" si="1"/>
        <v>76244.489999999991</v>
      </c>
      <c r="N22" s="174">
        <f t="shared" si="2"/>
        <v>167895</v>
      </c>
      <c r="P22" s="98" t="s">
        <v>2320</v>
      </c>
      <c r="Q22" s="267">
        <f t="shared" si="3"/>
        <v>167895</v>
      </c>
      <c r="S22" s="266" t="s">
        <v>3281</v>
      </c>
      <c r="T22" s="332">
        <v>672011818.18181813</v>
      </c>
      <c r="U22"/>
    </row>
    <row r="23" spans="1:24" ht="14.25" customHeight="1">
      <c r="A23" s="98">
        <v>18</v>
      </c>
      <c r="B23" s="98" t="s">
        <v>876</v>
      </c>
      <c r="C23" s="98" t="s">
        <v>2320</v>
      </c>
      <c r="D23" s="98" t="s">
        <v>893</v>
      </c>
      <c r="E23" s="170">
        <v>4005.54</v>
      </c>
      <c r="F23" s="170">
        <v>63.07</v>
      </c>
      <c r="G23" s="171">
        <f t="shared" si="5"/>
        <v>12322.800000000001</v>
      </c>
      <c r="H23" s="171">
        <v>11736</v>
      </c>
      <c r="I23" s="171" t="s">
        <v>2584</v>
      </c>
      <c r="J23" s="172">
        <f t="shared" si="6"/>
        <v>67.49488752556239</v>
      </c>
      <c r="K23" s="172">
        <f t="shared" si="6"/>
        <v>99.462593728698025</v>
      </c>
      <c r="L23" s="173">
        <v>27</v>
      </c>
      <c r="M23" s="174">
        <f t="shared" si="1"/>
        <v>54926.235000000001</v>
      </c>
      <c r="N23" s="174">
        <f t="shared" si="2"/>
        <v>324793.80000000005</v>
      </c>
      <c r="P23" s="98" t="s">
        <v>2320</v>
      </c>
      <c r="Q23" s="267">
        <f t="shared" si="3"/>
        <v>324793.80000000005</v>
      </c>
      <c r="S23" s="266" t="s">
        <v>3282</v>
      </c>
      <c r="T23" s="333">
        <f>T19/T22-1</f>
        <v>3.0198472755788908E-2</v>
      </c>
      <c r="U23"/>
    </row>
    <row r="24" spans="1:24" ht="14.25" customHeight="1">
      <c r="A24" s="98">
        <v>19</v>
      </c>
      <c r="B24" s="98" t="s">
        <v>876</v>
      </c>
      <c r="C24" s="98" t="s">
        <v>2320</v>
      </c>
      <c r="D24" s="98" t="s">
        <v>894</v>
      </c>
      <c r="E24" s="170">
        <v>5257.42</v>
      </c>
      <c r="F24" s="170">
        <v>122.57</v>
      </c>
      <c r="G24" s="171">
        <f t="shared" si="5"/>
        <v>11245.5</v>
      </c>
      <c r="H24" s="175">
        <v>10710</v>
      </c>
      <c r="I24" s="171" t="s">
        <v>2584</v>
      </c>
      <c r="J24" s="172">
        <f t="shared" si="6"/>
        <v>53.248677248677247</v>
      </c>
      <c r="K24" s="172">
        <f t="shared" si="6"/>
        <v>98.855555555555569</v>
      </c>
      <c r="L24" s="173">
        <v>14</v>
      </c>
      <c r="M24" s="174">
        <f t="shared" si="1"/>
        <v>37659.93</v>
      </c>
      <c r="N24" s="174">
        <f t="shared" si="2"/>
        <v>153688.5</v>
      </c>
      <c r="P24" s="98" t="s">
        <v>2320</v>
      </c>
      <c r="Q24" s="267">
        <f t="shared" si="3"/>
        <v>153688.5</v>
      </c>
      <c r="S24"/>
      <c r="T24"/>
      <c r="U24"/>
    </row>
    <row r="25" spans="1:24" ht="14.25" customHeight="1">
      <c r="A25" s="98">
        <v>20</v>
      </c>
      <c r="B25" s="98" t="s">
        <v>876</v>
      </c>
      <c r="C25" s="98" t="s">
        <v>2320</v>
      </c>
      <c r="D25" s="98" t="s">
        <v>895</v>
      </c>
      <c r="E25" s="170">
        <v>750.89</v>
      </c>
      <c r="F25" s="170">
        <v>750.89</v>
      </c>
      <c r="G25" s="171">
        <f t="shared" si="5"/>
        <v>46095</v>
      </c>
      <c r="H25" s="171">
        <v>43900</v>
      </c>
      <c r="I25" s="171" t="s">
        <v>2584</v>
      </c>
      <c r="J25" s="172">
        <f t="shared" si="6"/>
        <v>98.370994684889894</v>
      </c>
      <c r="K25" s="172">
        <f t="shared" si="6"/>
        <v>98.289544419134401</v>
      </c>
      <c r="L25" s="173">
        <v>3</v>
      </c>
      <c r="M25" s="174">
        <f t="shared" si="1"/>
        <v>2252.67</v>
      </c>
      <c r="N25" s="174">
        <f t="shared" si="2"/>
        <v>134992.5</v>
      </c>
      <c r="P25" s="98" t="s">
        <v>2320</v>
      </c>
      <c r="Q25" s="267">
        <f t="shared" si="3"/>
        <v>134992.5</v>
      </c>
      <c r="S25"/>
      <c r="T25" s="84"/>
      <c r="U25"/>
    </row>
    <row r="26" spans="1:24" ht="14.25" customHeight="1">
      <c r="A26" s="98">
        <v>21</v>
      </c>
      <c r="B26" s="98" t="s">
        <v>876</v>
      </c>
      <c r="C26" s="98" t="s">
        <v>2322</v>
      </c>
      <c r="D26" s="98" t="s">
        <v>2335</v>
      </c>
      <c r="E26" s="170">
        <v>625.94000000000005</v>
      </c>
      <c r="F26" s="170">
        <v>625.94000000000005</v>
      </c>
      <c r="G26" s="171">
        <f t="shared" si="5"/>
        <v>93080.400000000009</v>
      </c>
      <c r="H26" s="175">
        <v>88648</v>
      </c>
      <c r="I26" s="171" t="s">
        <v>2913</v>
      </c>
      <c r="J26" s="172">
        <f t="shared" si="6"/>
        <v>99.327527599795445</v>
      </c>
      <c r="K26" s="172">
        <f t="shared" si="6"/>
        <v>99.293903979785213</v>
      </c>
      <c r="L26" s="173">
        <v>0</v>
      </c>
      <c r="M26" s="174">
        <f t="shared" si="1"/>
        <v>0</v>
      </c>
      <c r="N26" s="174">
        <f t="shared" si="2"/>
        <v>0</v>
      </c>
      <c r="P26" s="98" t="s">
        <v>2322</v>
      </c>
      <c r="Q26" s="267">
        <f t="shared" si="3"/>
        <v>0</v>
      </c>
      <c r="S26"/>
      <c r="T26"/>
      <c r="U26"/>
    </row>
    <row r="27" spans="1:24" ht="14.25" customHeight="1">
      <c r="A27" s="98">
        <v>22</v>
      </c>
      <c r="B27" s="98" t="s">
        <v>876</v>
      </c>
      <c r="C27" s="98" t="s">
        <v>2322</v>
      </c>
      <c r="D27" s="98" t="s">
        <v>898</v>
      </c>
      <c r="E27" s="170">
        <v>625.94000000000005</v>
      </c>
      <c r="F27" s="170">
        <v>11266.92</v>
      </c>
      <c r="G27" s="171">
        <f t="shared" si="5"/>
        <v>34361.25</v>
      </c>
      <c r="H27" s="175">
        <v>32725</v>
      </c>
      <c r="I27" s="171" t="s">
        <v>2584</v>
      </c>
      <c r="J27" s="172">
        <f t="shared" si="6"/>
        <v>98.178354978354974</v>
      </c>
      <c r="K27" s="172">
        <f t="shared" si="6"/>
        <v>65.570909090909097</v>
      </c>
      <c r="L27" s="173">
        <v>7</v>
      </c>
      <c r="M27" s="174">
        <f t="shared" si="1"/>
        <v>41625.01</v>
      </c>
      <c r="N27" s="174">
        <f t="shared" si="2"/>
        <v>234801.875</v>
      </c>
      <c r="P27" s="98" t="s">
        <v>2322</v>
      </c>
      <c r="Q27" s="267">
        <f t="shared" si="3"/>
        <v>234801.875</v>
      </c>
      <c r="S27"/>
      <c r="T27"/>
      <c r="U27"/>
    </row>
    <row r="28" spans="1:24" ht="14.25" customHeight="1">
      <c r="A28" s="98">
        <v>23</v>
      </c>
      <c r="B28" s="98" t="s">
        <v>876</v>
      </c>
      <c r="C28" s="98" t="s">
        <v>2322</v>
      </c>
      <c r="D28" s="98" t="s">
        <v>899</v>
      </c>
      <c r="E28" s="170">
        <v>562.87</v>
      </c>
      <c r="F28" s="170">
        <v>25037.599999999999</v>
      </c>
      <c r="G28" s="171">
        <f t="shared" si="5"/>
        <v>23100</v>
      </c>
      <c r="H28" s="175">
        <v>22000</v>
      </c>
      <c r="I28" s="171" t="s">
        <v>2584</v>
      </c>
      <c r="J28" s="172">
        <f t="shared" si="6"/>
        <v>97.563333333333333</v>
      </c>
      <c r="K28" s="172">
        <f t="shared" si="6"/>
        <v>-13.807272727272721</v>
      </c>
      <c r="L28" s="173">
        <v>17</v>
      </c>
      <c r="M28" s="174">
        <f t="shared" si="1"/>
        <v>217603.99499999997</v>
      </c>
      <c r="N28" s="174">
        <f t="shared" si="2"/>
        <v>383350</v>
      </c>
      <c r="P28" s="98" t="s">
        <v>2322</v>
      </c>
      <c r="Q28" s="267">
        <f t="shared" si="3"/>
        <v>383350</v>
      </c>
    </row>
    <row r="29" spans="1:24" ht="14.25" customHeight="1">
      <c r="A29" s="98">
        <v>24</v>
      </c>
      <c r="B29" s="98" t="s">
        <v>876</v>
      </c>
      <c r="C29" s="98" t="s">
        <v>2322</v>
      </c>
      <c r="D29" s="98" t="s">
        <v>901</v>
      </c>
      <c r="E29" s="170">
        <v>22783.74</v>
      </c>
      <c r="F29" s="170">
        <v>22783.74</v>
      </c>
      <c r="G29" s="171">
        <f t="shared" si="5"/>
        <v>40635</v>
      </c>
      <c r="H29" s="171">
        <v>38700</v>
      </c>
      <c r="I29" s="171" t="s">
        <v>2584</v>
      </c>
      <c r="J29" s="172">
        <f t="shared" si="6"/>
        <v>43.930749354005165</v>
      </c>
      <c r="K29" s="172">
        <f t="shared" si="6"/>
        <v>41.127286821705425</v>
      </c>
      <c r="L29" s="173">
        <v>343</v>
      </c>
      <c r="M29" s="174">
        <f t="shared" si="1"/>
        <v>7814822.8200000003</v>
      </c>
      <c r="N29" s="174">
        <f t="shared" si="2"/>
        <v>13605952.5</v>
      </c>
      <c r="P29" s="98" t="s">
        <v>2322</v>
      </c>
      <c r="Q29" s="267">
        <f t="shared" si="3"/>
        <v>13605952.5</v>
      </c>
    </row>
    <row r="30" spans="1:24" ht="14.25" customHeight="1">
      <c r="A30" s="98">
        <v>25</v>
      </c>
      <c r="B30" s="98" t="s">
        <v>876</v>
      </c>
      <c r="C30" s="98" t="s">
        <v>2322</v>
      </c>
      <c r="D30" s="98" t="s">
        <v>2336</v>
      </c>
      <c r="E30" s="170">
        <v>14396.619999999999</v>
      </c>
      <c r="F30" s="170">
        <v>14396.619999999999</v>
      </c>
      <c r="G30" s="171">
        <f t="shared" si="5"/>
        <v>12705</v>
      </c>
      <c r="H30" s="171">
        <v>12100</v>
      </c>
      <c r="I30" s="171" t="s">
        <v>2584</v>
      </c>
      <c r="J30" s="172">
        <f t="shared" si="6"/>
        <v>-13.314600550964178</v>
      </c>
      <c r="K30" s="172">
        <f t="shared" si="6"/>
        <v>-18.98033057851239</v>
      </c>
      <c r="L30" s="173">
        <v>234</v>
      </c>
      <c r="M30" s="174">
        <f t="shared" si="1"/>
        <v>3368809.0799999996</v>
      </c>
      <c r="N30" s="174">
        <f t="shared" si="2"/>
        <v>2902185</v>
      </c>
      <c r="P30" s="98" t="s">
        <v>2322</v>
      </c>
      <c r="Q30" s="267">
        <f t="shared" si="3"/>
        <v>2902185</v>
      </c>
    </row>
    <row r="31" spans="1:24" ht="14.25" customHeight="1">
      <c r="A31" s="98">
        <v>26</v>
      </c>
      <c r="B31" s="98" t="s">
        <v>876</v>
      </c>
      <c r="C31" s="98" t="s">
        <v>2322</v>
      </c>
      <c r="D31" s="98" t="s">
        <v>2338</v>
      </c>
      <c r="E31" s="170">
        <v>18778.2</v>
      </c>
      <c r="F31" s="170">
        <v>61342.12</v>
      </c>
      <c r="G31" s="171">
        <f t="shared" si="5"/>
        <v>52354.05</v>
      </c>
      <c r="H31" s="171">
        <v>49861</v>
      </c>
      <c r="I31" s="171" t="s">
        <v>2585</v>
      </c>
      <c r="J31" s="172">
        <f t="shared" si="6"/>
        <v>64.132287759972726</v>
      </c>
      <c r="K31" s="172">
        <f t="shared" si="6"/>
        <v>-23.02625298329356</v>
      </c>
      <c r="L31" s="173">
        <v>1</v>
      </c>
      <c r="M31" s="174">
        <f t="shared" si="1"/>
        <v>40060.160000000003</v>
      </c>
      <c r="N31" s="174">
        <f t="shared" si="2"/>
        <v>51107.525000000001</v>
      </c>
      <c r="P31" s="98" t="s">
        <v>2322</v>
      </c>
      <c r="Q31" s="267">
        <f t="shared" si="3"/>
        <v>51107.525000000001</v>
      </c>
    </row>
    <row r="32" spans="1:24" ht="14.25" customHeight="1">
      <c r="A32" s="98">
        <v>27</v>
      </c>
      <c r="B32" s="98" t="s">
        <v>876</v>
      </c>
      <c r="C32" s="98" t="s">
        <v>2322</v>
      </c>
      <c r="D32" s="98" t="s">
        <v>2339</v>
      </c>
      <c r="E32" s="170">
        <v>18778.2</v>
      </c>
      <c r="F32" s="170">
        <v>70105.279999999999</v>
      </c>
      <c r="G32" s="171">
        <f t="shared" si="5"/>
        <v>52354.05</v>
      </c>
      <c r="H32" s="171">
        <v>49861</v>
      </c>
      <c r="I32" s="171" t="s">
        <v>2584</v>
      </c>
      <c r="J32" s="172">
        <f t="shared" si="6"/>
        <v>64.132287759972726</v>
      </c>
      <c r="K32" s="172">
        <f t="shared" si="6"/>
        <v>-40.601431980906924</v>
      </c>
      <c r="L32" s="173">
        <v>1</v>
      </c>
      <c r="M32" s="174">
        <f t="shared" si="1"/>
        <v>44441.74</v>
      </c>
      <c r="N32" s="174">
        <f t="shared" si="2"/>
        <v>51107.525000000001</v>
      </c>
      <c r="P32" s="98" t="s">
        <v>2322</v>
      </c>
      <c r="Q32" s="267">
        <f t="shared" si="3"/>
        <v>51107.525000000001</v>
      </c>
    </row>
    <row r="33" spans="1:17" ht="14.25" customHeight="1">
      <c r="A33" s="98">
        <v>28</v>
      </c>
      <c r="B33" s="98" t="s">
        <v>876</v>
      </c>
      <c r="C33" s="98" t="s">
        <v>2322</v>
      </c>
      <c r="D33" s="98" t="s">
        <v>2340</v>
      </c>
      <c r="E33" s="170">
        <v>18778.2</v>
      </c>
      <c r="F33" s="170">
        <v>67601.52</v>
      </c>
      <c r="G33" s="171">
        <f t="shared" si="5"/>
        <v>52354.05</v>
      </c>
      <c r="H33" s="171">
        <v>49861</v>
      </c>
      <c r="I33" s="171" t="s">
        <v>2195</v>
      </c>
      <c r="J33" s="172">
        <f t="shared" si="6"/>
        <v>64.132287759972726</v>
      </c>
      <c r="K33" s="172">
        <f t="shared" si="6"/>
        <v>-35.579952267303113</v>
      </c>
      <c r="L33" s="173">
        <v>1</v>
      </c>
      <c r="M33" s="174">
        <f t="shared" si="1"/>
        <v>43189.86</v>
      </c>
      <c r="N33" s="174">
        <f t="shared" si="2"/>
        <v>51107.525000000001</v>
      </c>
      <c r="P33" s="98" t="s">
        <v>2322</v>
      </c>
      <c r="Q33" s="267">
        <f t="shared" si="3"/>
        <v>51107.525000000001</v>
      </c>
    </row>
    <row r="34" spans="1:17" ht="14.25" customHeight="1">
      <c r="A34" s="98">
        <v>29</v>
      </c>
      <c r="B34" s="98" t="s">
        <v>876</v>
      </c>
      <c r="C34" s="98" t="s">
        <v>2322</v>
      </c>
      <c r="D34" s="98" t="s">
        <v>2341</v>
      </c>
      <c r="E34" s="170">
        <v>18778.2</v>
      </c>
      <c r="F34" s="170">
        <v>67601.52</v>
      </c>
      <c r="G34" s="171">
        <f t="shared" si="5"/>
        <v>52354.05</v>
      </c>
      <c r="H34" s="171">
        <v>49861</v>
      </c>
      <c r="I34" s="171" t="s">
        <v>2192</v>
      </c>
      <c r="J34" s="172">
        <f t="shared" si="6"/>
        <v>64.132287759972726</v>
      </c>
      <c r="K34" s="172">
        <f t="shared" si="6"/>
        <v>-35.579952267303113</v>
      </c>
      <c r="L34" s="173">
        <v>1</v>
      </c>
      <c r="M34" s="174">
        <f t="shared" si="1"/>
        <v>43189.86</v>
      </c>
      <c r="N34" s="174">
        <f t="shared" si="2"/>
        <v>51107.525000000001</v>
      </c>
      <c r="P34" s="98" t="s">
        <v>2322</v>
      </c>
      <c r="Q34" s="267">
        <f t="shared" si="3"/>
        <v>51107.525000000001</v>
      </c>
    </row>
    <row r="35" spans="1:17" ht="14.25" customHeight="1">
      <c r="A35" s="98">
        <v>30</v>
      </c>
      <c r="B35" s="98" t="s">
        <v>876</v>
      </c>
      <c r="C35" s="98" t="s">
        <v>2322</v>
      </c>
      <c r="D35" s="98" t="s">
        <v>1441</v>
      </c>
      <c r="E35" s="170">
        <v>18778.2</v>
      </c>
      <c r="F35" s="170">
        <v>53830.84</v>
      </c>
      <c r="G35" s="171">
        <f t="shared" si="5"/>
        <v>36235.5</v>
      </c>
      <c r="H35" s="175">
        <v>34510</v>
      </c>
      <c r="I35" s="171" t="s">
        <v>2584</v>
      </c>
      <c r="J35" s="172">
        <f t="shared" si="6"/>
        <v>48.177339901477829</v>
      </c>
      <c r="K35" s="172">
        <f t="shared" si="6"/>
        <v>-55.986206896551714</v>
      </c>
      <c r="L35" s="173">
        <v>1</v>
      </c>
      <c r="M35" s="174">
        <f t="shared" si="1"/>
        <v>36304.519999999997</v>
      </c>
      <c r="N35" s="174">
        <f t="shared" si="2"/>
        <v>35372.75</v>
      </c>
      <c r="P35" s="98" t="s">
        <v>2322</v>
      </c>
      <c r="Q35" s="267">
        <f t="shared" si="3"/>
        <v>35372.75</v>
      </c>
    </row>
    <row r="36" spans="1:17" ht="14.25" customHeight="1">
      <c r="A36" s="98">
        <v>31</v>
      </c>
      <c r="B36" s="98" t="s">
        <v>876</v>
      </c>
      <c r="C36" s="98" t="s">
        <v>2322</v>
      </c>
      <c r="D36" s="98" t="s">
        <v>1442</v>
      </c>
      <c r="E36" s="170">
        <v>37556.400000000001</v>
      </c>
      <c r="F36" s="170">
        <v>37556.400000000001</v>
      </c>
      <c r="G36" s="171">
        <f t="shared" si="5"/>
        <v>36235.5</v>
      </c>
      <c r="H36" s="175">
        <v>34510</v>
      </c>
      <c r="I36" s="171" t="s">
        <v>2584</v>
      </c>
      <c r="J36" s="172">
        <f t="shared" si="6"/>
        <v>-3.645320197044339</v>
      </c>
      <c r="K36" s="172">
        <f t="shared" si="6"/>
        <v>-8.8275862068965569</v>
      </c>
      <c r="L36" s="173">
        <v>8</v>
      </c>
      <c r="M36" s="174">
        <f t="shared" si="1"/>
        <v>300451.20000000001</v>
      </c>
      <c r="N36" s="174">
        <f t="shared" si="2"/>
        <v>282982</v>
      </c>
      <c r="P36" s="98" t="s">
        <v>2322</v>
      </c>
      <c r="Q36" s="267">
        <f t="shared" si="3"/>
        <v>282982</v>
      </c>
    </row>
    <row r="37" spans="1:17" ht="14.25" customHeight="1">
      <c r="A37" s="98">
        <v>32</v>
      </c>
      <c r="B37" s="98" t="s">
        <v>876</v>
      </c>
      <c r="C37" s="98" t="s">
        <v>2322</v>
      </c>
      <c r="D37" s="98" t="s">
        <v>1443</v>
      </c>
      <c r="E37" s="170">
        <v>18778.2</v>
      </c>
      <c r="F37" s="173">
        <v>53830.84</v>
      </c>
      <c r="G37" s="171">
        <f t="shared" si="5"/>
        <v>36235.5</v>
      </c>
      <c r="H37" s="175">
        <v>34510</v>
      </c>
      <c r="I37" s="171" t="s">
        <v>2584</v>
      </c>
      <c r="J37" s="172">
        <f t="shared" si="6"/>
        <v>48.177339901477829</v>
      </c>
      <c r="K37" s="172">
        <f t="shared" si="6"/>
        <v>-55.986206896551714</v>
      </c>
      <c r="L37" s="173">
        <v>1</v>
      </c>
      <c r="M37" s="174">
        <f t="shared" si="1"/>
        <v>36304.519999999997</v>
      </c>
      <c r="N37" s="174">
        <f t="shared" si="2"/>
        <v>35372.75</v>
      </c>
      <c r="P37" s="98" t="s">
        <v>2322</v>
      </c>
      <c r="Q37" s="267">
        <f t="shared" si="3"/>
        <v>35372.75</v>
      </c>
    </row>
    <row r="38" spans="1:17" ht="14.25" customHeight="1">
      <c r="A38" s="98">
        <v>33</v>
      </c>
      <c r="B38" s="98" t="s">
        <v>876</v>
      </c>
      <c r="C38" s="98" t="s">
        <v>2322</v>
      </c>
      <c r="D38" s="98" t="s">
        <v>1444</v>
      </c>
      <c r="E38" s="170">
        <v>18778.2</v>
      </c>
      <c r="F38" s="170">
        <v>37556.400000000001</v>
      </c>
      <c r="G38" s="171">
        <f t="shared" si="5"/>
        <v>36235.5</v>
      </c>
      <c r="H38" s="175">
        <v>34510</v>
      </c>
      <c r="I38" s="171" t="s">
        <v>2584</v>
      </c>
      <c r="J38" s="172">
        <f t="shared" si="6"/>
        <v>48.177339901477829</v>
      </c>
      <c r="K38" s="172">
        <f t="shared" si="6"/>
        <v>-8.8275862068965569</v>
      </c>
      <c r="L38" s="173">
        <v>2</v>
      </c>
      <c r="M38" s="174">
        <f t="shared" si="1"/>
        <v>56334.600000000006</v>
      </c>
      <c r="N38" s="174">
        <f t="shared" si="2"/>
        <v>70745.5</v>
      </c>
      <c r="P38" s="98" t="s">
        <v>2322</v>
      </c>
      <c r="Q38" s="267">
        <f t="shared" si="3"/>
        <v>70745.5</v>
      </c>
    </row>
    <row r="39" spans="1:17" ht="14.25" customHeight="1">
      <c r="A39" s="98">
        <v>34</v>
      </c>
      <c r="B39" s="98" t="s">
        <v>876</v>
      </c>
      <c r="C39" s="98" t="s">
        <v>2322</v>
      </c>
      <c r="D39" s="98" t="s">
        <v>902</v>
      </c>
      <c r="E39" s="170">
        <v>11516.82</v>
      </c>
      <c r="F39" s="173">
        <v>11266.92</v>
      </c>
      <c r="G39" s="171">
        <f t="shared" si="5"/>
        <v>9825.9</v>
      </c>
      <c r="H39" s="175">
        <v>9358</v>
      </c>
      <c r="I39" s="171" t="s">
        <v>2584</v>
      </c>
      <c r="J39" s="172">
        <f t="shared" si="6"/>
        <v>-17.208805300277838</v>
      </c>
      <c r="K39" s="172">
        <f t="shared" si="6"/>
        <v>-20.398803163069033</v>
      </c>
      <c r="L39" s="173">
        <v>540</v>
      </c>
      <c r="M39" s="174">
        <f t="shared" si="1"/>
        <v>6151609.7999999998</v>
      </c>
      <c r="N39" s="174">
        <f t="shared" si="2"/>
        <v>5179653</v>
      </c>
      <c r="P39" s="98" t="s">
        <v>2322</v>
      </c>
      <c r="Q39" s="267">
        <f t="shared" si="3"/>
        <v>5179653</v>
      </c>
    </row>
    <row r="40" spans="1:17" ht="14.25" customHeight="1">
      <c r="A40" s="98">
        <v>35</v>
      </c>
      <c r="B40" s="98" t="s">
        <v>876</v>
      </c>
      <c r="C40" s="98" t="s">
        <v>2320</v>
      </c>
      <c r="D40" s="98" t="s">
        <v>2343</v>
      </c>
      <c r="E40" s="170">
        <v>11141.97</v>
      </c>
      <c r="F40" s="170">
        <v>312.97000000000003</v>
      </c>
      <c r="G40" s="171">
        <f t="shared" si="5"/>
        <v>18005.400000000001</v>
      </c>
      <c r="H40" s="175">
        <v>17148</v>
      </c>
      <c r="I40" s="171" t="s">
        <v>2584</v>
      </c>
      <c r="J40" s="172">
        <f t="shared" si="6"/>
        <v>38.118731047352469</v>
      </c>
      <c r="K40" s="172">
        <f t="shared" si="6"/>
        <v>98.174889199906687</v>
      </c>
      <c r="L40" s="173">
        <v>44</v>
      </c>
      <c r="M40" s="174">
        <f t="shared" si="1"/>
        <v>252008.67999999996</v>
      </c>
      <c r="N40" s="174">
        <f t="shared" si="2"/>
        <v>773374.8</v>
      </c>
      <c r="P40" s="98" t="s">
        <v>2320</v>
      </c>
      <c r="Q40" s="267">
        <f t="shared" si="3"/>
        <v>773374.8</v>
      </c>
    </row>
    <row r="41" spans="1:17" ht="14.25" customHeight="1">
      <c r="A41" s="98">
        <v>36</v>
      </c>
      <c r="B41" s="98" t="s">
        <v>876</v>
      </c>
      <c r="C41" s="98" t="s">
        <v>2322</v>
      </c>
      <c r="D41" s="98" t="s">
        <v>906</v>
      </c>
      <c r="E41" s="170">
        <v>188.02</v>
      </c>
      <c r="F41" s="170">
        <v>188.02</v>
      </c>
      <c r="G41" s="171">
        <f t="shared" si="5"/>
        <v>5145</v>
      </c>
      <c r="H41" s="175">
        <v>4900</v>
      </c>
      <c r="I41" s="171" t="s">
        <v>2195</v>
      </c>
      <c r="J41" s="172">
        <f t="shared" si="6"/>
        <v>96.345578231292507</v>
      </c>
      <c r="K41" s="172">
        <f t="shared" si="6"/>
        <v>96.162857142857135</v>
      </c>
      <c r="L41" s="173">
        <v>0</v>
      </c>
      <c r="M41" s="174">
        <f t="shared" si="1"/>
        <v>0</v>
      </c>
      <c r="N41" s="174">
        <f t="shared" si="2"/>
        <v>0</v>
      </c>
      <c r="P41" s="98" t="s">
        <v>2322</v>
      </c>
      <c r="Q41" s="267">
        <f t="shared" si="3"/>
        <v>0</v>
      </c>
    </row>
    <row r="42" spans="1:17" ht="14.25" customHeight="1">
      <c r="A42" s="98">
        <v>37</v>
      </c>
      <c r="B42" s="98" t="s">
        <v>876</v>
      </c>
      <c r="C42" s="98" t="s">
        <v>2320</v>
      </c>
      <c r="D42" s="98" t="s">
        <v>905</v>
      </c>
      <c r="E42" s="170">
        <v>11516.82</v>
      </c>
      <c r="F42" s="170">
        <v>11391.87</v>
      </c>
      <c r="G42" s="171">
        <f t="shared" si="5"/>
        <v>14994</v>
      </c>
      <c r="H42" s="171">
        <v>14280</v>
      </c>
      <c r="I42" s="171" t="s">
        <v>2584</v>
      </c>
      <c r="J42" s="172">
        <f t="shared" si="6"/>
        <v>23.190476190476193</v>
      </c>
      <c r="K42" s="172">
        <f t="shared" si="6"/>
        <v>20.224999999999994</v>
      </c>
      <c r="L42" s="173">
        <v>173</v>
      </c>
      <c r="M42" s="174">
        <f t="shared" si="1"/>
        <v>1981601.6850000003</v>
      </c>
      <c r="N42" s="174">
        <f t="shared" si="2"/>
        <v>2532201</v>
      </c>
      <c r="P42" s="98" t="s">
        <v>2320</v>
      </c>
      <c r="Q42" s="267">
        <f t="shared" si="3"/>
        <v>2532201</v>
      </c>
    </row>
    <row r="43" spans="1:17" ht="14.25" customHeight="1">
      <c r="A43" s="98">
        <v>38</v>
      </c>
      <c r="B43" s="98" t="s">
        <v>876</v>
      </c>
      <c r="C43" s="98" t="s">
        <v>2322</v>
      </c>
      <c r="D43" s="98" t="s">
        <v>951</v>
      </c>
      <c r="E43" s="170">
        <v>790.16</v>
      </c>
      <c r="F43" s="170">
        <v>744.94</v>
      </c>
      <c r="G43" s="171">
        <f t="shared" si="5"/>
        <v>981.75</v>
      </c>
      <c r="H43" s="175">
        <v>935</v>
      </c>
      <c r="I43" s="171" t="s">
        <v>2584</v>
      </c>
      <c r="J43" s="172">
        <f t="shared" si="6"/>
        <v>19.515151515151519</v>
      </c>
      <c r="K43" s="172">
        <f t="shared" si="6"/>
        <v>20.327272727272721</v>
      </c>
      <c r="L43" s="173">
        <v>393</v>
      </c>
      <c r="M43" s="174">
        <f t="shared" si="1"/>
        <v>301647.14999999997</v>
      </c>
      <c r="N43" s="174">
        <f t="shared" si="2"/>
        <v>376641.375</v>
      </c>
      <c r="P43" s="98" t="s">
        <v>2322</v>
      </c>
      <c r="Q43" s="267">
        <f t="shared" si="3"/>
        <v>376641.375</v>
      </c>
    </row>
    <row r="44" spans="1:17" ht="14.25" customHeight="1">
      <c r="A44" s="98">
        <v>39</v>
      </c>
      <c r="B44" s="98" t="s">
        <v>876</v>
      </c>
      <c r="C44" s="98" t="s">
        <v>2320</v>
      </c>
      <c r="D44" s="98" t="s">
        <v>910</v>
      </c>
      <c r="E44" s="170">
        <v>8763.16</v>
      </c>
      <c r="F44" s="170">
        <v>8763.16</v>
      </c>
      <c r="G44" s="171">
        <f t="shared" si="5"/>
        <v>9345</v>
      </c>
      <c r="H44" s="175">
        <v>8900</v>
      </c>
      <c r="I44" s="171" t="s">
        <v>2195</v>
      </c>
      <c r="J44" s="172">
        <f t="shared" si="6"/>
        <v>6.2262172284644208</v>
      </c>
      <c r="K44" s="172">
        <f t="shared" si="6"/>
        <v>1.537528089887642</v>
      </c>
      <c r="L44" s="173">
        <v>58</v>
      </c>
      <c r="M44" s="174">
        <f t="shared" si="1"/>
        <v>508263.27999999997</v>
      </c>
      <c r="N44" s="174">
        <f t="shared" si="2"/>
        <v>529105</v>
      </c>
      <c r="P44" s="98" t="s">
        <v>2320</v>
      </c>
      <c r="Q44" s="267">
        <f t="shared" si="3"/>
        <v>529105</v>
      </c>
    </row>
    <row r="45" spans="1:17" ht="14.25" customHeight="1">
      <c r="A45" s="98">
        <v>40</v>
      </c>
      <c r="B45" s="98" t="s">
        <v>876</v>
      </c>
      <c r="C45" s="98" t="s">
        <v>2320</v>
      </c>
      <c r="D45" s="98" t="s">
        <v>2344</v>
      </c>
      <c r="E45" s="170">
        <v>8763.16</v>
      </c>
      <c r="F45" s="170">
        <v>8763.16</v>
      </c>
      <c r="G45" s="171">
        <f t="shared" si="5"/>
        <v>9345</v>
      </c>
      <c r="H45" s="175">
        <v>8900</v>
      </c>
      <c r="I45" s="171" t="s">
        <v>2195</v>
      </c>
      <c r="J45" s="172">
        <f t="shared" si="6"/>
        <v>6.2262172284644208</v>
      </c>
      <c r="K45" s="172">
        <f t="shared" si="6"/>
        <v>1.537528089887642</v>
      </c>
      <c r="L45" s="173">
        <v>117</v>
      </c>
      <c r="M45" s="174">
        <f t="shared" si="1"/>
        <v>1025289.72</v>
      </c>
      <c r="N45" s="174">
        <f t="shared" si="2"/>
        <v>1067332.5</v>
      </c>
      <c r="P45" s="98" t="s">
        <v>2320</v>
      </c>
      <c r="Q45" s="267">
        <f t="shared" si="3"/>
        <v>1067332.5</v>
      </c>
    </row>
    <row r="46" spans="1:17" ht="14.25" customHeight="1">
      <c r="A46" s="98">
        <v>41</v>
      </c>
      <c r="B46" s="98" t="s">
        <v>876</v>
      </c>
      <c r="C46" s="98" t="s">
        <v>2320</v>
      </c>
      <c r="D46" s="98" t="s">
        <v>911</v>
      </c>
      <c r="E46" s="170">
        <v>8763.16</v>
      </c>
      <c r="F46" s="170">
        <v>8763.16</v>
      </c>
      <c r="G46" s="171">
        <f t="shared" si="5"/>
        <v>9345</v>
      </c>
      <c r="H46" s="175">
        <v>8900</v>
      </c>
      <c r="I46" s="171" t="s">
        <v>2195</v>
      </c>
      <c r="J46" s="172">
        <f t="shared" si="6"/>
        <v>6.2262172284644208</v>
      </c>
      <c r="K46" s="172">
        <f t="shared" si="6"/>
        <v>1.537528089887642</v>
      </c>
      <c r="L46" s="173">
        <v>4</v>
      </c>
      <c r="M46" s="174">
        <f t="shared" si="1"/>
        <v>35052.639999999999</v>
      </c>
      <c r="N46" s="174">
        <f t="shared" si="2"/>
        <v>36490</v>
      </c>
      <c r="P46" s="98" t="s">
        <v>2320</v>
      </c>
      <c r="Q46" s="267">
        <f t="shared" si="3"/>
        <v>36490</v>
      </c>
    </row>
    <row r="47" spans="1:17" ht="14.25" customHeight="1">
      <c r="A47" s="98">
        <v>42</v>
      </c>
      <c r="B47" s="98" t="s">
        <v>876</v>
      </c>
      <c r="C47" s="98" t="s">
        <v>2320</v>
      </c>
      <c r="D47" s="98" t="s">
        <v>913</v>
      </c>
      <c r="E47" s="170">
        <v>249.9</v>
      </c>
      <c r="F47" s="170">
        <v>249.9</v>
      </c>
      <c r="G47" s="171">
        <f t="shared" si="5"/>
        <v>17493</v>
      </c>
      <c r="H47" s="175">
        <v>16660</v>
      </c>
      <c r="I47" s="171" t="s">
        <v>2584</v>
      </c>
      <c r="J47" s="172">
        <f t="shared" si="6"/>
        <v>98.571428571428569</v>
      </c>
      <c r="K47" s="172">
        <f t="shared" si="6"/>
        <v>98.499999999999986</v>
      </c>
      <c r="L47" s="173">
        <v>1</v>
      </c>
      <c r="M47" s="174">
        <f t="shared" si="1"/>
        <v>249.9</v>
      </c>
      <c r="N47" s="174">
        <f t="shared" si="2"/>
        <v>17076.5</v>
      </c>
      <c r="P47" s="98" t="s">
        <v>2320</v>
      </c>
      <c r="Q47" s="267">
        <f t="shared" si="3"/>
        <v>17076.5</v>
      </c>
    </row>
    <row r="48" spans="1:17" ht="14.25" customHeight="1">
      <c r="A48" s="98">
        <v>43</v>
      </c>
      <c r="B48" s="98" t="s">
        <v>876</v>
      </c>
      <c r="C48" s="98" t="s">
        <v>2320</v>
      </c>
      <c r="D48" s="98" t="s">
        <v>2345</v>
      </c>
      <c r="E48" s="170">
        <v>35052.639999999999</v>
      </c>
      <c r="F48" s="170">
        <v>33424.720000000001</v>
      </c>
      <c r="G48" s="171">
        <f t="shared" si="5"/>
        <v>62742.75</v>
      </c>
      <c r="H48" s="175">
        <v>59755</v>
      </c>
      <c r="I48" s="171" t="s">
        <v>2584</v>
      </c>
      <c r="J48" s="172">
        <f t="shared" si="6"/>
        <v>44.13276434329066</v>
      </c>
      <c r="K48" s="172">
        <f t="shared" si="6"/>
        <v>44.063726884779513</v>
      </c>
      <c r="L48" s="173">
        <v>3</v>
      </c>
      <c r="M48" s="174">
        <f t="shared" si="1"/>
        <v>102716.04000000001</v>
      </c>
      <c r="N48" s="174">
        <f t="shared" si="2"/>
        <v>183746.625</v>
      </c>
      <c r="P48" s="98" t="s">
        <v>2320</v>
      </c>
      <c r="Q48" s="267">
        <f t="shared" si="3"/>
        <v>183746.625</v>
      </c>
    </row>
    <row r="49" spans="1:17" ht="14.25" customHeight="1">
      <c r="A49" s="98">
        <v>44</v>
      </c>
      <c r="B49" s="98" t="s">
        <v>876</v>
      </c>
      <c r="C49" s="98" t="s">
        <v>2320</v>
      </c>
      <c r="D49" s="98" t="s">
        <v>912</v>
      </c>
      <c r="E49" s="170">
        <v>8763.16</v>
      </c>
      <c r="F49" s="170">
        <v>8763.16</v>
      </c>
      <c r="G49" s="171">
        <f t="shared" si="5"/>
        <v>8295</v>
      </c>
      <c r="H49" s="175">
        <v>7900</v>
      </c>
      <c r="I49" s="171" t="s">
        <v>2195</v>
      </c>
      <c r="J49" s="172">
        <f t="shared" si="6"/>
        <v>-5.6438818565400828</v>
      </c>
      <c r="K49" s="172">
        <f t="shared" si="6"/>
        <v>-10.926075949367087</v>
      </c>
      <c r="L49" s="173">
        <v>8</v>
      </c>
      <c r="M49" s="174">
        <f t="shared" si="1"/>
        <v>70105.279999999999</v>
      </c>
      <c r="N49" s="174">
        <f t="shared" si="2"/>
        <v>64780</v>
      </c>
      <c r="P49" s="98" t="s">
        <v>2320</v>
      </c>
      <c r="Q49" s="267">
        <f t="shared" si="3"/>
        <v>64780</v>
      </c>
    </row>
    <row r="50" spans="1:17" ht="14.25" customHeight="1">
      <c r="A50" s="98">
        <v>45</v>
      </c>
      <c r="B50" s="98" t="s">
        <v>876</v>
      </c>
      <c r="C50" s="98" t="s">
        <v>2320</v>
      </c>
      <c r="D50" s="98" t="s">
        <v>914</v>
      </c>
      <c r="E50" s="170">
        <v>625.94000000000005</v>
      </c>
      <c r="F50" s="170">
        <v>3505.74</v>
      </c>
      <c r="G50" s="171">
        <f t="shared" si="5"/>
        <v>7612.5</v>
      </c>
      <c r="H50" s="175">
        <v>7250</v>
      </c>
      <c r="I50" s="171" t="s">
        <v>2913</v>
      </c>
      <c r="J50" s="172">
        <f t="shared" si="6"/>
        <v>91.777471264367804</v>
      </c>
      <c r="K50" s="172">
        <f t="shared" si="6"/>
        <v>51.644965517241381</v>
      </c>
      <c r="L50" s="173">
        <v>3</v>
      </c>
      <c r="M50" s="174">
        <f t="shared" si="1"/>
        <v>6197.52</v>
      </c>
      <c r="N50" s="174">
        <f t="shared" si="2"/>
        <v>22293.75</v>
      </c>
      <c r="P50" s="98" t="s">
        <v>2320</v>
      </c>
      <c r="Q50" s="267">
        <f t="shared" si="3"/>
        <v>22293.75</v>
      </c>
    </row>
    <row r="51" spans="1:17" ht="14.25" customHeight="1">
      <c r="A51" s="98">
        <v>46</v>
      </c>
      <c r="B51" s="98" t="s">
        <v>876</v>
      </c>
      <c r="C51" s="98" t="s">
        <v>2320</v>
      </c>
      <c r="D51" s="98" t="s">
        <v>915</v>
      </c>
      <c r="E51" s="170">
        <v>625.94000000000005</v>
      </c>
      <c r="F51" s="170">
        <v>625.94000000000005</v>
      </c>
      <c r="G51" s="171">
        <f t="shared" si="5"/>
        <v>7612.5</v>
      </c>
      <c r="H51" s="171">
        <v>7250</v>
      </c>
      <c r="I51" s="171" t="s">
        <v>2913</v>
      </c>
      <c r="J51" s="172">
        <f t="shared" si="6"/>
        <v>91.777471264367804</v>
      </c>
      <c r="K51" s="172">
        <f t="shared" si="6"/>
        <v>91.366344827586204</v>
      </c>
      <c r="L51" s="173">
        <v>1</v>
      </c>
      <c r="M51" s="174">
        <f t="shared" si="1"/>
        <v>625.94000000000005</v>
      </c>
      <c r="N51" s="174">
        <f t="shared" si="2"/>
        <v>7431.25</v>
      </c>
      <c r="P51" s="98" t="s">
        <v>2320</v>
      </c>
      <c r="Q51" s="267">
        <f t="shared" si="3"/>
        <v>7431.25</v>
      </c>
    </row>
    <row r="52" spans="1:17" ht="14.25" customHeight="1">
      <c r="A52" s="98">
        <v>47</v>
      </c>
      <c r="B52" s="98" t="s">
        <v>876</v>
      </c>
      <c r="C52" s="98" t="s">
        <v>2322</v>
      </c>
      <c r="D52" s="98" t="s">
        <v>917</v>
      </c>
      <c r="E52" s="170">
        <v>5383.56</v>
      </c>
      <c r="F52" s="170">
        <v>5383.56</v>
      </c>
      <c r="G52" s="171">
        <f t="shared" si="5"/>
        <v>7140</v>
      </c>
      <c r="H52" s="175">
        <v>6800</v>
      </c>
      <c r="I52" s="171" t="s">
        <v>2584</v>
      </c>
      <c r="J52" s="172">
        <f t="shared" si="6"/>
        <v>24.599999999999994</v>
      </c>
      <c r="K52" s="172">
        <f t="shared" si="6"/>
        <v>20.829999999999991</v>
      </c>
      <c r="L52" s="173">
        <v>416</v>
      </c>
      <c r="M52" s="174">
        <f t="shared" si="1"/>
        <v>2239560.96</v>
      </c>
      <c r="N52" s="174">
        <f t="shared" si="2"/>
        <v>2899520</v>
      </c>
      <c r="P52" s="98" t="s">
        <v>2322</v>
      </c>
      <c r="Q52" s="267">
        <f t="shared" si="3"/>
        <v>2899520</v>
      </c>
    </row>
    <row r="53" spans="1:17" ht="14.25" customHeight="1">
      <c r="A53" s="98">
        <v>48</v>
      </c>
      <c r="B53" s="98" t="s">
        <v>876</v>
      </c>
      <c r="C53" s="98" t="s">
        <v>2322</v>
      </c>
      <c r="D53" s="98" t="s">
        <v>1256</v>
      </c>
      <c r="E53" s="173">
        <v>12894.84</v>
      </c>
      <c r="F53" s="173">
        <v>12518.8</v>
      </c>
      <c r="G53" s="171">
        <f t="shared" si="5"/>
        <v>26565</v>
      </c>
      <c r="H53" s="171">
        <v>25300</v>
      </c>
      <c r="I53" s="171" t="s">
        <v>2584</v>
      </c>
      <c r="J53" s="172">
        <f t="shared" si="6"/>
        <v>51.459288537549405</v>
      </c>
      <c r="K53" s="172">
        <f t="shared" si="6"/>
        <v>50.518577075098811</v>
      </c>
      <c r="L53" s="173">
        <v>15</v>
      </c>
      <c r="M53" s="174">
        <f t="shared" si="1"/>
        <v>190602.3</v>
      </c>
      <c r="N53" s="174">
        <f t="shared" si="2"/>
        <v>388987.5</v>
      </c>
      <c r="P53" s="98" t="s">
        <v>2322</v>
      </c>
      <c r="Q53" s="267">
        <f t="shared" si="3"/>
        <v>388987.5</v>
      </c>
    </row>
    <row r="54" spans="1:17" ht="14.25" customHeight="1">
      <c r="A54" s="98">
        <v>49</v>
      </c>
      <c r="B54" s="98" t="s">
        <v>876</v>
      </c>
      <c r="C54" s="98" t="s">
        <v>2322</v>
      </c>
      <c r="D54" s="98" t="s">
        <v>1255</v>
      </c>
      <c r="E54" s="170">
        <v>8137.22</v>
      </c>
      <c r="F54" s="170">
        <v>7761.18</v>
      </c>
      <c r="G54" s="171">
        <f t="shared" si="5"/>
        <v>16380</v>
      </c>
      <c r="H54" s="175">
        <v>15600</v>
      </c>
      <c r="I54" s="171" t="s">
        <v>2584</v>
      </c>
      <c r="J54" s="172">
        <f t="shared" si="6"/>
        <v>50.322222222222216</v>
      </c>
      <c r="K54" s="172">
        <f t="shared" si="6"/>
        <v>50.248846153846152</v>
      </c>
      <c r="L54" s="173">
        <v>70</v>
      </c>
      <c r="M54" s="174">
        <f t="shared" si="1"/>
        <v>556444</v>
      </c>
      <c r="N54" s="174">
        <f t="shared" si="2"/>
        <v>1119300</v>
      </c>
      <c r="P54" s="98" t="s">
        <v>2322</v>
      </c>
      <c r="Q54" s="267">
        <f t="shared" si="3"/>
        <v>1119300</v>
      </c>
    </row>
    <row r="55" spans="1:17" ht="14.25" customHeight="1">
      <c r="A55" s="98">
        <v>50</v>
      </c>
      <c r="B55" s="98" t="s">
        <v>876</v>
      </c>
      <c r="C55" s="98" t="s">
        <v>2322</v>
      </c>
      <c r="D55" s="98" t="s">
        <v>2348</v>
      </c>
      <c r="E55" s="170">
        <v>93891</v>
      </c>
      <c r="F55" s="170">
        <v>87381.7</v>
      </c>
      <c r="G55" s="171">
        <f t="shared" si="5"/>
        <v>95771.55</v>
      </c>
      <c r="H55" s="175">
        <v>91211</v>
      </c>
      <c r="I55" s="171" t="s">
        <v>2584</v>
      </c>
      <c r="J55" s="172">
        <f t="shared" si="6"/>
        <v>1.9635789542927968</v>
      </c>
      <c r="K55" s="172">
        <f t="shared" si="6"/>
        <v>4.1982874872548299</v>
      </c>
      <c r="L55" s="173">
        <v>29</v>
      </c>
      <c r="M55" s="174">
        <f t="shared" si="1"/>
        <v>2628454.1500000004</v>
      </c>
      <c r="N55" s="174">
        <f t="shared" si="2"/>
        <v>2711246.9749999996</v>
      </c>
      <c r="P55" s="98" t="s">
        <v>2322</v>
      </c>
      <c r="Q55" s="267">
        <f t="shared" si="3"/>
        <v>2711246.9749999996</v>
      </c>
    </row>
    <row r="56" spans="1:17" ht="14.25" customHeight="1">
      <c r="A56" s="98">
        <v>51</v>
      </c>
      <c r="B56" s="98" t="s">
        <v>876</v>
      </c>
      <c r="C56" s="98" t="s">
        <v>2322</v>
      </c>
      <c r="D56" s="98" t="s">
        <v>920</v>
      </c>
      <c r="E56" s="170">
        <v>9013.06</v>
      </c>
      <c r="F56" s="170">
        <v>8638.2099999999991</v>
      </c>
      <c r="G56" s="171">
        <f t="shared" si="5"/>
        <v>6753.6</v>
      </c>
      <c r="H56" s="175">
        <v>6432</v>
      </c>
      <c r="I56" s="171" t="s">
        <v>2584</v>
      </c>
      <c r="J56" s="172">
        <f t="shared" si="6"/>
        <v>-33.455638474295171</v>
      </c>
      <c r="K56" s="172">
        <f t="shared" si="6"/>
        <v>-34.300528606965159</v>
      </c>
      <c r="L56" s="173">
        <v>167</v>
      </c>
      <c r="M56" s="174">
        <f t="shared" si="1"/>
        <v>1473881.0449999997</v>
      </c>
      <c r="N56" s="174">
        <f t="shared" si="2"/>
        <v>1100997.6000000001</v>
      </c>
      <c r="P56" s="98" t="s">
        <v>2322</v>
      </c>
      <c r="Q56" s="267">
        <f t="shared" si="3"/>
        <v>1100997.6000000001</v>
      </c>
    </row>
    <row r="57" spans="1:17" ht="14.25" customHeight="1">
      <c r="A57" s="98">
        <v>52</v>
      </c>
      <c r="B57" s="98" t="s">
        <v>876</v>
      </c>
      <c r="C57" s="98" t="s">
        <v>2322</v>
      </c>
      <c r="D57" s="98" t="s">
        <v>922</v>
      </c>
      <c r="E57" s="170">
        <v>8763.16</v>
      </c>
      <c r="F57" s="170">
        <v>8513.26</v>
      </c>
      <c r="G57" s="171">
        <f t="shared" si="5"/>
        <v>13244.7</v>
      </c>
      <c r="H57" s="175">
        <v>12614</v>
      </c>
      <c r="I57" s="171" t="s">
        <v>2584</v>
      </c>
      <c r="J57" s="172">
        <f t="shared" si="6"/>
        <v>33.836477987421389</v>
      </c>
      <c r="K57" s="172">
        <f t="shared" si="6"/>
        <v>32.509433962264147</v>
      </c>
      <c r="L57" s="173">
        <v>445</v>
      </c>
      <c r="M57" s="174">
        <f t="shared" si="1"/>
        <v>3844003.4499999997</v>
      </c>
      <c r="N57" s="174">
        <f t="shared" si="2"/>
        <v>5753560.75</v>
      </c>
      <c r="P57" s="98" t="s">
        <v>2322</v>
      </c>
      <c r="Q57" s="267">
        <f t="shared" si="3"/>
        <v>5753560.75</v>
      </c>
    </row>
    <row r="58" spans="1:17" ht="14.25" customHeight="1">
      <c r="A58" s="98">
        <v>53</v>
      </c>
      <c r="B58" s="98" t="s">
        <v>876</v>
      </c>
      <c r="C58" s="98" t="s">
        <v>2322</v>
      </c>
      <c r="D58" s="98" t="s">
        <v>2349</v>
      </c>
      <c r="E58" s="170">
        <v>8888.11</v>
      </c>
      <c r="F58" s="170">
        <v>8888.11</v>
      </c>
      <c r="G58" s="171">
        <f t="shared" si="5"/>
        <v>8121.75</v>
      </c>
      <c r="H58" s="175">
        <v>7735</v>
      </c>
      <c r="I58" s="171" t="s">
        <v>2584</v>
      </c>
      <c r="J58" s="172">
        <f t="shared" si="6"/>
        <v>-9.4358974358974432</v>
      </c>
      <c r="K58" s="172">
        <f t="shared" si="6"/>
        <v>-14.907692307692317</v>
      </c>
      <c r="L58" s="173">
        <v>117</v>
      </c>
      <c r="M58" s="174">
        <f t="shared" si="1"/>
        <v>1039908.8700000001</v>
      </c>
      <c r="N58" s="174">
        <f t="shared" si="2"/>
        <v>927619.875</v>
      </c>
      <c r="P58" s="98" t="s">
        <v>2322</v>
      </c>
      <c r="Q58" s="267">
        <f t="shared" si="3"/>
        <v>927619.875</v>
      </c>
    </row>
    <row r="59" spans="1:17" ht="14.25" customHeight="1">
      <c r="A59" s="98">
        <v>54</v>
      </c>
      <c r="B59" s="98" t="s">
        <v>876</v>
      </c>
      <c r="C59" s="98" t="s">
        <v>2322</v>
      </c>
      <c r="D59" s="98" t="s">
        <v>925</v>
      </c>
      <c r="E59" s="170">
        <v>35052.639999999999</v>
      </c>
      <c r="F59" s="170">
        <v>32548.880000000001</v>
      </c>
      <c r="G59" s="171">
        <f t="shared" si="5"/>
        <v>28350</v>
      </c>
      <c r="H59" s="175">
        <v>27000</v>
      </c>
      <c r="I59" s="171" t="s">
        <v>2587</v>
      </c>
      <c r="J59" s="172">
        <f t="shared" si="6"/>
        <v>-23.642469135802465</v>
      </c>
      <c r="K59" s="172">
        <f t="shared" si="6"/>
        <v>-20.55140740740741</v>
      </c>
      <c r="L59" s="173">
        <v>61</v>
      </c>
      <c r="M59" s="174">
        <f t="shared" si="1"/>
        <v>2061846.36</v>
      </c>
      <c r="N59" s="174">
        <f t="shared" si="2"/>
        <v>1688175</v>
      </c>
      <c r="P59" s="98" t="s">
        <v>2322</v>
      </c>
      <c r="Q59" s="267">
        <f t="shared" si="3"/>
        <v>1688175</v>
      </c>
    </row>
    <row r="60" spans="1:17" ht="14.25" customHeight="1">
      <c r="A60" s="98">
        <v>55</v>
      </c>
      <c r="B60" s="98" t="s">
        <v>876</v>
      </c>
      <c r="C60" s="98" t="s">
        <v>2322</v>
      </c>
      <c r="D60" s="98" t="s">
        <v>926</v>
      </c>
      <c r="E60" s="170">
        <v>22092</v>
      </c>
      <c r="F60" s="170">
        <v>526</v>
      </c>
      <c r="G60" s="171">
        <f t="shared" si="5"/>
        <v>11718</v>
      </c>
      <c r="H60" s="171">
        <v>11160</v>
      </c>
      <c r="I60" s="171" t="s">
        <v>2194</v>
      </c>
      <c r="J60" s="172">
        <f t="shared" si="6"/>
        <v>-88.530465949820794</v>
      </c>
      <c r="K60" s="172">
        <f t="shared" si="6"/>
        <v>95.286738351254485</v>
      </c>
      <c r="L60" s="173">
        <v>67</v>
      </c>
      <c r="M60" s="174">
        <f t="shared" si="1"/>
        <v>757703</v>
      </c>
      <c r="N60" s="174">
        <f t="shared" si="2"/>
        <v>766413</v>
      </c>
      <c r="P60" s="98" t="s">
        <v>2322</v>
      </c>
      <c r="Q60" s="267">
        <f t="shared" si="3"/>
        <v>766413</v>
      </c>
    </row>
    <row r="61" spans="1:17" ht="14.25" customHeight="1">
      <c r="A61" s="98">
        <v>56</v>
      </c>
      <c r="B61" s="98" t="s">
        <v>876</v>
      </c>
      <c r="C61" s="98" t="s">
        <v>2322</v>
      </c>
      <c r="D61" s="98" t="s">
        <v>927</v>
      </c>
      <c r="E61" s="170">
        <v>14897.61</v>
      </c>
      <c r="F61" s="170">
        <v>14646.52</v>
      </c>
      <c r="G61" s="171">
        <f t="shared" si="5"/>
        <v>23936.850000000002</v>
      </c>
      <c r="H61" s="175">
        <v>22797</v>
      </c>
      <c r="I61" s="171" t="s">
        <v>2584</v>
      </c>
      <c r="J61" s="172">
        <f t="shared" si="6"/>
        <v>37.762863534675617</v>
      </c>
      <c r="K61" s="172">
        <f t="shared" si="6"/>
        <v>35.752423564504099</v>
      </c>
      <c r="L61" s="173">
        <v>121</v>
      </c>
      <c r="M61" s="174">
        <f t="shared" si="1"/>
        <v>1787419.865</v>
      </c>
      <c r="N61" s="174">
        <f t="shared" si="2"/>
        <v>2827397.9250000003</v>
      </c>
      <c r="P61" s="98" t="s">
        <v>2322</v>
      </c>
      <c r="Q61" s="267">
        <f t="shared" si="3"/>
        <v>2827397.9250000003</v>
      </c>
    </row>
    <row r="62" spans="1:17" ht="14.25" customHeight="1">
      <c r="A62" s="98">
        <v>57</v>
      </c>
      <c r="B62" s="98" t="s">
        <v>876</v>
      </c>
      <c r="C62" s="98" t="s">
        <v>2322</v>
      </c>
      <c r="D62" s="98" t="s">
        <v>2354</v>
      </c>
      <c r="E62" s="170">
        <v>14271.67</v>
      </c>
      <c r="F62" s="170">
        <v>13470.8</v>
      </c>
      <c r="G62" s="171">
        <f t="shared" si="5"/>
        <v>9765</v>
      </c>
      <c r="H62" s="175">
        <v>9300</v>
      </c>
      <c r="I62" s="171" t="s">
        <v>2584</v>
      </c>
      <c r="J62" s="172">
        <f t="shared" si="6"/>
        <v>-46.151254480286738</v>
      </c>
      <c r="K62" s="172">
        <f>((H63-F62)/H63)*100</f>
        <v>-318.60783095090113</v>
      </c>
      <c r="L62" s="173">
        <v>216</v>
      </c>
      <c r="M62" s="174">
        <f t="shared" si="1"/>
        <v>2996186.7600000002</v>
      </c>
      <c r="N62" s="174">
        <f t="shared" si="2"/>
        <v>2059020</v>
      </c>
      <c r="P62" s="98" t="s">
        <v>2322</v>
      </c>
      <c r="Q62" s="267">
        <f t="shared" si="3"/>
        <v>2059020</v>
      </c>
    </row>
    <row r="63" spans="1:17" ht="14.25" customHeight="1">
      <c r="A63" s="98">
        <v>58</v>
      </c>
      <c r="B63" s="98" t="s">
        <v>876</v>
      </c>
      <c r="C63" s="98" t="s">
        <v>2322</v>
      </c>
      <c r="D63" s="98" t="s">
        <v>929</v>
      </c>
      <c r="E63" s="170">
        <v>2879.8</v>
      </c>
      <c r="F63" s="170">
        <v>2879.8</v>
      </c>
      <c r="G63" s="171">
        <f t="shared" si="5"/>
        <v>3378.9</v>
      </c>
      <c r="H63" s="175">
        <v>3218</v>
      </c>
      <c r="I63" s="171" t="s">
        <v>2914</v>
      </c>
      <c r="J63" s="172">
        <f t="shared" si="6"/>
        <v>14.771079345349076</v>
      </c>
      <c r="K63" s="172">
        <f t="shared" si="6"/>
        <v>10.509633312616526</v>
      </c>
      <c r="L63" s="173">
        <v>0</v>
      </c>
      <c r="M63" s="174">
        <f t="shared" si="1"/>
        <v>0</v>
      </c>
      <c r="N63" s="174">
        <f t="shared" si="2"/>
        <v>0</v>
      </c>
      <c r="P63" s="98" t="s">
        <v>2322</v>
      </c>
      <c r="Q63" s="267">
        <f t="shared" si="3"/>
        <v>0</v>
      </c>
    </row>
    <row r="64" spans="1:17" ht="14.25" customHeight="1">
      <c r="A64" s="98">
        <v>59</v>
      </c>
      <c r="B64" s="98" t="s">
        <v>876</v>
      </c>
      <c r="C64" s="98" t="s">
        <v>2322</v>
      </c>
      <c r="D64" s="98" t="s">
        <v>930</v>
      </c>
      <c r="E64" s="170">
        <v>1251.8800000000001</v>
      </c>
      <c r="F64" s="170">
        <v>1251.8800000000001</v>
      </c>
      <c r="G64" s="171">
        <f t="shared" si="5"/>
        <v>41580</v>
      </c>
      <c r="H64" s="175">
        <v>39600</v>
      </c>
      <c r="I64" s="171" t="s">
        <v>2192</v>
      </c>
      <c r="J64" s="172">
        <f t="shared" si="6"/>
        <v>96.989225589225597</v>
      </c>
      <c r="K64" s="172">
        <f t="shared" si="6"/>
        <v>96.838686868686878</v>
      </c>
      <c r="L64" s="173">
        <v>0</v>
      </c>
      <c r="M64" s="174">
        <f t="shared" si="1"/>
        <v>0</v>
      </c>
      <c r="N64" s="174">
        <f t="shared" si="2"/>
        <v>0</v>
      </c>
      <c r="P64" s="98" t="s">
        <v>2322</v>
      </c>
      <c r="Q64" s="267">
        <f t="shared" si="3"/>
        <v>0</v>
      </c>
    </row>
    <row r="65" spans="1:17" ht="14.25" customHeight="1">
      <c r="A65" s="98">
        <v>60</v>
      </c>
      <c r="B65" s="98" t="s">
        <v>876</v>
      </c>
      <c r="C65" s="98" t="s">
        <v>2357</v>
      </c>
      <c r="D65" s="98" t="s">
        <v>2359</v>
      </c>
      <c r="E65" s="170">
        <v>4381.58</v>
      </c>
      <c r="F65" s="170">
        <v>4256.63</v>
      </c>
      <c r="G65" s="171">
        <f t="shared" si="5"/>
        <v>6281.1</v>
      </c>
      <c r="H65" s="171">
        <v>5982</v>
      </c>
      <c r="I65" s="171" t="s">
        <v>2584</v>
      </c>
      <c r="J65" s="172">
        <f t="shared" si="6"/>
        <v>30.241836620974038</v>
      </c>
      <c r="K65" s="172">
        <f t="shared" si="6"/>
        <v>28.842694750919424</v>
      </c>
      <c r="L65" s="173">
        <v>124</v>
      </c>
      <c r="M65" s="174">
        <f t="shared" si="1"/>
        <v>535569.0199999999</v>
      </c>
      <c r="N65" s="174">
        <f t="shared" si="2"/>
        <v>760312.20000000007</v>
      </c>
      <c r="P65" s="98" t="s">
        <v>2357</v>
      </c>
      <c r="Q65" s="267">
        <f t="shared" si="3"/>
        <v>760312.20000000007</v>
      </c>
    </row>
    <row r="66" spans="1:17" ht="14.25" customHeight="1">
      <c r="A66" s="98">
        <v>61</v>
      </c>
      <c r="B66" s="98" t="s">
        <v>876</v>
      </c>
      <c r="C66" s="98" t="s">
        <v>2357</v>
      </c>
      <c r="D66" s="98" t="s">
        <v>931</v>
      </c>
      <c r="E66" s="170">
        <v>73860.92</v>
      </c>
      <c r="F66" s="170">
        <v>71357.16</v>
      </c>
      <c r="G66" s="171">
        <f t="shared" si="5"/>
        <v>82846.05</v>
      </c>
      <c r="H66" s="175">
        <v>78901</v>
      </c>
      <c r="I66" s="171" t="s">
        <v>2584</v>
      </c>
      <c r="J66" s="172">
        <f t="shared" si="6"/>
        <v>10.845574411815656</v>
      </c>
      <c r="K66" s="172">
        <f t="shared" si="6"/>
        <v>9.5611462465621422</v>
      </c>
      <c r="L66" s="173">
        <v>510</v>
      </c>
      <c r="M66" s="174">
        <f t="shared" si="1"/>
        <v>37030610.400000006</v>
      </c>
      <c r="N66" s="174">
        <f t="shared" si="2"/>
        <v>41245497.75</v>
      </c>
      <c r="P66" s="98" t="s">
        <v>2357</v>
      </c>
      <c r="Q66" s="267">
        <f t="shared" si="3"/>
        <v>41245497.75</v>
      </c>
    </row>
    <row r="67" spans="1:17" ht="14.25" customHeight="1">
      <c r="A67" s="98">
        <v>62</v>
      </c>
      <c r="B67" s="98" t="s">
        <v>876</v>
      </c>
      <c r="C67" s="98" t="s">
        <v>2320</v>
      </c>
      <c r="D67" s="98" t="s">
        <v>933</v>
      </c>
      <c r="E67" s="170">
        <v>27541.360000000001</v>
      </c>
      <c r="F67" s="170">
        <v>625.94000000000005</v>
      </c>
      <c r="G67" s="171">
        <f t="shared" si="5"/>
        <v>41989.5</v>
      </c>
      <c r="H67" s="175">
        <v>39990</v>
      </c>
      <c r="I67" s="171" t="s">
        <v>2584</v>
      </c>
      <c r="J67" s="172">
        <f t="shared" si="6"/>
        <v>34.408935567225143</v>
      </c>
      <c r="K67" s="172">
        <f t="shared" si="6"/>
        <v>98.434758689672407</v>
      </c>
      <c r="L67" s="173">
        <v>55</v>
      </c>
      <c r="M67" s="174">
        <f t="shared" si="1"/>
        <v>774600.75</v>
      </c>
      <c r="N67" s="174">
        <f t="shared" si="2"/>
        <v>2254436.25</v>
      </c>
      <c r="P67" s="98" t="s">
        <v>2320</v>
      </c>
      <c r="Q67" s="267">
        <f t="shared" si="3"/>
        <v>2254436.25</v>
      </c>
    </row>
    <row r="68" spans="1:17" ht="14.25" customHeight="1">
      <c r="A68" s="98">
        <v>63</v>
      </c>
      <c r="B68" s="98" t="s">
        <v>876</v>
      </c>
      <c r="C68" s="98" t="s">
        <v>2320</v>
      </c>
      <c r="D68" s="98" t="s">
        <v>934</v>
      </c>
      <c r="E68" s="170">
        <v>188.02</v>
      </c>
      <c r="F68" s="170">
        <v>188.02</v>
      </c>
      <c r="G68" s="171">
        <f t="shared" si="5"/>
        <v>3780</v>
      </c>
      <c r="H68" s="175">
        <v>3600</v>
      </c>
      <c r="I68" s="171" t="s">
        <v>2584</v>
      </c>
      <c r="J68" s="172">
        <f t="shared" si="6"/>
        <v>95.025925925925918</v>
      </c>
      <c r="K68" s="172">
        <f>((H69-F68)/H69)*100</f>
        <v>99.894526034712953</v>
      </c>
      <c r="L68" s="173">
        <v>54</v>
      </c>
      <c r="M68" s="174">
        <f t="shared" si="1"/>
        <v>10153.08</v>
      </c>
      <c r="N68" s="174">
        <f t="shared" si="2"/>
        <v>199260</v>
      </c>
      <c r="P68" s="98" t="s">
        <v>2320</v>
      </c>
      <c r="Q68" s="267">
        <f t="shared" si="3"/>
        <v>199260</v>
      </c>
    </row>
    <row r="69" spans="1:17" ht="14.25" customHeight="1">
      <c r="A69" s="98">
        <v>64</v>
      </c>
      <c r="B69" s="98" t="s">
        <v>876</v>
      </c>
      <c r="C69" s="98" t="s">
        <v>2322</v>
      </c>
      <c r="D69" s="98" t="s">
        <v>935</v>
      </c>
      <c r="E69" s="170">
        <v>1877.82</v>
      </c>
      <c r="F69" s="170">
        <v>85127.84</v>
      </c>
      <c r="G69" s="171">
        <f t="shared" si="5"/>
        <v>187175.1</v>
      </c>
      <c r="H69" s="175">
        <v>178262</v>
      </c>
      <c r="I69" s="171" t="s">
        <v>2584</v>
      </c>
      <c r="J69" s="172">
        <f t="shared" si="6"/>
        <v>98.996757581537281</v>
      </c>
      <c r="K69" s="172">
        <f t="shared" si="6"/>
        <v>52.245660881174906</v>
      </c>
      <c r="L69" s="173">
        <v>5</v>
      </c>
      <c r="M69" s="174">
        <f t="shared" si="1"/>
        <v>217514.15000000002</v>
      </c>
      <c r="N69" s="174">
        <f t="shared" si="2"/>
        <v>913592.75</v>
      </c>
      <c r="P69" s="98" t="s">
        <v>2322</v>
      </c>
      <c r="Q69" s="267">
        <f t="shared" si="3"/>
        <v>913592.75</v>
      </c>
    </row>
    <row r="70" spans="1:17" ht="14.25" customHeight="1">
      <c r="A70" s="98">
        <v>65</v>
      </c>
      <c r="B70" s="98" t="s">
        <v>876</v>
      </c>
      <c r="C70" s="98" t="s">
        <v>2322</v>
      </c>
      <c r="D70" s="98" t="s">
        <v>2364</v>
      </c>
      <c r="E70" s="170">
        <v>2879.8</v>
      </c>
      <c r="F70" s="170">
        <v>375564</v>
      </c>
      <c r="G70" s="171">
        <f t="shared" si="5"/>
        <v>432600</v>
      </c>
      <c r="H70" s="175">
        <v>412000</v>
      </c>
      <c r="I70" s="171" t="s">
        <v>2588</v>
      </c>
      <c r="J70" s="172">
        <f t="shared" si="6"/>
        <v>99.334304207119743</v>
      </c>
      <c r="K70" s="172">
        <f t="shared" si="6"/>
        <v>8.84368932038835</v>
      </c>
      <c r="L70" s="173">
        <v>5</v>
      </c>
      <c r="M70" s="174">
        <f t="shared" si="1"/>
        <v>946109.5</v>
      </c>
      <c r="N70" s="174">
        <f t="shared" si="2"/>
        <v>2111500</v>
      </c>
      <c r="P70" s="98" t="s">
        <v>2322</v>
      </c>
      <c r="Q70" s="267">
        <f t="shared" si="3"/>
        <v>2111500</v>
      </c>
    </row>
    <row r="71" spans="1:17" ht="14.25" customHeight="1">
      <c r="A71" s="98">
        <v>66</v>
      </c>
      <c r="B71" s="98" t="s">
        <v>876</v>
      </c>
      <c r="C71" s="98" t="s">
        <v>2322</v>
      </c>
      <c r="D71" s="98" t="s">
        <v>939</v>
      </c>
      <c r="E71" s="170">
        <v>625.94000000000005</v>
      </c>
      <c r="F71" s="170">
        <v>625.94000000000005</v>
      </c>
      <c r="G71" s="171">
        <f t="shared" si="5"/>
        <v>2391666.9</v>
      </c>
      <c r="H71" s="175">
        <v>2277778</v>
      </c>
      <c r="I71" s="171" t="s">
        <v>2589</v>
      </c>
      <c r="J71" s="172">
        <f t="shared" si="6"/>
        <v>99.973828295236274</v>
      </c>
      <c r="K71" s="172">
        <f t="shared" si="6"/>
        <v>99.972519709998082</v>
      </c>
      <c r="L71" s="173">
        <v>1</v>
      </c>
      <c r="M71" s="174">
        <f t="shared" ref="M71:M134" si="7">+L71*((E71+F71)/2)</f>
        <v>625.94000000000005</v>
      </c>
      <c r="N71" s="174">
        <f t="shared" ref="N71:N134" si="8">(+L71*((G71+H71)/2))</f>
        <v>2334722.4500000002</v>
      </c>
      <c r="P71" s="98" t="s">
        <v>2322</v>
      </c>
      <c r="Q71" s="267">
        <f t="shared" ref="Q71:Q134" si="9">+N71</f>
        <v>2334722.4500000002</v>
      </c>
    </row>
    <row r="72" spans="1:17" ht="14.25" customHeight="1">
      <c r="A72" s="98">
        <v>67</v>
      </c>
      <c r="B72" s="98" t="s">
        <v>876</v>
      </c>
      <c r="C72" s="98" t="s">
        <v>2322</v>
      </c>
      <c r="D72" s="98" t="s">
        <v>2365</v>
      </c>
      <c r="E72" s="170">
        <v>386830.92</v>
      </c>
      <c r="F72" s="170">
        <v>378067.76</v>
      </c>
      <c r="G72" s="171">
        <f t="shared" si="5"/>
        <v>385168.35000000003</v>
      </c>
      <c r="H72" s="171">
        <v>366827</v>
      </c>
      <c r="I72" s="171" t="s">
        <v>2585</v>
      </c>
      <c r="J72" s="172">
        <f t="shared" si="6"/>
        <v>-0.43164761590612222</v>
      </c>
      <c r="K72" s="172">
        <f t="shared" si="6"/>
        <v>-3.0643218737988231</v>
      </c>
      <c r="L72" s="173">
        <v>6</v>
      </c>
      <c r="M72" s="174">
        <f t="shared" si="7"/>
        <v>2294696.04</v>
      </c>
      <c r="N72" s="174">
        <f t="shared" si="8"/>
        <v>2255986.0500000003</v>
      </c>
      <c r="P72" s="98" t="s">
        <v>2322</v>
      </c>
      <c r="Q72" s="267">
        <f t="shared" si="9"/>
        <v>2255986.0500000003</v>
      </c>
    </row>
    <row r="73" spans="1:17" ht="14.25" customHeight="1">
      <c r="A73" s="98">
        <v>68</v>
      </c>
      <c r="B73" s="98" t="s">
        <v>876</v>
      </c>
      <c r="C73" s="98" t="s">
        <v>2322</v>
      </c>
      <c r="D73" s="98" t="s">
        <v>941</v>
      </c>
      <c r="E73" s="170">
        <v>19905.13</v>
      </c>
      <c r="F73" s="170">
        <v>18778.2</v>
      </c>
      <c r="G73" s="171">
        <f t="shared" ref="G73:G136" si="10">+H73*1.05</f>
        <v>12810</v>
      </c>
      <c r="H73" s="175">
        <v>12200</v>
      </c>
      <c r="I73" s="171" t="s">
        <v>2584</v>
      </c>
      <c r="J73" s="172">
        <f t="shared" si="6"/>
        <v>-55.387431693989072</v>
      </c>
      <c r="K73" s="172">
        <f t="shared" si="6"/>
        <v>-53.919672131147543</v>
      </c>
      <c r="L73" s="173">
        <v>132</v>
      </c>
      <c r="M73" s="174">
        <f t="shared" si="7"/>
        <v>2553099.7800000003</v>
      </c>
      <c r="N73" s="174">
        <f t="shared" si="8"/>
        <v>1650660</v>
      </c>
      <c r="P73" s="98" t="s">
        <v>2322</v>
      </c>
      <c r="Q73" s="267">
        <f t="shared" si="9"/>
        <v>1650660</v>
      </c>
    </row>
    <row r="74" spans="1:17" ht="14.25" customHeight="1">
      <c r="A74" s="98">
        <v>69</v>
      </c>
      <c r="B74" s="98" t="s">
        <v>876</v>
      </c>
      <c r="C74" s="98" t="s">
        <v>2322</v>
      </c>
      <c r="D74" s="98" t="s">
        <v>942</v>
      </c>
      <c r="E74" s="170">
        <v>68853.399999999994</v>
      </c>
      <c r="F74" s="170">
        <v>66349.64</v>
      </c>
      <c r="G74" s="171">
        <f t="shared" si="10"/>
        <v>85260</v>
      </c>
      <c r="H74" s="175">
        <v>81200</v>
      </c>
      <c r="I74" s="171" t="s">
        <v>2584</v>
      </c>
      <c r="J74" s="172">
        <f t="shared" si="6"/>
        <v>19.243021346469629</v>
      </c>
      <c r="K74" s="172">
        <f t="shared" si="6"/>
        <v>18.288620689655176</v>
      </c>
      <c r="L74" s="173">
        <v>58</v>
      </c>
      <c r="M74" s="174">
        <f t="shared" si="7"/>
        <v>3920888.1599999992</v>
      </c>
      <c r="N74" s="174">
        <f t="shared" si="8"/>
        <v>4827340</v>
      </c>
      <c r="P74" s="98" t="s">
        <v>2322</v>
      </c>
      <c r="Q74" s="267">
        <f t="shared" si="9"/>
        <v>4827340</v>
      </c>
    </row>
    <row r="75" spans="1:17" ht="14.25" customHeight="1">
      <c r="A75" s="98">
        <v>70</v>
      </c>
      <c r="B75" s="98" t="s">
        <v>876</v>
      </c>
      <c r="C75" s="98" t="s">
        <v>2369</v>
      </c>
      <c r="D75" s="98" t="s">
        <v>943</v>
      </c>
      <c r="E75" s="170">
        <v>124.95</v>
      </c>
      <c r="F75" s="170">
        <v>124.95</v>
      </c>
      <c r="G75" s="171">
        <f t="shared" si="10"/>
        <v>441</v>
      </c>
      <c r="H75" s="175">
        <v>420</v>
      </c>
      <c r="I75" s="171" t="s">
        <v>2590</v>
      </c>
      <c r="J75" s="172">
        <f t="shared" si="6"/>
        <v>71.666666666666671</v>
      </c>
      <c r="K75" s="172">
        <f t="shared" si="6"/>
        <v>70.25</v>
      </c>
      <c r="L75" s="173">
        <v>1</v>
      </c>
      <c r="M75" s="174">
        <f t="shared" si="7"/>
        <v>124.95</v>
      </c>
      <c r="N75" s="174">
        <f t="shared" si="8"/>
        <v>430.5</v>
      </c>
      <c r="P75" s="98" t="s">
        <v>2369</v>
      </c>
      <c r="Q75" s="267">
        <f t="shared" si="9"/>
        <v>430.5</v>
      </c>
    </row>
    <row r="76" spans="1:17" ht="14.25" customHeight="1">
      <c r="A76" s="98">
        <v>71</v>
      </c>
      <c r="B76" s="98" t="s">
        <v>944</v>
      </c>
      <c r="C76" s="98" t="s">
        <v>2371</v>
      </c>
      <c r="D76" s="98" t="s">
        <v>2372</v>
      </c>
      <c r="E76" s="170">
        <v>3505.74</v>
      </c>
      <c r="F76" s="170">
        <v>3505.74</v>
      </c>
      <c r="G76" s="171">
        <f t="shared" si="10"/>
        <v>4337.55</v>
      </c>
      <c r="H76" s="175">
        <v>4131</v>
      </c>
      <c r="I76" s="171" t="s">
        <v>2584</v>
      </c>
      <c r="J76" s="172">
        <f t="shared" si="6"/>
        <v>19.176954732510296</v>
      </c>
      <c r="K76" s="172">
        <f t="shared" si="6"/>
        <v>15.135802469135809</v>
      </c>
      <c r="L76" s="173">
        <v>523</v>
      </c>
      <c r="M76" s="174">
        <f t="shared" si="7"/>
        <v>1833502.0199999998</v>
      </c>
      <c r="N76" s="174">
        <f t="shared" si="8"/>
        <v>2214525.8249999997</v>
      </c>
      <c r="P76" s="98" t="s">
        <v>2371</v>
      </c>
      <c r="Q76" s="267">
        <f t="shared" si="9"/>
        <v>2214525.8249999997</v>
      </c>
    </row>
    <row r="77" spans="1:17" ht="14.25" customHeight="1">
      <c r="A77" s="98">
        <v>72</v>
      </c>
      <c r="B77" s="98" t="s">
        <v>944</v>
      </c>
      <c r="C77" s="98" t="s">
        <v>2371</v>
      </c>
      <c r="D77" s="98" t="s">
        <v>2374</v>
      </c>
      <c r="E77" s="170">
        <v>3505.74</v>
      </c>
      <c r="F77" s="170">
        <v>3505.74</v>
      </c>
      <c r="G77" s="171">
        <f t="shared" si="10"/>
        <v>4337.55</v>
      </c>
      <c r="H77" s="171">
        <v>4131</v>
      </c>
      <c r="I77" s="171" t="s">
        <v>2584</v>
      </c>
      <c r="J77" s="172">
        <f t="shared" si="6"/>
        <v>19.176954732510296</v>
      </c>
      <c r="K77" s="172">
        <f t="shared" si="6"/>
        <v>15.135802469135809</v>
      </c>
      <c r="L77" s="173">
        <v>562</v>
      </c>
      <c r="M77" s="174">
        <f t="shared" si="7"/>
        <v>1970225.88</v>
      </c>
      <c r="N77" s="174">
        <f t="shared" si="8"/>
        <v>2379662.5499999998</v>
      </c>
      <c r="P77" s="98" t="s">
        <v>2371</v>
      </c>
      <c r="Q77" s="267">
        <f t="shared" si="9"/>
        <v>2379662.5499999998</v>
      </c>
    </row>
    <row r="78" spans="1:17" ht="14.25" customHeight="1">
      <c r="A78" s="98">
        <v>73</v>
      </c>
      <c r="B78" s="98" t="s">
        <v>944</v>
      </c>
      <c r="C78" s="98" t="s">
        <v>2371</v>
      </c>
      <c r="D78" s="98" t="s">
        <v>948</v>
      </c>
      <c r="E78" s="170">
        <v>15022.35</v>
      </c>
      <c r="F78" s="170">
        <v>14249.55</v>
      </c>
      <c r="G78" s="171">
        <f t="shared" si="10"/>
        <v>14583.45</v>
      </c>
      <c r="H78" s="171">
        <v>13889</v>
      </c>
      <c r="I78" s="171" t="s">
        <v>2584</v>
      </c>
      <c r="J78" s="172">
        <f t="shared" si="6"/>
        <v>-3.0095759233926103</v>
      </c>
      <c r="K78" s="172">
        <f t="shared" si="6"/>
        <v>-2.5959392324861348</v>
      </c>
      <c r="L78" s="173">
        <v>751</v>
      </c>
      <c r="M78" s="174">
        <f>+L78*((E78+F78)/2)</f>
        <v>10991598.450000001</v>
      </c>
      <c r="N78" s="174">
        <f t="shared" si="8"/>
        <v>10691404.975</v>
      </c>
      <c r="P78" s="98" t="s">
        <v>2371</v>
      </c>
      <c r="Q78" s="267">
        <f t="shared" si="9"/>
        <v>10691404.975</v>
      </c>
    </row>
    <row r="79" spans="1:17" ht="14.25" customHeight="1">
      <c r="A79" s="98">
        <v>74</v>
      </c>
      <c r="B79" s="98" t="s">
        <v>944</v>
      </c>
      <c r="C79" s="98" t="s">
        <v>2320</v>
      </c>
      <c r="D79" s="98" t="s">
        <v>2376</v>
      </c>
      <c r="E79" s="170">
        <v>124.95</v>
      </c>
      <c r="F79" s="170">
        <v>124.95</v>
      </c>
      <c r="G79" s="171">
        <f t="shared" si="10"/>
        <v>27825</v>
      </c>
      <c r="H79" s="175">
        <v>26500</v>
      </c>
      <c r="I79" s="171" t="s">
        <v>2584</v>
      </c>
      <c r="J79" s="172">
        <f t="shared" si="6"/>
        <v>99.550943396226415</v>
      </c>
      <c r="K79" s="172">
        <f t="shared" si="6"/>
        <v>99.528490566037732</v>
      </c>
      <c r="L79" s="334">
        <v>13</v>
      </c>
      <c r="M79" s="174">
        <f>+L79*((E79+F79)/2)</f>
        <v>1624.3500000000001</v>
      </c>
      <c r="N79" s="174">
        <f t="shared" si="8"/>
        <v>353112.5</v>
      </c>
      <c r="P79" s="98" t="s">
        <v>2320</v>
      </c>
      <c r="Q79" s="267">
        <f t="shared" si="9"/>
        <v>353112.5</v>
      </c>
    </row>
    <row r="80" spans="1:17" ht="14.25" customHeight="1">
      <c r="A80" s="98">
        <v>75</v>
      </c>
      <c r="B80" s="98" t="s">
        <v>944</v>
      </c>
      <c r="C80" s="98" t="s">
        <v>2371</v>
      </c>
      <c r="D80" s="98" t="s">
        <v>950</v>
      </c>
      <c r="E80" s="170">
        <v>30928.799999999999</v>
      </c>
      <c r="F80" s="170">
        <v>29492.400000000001</v>
      </c>
      <c r="G80" s="171">
        <f t="shared" si="10"/>
        <v>30821.7</v>
      </c>
      <c r="H80" s="175">
        <v>29354</v>
      </c>
      <c r="I80" s="171" t="s">
        <v>2584</v>
      </c>
      <c r="J80" s="172">
        <f t="shared" si="6"/>
        <v>-0.34748245554268109</v>
      </c>
      <c r="K80" s="172">
        <f t="shared" si="6"/>
        <v>-0.47148599850106104</v>
      </c>
      <c r="L80" s="173">
        <v>112</v>
      </c>
      <c r="M80" s="174">
        <f t="shared" si="7"/>
        <v>3383587.1999999997</v>
      </c>
      <c r="N80" s="174">
        <f t="shared" si="8"/>
        <v>3369839.1999999997</v>
      </c>
      <c r="P80" s="98" t="s">
        <v>2371</v>
      </c>
      <c r="Q80" s="267">
        <f t="shared" si="9"/>
        <v>3369839.1999999997</v>
      </c>
    </row>
    <row r="81" spans="1:17" ht="14.25" customHeight="1">
      <c r="A81" s="98">
        <v>76</v>
      </c>
      <c r="B81" s="98" t="s">
        <v>944</v>
      </c>
      <c r="C81" s="98" t="s">
        <v>2320</v>
      </c>
      <c r="D81" s="98" t="s">
        <v>955</v>
      </c>
      <c r="E81" s="170">
        <v>8876.2099999999991</v>
      </c>
      <c r="F81" s="170">
        <v>8375.2199999999993</v>
      </c>
      <c r="G81" s="171">
        <f t="shared" si="10"/>
        <v>9429</v>
      </c>
      <c r="H81" s="175">
        <v>8980</v>
      </c>
      <c r="I81" s="171" t="s">
        <v>2584</v>
      </c>
      <c r="J81" s="172">
        <f t="shared" si="6"/>
        <v>5.8626577579807071</v>
      </c>
      <c r="K81" s="172">
        <f t="shared" si="6"/>
        <v>6.7347438752784043</v>
      </c>
      <c r="L81" s="173">
        <v>145</v>
      </c>
      <c r="M81" s="174">
        <f t="shared" si="7"/>
        <v>1250728.675</v>
      </c>
      <c r="N81" s="174">
        <f t="shared" si="8"/>
        <v>1334652.5</v>
      </c>
      <c r="P81" s="98" t="s">
        <v>2320</v>
      </c>
      <c r="Q81" s="267">
        <f t="shared" si="9"/>
        <v>1334652.5</v>
      </c>
    </row>
    <row r="82" spans="1:17" ht="14.25" customHeight="1">
      <c r="A82" s="98">
        <v>77</v>
      </c>
      <c r="B82" s="98" t="s">
        <v>876</v>
      </c>
      <c r="C82" s="98" t="s">
        <v>2322</v>
      </c>
      <c r="D82" s="98" t="s">
        <v>952</v>
      </c>
      <c r="E82" s="170">
        <v>1877.82</v>
      </c>
      <c r="F82" s="170">
        <v>1877.82</v>
      </c>
      <c r="G82" s="171">
        <f t="shared" si="10"/>
        <v>2835</v>
      </c>
      <c r="H82" s="175">
        <v>2700</v>
      </c>
      <c r="I82" s="171" t="s">
        <v>2194</v>
      </c>
      <c r="J82" s="172">
        <f t="shared" si="6"/>
        <v>33.762962962962966</v>
      </c>
      <c r="K82" s="172">
        <f t="shared" si="6"/>
        <v>30.451111111111111</v>
      </c>
      <c r="L82" s="173">
        <v>55</v>
      </c>
      <c r="M82" s="174">
        <f t="shared" si="7"/>
        <v>103280.09999999999</v>
      </c>
      <c r="N82" s="174">
        <f t="shared" si="8"/>
        <v>152212.5</v>
      </c>
      <c r="P82" s="98" t="s">
        <v>2322</v>
      </c>
      <c r="Q82" s="267">
        <f t="shared" si="9"/>
        <v>152212.5</v>
      </c>
    </row>
    <row r="83" spans="1:17" ht="14.25" customHeight="1">
      <c r="A83" s="98">
        <v>78</v>
      </c>
      <c r="B83" s="98" t="s">
        <v>944</v>
      </c>
      <c r="C83" s="98" t="s">
        <v>2322</v>
      </c>
      <c r="D83" s="98" t="s">
        <v>953</v>
      </c>
      <c r="E83" s="170">
        <v>2628.71</v>
      </c>
      <c r="F83" s="170">
        <v>2628.71</v>
      </c>
      <c r="G83" s="171">
        <f t="shared" si="10"/>
        <v>6499.5</v>
      </c>
      <c r="H83" s="175">
        <v>6190</v>
      </c>
      <c r="I83" s="171" t="s">
        <v>2584</v>
      </c>
      <c r="J83" s="172">
        <f t="shared" si="6"/>
        <v>59.555196553581048</v>
      </c>
      <c r="K83" s="172">
        <f t="shared" si="6"/>
        <v>57.532956381260092</v>
      </c>
      <c r="L83" s="173">
        <v>71</v>
      </c>
      <c r="M83" s="174">
        <f t="shared" si="7"/>
        <v>186638.41</v>
      </c>
      <c r="N83" s="174">
        <f t="shared" si="8"/>
        <v>450477.25</v>
      </c>
      <c r="P83" s="98" t="s">
        <v>2322</v>
      </c>
      <c r="Q83" s="267">
        <f t="shared" si="9"/>
        <v>450477.25</v>
      </c>
    </row>
    <row r="84" spans="1:17" ht="14.25" customHeight="1">
      <c r="A84" s="98">
        <v>79</v>
      </c>
      <c r="B84" s="98" t="s">
        <v>944</v>
      </c>
      <c r="C84" s="98" t="s">
        <v>2320</v>
      </c>
      <c r="D84" s="98" t="s">
        <v>954</v>
      </c>
      <c r="E84" s="170">
        <v>188.02</v>
      </c>
      <c r="F84" s="170">
        <v>188.02</v>
      </c>
      <c r="G84" s="171">
        <f t="shared" si="10"/>
        <v>26250</v>
      </c>
      <c r="H84" s="175">
        <v>25000</v>
      </c>
      <c r="I84" s="171" t="s">
        <v>2584</v>
      </c>
      <c r="J84" s="172">
        <f t="shared" si="6"/>
        <v>99.283733333333331</v>
      </c>
      <c r="K84" s="172">
        <f t="shared" si="6"/>
        <v>99.247919999999993</v>
      </c>
      <c r="L84" s="173">
        <v>12</v>
      </c>
      <c r="M84" s="174">
        <f t="shared" si="7"/>
        <v>2256.2400000000002</v>
      </c>
      <c r="N84" s="174">
        <f t="shared" si="8"/>
        <v>307500</v>
      </c>
      <c r="P84" s="98" t="s">
        <v>2320</v>
      </c>
      <c r="Q84" s="267">
        <f t="shared" si="9"/>
        <v>307500</v>
      </c>
    </row>
    <row r="85" spans="1:17" ht="14.25" customHeight="1">
      <c r="A85" s="98">
        <v>80</v>
      </c>
      <c r="B85" s="98" t="s">
        <v>944</v>
      </c>
      <c r="C85" s="98" t="s">
        <v>2357</v>
      </c>
      <c r="D85" s="98" t="s">
        <v>1464</v>
      </c>
      <c r="E85" s="170">
        <v>625.94000000000005</v>
      </c>
      <c r="F85" s="170">
        <v>20030.080000000002</v>
      </c>
      <c r="G85" s="171">
        <f t="shared" si="10"/>
        <v>31594.5</v>
      </c>
      <c r="H85" s="175">
        <v>30090</v>
      </c>
      <c r="I85" s="171" t="s">
        <v>2585</v>
      </c>
      <c r="J85" s="172">
        <f t="shared" si="6"/>
        <v>98.018832391713744</v>
      </c>
      <c r="K85" s="172">
        <f t="shared" si="6"/>
        <v>33.432768361581914</v>
      </c>
      <c r="L85" s="173">
        <v>7</v>
      </c>
      <c r="M85" s="174">
        <f t="shared" si="7"/>
        <v>72296.070000000007</v>
      </c>
      <c r="N85" s="174">
        <f t="shared" si="8"/>
        <v>215895.75</v>
      </c>
      <c r="P85" s="98" t="s">
        <v>2357</v>
      </c>
      <c r="Q85" s="267">
        <f t="shared" si="9"/>
        <v>215895.75</v>
      </c>
    </row>
    <row r="86" spans="1:17" ht="14.25" customHeight="1">
      <c r="A86" s="98">
        <v>81</v>
      </c>
      <c r="B86" s="98" t="s">
        <v>876</v>
      </c>
      <c r="C86" s="98" t="s">
        <v>2380</v>
      </c>
      <c r="D86" s="98" t="s">
        <v>2381</v>
      </c>
      <c r="E86" s="170">
        <v>31297</v>
      </c>
      <c r="F86" s="170">
        <v>31297</v>
      </c>
      <c r="G86" s="171">
        <f t="shared" si="10"/>
        <v>30102.45</v>
      </c>
      <c r="H86" s="175">
        <v>28669</v>
      </c>
      <c r="I86" s="171" t="s">
        <v>2585</v>
      </c>
      <c r="J86" s="172">
        <f t="shared" ref="J86:K149" si="11">((G86-E86)/G86)*100</f>
        <v>-3.9682816514934807</v>
      </c>
      <c r="K86" s="172">
        <f t="shared" si="11"/>
        <v>-9.1666957340681581</v>
      </c>
      <c r="L86" s="173">
        <v>13</v>
      </c>
      <c r="M86" s="174">
        <f t="shared" si="7"/>
        <v>406861</v>
      </c>
      <c r="N86" s="174">
        <f t="shared" si="8"/>
        <v>382014.42499999999</v>
      </c>
      <c r="P86" s="98" t="s">
        <v>2380</v>
      </c>
      <c r="Q86" s="267">
        <f t="shared" si="9"/>
        <v>382014.42499999999</v>
      </c>
    </row>
    <row r="87" spans="1:17" ht="14.25" customHeight="1">
      <c r="A87" s="98">
        <v>82</v>
      </c>
      <c r="B87" s="98" t="s">
        <v>944</v>
      </c>
      <c r="C87" s="98" t="s">
        <v>2371</v>
      </c>
      <c r="D87" s="98" t="s">
        <v>1466</v>
      </c>
      <c r="E87" s="170">
        <v>6312</v>
      </c>
      <c r="F87" s="170">
        <v>6312</v>
      </c>
      <c r="G87" s="171">
        <f t="shared" si="10"/>
        <v>9780.75</v>
      </c>
      <c r="H87" s="175">
        <v>9315</v>
      </c>
      <c r="I87" s="171" t="s">
        <v>2192</v>
      </c>
      <c r="J87" s="172">
        <f t="shared" si="11"/>
        <v>35.465071696955754</v>
      </c>
      <c r="K87" s="172">
        <f t="shared" si="11"/>
        <v>32.23832528180354</v>
      </c>
      <c r="L87" s="173">
        <v>1</v>
      </c>
      <c r="M87" s="174">
        <f t="shared" si="7"/>
        <v>6312</v>
      </c>
      <c r="N87" s="174">
        <f t="shared" si="8"/>
        <v>9547.875</v>
      </c>
      <c r="P87" s="98" t="s">
        <v>2371</v>
      </c>
      <c r="Q87" s="267">
        <f t="shared" si="9"/>
        <v>9547.875</v>
      </c>
    </row>
    <row r="88" spans="1:17" ht="14.25" customHeight="1">
      <c r="A88" s="98">
        <v>83</v>
      </c>
      <c r="B88" s="98" t="s">
        <v>944</v>
      </c>
      <c r="C88" s="98" t="s">
        <v>2383</v>
      </c>
      <c r="D88" s="98" t="s">
        <v>956</v>
      </c>
      <c r="E88" s="170">
        <v>124.95</v>
      </c>
      <c r="F88" s="170">
        <v>124.95</v>
      </c>
      <c r="G88" s="171">
        <f t="shared" si="10"/>
        <v>19425</v>
      </c>
      <c r="H88" s="171">
        <v>18500</v>
      </c>
      <c r="I88" s="171" t="s">
        <v>2915</v>
      </c>
      <c r="J88" s="172">
        <f t="shared" si="11"/>
        <v>99.356756756756752</v>
      </c>
      <c r="K88" s="172">
        <f t="shared" si="11"/>
        <v>99.3245945945946</v>
      </c>
      <c r="L88" s="173">
        <v>1</v>
      </c>
      <c r="M88" s="174">
        <f t="shared" si="7"/>
        <v>124.95</v>
      </c>
      <c r="N88" s="174">
        <f t="shared" si="8"/>
        <v>18962.5</v>
      </c>
      <c r="P88" s="98" t="s">
        <v>2383</v>
      </c>
      <c r="Q88" s="267">
        <f t="shared" si="9"/>
        <v>18962.5</v>
      </c>
    </row>
    <row r="89" spans="1:17" ht="14.25" customHeight="1">
      <c r="A89" s="98">
        <v>84</v>
      </c>
      <c r="B89" s="98" t="s">
        <v>944</v>
      </c>
      <c r="C89" s="98" t="s">
        <v>2357</v>
      </c>
      <c r="D89" s="98" t="s">
        <v>2384</v>
      </c>
      <c r="E89" s="170">
        <v>27541.360000000001</v>
      </c>
      <c r="F89" s="170">
        <v>27541.360000000001</v>
      </c>
      <c r="G89" s="171">
        <f t="shared" si="10"/>
        <v>31594.5</v>
      </c>
      <c r="H89" s="175">
        <v>30090</v>
      </c>
      <c r="I89" s="153" t="s">
        <v>2584</v>
      </c>
      <c r="J89" s="172">
        <f t="shared" si="11"/>
        <v>12.828625235404894</v>
      </c>
      <c r="K89" s="172">
        <f t="shared" si="11"/>
        <v>8.4700564971751398</v>
      </c>
      <c r="L89" s="173">
        <v>15</v>
      </c>
      <c r="M89" s="174">
        <f t="shared" si="7"/>
        <v>413120.4</v>
      </c>
      <c r="N89" s="174">
        <f t="shared" si="8"/>
        <v>462633.75</v>
      </c>
      <c r="P89" s="98" t="s">
        <v>2357</v>
      </c>
      <c r="Q89" s="267">
        <f t="shared" si="9"/>
        <v>462633.75</v>
      </c>
    </row>
    <row r="90" spans="1:17" ht="14.25" customHeight="1">
      <c r="A90" s="98">
        <v>85</v>
      </c>
      <c r="B90" s="98" t="s">
        <v>944</v>
      </c>
      <c r="C90" s="98" t="s">
        <v>2357</v>
      </c>
      <c r="D90" s="98" t="s">
        <v>2385</v>
      </c>
      <c r="E90" s="170">
        <v>6384.35</v>
      </c>
      <c r="F90" s="170">
        <v>6384.35</v>
      </c>
      <c r="G90" s="171">
        <f t="shared" si="10"/>
        <v>11752.65</v>
      </c>
      <c r="H90" s="171">
        <v>11193</v>
      </c>
      <c r="I90" s="171" t="s">
        <v>2584</v>
      </c>
      <c r="J90" s="172">
        <f t="shared" si="11"/>
        <v>45.677357872479817</v>
      </c>
      <c r="K90" s="172">
        <f t="shared" si="11"/>
        <v>42.961225766103809</v>
      </c>
      <c r="L90" s="173">
        <v>417</v>
      </c>
      <c r="M90" s="174">
        <f t="shared" si="7"/>
        <v>2662273.9500000002</v>
      </c>
      <c r="N90" s="174">
        <f t="shared" si="8"/>
        <v>4784168.0250000004</v>
      </c>
      <c r="P90" s="98" t="s">
        <v>2357</v>
      </c>
      <c r="Q90" s="267">
        <f t="shared" si="9"/>
        <v>4784168.0250000004</v>
      </c>
    </row>
    <row r="91" spans="1:17" ht="14.25" customHeight="1">
      <c r="A91" s="98">
        <v>86</v>
      </c>
      <c r="B91" s="98" t="s">
        <v>944</v>
      </c>
      <c r="C91" s="98" t="s">
        <v>2320</v>
      </c>
      <c r="D91" s="98" t="s">
        <v>959</v>
      </c>
      <c r="E91" s="170">
        <v>249.9</v>
      </c>
      <c r="F91" s="170">
        <v>118928.6</v>
      </c>
      <c r="G91" s="171">
        <f t="shared" si="10"/>
        <v>82425</v>
      </c>
      <c r="H91" s="175">
        <v>78500</v>
      </c>
      <c r="I91" s="171" t="s">
        <v>2584</v>
      </c>
      <c r="J91" s="172">
        <f t="shared" si="11"/>
        <v>99.696815286624201</v>
      </c>
      <c r="K91" s="172">
        <f t="shared" si="11"/>
        <v>-51.501401273885364</v>
      </c>
      <c r="L91" s="173">
        <v>2</v>
      </c>
      <c r="M91" s="174">
        <f t="shared" si="7"/>
        <v>119178.5</v>
      </c>
      <c r="N91" s="174">
        <f t="shared" si="8"/>
        <v>160925</v>
      </c>
      <c r="P91" s="98" t="s">
        <v>2320</v>
      </c>
      <c r="Q91" s="267">
        <f t="shared" si="9"/>
        <v>160925</v>
      </c>
    </row>
    <row r="92" spans="1:17" ht="14.25" customHeight="1">
      <c r="A92" s="98">
        <v>87</v>
      </c>
      <c r="B92" s="98" t="s">
        <v>944</v>
      </c>
      <c r="C92" s="98" t="s">
        <v>2357</v>
      </c>
      <c r="D92" s="98" t="s">
        <v>2386</v>
      </c>
      <c r="E92" s="170">
        <v>19329.169999999998</v>
      </c>
      <c r="F92" s="170">
        <v>18152.260000000002</v>
      </c>
      <c r="G92" s="171">
        <f t="shared" si="10"/>
        <v>16236.150000000001</v>
      </c>
      <c r="H92" s="175">
        <v>15463</v>
      </c>
      <c r="I92" s="171" t="s">
        <v>2584</v>
      </c>
      <c r="J92" s="172">
        <f t="shared" si="11"/>
        <v>-19.050205867770355</v>
      </c>
      <c r="K92" s="172">
        <f t="shared" si="11"/>
        <v>-17.391579900407436</v>
      </c>
      <c r="L92" s="173">
        <v>46</v>
      </c>
      <c r="M92" s="174">
        <f t="shared" si="7"/>
        <v>862072.89</v>
      </c>
      <c r="N92" s="174">
        <f t="shared" si="8"/>
        <v>729080.45000000007</v>
      </c>
      <c r="P92" s="98" t="s">
        <v>2357</v>
      </c>
      <c r="Q92" s="267">
        <f t="shared" si="9"/>
        <v>729080.45000000007</v>
      </c>
    </row>
    <row r="93" spans="1:17" ht="14.25" customHeight="1">
      <c r="A93" s="98">
        <v>88</v>
      </c>
      <c r="B93" s="98" t="s">
        <v>962</v>
      </c>
      <c r="C93" s="98" t="s">
        <v>2320</v>
      </c>
      <c r="D93" s="98" t="s">
        <v>963</v>
      </c>
      <c r="E93" s="170">
        <v>11.305</v>
      </c>
      <c r="F93" s="170">
        <v>11.305</v>
      </c>
      <c r="G93" s="171">
        <f t="shared" si="10"/>
        <v>80.850000000000009</v>
      </c>
      <c r="H93" s="175">
        <v>77</v>
      </c>
      <c r="I93" s="171" t="s">
        <v>2916</v>
      </c>
      <c r="J93" s="172">
        <f t="shared" si="11"/>
        <v>86.01731601731602</v>
      </c>
      <c r="K93" s="172">
        <f t="shared" si="11"/>
        <v>85.318181818181799</v>
      </c>
      <c r="L93" s="173">
        <v>51702</v>
      </c>
      <c r="M93" s="174">
        <f t="shared" si="7"/>
        <v>584491.11</v>
      </c>
      <c r="N93" s="174">
        <f t="shared" si="8"/>
        <v>4080580.3500000006</v>
      </c>
      <c r="P93" s="98" t="s">
        <v>2320</v>
      </c>
      <c r="Q93" s="267">
        <f t="shared" si="9"/>
        <v>4080580.3500000006</v>
      </c>
    </row>
    <row r="94" spans="1:17" ht="14.25" customHeight="1">
      <c r="A94" s="98">
        <v>89</v>
      </c>
      <c r="B94" s="98" t="s">
        <v>3372</v>
      </c>
      <c r="C94" s="98" t="s">
        <v>2322</v>
      </c>
      <c r="D94" s="98" t="s">
        <v>964</v>
      </c>
      <c r="E94" s="170">
        <v>4005.54</v>
      </c>
      <c r="F94" s="170">
        <v>3555.7200000000003</v>
      </c>
      <c r="G94" s="171">
        <f t="shared" si="10"/>
        <v>5356.05</v>
      </c>
      <c r="H94" s="175">
        <v>5101</v>
      </c>
      <c r="I94" s="171" t="s">
        <v>2584</v>
      </c>
      <c r="J94" s="172">
        <f t="shared" si="11"/>
        <v>25.21466379141345</v>
      </c>
      <c r="K94" s="172">
        <f t="shared" si="11"/>
        <v>30.29366790825328</v>
      </c>
      <c r="L94" s="173">
        <v>253</v>
      </c>
      <c r="M94" s="174">
        <f t="shared" si="7"/>
        <v>956499.39</v>
      </c>
      <c r="N94" s="174">
        <f t="shared" si="8"/>
        <v>1322816.825</v>
      </c>
      <c r="P94" s="98" t="s">
        <v>2322</v>
      </c>
      <c r="Q94" s="267">
        <f t="shared" si="9"/>
        <v>1322816.825</v>
      </c>
    </row>
    <row r="95" spans="1:17" ht="14.25" customHeight="1">
      <c r="A95" s="98">
        <v>90</v>
      </c>
      <c r="B95" s="98" t="s">
        <v>3372</v>
      </c>
      <c r="C95" s="98" t="s">
        <v>2322</v>
      </c>
      <c r="D95" s="98" t="s">
        <v>965</v>
      </c>
      <c r="E95" s="170">
        <v>3880.59</v>
      </c>
      <c r="F95" s="170">
        <v>3692.57</v>
      </c>
      <c r="G95" s="171">
        <f t="shared" si="10"/>
        <v>6708.4500000000007</v>
      </c>
      <c r="H95" s="175">
        <v>6389</v>
      </c>
      <c r="I95" s="171" t="s">
        <v>2584</v>
      </c>
      <c r="J95" s="172">
        <f t="shared" si="11"/>
        <v>42.153701674753485</v>
      </c>
      <c r="K95" s="172">
        <f>((H95-F95)/H95)*100</f>
        <v>42.204257317264045</v>
      </c>
      <c r="L95" s="173">
        <v>30</v>
      </c>
      <c r="M95" s="174">
        <f t="shared" si="7"/>
        <v>113597.4</v>
      </c>
      <c r="N95" s="174">
        <f t="shared" si="8"/>
        <v>196461.75</v>
      </c>
      <c r="P95" s="98" t="s">
        <v>2322</v>
      </c>
      <c r="Q95" s="267">
        <f t="shared" si="9"/>
        <v>196461.75</v>
      </c>
    </row>
    <row r="96" spans="1:17" ht="14.25" customHeight="1">
      <c r="A96" s="98">
        <v>91</v>
      </c>
      <c r="B96" s="98" t="s">
        <v>3372</v>
      </c>
      <c r="C96" s="98" t="s">
        <v>2320</v>
      </c>
      <c r="D96" s="98" t="s">
        <v>966</v>
      </c>
      <c r="E96" s="170">
        <v>875.84</v>
      </c>
      <c r="F96" s="170">
        <v>875.84</v>
      </c>
      <c r="G96" s="171">
        <f t="shared" si="10"/>
        <v>1260</v>
      </c>
      <c r="H96" s="175">
        <v>1200</v>
      </c>
      <c r="I96" s="171" t="s">
        <v>2584</v>
      </c>
      <c r="J96" s="172">
        <f t="shared" si="11"/>
        <v>30.488888888888887</v>
      </c>
      <c r="K96" s="172">
        <f>((H96-F96)/H96)*100</f>
        <v>27.013333333333328</v>
      </c>
      <c r="L96" s="173">
        <v>311</v>
      </c>
      <c r="M96" s="174">
        <f t="shared" si="7"/>
        <v>272386.24</v>
      </c>
      <c r="N96" s="174">
        <f t="shared" si="8"/>
        <v>382530</v>
      </c>
      <c r="P96" s="98" t="s">
        <v>2320</v>
      </c>
      <c r="Q96" s="267">
        <f t="shared" si="9"/>
        <v>382530</v>
      </c>
    </row>
    <row r="97" spans="1:17" ht="14.25" customHeight="1">
      <c r="A97" s="98">
        <v>92</v>
      </c>
      <c r="B97" s="98" t="s">
        <v>3372</v>
      </c>
      <c r="C97" s="98" t="s">
        <v>2369</v>
      </c>
      <c r="D97" s="98" t="s">
        <v>2388</v>
      </c>
      <c r="E97" s="170">
        <v>249.9</v>
      </c>
      <c r="F97" s="170">
        <v>249.9</v>
      </c>
      <c r="G97" s="171">
        <f t="shared" si="10"/>
        <v>187175.1</v>
      </c>
      <c r="H97" s="175">
        <v>178262</v>
      </c>
      <c r="I97" s="171" t="s">
        <v>2591</v>
      </c>
      <c r="J97" s="172">
        <f t="shared" si="11"/>
        <v>99.866488651535377</v>
      </c>
      <c r="K97" s="172">
        <f t="shared" si="11"/>
        <v>99.859813084112147</v>
      </c>
      <c r="L97" s="173">
        <v>2</v>
      </c>
      <c r="M97" s="174">
        <f t="shared" si="7"/>
        <v>499.8</v>
      </c>
      <c r="N97" s="174">
        <f t="shared" si="8"/>
        <v>365437.1</v>
      </c>
      <c r="P97" s="98" t="s">
        <v>2369</v>
      </c>
      <c r="Q97" s="267">
        <f t="shared" si="9"/>
        <v>365437.1</v>
      </c>
    </row>
    <row r="98" spans="1:17" ht="14.25" customHeight="1">
      <c r="A98" s="98">
        <v>93</v>
      </c>
      <c r="B98" s="98" t="s">
        <v>3372</v>
      </c>
      <c r="C98" s="98" t="s">
        <v>2320</v>
      </c>
      <c r="D98" s="98" t="s">
        <v>2389</v>
      </c>
      <c r="E98" s="170">
        <v>1251.8800000000001</v>
      </c>
      <c r="F98" s="170">
        <v>1251.8800000000001</v>
      </c>
      <c r="G98" s="171">
        <f t="shared" si="10"/>
        <v>7497</v>
      </c>
      <c r="H98" s="175">
        <v>7140</v>
      </c>
      <c r="I98" s="171" t="s">
        <v>2584</v>
      </c>
      <c r="J98" s="172">
        <f t="shared" si="11"/>
        <v>83.301587301587304</v>
      </c>
      <c r="K98" s="172">
        <f t="shared" si="11"/>
        <v>82.466666666666669</v>
      </c>
      <c r="L98" s="173">
        <v>304</v>
      </c>
      <c r="M98" s="174">
        <f t="shared" si="7"/>
        <v>380571.52</v>
      </c>
      <c r="N98" s="174">
        <f t="shared" si="8"/>
        <v>2224824</v>
      </c>
      <c r="P98" s="98" t="s">
        <v>2320</v>
      </c>
      <c r="Q98" s="267">
        <f t="shared" si="9"/>
        <v>2224824</v>
      </c>
    </row>
    <row r="99" spans="1:17" ht="14.25" customHeight="1">
      <c r="A99" s="98">
        <v>94</v>
      </c>
      <c r="B99" s="98" t="s">
        <v>3372</v>
      </c>
      <c r="C99" s="98" t="s">
        <v>2357</v>
      </c>
      <c r="D99" s="98" t="s">
        <v>2390</v>
      </c>
      <c r="E99" s="170">
        <v>8137.22</v>
      </c>
      <c r="F99" s="170">
        <v>7887.32</v>
      </c>
      <c r="G99" s="171">
        <f t="shared" si="10"/>
        <v>6922.6500000000005</v>
      </c>
      <c r="H99" s="175">
        <v>6593</v>
      </c>
      <c r="I99" s="171" t="s">
        <v>2584</v>
      </c>
      <c r="J99" s="172">
        <f t="shared" si="11"/>
        <v>-17.544870822589608</v>
      </c>
      <c r="K99" s="172">
        <f t="shared" si="11"/>
        <v>-19.631730623388439</v>
      </c>
      <c r="L99" s="173">
        <v>12</v>
      </c>
      <c r="M99" s="174">
        <f t="shared" si="7"/>
        <v>96147.24</v>
      </c>
      <c r="N99" s="174">
        <f t="shared" si="8"/>
        <v>81093.900000000009</v>
      </c>
      <c r="P99" s="98" t="s">
        <v>2357</v>
      </c>
      <c r="Q99" s="267">
        <f t="shared" si="9"/>
        <v>81093.900000000009</v>
      </c>
    </row>
    <row r="100" spans="1:17" ht="14.25" customHeight="1">
      <c r="A100" s="98">
        <v>95</v>
      </c>
      <c r="B100" s="98" t="s">
        <v>3372</v>
      </c>
      <c r="C100" s="98" t="s">
        <v>2320</v>
      </c>
      <c r="D100" s="98" t="s">
        <v>2392</v>
      </c>
      <c r="E100" s="170">
        <v>1231.6500000000001</v>
      </c>
      <c r="F100" s="170">
        <v>1294.72</v>
      </c>
      <c r="G100" s="171">
        <f t="shared" si="10"/>
        <v>2306.85</v>
      </c>
      <c r="H100" s="175">
        <v>2197</v>
      </c>
      <c r="I100" s="171" t="s">
        <v>2584</v>
      </c>
      <c r="J100" s="172">
        <f t="shared" si="11"/>
        <v>46.609012289485655</v>
      </c>
      <c r="K100" s="172">
        <f t="shared" si="11"/>
        <v>41.068730086481565</v>
      </c>
      <c r="L100" s="173">
        <v>2007</v>
      </c>
      <c r="M100" s="174">
        <f t="shared" si="7"/>
        <v>2535212.2949999999</v>
      </c>
      <c r="N100" s="174">
        <f t="shared" si="8"/>
        <v>4519613.4750000006</v>
      </c>
      <c r="P100" s="98" t="s">
        <v>2320</v>
      </c>
      <c r="Q100" s="267">
        <f t="shared" si="9"/>
        <v>4519613.4750000006</v>
      </c>
    </row>
    <row r="101" spans="1:17" ht="14.25" customHeight="1">
      <c r="A101" s="98">
        <v>96</v>
      </c>
      <c r="B101" s="98" t="s">
        <v>3372</v>
      </c>
      <c r="C101" s="98" t="s">
        <v>2320</v>
      </c>
      <c r="D101" s="98" t="s">
        <v>2394</v>
      </c>
      <c r="E101" s="173">
        <v>1251.8800000000001</v>
      </c>
      <c r="F101" s="173">
        <v>1198.33</v>
      </c>
      <c r="G101" s="171">
        <f t="shared" si="10"/>
        <v>1388.1000000000001</v>
      </c>
      <c r="H101" s="175">
        <v>1322</v>
      </c>
      <c r="I101" s="171" t="s">
        <v>2584</v>
      </c>
      <c r="J101" s="172">
        <f t="shared" si="11"/>
        <v>9.8134140191628862</v>
      </c>
      <c r="K101" s="172">
        <f t="shared" si="11"/>
        <v>9.3547655068078726</v>
      </c>
      <c r="L101" s="173">
        <v>258</v>
      </c>
      <c r="M101" s="174">
        <f t="shared" si="7"/>
        <v>316077.09000000003</v>
      </c>
      <c r="N101" s="174">
        <f t="shared" si="8"/>
        <v>349602.9</v>
      </c>
      <c r="P101" s="98" t="s">
        <v>2320</v>
      </c>
      <c r="Q101" s="267">
        <f t="shared" si="9"/>
        <v>349602.9</v>
      </c>
    </row>
    <row r="102" spans="1:17" ht="14.25" customHeight="1">
      <c r="A102" s="98">
        <v>97</v>
      </c>
      <c r="B102" s="98" t="s">
        <v>3372</v>
      </c>
      <c r="C102" s="98" t="s">
        <v>2320</v>
      </c>
      <c r="D102" s="98" t="s">
        <v>968</v>
      </c>
      <c r="E102" s="173">
        <v>312.97000000000003</v>
      </c>
      <c r="F102" s="173">
        <v>312.97000000000003</v>
      </c>
      <c r="G102" s="171">
        <f t="shared" si="10"/>
        <v>157500</v>
      </c>
      <c r="H102" s="175">
        <v>150000</v>
      </c>
      <c r="I102" s="171" t="s">
        <v>2584</v>
      </c>
      <c r="J102" s="172">
        <f t="shared" si="11"/>
        <v>99.801288888888877</v>
      </c>
      <c r="K102" s="172">
        <f t="shared" si="11"/>
        <v>99.791353333333333</v>
      </c>
      <c r="L102" s="173">
        <v>0</v>
      </c>
      <c r="M102" s="174">
        <f t="shared" si="7"/>
        <v>0</v>
      </c>
      <c r="N102" s="174">
        <f t="shared" si="8"/>
        <v>0</v>
      </c>
      <c r="P102" s="98" t="s">
        <v>2320</v>
      </c>
      <c r="Q102" s="267">
        <f t="shared" si="9"/>
        <v>0</v>
      </c>
    </row>
    <row r="103" spans="1:17" ht="14.25" customHeight="1">
      <c r="A103" s="98">
        <v>98</v>
      </c>
      <c r="B103" s="98" t="s">
        <v>3372</v>
      </c>
      <c r="C103" s="98" t="s">
        <v>2320</v>
      </c>
      <c r="D103" s="98" t="s">
        <v>2395</v>
      </c>
      <c r="E103" s="173">
        <v>376.04</v>
      </c>
      <c r="F103" s="173">
        <v>376.04</v>
      </c>
      <c r="G103" s="171">
        <f t="shared" si="10"/>
        <v>78750</v>
      </c>
      <c r="H103" s="175">
        <f>150000/2</f>
        <v>75000</v>
      </c>
      <c r="I103" s="171" t="s">
        <v>2584</v>
      </c>
      <c r="J103" s="172">
        <f t="shared" si="11"/>
        <v>99.522488888888887</v>
      </c>
      <c r="K103" s="172">
        <f t="shared" si="11"/>
        <v>99.498613333333338</v>
      </c>
      <c r="L103" s="173">
        <v>1</v>
      </c>
      <c r="M103" s="174">
        <f t="shared" si="7"/>
        <v>376.04</v>
      </c>
      <c r="N103" s="174">
        <f t="shared" si="8"/>
        <v>76875</v>
      </c>
      <c r="P103" s="98" t="s">
        <v>2320</v>
      </c>
      <c r="Q103" s="267">
        <f t="shared" si="9"/>
        <v>76875</v>
      </c>
    </row>
    <row r="104" spans="1:17" ht="14.25" customHeight="1">
      <c r="A104" s="98">
        <v>99</v>
      </c>
      <c r="B104" s="98" t="s">
        <v>3372</v>
      </c>
      <c r="C104" s="98" t="s">
        <v>2320</v>
      </c>
      <c r="D104" s="98" t="s">
        <v>970</v>
      </c>
      <c r="E104" s="173">
        <v>188.02</v>
      </c>
      <c r="F104" s="173">
        <v>188.02</v>
      </c>
      <c r="G104" s="171">
        <f t="shared" si="10"/>
        <v>303.62850000000003</v>
      </c>
      <c r="H104" s="175">
        <f>28917/100</f>
        <v>289.17</v>
      </c>
      <c r="I104" s="171" t="s">
        <v>2584</v>
      </c>
      <c r="J104" s="172">
        <f t="shared" si="11"/>
        <v>38.075641779345489</v>
      </c>
      <c r="K104" s="172">
        <f t="shared" si="11"/>
        <v>34.979423868312757</v>
      </c>
      <c r="L104" s="173">
        <v>0</v>
      </c>
      <c r="M104" s="174">
        <f t="shared" si="7"/>
        <v>0</v>
      </c>
      <c r="N104" s="174">
        <f t="shared" si="8"/>
        <v>0</v>
      </c>
      <c r="P104" s="98" t="s">
        <v>2320</v>
      </c>
      <c r="Q104" s="267">
        <f t="shared" si="9"/>
        <v>0</v>
      </c>
    </row>
    <row r="105" spans="1:17" ht="14.25" customHeight="1">
      <c r="A105" s="98">
        <v>100</v>
      </c>
      <c r="B105" s="98" t="s">
        <v>1097</v>
      </c>
      <c r="C105" s="98" t="s">
        <v>2396</v>
      </c>
      <c r="D105" s="98" t="s">
        <v>971</v>
      </c>
      <c r="E105" s="173">
        <v>376.04</v>
      </c>
      <c r="F105" s="173">
        <v>376.04</v>
      </c>
      <c r="G105" s="171">
        <f t="shared" si="10"/>
        <v>19309.5</v>
      </c>
      <c r="H105" s="175">
        <v>18390</v>
      </c>
      <c r="I105" s="171" t="s">
        <v>2584</v>
      </c>
      <c r="J105" s="172">
        <f t="shared" si="11"/>
        <v>98.052564799709984</v>
      </c>
      <c r="K105" s="172">
        <f t="shared" si="11"/>
        <v>97.955193039695487</v>
      </c>
      <c r="L105" s="173">
        <v>2</v>
      </c>
      <c r="M105" s="174">
        <f t="shared" si="7"/>
        <v>752.08</v>
      </c>
      <c r="N105" s="174">
        <f t="shared" si="8"/>
        <v>37699.5</v>
      </c>
      <c r="P105" s="98" t="s">
        <v>2396</v>
      </c>
      <c r="Q105" s="267">
        <f t="shared" si="9"/>
        <v>37699.5</v>
      </c>
    </row>
    <row r="106" spans="1:17" ht="14.25" customHeight="1">
      <c r="A106" s="98">
        <v>101</v>
      </c>
      <c r="B106" s="98" t="s">
        <v>3372</v>
      </c>
      <c r="C106" s="98" t="s">
        <v>2320</v>
      </c>
      <c r="D106" s="98" t="s">
        <v>2397</v>
      </c>
      <c r="E106" s="170">
        <v>500.99</v>
      </c>
      <c r="F106" s="170">
        <v>500.99</v>
      </c>
      <c r="G106" s="171">
        <f t="shared" si="10"/>
        <v>842.1</v>
      </c>
      <c r="H106" s="175">
        <v>802</v>
      </c>
      <c r="I106" s="171" t="s">
        <v>2584</v>
      </c>
      <c r="J106" s="172">
        <f t="shared" si="11"/>
        <v>40.507065669160433</v>
      </c>
      <c r="K106" s="172">
        <f t="shared" si="11"/>
        <v>37.53241895261845</v>
      </c>
      <c r="L106" s="173">
        <v>621</v>
      </c>
      <c r="M106" s="174">
        <f t="shared" si="7"/>
        <v>311114.78999999998</v>
      </c>
      <c r="N106" s="174">
        <f t="shared" si="8"/>
        <v>510493.05</v>
      </c>
      <c r="P106" s="98" t="s">
        <v>2320</v>
      </c>
      <c r="Q106" s="267">
        <f t="shared" si="9"/>
        <v>510493.05</v>
      </c>
    </row>
    <row r="107" spans="1:17" ht="14.25" customHeight="1">
      <c r="A107" s="98">
        <v>102</v>
      </c>
      <c r="B107" s="98" t="s">
        <v>3372</v>
      </c>
      <c r="C107" s="98" t="s">
        <v>2322</v>
      </c>
      <c r="D107" s="98" t="s">
        <v>972</v>
      </c>
      <c r="E107" s="170">
        <v>149.94</v>
      </c>
      <c r="F107" s="170">
        <v>149.94</v>
      </c>
      <c r="G107" s="171">
        <f t="shared" si="10"/>
        <v>11995.2</v>
      </c>
      <c r="H107" s="175">
        <v>11424</v>
      </c>
      <c r="I107" s="171" t="s">
        <v>2584</v>
      </c>
      <c r="J107" s="172">
        <f t="shared" si="11"/>
        <v>98.75</v>
      </c>
      <c r="K107" s="172">
        <f t="shared" si="11"/>
        <v>98.6875</v>
      </c>
      <c r="L107" s="173">
        <v>17</v>
      </c>
      <c r="M107" s="174">
        <f t="shared" si="7"/>
        <v>2548.98</v>
      </c>
      <c r="N107" s="174">
        <f t="shared" si="8"/>
        <v>199063.2</v>
      </c>
      <c r="P107" s="98" t="s">
        <v>2322</v>
      </c>
      <c r="Q107" s="267">
        <f t="shared" si="9"/>
        <v>199063.2</v>
      </c>
    </row>
    <row r="108" spans="1:17" ht="14.25" customHeight="1">
      <c r="A108" s="98">
        <v>103</v>
      </c>
      <c r="B108" s="98" t="s">
        <v>3372</v>
      </c>
      <c r="C108" s="98" t="s">
        <v>2320</v>
      </c>
      <c r="D108" s="98" t="s">
        <v>973</v>
      </c>
      <c r="E108" s="170">
        <v>138.04</v>
      </c>
      <c r="F108" s="170">
        <v>138.04</v>
      </c>
      <c r="G108" s="171">
        <f t="shared" si="10"/>
        <v>7844.55</v>
      </c>
      <c r="H108" s="175">
        <v>7471</v>
      </c>
      <c r="I108" s="171" t="s">
        <v>2584</v>
      </c>
      <c r="J108" s="172">
        <f t="shared" si="11"/>
        <v>98.240306964707983</v>
      </c>
      <c r="K108" s="172">
        <f t="shared" si="11"/>
        <v>98.152322312943383</v>
      </c>
      <c r="L108" s="173">
        <v>2</v>
      </c>
      <c r="M108" s="174">
        <f t="shared" si="7"/>
        <v>276.08</v>
      </c>
      <c r="N108" s="174">
        <f t="shared" si="8"/>
        <v>15315.55</v>
      </c>
      <c r="P108" s="98" t="s">
        <v>2320</v>
      </c>
      <c r="Q108" s="267">
        <f t="shared" si="9"/>
        <v>15315.55</v>
      </c>
    </row>
    <row r="109" spans="1:17" ht="14.25" customHeight="1">
      <c r="A109" s="98">
        <v>104</v>
      </c>
      <c r="B109" s="98" t="s">
        <v>3372</v>
      </c>
      <c r="C109" s="98" t="s">
        <v>2357</v>
      </c>
      <c r="D109" s="98" t="s">
        <v>974</v>
      </c>
      <c r="E109" s="170">
        <v>8638.2099999999991</v>
      </c>
      <c r="F109" s="170">
        <v>8305.01</v>
      </c>
      <c r="G109" s="171">
        <f t="shared" si="10"/>
        <v>5222.7</v>
      </c>
      <c r="H109" s="175">
        <v>4974</v>
      </c>
      <c r="I109" s="171" t="s">
        <v>2584</v>
      </c>
      <c r="J109" s="172">
        <f t="shared" si="11"/>
        <v>-65.397399812357577</v>
      </c>
      <c r="K109" s="172">
        <f t="shared" si="11"/>
        <v>-66.968435866505843</v>
      </c>
      <c r="L109" s="173">
        <v>1889</v>
      </c>
      <c r="M109" s="174">
        <f t="shared" si="7"/>
        <v>16002871.290000001</v>
      </c>
      <c r="N109" s="174">
        <f t="shared" si="8"/>
        <v>9630783.1500000004</v>
      </c>
      <c r="P109" s="98" t="s">
        <v>2357</v>
      </c>
      <c r="Q109" s="267">
        <f t="shared" si="9"/>
        <v>9630783.1500000004</v>
      </c>
    </row>
    <row r="110" spans="1:17" ht="14.25" customHeight="1">
      <c r="A110" s="98">
        <v>105</v>
      </c>
      <c r="B110" s="98" t="s">
        <v>3372</v>
      </c>
      <c r="C110" s="98" t="s">
        <v>2357</v>
      </c>
      <c r="D110" s="98" t="s">
        <v>975</v>
      </c>
      <c r="E110" s="170">
        <v>8387.1200000000008</v>
      </c>
      <c r="F110" s="170">
        <v>8387.1200000000008</v>
      </c>
      <c r="G110" s="171">
        <f t="shared" si="10"/>
        <v>6872.25</v>
      </c>
      <c r="H110" s="175">
        <v>6545</v>
      </c>
      <c r="I110" s="171" t="s">
        <v>2584</v>
      </c>
      <c r="J110" s="172">
        <f t="shared" si="11"/>
        <v>-22.043290043290053</v>
      </c>
      <c r="K110" s="172">
        <f t="shared" si="11"/>
        <v>-28.145454545454555</v>
      </c>
      <c r="L110" s="173">
        <v>1</v>
      </c>
      <c r="M110" s="174">
        <f t="shared" si="7"/>
        <v>8387.1200000000008</v>
      </c>
      <c r="N110" s="174">
        <f t="shared" si="8"/>
        <v>6708.625</v>
      </c>
      <c r="P110" s="98" t="s">
        <v>2357</v>
      </c>
      <c r="Q110" s="267">
        <f t="shared" si="9"/>
        <v>6708.625</v>
      </c>
    </row>
    <row r="111" spans="1:17" ht="14.25" customHeight="1">
      <c r="A111" s="98">
        <v>106</v>
      </c>
      <c r="B111" s="98" t="s">
        <v>3372</v>
      </c>
      <c r="C111" s="98" t="s">
        <v>2357</v>
      </c>
      <c r="D111" s="98" t="s">
        <v>976</v>
      </c>
      <c r="E111" s="170">
        <v>8638.2099999999991</v>
      </c>
      <c r="F111" s="170">
        <v>10640.98</v>
      </c>
      <c r="G111" s="171">
        <f t="shared" si="10"/>
        <v>6872.25</v>
      </c>
      <c r="H111" s="175">
        <v>6545</v>
      </c>
      <c r="I111" s="171" t="s">
        <v>2584</v>
      </c>
      <c r="J111" s="172">
        <f t="shared" si="11"/>
        <v>-25.696969696969685</v>
      </c>
      <c r="K111" s="172">
        <f t="shared" si="11"/>
        <v>-62.581818181818171</v>
      </c>
      <c r="L111" s="173">
        <v>29</v>
      </c>
      <c r="M111" s="174">
        <f t="shared" si="7"/>
        <v>279548.255</v>
      </c>
      <c r="N111" s="174">
        <f t="shared" si="8"/>
        <v>194550.125</v>
      </c>
      <c r="P111" s="98" t="s">
        <v>2357</v>
      </c>
      <c r="Q111" s="267">
        <f t="shared" si="9"/>
        <v>194550.125</v>
      </c>
    </row>
    <row r="112" spans="1:17" ht="14.25" customHeight="1">
      <c r="A112" s="98">
        <v>107</v>
      </c>
      <c r="B112" s="98" t="s">
        <v>3372</v>
      </c>
      <c r="C112" s="98" t="s">
        <v>2357</v>
      </c>
      <c r="D112" s="98" t="s">
        <v>977</v>
      </c>
      <c r="E112" s="170">
        <v>13269.69</v>
      </c>
      <c r="F112" s="170">
        <v>12268.9</v>
      </c>
      <c r="G112" s="171">
        <f t="shared" si="10"/>
        <v>13369.650000000001</v>
      </c>
      <c r="H112" s="175">
        <v>12733</v>
      </c>
      <c r="I112" s="171" t="s">
        <v>2584</v>
      </c>
      <c r="J112" s="172">
        <f t="shared" si="11"/>
        <v>0.74766355140187613</v>
      </c>
      <c r="K112" s="172">
        <f t="shared" si="11"/>
        <v>3.644859813084115</v>
      </c>
      <c r="L112" s="173">
        <v>120</v>
      </c>
      <c r="M112" s="174">
        <v>0</v>
      </c>
      <c r="N112" s="174">
        <f t="shared" si="8"/>
        <v>1566159</v>
      </c>
      <c r="P112" s="98" t="s">
        <v>2357</v>
      </c>
      <c r="Q112" s="267">
        <f t="shared" si="9"/>
        <v>1566159</v>
      </c>
    </row>
    <row r="113" spans="1:17" ht="14.25" customHeight="1">
      <c r="A113" s="98">
        <v>108</v>
      </c>
      <c r="B113" s="98" t="s">
        <v>3372</v>
      </c>
      <c r="C113" s="98" t="s">
        <v>2357</v>
      </c>
      <c r="D113" s="98" t="s">
        <v>978</v>
      </c>
      <c r="E113" s="170">
        <v>12894.84</v>
      </c>
      <c r="F113" s="170">
        <v>12268.9</v>
      </c>
      <c r="G113" s="171">
        <f t="shared" si="10"/>
        <v>13369.650000000001</v>
      </c>
      <c r="H113" s="175">
        <v>12733</v>
      </c>
      <c r="I113" s="171" t="s">
        <v>2584</v>
      </c>
      <c r="J113" s="172">
        <f t="shared" si="11"/>
        <v>3.5514018691588878</v>
      </c>
      <c r="K113" s="172">
        <f t="shared" si="11"/>
        <v>3.644859813084115</v>
      </c>
      <c r="L113" s="173">
        <v>7</v>
      </c>
      <c r="M113" s="174">
        <v>0</v>
      </c>
      <c r="N113" s="174">
        <f t="shared" si="8"/>
        <v>91359.275000000009</v>
      </c>
      <c r="P113" s="98" t="s">
        <v>2357</v>
      </c>
      <c r="Q113" s="267">
        <f t="shared" si="9"/>
        <v>91359.275000000009</v>
      </c>
    </row>
    <row r="114" spans="1:17" ht="14.25" customHeight="1">
      <c r="A114" s="98">
        <v>109</v>
      </c>
      <c r="B114" s="98" t="s">
        <v>3372</v>
      </c>
      <c r="C114" s="98" t="s">
        <v>2357</v>
      </c>
      <c r="D114" s="98" t="s">
        <v>979</v>
      </c>
      <c r="E114" s="170">
        <v>8888.11</v>
      </c>
      <c r="F114" s="170">
        <v>8763.16</v>
      </c>
      <c r="G114" s="171">
        <f t="shared" si="10"/>
        <v>7350</v>
      </c>
      <c r="H114" s="175">
        <v>7000</v>
      </c>
      <c r="I114" s="171" t="s">
        <v>2584</v>
      </c>
      <c r="J114" s="172">
        <f t="shared" si="11"/>
        <v>-20.926666666666673</v>
      </c>
      <c r="K114" s="172">
        <f t="shared" si="11"/>
        <v>-25.187999999999999</v>
      </c>
      <c r="L114" s="173">
        <v>1</v>
      </c>
      <c r="M114" s="174">
        <f t="shared" si="7"/>
        <v>8825.6350000000002</v>
      </c>
      <c r="N114" s="174">
        <f t="shared" si="8"/>
        <v>7175</v>
      </c>
      <c r="P114" s="98" t="s">
        <v>2357</v>
      </c>
      <c r="Q114" s="267">
        <f t="shared" si="9"/>
        <v>7175</v>
      </c>
    </row>
    <row r="115" spans="1:17" ht="14.25" customHeight="1">
      <c r="A115" s="98">
        <v>110</v>
      </c>
      <c r="B115" s="98" t="s">
        <v>3372</v>
      </c>
      <c r="C115" s="98" t="s">
        <v>2357</v>
      </c>
      <c r="D115" s="98" t="s">
        <v>980</v>
      </c>
      <c r="E115" s="170">
        <v>9514.0499999999993</v>
      </c>
      <c r="F115" s="170">
        <v>9264.15</v>
      </c>
      <c r="G115" s="171">
        <f t="shared" si="10"/>
        <v>9345</v>
      </c>
      <c r="H115" s="175">
        <v>8900</v>
      </c>
      <c r="I115" s="171" t="s">
        <v>2584</v>
      </c>
      <c r="J115" s="172">
        <f t="shared" si="11"/>
        <v>-1.808988764044936</v>
      </c>
      <c r="K115" s="172">
        <f t="shared" si="11"/>
        <v>-4.0915730337078609</v>
      </c>
      <c r="L115" s="173">
        <v>2</v>
      </c>
      <c r="M115" s="174">
        <f t="shared" si="7"/>
        <v>18778.199999999997</v>
      </c>
      <c r="N115" s="174">
        <f t="shared" si="8"/>
        <v>18245</v>
      </c>
      <c r="P115" s="98" t="s">
        <v>2357</v>
      </c>
      <c r="Q115" s="267">
        <f t="shared" si="9"/>
        <v>18245</v>
      </c>
    </row>
    <row r="116" spans="1:17" ht="14.25" customHeight="1">
      <c r="A116" s="98">
        <v>111</v>
      </c>
      <c r="B116" s="98" t="s">
        <v>3372</v>
      </c>
      <c r="C116" s="98" t="s">
        <v>2398</v>
      </c>
      <c r="D116" s="98" t="s">
        <v>2399</v>
      </c>
      <c r="E116" s="170">
        <v>25037.599999999999</v>
      </c>
      <c r="F116" s="170">
        <v>25037.599999999999</v>
      </c>
      <c r="G116" s="171">
        <f t="shared" si="10"/>
        <v>171056.55000000002</v>
      </c>
      <c r="H116" s="175">
        <v>162911</v>
      </c>
      <c r="I116" s="171" t="s">
        <v>2584</v>
      </c>
      <c r="J116" s="172">
        <f t="shared" si="11"/>
        <v>85.362969146752931</v>
      </c>
      <c r="K116" s="172">
        <f t="shared" si="11"/>
        <v>84.631117604090576</v>
      </c>
      <c r="L116" s="173">
        <v>1</v>
      </c>
      <c r="M116" s="174">
        <f t="shared" si="7"/>
        <v>25037.599999999999</v>
      </c>
      <c r="N116" s="174">
        <f t="shared" si="8"/>
        <v>166983.77500000002</v>
      </c>
      <c r="P116" s="98" t="s">
        <v>2398</v>
      </c>
      <c r="Q116" s="267">
        <f t="shared" si="9"/>
        <v>166983.77500000002</v>
      </c>
    </row>
    <row r="117" spans="1:17" ht="14.25" customHeight="1">
      <c r="A117" s="98">
        <v>112</v>
      </c>
      <c r="B117" s="98" t="s">
        <v>3372</v>
      </c>
      <c r="C117" s="98" t="s">
        <v>2320</v>
      </c>
      <c r="D117" s="98" t="s">
        <v>981</v>
      </c>
      <c r="E117" s="170">
        <v>8119.37</v>
      </c>
      <c r="F117" s="170">
        <v>7654.08</v>
      </c>
      <c r="G117" s="171">
        <f t="shared" si="10"/>
        <v>6090</v>
      </c>
      <c r="H117" s="175">
        <v>5800</v>
      </c>
      <c r="I117" s="171" t="s">
        <v>2584</v>
      </c>
      <c r="J117" s="172">
        <f t="shared" si="11"/>
        <v>-33.322988505747126</v>
      </c>
      <c r="K117" s="172">
        <f t="shared" si="11"/>
        <v>-31.96689655172414</v>
      </c>
      <c r="L117" s="173">
        <v>6</v>
      </c>
      <c r="M117" s="174">
        <f t="shared" si="7"/>
        <v>47320.350000000006</v>
      </c>
      <c r="N117" s="174">
        <f t="shared" si="8"/>
        <v>35670</v>
      </c>
      <c r="P117" s="98" t="s">
        <v>2320</v>
      </c>
      <c r="Q117" s="267">
        <f t="shared" si="9"/>
        <v>35670</v>
      </c>
    </row>
    <row r="118" spans="1:17" ht="14.25" customHeight="1">
      <c r="A118" s="98">
        <v>113</v>
      </c>
      <c r="B118" s="98" t="s">
        <v>3372</v>
      </c>
      <c r="C118" s="98" t="s">
        <v>2320</v>
      </c>
      <c r="D118" s="98" t="s">
        <v>2400</v>
      </c>
      <c r="E118" s="170">
        <v>188.02</v>
      </c>
      <c r="F118" s="170">
        <v>188.02</v>
      </c>
      <c r="G118" s="171">
        <f t="shared" si="10"/>
        <v>3780</v>
      </c>
      <c r="H118" s="175">
        <v>3600</v>
      </c>
      <c r="I118" s="171" t="s">
        <v>2584</v>
      </c>
      <c r="J118" s="172">
        <f t="shared" si="11"/>
        <v>95.025925925925918</v>
      </c>
      <c r="K118" s="172">
        <f t="shared" si="11"/>
        <v>94.777222222222221</v>
      </c>
      <c r="L118" s="173">
        <v>6</v>
      </c>
      <c r="M118" s="174">
        <f t="shared" si="7"/>
        <v>1128.1200000000001</v>
      </c>
      <c r="N118" s="174">
        <f t="shared" si="8"/>
        <v>22140</v>
      </c>
      <c r="P118" s="98" t="s">
        <v>2320</v>
      </c>
      <c r="Q118" s="267">
        <f t="shared" si="9"/>
        <v>22140</v>
      </c>
    </row>
    <row r="119" spans="1:17" ht="14.25" customHeight="1">
      <c r="A119" s="98">
        <v>114</v>
      </c>
      <c r="B119" s="98" t="s">
        <v>3372</v>
      </c>
      <c r="C119" s="98" t="s">
        <v>2320</v>
      </c>
      <c r="D119" s="98" t="s">
        <v>983</v>
      </c>
      <c r="E119" s="170">
        <v>2503.7600000000002</v>
      </c>
      <c r="F119" s="170">
        <v>2503.7600000000002</v>
      </c>
      <c r="G119" s="171">
        <f t="shared" si="10"/>
        <v>1470000</v>
      </c>
      <c r="H119" s="175">
        <v>1400000</v>
      </c>
      <c r="I119" s="171" t="s">
        <v>2584</v>
      </c>
      <c r="J119" s="172">
        <f t="shared" si="11"/>
        <v>99.829676190476192</v>
      </c>
      <c r="K119" s="172">
        <f t="shared" si="11"/>
        <v>99.821159999999992</v>
      </c>
      <c r="L119" s="173">
        <v>0</v>
      </c>
      <c r="M119" s="174">
        <f t="shared" si="7"/>
        <v>0</v>
      </c>
      <c r="N119" s="174">
        <f t="shared" si="8"/>
        <v>0</v>
      </c>
      <c r="P119" s="98" t="s">
        <v>2320</v>
      </c>
      <c r="Q119" s="267">
        <f t="shared" si="9"/>
        <v>0</v>
      </c>
    </row>
    <row r="120" spans="1:17" ht="14.25" customHeight="1">
      <c r="A120" s="98">
        <v>115</v>
      </c>
      <c r="B120" s="98" t="s">
        <v>3372</v>
      </c>
      <c r="C120" s="98" t="s">
        <v>2320</v>
      </c>
      <c r="D120" s="98" t="s">
        <v>984</v>
      </c>
      <c r="E120" s="170">
        <v>1188.81</v>
      </c>
      <c r="F120" s="170">
        <v>1126.93</v>
      </c>
      <c r="G120" s="171">
        <f t="shared" si="10"/>
        <v>1942.5</v>
      </c>
      <c r="H120" s="175">
        <v>1850</v>
      </c>
      <c r="I120" s="171" t="s">
        <v>2584</v>
      </c>
      <c r="J120" s="172">
        <f t="shared" si="11"/>
        <v>38.800000000000004</v>
      </c>
      <c r="K120" s="172">
        <f t="shared" si="11"/>
        <v>39.084864864864862</v>
      </c>
      <c r="L120" s="173">
        <v>9</v>
      </c>
      <c r="M120" s="174">
        <f t="shared" si="7"/>
        <v>10420.829999999998</v>
      </c>
      <c r="N120" s="174">
        <f t="shared" si="8"/>
        <v>17066.25</v>
      </c>
      <c r="P120" s="98" t="s">
        <v>2320</v>
      </c>
      <c r="Q120" s="267">
        <f t="shared" si="9"/>
        <v>17066.25</v>
      </c>
    </row>
    <row r="121" spans="1:17" ht="14.25" customHeight="1">
      <c r="A121" s="98">
        <v>116</v>
      </c>
      <c r="B121" s="98" t="s">
        <v>3372</v>
      </c>
      <c r="C121" s="98" t="s">
        <v>2320</v>
      </c>
      <c r="D121" s="98" t="s">
        <v>2402</v>
      </c>
      <c r="E121" s="170">
        <v>8331.19</v>
      </c>
      <c r="F121" s="170">
        <v>7736.1900000000005</v>
      </c>
      <c r="G121" s="171">
        <f t="shared" si="10"/>
        <v>4748.1000000000004</v>
      </c>
      <c r="H121" s="175">
        <v>4522</v>
      </c>
      <c r="I121" s="171" t="s">
        <v>2584</v>
      </c>
      <c r="J121" s="172">
        <f t="shared" si="11"/>
        <v>-75.463659147869663</v>
      </c>
      <c r="K121" s="172">
        <f t="shared" si="11"/>
        <v>-71.078947368421069</v>
      </c>
      <c r="L121" s="173">
        <v>9</v>
      </c>
      <c r="M121" s="174">
        <f t="shared" si="7"/>
        <v>72303.210000000006</v>
      </c>
      <c r="N121" s="174">
        <f t="shared" si="8"/>
        <v>41715.450000000004</v>
      </c>
      <c r="P121" s="98" t="s">
        <v>2320</v>
      </c>
      <c r="Q121" s="267">
        <f t="shared" si="9"/>
        <v>41715.450000000004</v>
      </c>
    </row>
    <row r="122" spans="1:17" ht="14.25" customHeight="1">
      <c r="A122" s="98">
        <v>117</v>
      </c>
      <c r="B122" s="98" t="s">
        <v>3372</v>
      </c>
      <c r="C122" s="98" t="s">
        <v>2320</v>
      </c>
      <c r="D122" s="98" t="s">
        <v>986</v>
      </c>
      <c r="E122" s="170">
        <v>351.05</v>
      </c>
      <c r="F122" s="170">
        <v>351.05</v>
      </c>
      <c r="G122" s="171">
        <f t="shared" si="10"/>
        <v>12541.2</v>
      </c>
      <c r="H122" s="175">
        <v>11944</v>
      </c>
      <c r="I122" s="171" t="s">
        <v>2584</v>
      </c>
      <c r="J122" s="172">
        <f t="shared" si="11"/>
        <v>97.200826077249388</v>
      </c>
      <c r="K122" s="172">
        <f t="shared" si="11"/>
        <v>97.060867381111862</v>
      </c>
      <c r="L122" s="173">
        <v>1</v>
      </c>
      <c r="M122" s="174">
        <f t="shared" si="7"/>
        <v>351.05</v>
      </c>
      <c r="N122" s="174">
        <f t="shared" si="8"/>
        <v>12242.6</v>
      </c>
      <c r="P122" s="98" t="s">
        <v>2320</v>
      </c>
      <c r="Q122" s="267">
        <f t="shared" si="9"/>
        <v>12242.6</v>
      </c>
    </row>
    <row r="123" spans="1:17" ht="14.25" customHeight="1">
      <c r="A123" s="98">
        <v>118</v>
      </c>
      <c r="B123" s="98" t="s">
        <v>3372</v>
      </c>
      <c r="C123" s="98" t="s">
        <v>2320</v>
      </c>
      <c r="D123" s="98" t="s">
        <v>987</v>
      </c>
      <c r="E123" s="170">
        <v>625.94000000000005</v>
      </c>
      <c r="F123" s="170">
        <v>73668.14</v>
      </c>
      <c r="G123" s="171">
        <f t="shared" si="10"/>
        <v>50400</v>
      </c>
      <c r="H123" s="175">
        <v>48000</v>
      </c>
      <c r="I123" s="171" t="s">
        <v>2584</v>
      </c>
      <c r="J123" s="172">
        <f t="shared" si="11"/>
        <v>98.758055555555543</v>
      </c>
      <c r="K123" s="172">
        <f t="shared" si="11"/>
        <v>-53.475291666666671</v>
      </c>
      <c r="L123" s="173">
        <v>1</v>
      </c>
      <c r="M123" s="174">
        <f t="shared" si="7"/>
        <v>37147.040000000001</v>
      </c>
      <c r="N123" s="174">
        <f t="shared" si="8"/>
        <v>49200</v>
      </c>
      <c r="P123" s="98" t="s">
        <v>2320</v>
      </c>
      <c r="Q123" s="267">
        <f t="shared" si="9"/>
        <v>49200</v>
      </c>
    </row>
    <row r="124" spans="1:17" ht="14.25" customHeight="1">
      <c r="A124" s="98">
        <v>119</v>
      </c>
      <c r="B124" s="98" t="s">
        <v>3372</v>
      </c>
      <c r="C124" s="98" t="s">
        <v>2320</v>
      </c>
      <c r="D124" s="98" t="s">
        <v>988</v>
      </c>
      <c r="E124" s="170">
        <v>2503.7600000000002</v>
      </c>
      <c r="F124" s="170">
        <v>2378.81</v>
      </c>
      <c r="G124" s="171">
        <f t="shared" si="10"/>
        <v>5490.45</v>
      </c>
      <c r="H124" s="175">
        <v>5229</v>
      </c>
      <c r="I124" s="171" t="s">
        <v>2584</v>
      </c>
      <c r="J124" s="172">
        <f t="shared" si="11"/>
        <v>54.397909096704268</v>
      </c>
      <c r="K124" s="172">
        <f t="shared" si="11"/>
        <v>54.507362784471212</v>
      </c>
      <c r="L124" s="173">
        <v>60</v>
      </c>
      <c r="M124" s="174">
        <f t="shared" si="7"/>
        <v>146477.09999999998</v>
      </c>
      <c r="N124" s="174">
        <f t="shared" si="8"/>
        <v>321583.5</v>
      </c>
      <c r="P124" s="98" t="s">
        <v>2320</v>
      </c>
      <c r="Q124" s="267">
        <f t="shared" si="9"/>
        <v>321583.5</v>
      </c>
    </row>
    <row r="125" spans="1:17" ht="14.25" customHeight="1">
      <c r="A125" s="98">
        <v>120</v>
      </c>
      <c r="B125" s="98" t="s">
        <v>3372</v>
      </c>
      <c r="C125" s="98" t="s">
        <v>2320</v>
      </c>
      <c r="D125" s="98" t="s">
        <v>989</v>
      </c>
      <c r="E125" s="170">
        <v>6190.38</v>
      </c>
      <c r="F125" s="170">
        <v>5883.36</v>
      </c>
      <c r="G125" s="171">
        <f t="shared" si="10"/>
        <v>9436.35</v>
      </c>
      <c r="H125" s="175">
        <v>8987</v>
      </c>
      <c r="I125" s="171" t="s">
        <v>2584</v>
      </c>
      <c r="J125" s="172">
        <f t="shared" si="11"/>
        <v>34.398575720485148</v>
      </c>
      <c r="K125" s="172">
        <f t="shared" si="11"/>
        <v>34.53477244909314</v>
      </c>
      <c r="L125" s="173">
        <v>25</v>
      </c>
      <c r="M125" s="174">
        <f t="shared" si="7"/>
        <v>150921.75</v>
      </c>
      <c r="N125" s="174">
        <f t="shared" si="8"/>
        <v>230291.87499999997</v>
      </c>
      <c r="P125" s="98" t="s">
        <v>2320</v>
      </c>
      <c r="Q125" s="267">
        <f t="shared" si="9"/>
        <v>230291.87499999997</v>
      </c>
    </row>
    <row r="126" spans="1:17" ht="14.25" customHeight="1">
      <c r="A126" s="98">
        <v>121</v>
      </c>
      <c r="B126" s="98" t="s">
        <v>3372</v>
      </c>
      <c r="C126" s="98" t="s">
        <v>2320</v>
      </c>
      <c r="D126" s="98" t="s">
        <v>990</v>
      </c>
      <c r="E126" s="170">
        <v>11454.94</v>
      </c>
      <c r="F126" s="170">
        <v>11141.97</v>
      </c>
      <c r="G126" s="171">
        <f t="shared" si="10"/>
        <v>17157</v>
      </c>
      <c r="H126" s="175">
        <v>16340</v>
      </c>
      <c r="I126" s="171" t="s">
        <v>2584</v>
      </c>
      <c r="J126" s="172">
        <f t="shared" si="11"/>
        <v>33.234598123215008</v>
      </c>
      <c r="K126" s="172">
        <f t="shared" si="11"/>
        <v>31.811689106487151</v>
      </c>
      <c r="L126" s="173">
        <v>25</v>
      </c>
      <c r="M126" s="174">
        <f t="shared" si="7"/>
        <v>282461.375</v>
      </c>
      <c r="N126" s="174">
        <f t="shared" si="8"/>
        <v>418712.5</v>
      </c>
      <c r="P126" s="98" t="s">
        <v>2320</v>
      </c>
      <c r="Q126" s="267">
        <f t="shared" si="9"/>
        <v>418712.5</v>
      </c>
    </row>
    <row r="127" spans="1:17" ht="14.25" customHeight="1">
      <c r="A127" s="98">
        <v>122</v>
      </c>
      <c r="B127" s="98" t="s">
        <v>3372</v>
      </c>
      <c r="C127" s="98" t="s">
        <v>2320</v>
      </c>
      <c r="D127" s="98" t="s">
        <v>2407</v>
      </c>
      <c r="E127" s="170">
        <v>124.95</v>
      </c>
      <c r="F127" s="170">
        <v>2879.8</v>
      </c>
      <c r="G127" s="171">
        <f t="shared" si="10"/>
        <v>4200</v>
      </c>
      <c r="H127" s="175">
        <v>4000</v>
      </c>
      <c r="I127" s="171" t="s">
        <v>2584</v>
      </c>
      <c r="J127" s="172">
        <f t="shared" si="11"/>
        <v>97.025000000000006</v>
      </c>
      <c r="K127" s="172">
        <f t="shared" si="11"/>
        <v>28.004999999999995</v>
      </c>
      <c r="L127" s="173">
        <v>1</v>
      </c>
      <c r="M127" s="174">
        <f t="shared" si="7"/>
        <v>1502.375</v>
      </c>
      <c r="N127" s="174">
        <f t="shared" si="8"/>
        <v>4100</v>
      </c>
      <c r="P127" s="98" t="s">
        <v>2320</v>
      </c>
      <c r="Q127" s="267">
        <f t="shared" si="9"/>
        <v>4100</v>
      </c>
    </row>
    <row r="128" spans="1:17" ht="14.25" customHeight="1">
      <c r="A128" s="98">
        <v>123</v>
      </c>
      <c r="B128" s="98" t="s">
        <v>3372</v>
      </c>
      <c r="C128" s="98" t="s">
        <v>2320</v>
      </c>
      <c r="D128" s="98" t="s">
        <v>991</v>
      </c>
      <c r="E128" s="170">
        <v>625.94000000000005</v>
      </c>
      <c r="F128" s="170">
        <v>625.94000000000005</v>
      </c>
      <c r="G128" s="171">
        <f t="shared" si="10"/>
        <v>90588.75</v>
      </c>
      <c r="H128" s="175">
        <v>86275</v>
      </c>
      <c r="I128" s="171" t="s">
        <v>2584</v>
      </c>
      <c r="J128" s="172">
        <f t="shared" si="11"/>
        <v>99.30903119868637</v>
      </c>
      <c r="K128" s="172">
        <f t="shared" si="11"/>
        <v>99.274482758620692</v>
      </c>
      <c r="L128" s="173">
        <v>0</v>
      </c>
      <c r="M128" s="174">
        <f t="shared" si="7"/>
        <v>0</v>
      </c>
      <c r="N128" s="174">
        <f t="shared" si="8"/>
        <v>0</v>
      </c>
      <c r="P128" s="98" t="s">
        <v>2320</v>
      </c>
      <c r="Q128" s="267">
        <f t="shared" si="9"/>
        <v>0</v>
      </c>
    </row>
    <row r="129" spans="1:19" ht="14.25" customHeight="1">
      <c r="A129" s="98">
        <v>124</v>
      </c>
      <c r="B129" s="98" t="s">
        <v>3372</v>
      </c>
      <c r="C129" s="98" t="s">
        <v>2320</v>
      </c>
      <c r="D129" s="98" t="s">
        <v>992</v>
      </c>
      <c r="E129" s="170">
        <v>188.02</v>
      </c>
      <c r="F129" s="170">
        <v>188.02</v>
      </c>
      <c r="G129" s="171">
        <f t="shared" si="10"/>
        <v>90588.75</v>
      </c>
      <c r="H129" s="175">
        <v>86275</v>
      </c>
      <c r="I129" s="171" t="s">
        <v>2584</v>
      </c>
      <c r="J129" s="172">
        <f t="shared" si="11"/>
        <v>99.792446633825932</v>
      </c>
      <c r="K129" s="172">
        <f t="shared" si="11"/>
        <v>99.78206896551724</v>
      </c>
      <c r="L129" s="173">
        <v>0</v>
      </c>
      <c r="M129" s="174">
        <f t="shared" si="7"/>
        <v>0</v>
      </c>
      <c r="N129" s="174">
        <f t="shared" si="8"/>
        <v>0</v>
      </c>
      <c r="P129" s="98" t="s">
        <v>2320</v>
      </c>
      <c r="Q129" s="267">
        <f t="shared" si="9"/>
        <v>0</v>
      </c>
    </row>
    <row r="130" spans="1:19" ht="14.25" customHeight="1">
      <c r="A130" s="98">
        <v>125</v>
      </c>
      <c r="B130" s="98" t="s">
        <v>3372</v>
      </c>
      <c r="C130" s="98" t="s">
        <v>2320</v>
      </c>
      <c r="D130" s="98" t="s">
        <v>993</v>
      </c>
      <c r="E130" s="170">
        <v>625.94000000000005</v>
      </c>
      <c r="F130" s="170">
        <v>625.94000000000005</v>
      </c>
      <c r="G130" s="171">
        <f t="shared" si="10"/>
        <v>657.23700000000008</v>
      </c>
      <c r="H130" s="170">
        <v>625.94000000000005</v>
      </c>
      <c r="I130" s="171" t="s">
        <v>2597</v>
      </c>
      <c r="J130" s="172">
        <f t="shared" si="11"/>
        <v>4.7619047619047654</v>
      </c>
      <c r="K130" s="172">
        <f t="shared" si="11"/>
        <v>0</v>
      </c>
      <c r="L130" s="173">
        <v>0</v>
      </c>
      <c r="M130" s="174">
        <f t="shared" si="7"/>
        <v>0</v>
      </c>
      <c r="N130" s="174">
        <f t="shared" si="8"/>
        <v>0</v>
      </c>
      <c r="P130" s="98" t="s">
        <v>2320</v>
      </c>
      <c r="Q130" s="267">
        <f t="shared" si="9"/>
        <v>0</v>
      </c>
    </row>
    <row r="131" spans="1:19" ht="14.25" customHeight="1">
      <c r="A131" s="98">
        <v>126</v>
      </c>
      <c r="B131" s="98" t="s">
        <v>3372</v>
      </c>
      <c r="C131" s="98" t="s">
        <v>2320</v>
      </c>
      <c r="D131" s="98" t="s">
        <v>994</v>
      </c>
      <c r="E131" s="170">
        <v>1018.64</v>
      </c>
      <c r="F131" s="170">
        <v>965.09</v>
      </c>
      <c r="G131" s="171">
        <f t="shared" si="10"/>
        <v>3248.7000000000003</v>
      </c>
      <c r="H131" s="175">
        <v>3094</v>
      </c>
      <c r="I131" s="171" t="s">
        <v>2584</v>
      </c>
      <c r="J131" s="172">
        <f t="shared" si="11"/>
        <v>68.644688644688657</v>
      </c>
      <c r="K131" s="172">
        <f t="shared" si="11"/>
        <v>68.807692307692307</v>
      </c>
      <c r="L131" s="173">
        <v>66</v>
      </c>
      <c r="M131" s="174">
        <f t="shared" si="7"/>
        <v>65463.090000000004</v>
      </c>
      <c r="N131" s="174">
        <f t="shared" si="8"/>
        <v>209309.10000000003</v>
      </c>
      <c r="P131" s="98" t="s">
        <v>2320</v>
      </c>
      <c r="Q131" s="267">
        <f t="shared" si="9"/>
        <v>209309.10000000003</v>
      </c>
    </row>
    <row r="132" spans="1:19" ht="14.25" customHeight="1">
      <c r="A132" s="98">
        <v>127</v>
      </c>
      <c r="B132" s="98" t="s">
        <v>3372</v>
      </c>
      <c r="C132" s="98" t="s">
        <v>2320</v>
      </c>
      <c r="D132" s="98" t="s">
        <v>995</v>
      </c>
      <c r="E132" s="170">
        <v>249.9</v>
      </c>
      <c r="F132" s="170">
        <v>48823.32</v>
      </c>
      <c r="G132" s="171">
        <f t="shared" si="10"/>
        <v>43050</v>
      </c>
      <c r="H132" s="175">
        <v>41000</v>
      </c>
      <c r="I132" s="171" t="s">
        <v>2584</v>
      </c>
      <c r="J132" s="172">
        <f t="shared" si="11"/>
        <v>99.419512195121953</v>
      </c>
      <c r="K132" s="172">
        <f t="shared" si="11"/>
        <v>-19.081268292682925</v>
      </c>
      <c r="L132" s="173">
        <v>6</v>
      </c>
      <c r="M132" s="174">
        <f t="shared" si="7"/>
        <v>147219.66</v>
      </c>
      <c r="N132" s="174">
        <f t="shared" si="8"/>
        <v>252150</v>
      </c>
      <c r="P132" s="98" t="s">
        <v>2320</v>
      </c>
      <c r="Q132" s="267">
        <f t="shared" si="9"/>
        <v>252150</v>
      </c>
    </row>
    <row r="133" spans="1:19" ht="14.25" customHeight="1">
      <c r="A133" s="98">
        <v>128</v>
      </c>
      <c r="B133" s="98" t="s">
        <v>3372</v>
      </c>
      <c r="C133" s="98" t="s">
        <v>2320</v>
      </c>
      <c r="D133" s="98" t="s">
        <v>2408</v>
      </c>
      <c r="E133" s="170">
        <v>3129.7</v>
      </c>
      <c r="F133" s="170">
        <v>3129.7</v>
      </c>
      <c r="G133" s="171">
        <f t="shared" si="10"/>
        <v>399105</v>
      </c>
      <c r="H133" s="175">
        <v>380100</v>
      </c>
      <c r="I133" s="171" t="s">
        <v>2919</v>
      </c>
      <c r="J133" s="172">
        <f t="shared" si="11"/>
        <v>99.215820398140835</v>
      </c>
      <c r="K133" s="172">
        <f t="shared" si="11"/>
        <v>99.176611418047884</v>
      </c>
      <c r="L133" s="173">
        <v>0</v>
      </c>
      <c r="M133" s="174">
        <f t="shared" si="7"/>
        <v>0</v>
      </c>
      <c r="N133" s="174">
        <f t="shared" si="8"/>
        <v>0</v>
      </c>
      <c r="P133" s="98" t="s">
        <v>2320</v>
      </c>
      <c r="Q133" s="267">
        <f t="shared" si="9"/>
        <v>0</v>
      </c>
    </row>
    <row r="134" spans="1:19" ht="14.25" customHeight="1">
      <c r="A134" s="98">
        <v>129</v>
      </c>
      <c r="B134" s="98" t="s">
        <v>3372</v>
      </c>
      <c r="C134" s="100" t="s">
        <v>2317</v>
      </c>
      <c r="D134" s="100" t="s">
        <v>2409</v>
      </c>
      <c r="E134" s="170">
        <v>20030.080000000002</v>
      </c>
      <c r="F134" s="170">
        <v>16274.44</v>
      </c>
      <c r="G134" s="171">
        <f t="shared" si="10"/>
        <v>60144</v>
      </c>
      <c r="H134" s="175">
        <v>57280</v>
      </c>
      <c r="I134" s="171" t="s">
        <v>2584</v>
      </c>
      <c r="J134" s="172">
        <f t="shared" si="11"/>
        <v>66.696461824953445</v>
      </c>
      <c r="K134" s="172">
        <f t="shared" si="11"/>
        <v>71.5879189944134</v>
      </c>
      <c r="L134" s="173">
        <v>0</v>
      </c>
      <c r="M134" s="174">
        <f t="shared" si="7"/>
        <v>0</v>
      </c>
      <c r="N134" s="174">
        <f t="shared" si="8"/>
        <v>0</v>
      </c>
      <c r="P134" s="100" t="s">
        <v>2317</v>
      </c>
      <c r="Q134" s="267">
        <f t="shared" si="9"/>
        <v>0</v>
      </c>
    </row>
    <row r="135" spans="1:19" ht="14.25" customHeight="1">
      <c r="A135" s="98">
        <v>130</v>
      </c>
      <c r="B135" s="98" t="s">
        <v>3372</v>
      </c>
      <c r="C135" s="98" t="s">
        <v>2320</v>
      </c>
      <c r="D135" s="98" t="s">
        <v>997</v>
      </c>
      <c r="E135" s="170">
        <v>1721.93</v>
      </c>
      <c r="F135" s="170">
        <v>1623.16</v>
      </c>
      <c r="G135" s="171">
        <f t="shared" si="10"/>
        <v>1147.6500000000001</v>
      </c>
      <c r="H135" s="175">
        <v>1093</v>
      </c>
      <c r="I135" s="171" t="s">
        <v>2584</v>
      </c>
      <c r="J135" s="172">
        <f t="shared" si="11"/>
        <v>-50.039646233607805</v>
      </c>
      <c r="K135" s="172">
        <f t="shared" si="11"/>
        <v>-48.505032021957923</v>
      </c>
      <c r="L135" s="173">
        <v>6</v>
      </c>
      <c r="M135" s="174">
        <f t="shared" ref="M135:M198" si="12">+L135*((E135+F135)/2)</f>
        <v>10035.27</v>
      </c>
      <c r="N135" s="174">
        <f t="shared" ref="N135:N198" si="13">(+L135*((G135+H135)/2))</f>
        <v>6721.9500000000007</v>
      </c>
      <c r="P135" s="98" t="s">
        <v>2320</v>
      </c>
      <c r="Q135" s="267">
        <f t="shared" ref="Q135:Q198" si="14">+N135</f>
        <v>6721.9500000000007</v>
      </c>
    </row>
    <row r="136" spans="1:19" ht="14.25" customHeight="1">
      <c r="A136" s="98">
        <v>131</v>
      </c>
      <c r="B136" s="98" t="s">
        <v>3372</v>
      </c>
      <c r="C136" s="98" t="s">
        <v>2317</v>
      </c>
      <c r="D136" s="98" t="s">
        <v>998</v>
      </c>
      <c r="E136" s="170">
        <v>3249.89</v>
      </c>
      <c r="F136" s="170">
        <v>3249.89</v>
      </c>
      <c r="G136" s="171">
        <f t="shared" si="10"/>
        <v>1062.6000000000001</v>
      </c>
      <c r="H136" s="175">
        <v>1012</v>
      </c>
      <c r="I136" s="171" t="s">
        <v>2584</v>
      </c>
      <c r="J136" s="172">
        <f t="shared" si="11"/>
        <v>-205.84321475625819</v>
      </c>
      <c r="K136" s="172">
        <f t="shared" si="11"/>
        <v>-221.13537549407113</v>
      </c>
      <c r="L136" s="173">
        <v>5</v>
      </c>
      <c r="M136" s="174">
        <f t="shared" si="12"/>
        <v>16249.449999999999</v>
      </c>
      <c r="N136" s="174">
        <f t="shared" si="13"/>
        <v>5186.5000000000009</v>
      </c>
      <c r="P136" s="98" t="s">
        <v>2317</v>
      </c>
      <c r="Q136" s="267">
        <f t="shared" si="14"/>
        <v>5186.5000000000009</v>
      </c>
    </row>
    <row r="137" spans="1:19" ht="14.25" customHeight="1">
      <c r="A137" s="98">
        <v>132</v>
      </c>
      <c r="B137" s="98" t="s">
        <v>3372</v>
      </c>
      <c r="C137" s="98" t="s">
        <v>2320</v>
      </c>
      <c r="D137" s="98" t="s">
        <v>999</v>
      </c>
      <c r="E137" s="170">
        <v>18778.2</v>
      </c>
      <c r="F137" s="170">
        <v>15022.56</v>
      </c>
      <c r="G137" s="171">
        <f t="shared" ref="G137:G200" si="15">+H137*1.05</f>
        <v>13869.45</v>
      </c>
      <c r="H137" s="175">
        <v>13209</v>
      </c>
      <c r="I137" s="171" t="s">
        <v>2584</v>
      </c>
      <c r="J137" s="172">
        <f t="shared" si="11"/>
        <v>-35.392535392535393</v>
      </c>
      <c r="K137" s="172">
        <f t="shared" si="11"/>
        <v>-13.729729729729726</v>
      </c>
      <c r="L137" s="173">
        <v>6</v>
      </c>
      <c r="M137" s="174">
        <f t="shared" si="12"/>
        <v>101402.28</v>
      </c>
      <c r="N137" s="174">
        <f t="shared" si="13"/>
        <v>81235.350000000006</v>
      </c>
      <c r="P137" s="98" t="s">
        <v>2320</v>
      </c>
      <c r="Q137" s="267">
        <f t="shared" si="14"/>
        <v>81235.350000000006</v>
      </c>
    </row>
    <row r="138" spans="1:19" ht="14.25" customHeight="1">
      <c r="A138" s="98">
        <v>133</v>
      </c>
      <c r="B138" s="98" t="s">
        <v>3372</v>
      </c>
      <c r="C138" s="98" t="s">
        <v>2320</v>
      </c>
      <c r="D138" s="98" t="s">
        <v>2411</v>
      </c>
      <c r="E138" s="170">
        <v>20030.080000000002</v>
      </c>
      <c r="F138" s="170">
        <v>17276.419999999998</v>
      </c>
      <c r="G138" s="171">
        <f t="shared" si="15"/>
        <v>16800</v>
      </c>
      <c r="H138" s="175">
        <v>16000</v>
      </c>
      <c r="I138" s="171" t="s">
        <v>2584</v>
      </c>
      <c r="J138" s="172">
        <f t="shared" si="11"/>
        <v>-19.226666666666677</v>
      </c>
      <c r="K138" s="172">
        <f t="shared" si="11"/>
        <v>-7.97762499999999</v>
      </c>
      <c r="L138" s="173">
        <v>9</v>
      </c>
      <c r="M138" s="174">
        <f t="shared" si="12"/>
        <v>167879.25</v>
      </c>
      <c r="N138" s="174">
        <f t="shared" si="13"/>
        <v>147600</v>
      </c>
      <c r="P138" s="98" t="s">
        <v>2320</v>
      </c>
      <c r="Q138" s="267">
        <f t="shared" si="14"/>
        <v>147600</v>
      </c>
    </row>
    <row r="139" spans="1:19" ht="14.25" customHeight="1">
      <c r="A139" s="98">
        <v>134</v>
      </c>
      <c r="B139" s="98" t="s">
        <v>3372</v>
      </c>
      <c r="C139" s="98" t="s">
        <v>2412</v>
      </c>
      <c r="D139" s="98" t="s">
        <v>1000</v>
      </c>
      <c r="E139" s="170">
        <v>3630.69</v>
      </c>
      <c r="F139" s="170">
        <v>3505.74</v>
      </c>
      <c r="G139" s="171">
        <f t="shared" si="15"/>
        <v>157.5</v>
      </c>
      <c r="H139" s="175">
        <v>150</v>
      </c>
      <c r="I139" s="171" t="s">
        <v>2584</v>
      </c>
      <c r="J139" s="172">
        <f t="shared" si="11"/>
        <v>-2205.1999999999998</v>
      </c>
      <c r="K139" s="172">
        <f t="shared" si="11"/>
        <v>-2237.16</v>
      </c>
      <c r="L139" s="173">
        <v>15</v>
      </c>
      <c r="M139" s="174">
        <f t="shared" si="12"/>
        <v>53523.225000000006</v>
      </c>
      <c r="N139" s="174">
        <f t="shared" si="13"/>
        <v>2306.25</v>
      </c>
      <c r="P139" s="98" t="s">
        <v>2412</v>
      </c>
      <c r="Q139" s="267">
        <f t="shared" si="14"/>
        <v>2306.25</v>
      </c>
    </row>
    <row r="140" spans="1:19" ht="14.25" customHeight="1">
      <c r="A140" s="98">
        <v>135</v>
      </c>
      <c r="B140" s="98" t="s">
        <v>3372</v>
      </c>
      <c r="C140" s="98" t="s">
        <v>2412</v>
      </c>
      <c r="D140" s="98" t="s">
        <v>2111</v>
      </c>
      <c r="E140" s="170">
        <v>161492.51999999999</v>
      </c>
      <c r="F140" s="170">
        <v>161492.51999999999</v>
      </c>
      <c r="G140" s="171">
        <f t="shared" si="15"/>
        <v>155356.95000000001</v>
      </c>
      <c r="H140" s="175">
        <v>147959</v>
      </c>
      <c r="I140" s="171" t="s">
        <v>2584</v>
      </c>
      <c r="J140" s="172">
        <f t="shared" si="11"/>
        <v>-3.9493373164187231</v>
      </c>
      <c r="K140" s="172">
        <f t="shared" si="11"/>
        <v>-9.1468041822396682</v>
      </c>
      <c r="L140" s="173">
        <v>60</v>
      </c>
      <c r="M140" s="174">
        <f t="shared" si="12"/>
        <v>9689551.1999999993</v>
      </c>
      <c r="N140" s="174">
        <f t="shared" si="13"/>
        <v>9099478.5</v>
      </c>
      <c r="P140" s="98" t="s">
        <v>2412</v>
      </c>
      <c r="Q140" s="267">
        <f t="shared" si="14"/>
        <v>9099478.5</v>
      </c>
    </row>
    <row r="141" spans="1:19" ht="14.25" customHeight="1">
      <c r="A141" s="98">
        <v>136</v>
      </c>
      <c r="B141" s="98" t="s">
        <v>3372</v>
      </c>
      <c r="C141" s="98" t="s">
        <v>2412</v>
      </c>
      <c r="D141" s="98" t="s">
        <v>2413</v>
      </c>
      <c r="E141" s="170">
        <v>6259.4</v>
      </c>
      <c r="F141" s="170">
        <v>5883.36</v>
      </c>
      <c r="G141" s="171">
        <f t="shared" si="15"/>
        <v>1575</v>
      </c>
      <c r="H141" s="175">
        <v>1500</v>
      </c>
      <c r="I141" s="171" t="s">
        <v>2584</v>
      </c>
      <c r="J141" s="172">
        <f t="shared" si="11"/>
        <v>-297.42222222222222</v>
      </c>
      <c r="K141" s="172">
        <f t="shared" si="11"/>
        <v>-292.22399999999999</v>
      </c>
      <c r="L141" s="173">
        <v>0</v>
      </c>
      <c r="M141" s="174">
        <f t="shared" si="12"/>
        <v>0</v>
      </c>
      <c r="N141" s="174">
        <f t="shared" si="13"/>
        <v>0</v>
      </c>
      <c r="P141" s="98" t="s">
        <v>2412</v>
      </c>
      <c r="Q141" s="267">
        <f t="shared" si="14"/>
        <v>0</v>
      </c>
      <c r="S141" s="395"/>
    </row>
    <row r="142" spans="1:19" ht="14.25" customHeight="1">
      <c r="A142" s="98">
        <v>137</v>
      </c>
      <c r="B142" s="98" t="s">
        <v>3372</v>
      </c>
      <c r="C142" s="98" t="s">
        <v>2412</v>
      </c>
      <c r="D142" s="98" t="s">
        <v>2414</v>
      </c>
      <c r="E142" s="170">
        <v>81372.2</v>
      </c>
      <c r="F142" s="170">
        <v>81372.2</v>
      </c>
      <c r="G142" s="171">
        <f t="shared" si="15"/>
        <v>89250</v>
      </c>
      <c r="H142" s="175">
        <v>85000</v>
      </c>
      <c r="I142" s="171" t="s">
        <v>2584</v>
      </c>
      <c r="J142" s="172">
        <f t="shared" si="11"/>
        <v>8.8266666666666698</v>
      </c>
      <c r="K142" s="172">
        <f t="shared" si="11"/>
        <v>4.2680000000000033</v>
      </c>
      <c r="L142" s="173">
        <v>2</v>
      </c>
      <c r="M142" s="174">
        <f t="shared" si="12"/>
        <v>162744.4</v>
      </c>
      <c r="N142" s="174">
        <f t="shared" si="13"/>
        <v>174250</v>
      </c>
      <c r="P142" s="98" t="s">
        <v>2412</v>
      </c>
      <c r="Q142" s="267">
        <f t="shared" si="14"/>
        <v>174250</v>
      </c>
      <c r="S142" s="395"/>
    </row>
    <row r="143" spans="1:19" ht="14.25" customHeight="1">
      <c r="A143" s="98">
        <v>138</v>
      </c>
      <c r="B143" s="98" t="s">
        <v>3372</v>
      </c>
      <c r="C143" s="98" t="s">
        <v>2320</v>
      </c>
      <c r="D143" s="98" t="s">
        <v>2415</v>
      </c>
      <c r="E143" s="170">
        <v>775.88</v>
      </c>
      <c r="F143" s="170">
        <v>233.24</v>
      </c>
      <c r="G143" s="171">
        <f t="shared" si="15"/>
        <v>997.5</v>
      </c>
      <c r="H143" s="175">
        <v>950</v>
      </c>
      <c r="I143" s="171" t="s">
        <v>2584</v>
      </c>
      <c r="J143" s="172">
        <f t="shared" si="11"/>
        <v>22.217543859649123</v>
      </c>
      <c r="K143" s="172">
        <f t="shared" si="11"/>
        <v>75.448421052631574</v>
      </c>
      <c r="L143" s="173">
        <v>15</v>
      </c>
      <c r="M143" s="174">
        <f t="shared" si="12"/>
        <v>7568.4</v>
      </c>
      <c r="N143" s="174">
        <f t="shared" si="13"/>
        <v>14606.25</v>
      </c>
      <c r="P143" s="98" t="s">
        <v>2320</v>
      </c>
      <c r="Q143" s="267">
        <f t="shared" si="14"/>
        <v>14606.25</v>
      </c>
    </row>
    <row r="144" spans="1:19" ht="14.25" customHeight="1">
      <c r="A144" s="98">
        <v>139</v>
      </c>
      <c r="B144" s="98" t="s">
        <v>3372</v>
      </c>
      <c r="C144" s="98" t="s">
        <v>2320</v>
      </c>
      <c r="D144" s="98" t="s">
        <v>1005</v>
      </c>
      <c r="E144" s="170">
        <v>99.960000000000008</v>
      </c>
      <c r="F144" s="170">
        <v>38.08</v>
      </c>
      <c r="G144" s="171">
        <f t="shared" si="15"/>
        <v>14369.25</v>
      </c>
      <c r="H144" s="175">
        <v>13685</v>
      </c>
      <c r="I144" s="171" t="s">
        <v>2584</v>
      </c>
      <c r="J144" s="172">
        <f t="shared" si="11"/>
        <v>99.304347826086953</v>
      </c>
      <c r="K144" s="172">
        <f t="shared" si="11"/>
        <v>99.721739130434784</v>
      </c>
      <c r="L144" s="173">
        <v>1</v>
      </c>
      <c r="M144" s="174">
        <f t="shared" si="12"/>
        <v>69.02000000000001</v>
      </c>
      <c r="N144" s="174">
        <f t="shared" si="13"/>
        <v>14027.125</v>
      </c>
      <c r="P144" s="98" t="s">
        <v>2320</v>
      </c>
      <c r="Q144" s="267">
        <f t="shared" si="14"/>
        <v>14027.125</v>
      </c>
    </row>
    <row r="145" spans="1:17" ht="14.25" customHeight="1">
      <c r="A145" s="98">
        <v>140</v>
      </c>
      <c r="B145" s="98" t="s">
        <v>962</v>
      </c>
      <c r="C145" s="98" t="s">
        <v>2320</v>
      </c>
      <c r="D145" s="98" t="s">
        <v>1006</v>
      </c>
      <c r="E145" s="170">
        <v>1877.82</v>
      </c>
      <c r="F145" s="170">
        <v>107661.68</v>
      </c>
      <c r="G145" s="171">
        <f t="shared" si="15"/>
        <v>5775</v>
      </c>
      <c r="H145" s="175">
        <v>5500</v>
      </c>
      <c r="I145" s="171" t="s">
        <v>2592</v>
      </c>
      <c r="J145" s="172">
        <f t="shared" si="11"/>
        <v>67.483636363636364</v>
      </c>
      <c r="K145" s="172">
        <f t="shared" si="11"/>
        <v>-1857.4850909090908</v>
      </c>
      <c r="L145" s="173">
        <v>2</v>
      </c>
      <c r="M145" s="174">
        <f t="shared" si="12"/>
        <v>109539.5</v>
      </c>
      <c r="N145" s="174">
        <f t="shared" si="13"/>
        <v>11275</v>
      </c>
      <c r="P145" s="98" t="s">
        <v>2320</v>
      </c>
      <c r="Q145" s="267">
        <f t="shared" si="14"/>
        <v>11275</v>
      </c>
    </row>
    <row r="146" spans="1:17" ht="14.25" customHeight="1">
      <c r="A146" s="98">
        <v>141</v>
      </c>
      <c r="B146" s="98" t="s">
        <v>3372</v>
      </c>
      <c r="C146" s="98" t="s">
        <v>2320</v>
      </c>
      <c r="D146" s="98" t="s">
        <v>1007</v>
      </c>
      <c r="E146" s="170">
        <v>1251.8800000000001</v>
      </c>
      <c r="F146" s="170">
        <v>625.94000000000005</v>
      </c>
      <c r="G146" s="171">
        <f t="shared" si="15"/>
        <v>37611</v>
      </c>
      <c r="H146" s="175">
        <f>(19900/1000)*1800</f>
        <v>35820</v>
      </c>
      <c r="I146" s="171" t="s">
        <v>2919</v>
      </c>
      <c r="J146" s="172">
        <f t="shared" si="11"/>
        <v>96.671505676530813</v>
      </c>
      <c r="K146" s="172">
        <f t="shared" si="11"/>
        <v>98.252540480178666</v>
      </c>
      <c r="L146" s="173">
        <v>0</v>
      </c>
      <c r="M146" s="174">
        <f t="shared" si="12"/>
        <v>0</v>
      </c>
      <c r="N146" s="174">
        <f t="shared" si="13"/>
        <v>0</v>
      </c>
      <c r="P146" s="98" t="s">
        <v>2320</v>
      </c>
      <c r="Q146" s="267">
        <f t="shared" si="14"/>
        <v>0</v>
      </c>
    </row>
    <row r="147" spans="1:17" ht="14.25" customHeight="1">
      <c r="A147" s="98">
        <v>142</v>
      </c>
      <c r="B147" s="98" t="s">
        <v>3372</v>
      </c>
      <c r="C147" s="98" t="s">
        <v>2320</v>
      </c>
      <c r="D147" s="98" t="s">
        <v>1008</v>
      </c>
      <c r="E147" s="170">
        <v>2253.86</v>
      </c>
      <c r="F147" s="170">
        <v>31297</v>
      </c>
      <c r="G147" s="171">
        <f t="shared" si="15"/>
        <v>240975</v>
      </c>
      <c r="H147" s="175">
        <v>229500</v>
      </c>
      <c r="I147" s="171" t="s">
        <v>2917</v>
      </c>
      <c r="J147" s="172">
        <f t="shared" si="11"/>
        <v>99.064691358024689</v>
      </c>
      <c r="K147" s="172">
        <f t="shared" si="11"/>
        <v>86.362962962962968</v>
      </c>
      <c r="L147" s="173">
        <v>0</v>
      </c>
      <c r="M147" s="174">
        <f t="shared" si="12"/>
        <v>0</v>
      </c>
      <c r="N147" s="174">
        <f t="shared" si="13"/>
        <v>0</v>
      </c>
      <c r="P147" s="98" t="s">
        <v>2320</v>
      </c>
      <c r="Q147" s="267">
        <f t="shared" si="14"/>
        <v>0</v>
      </c>
    </row>
    <row r="148" spans="1:17" ht="14.25" customHeight="1">
      <c r="A148" s="98">
        <v>143</v>
      </c>
      <c r="B148" s="98" t="s">
        <v>3372</v>
      </c>
      <c r="C148" s="98" t="s">
        <v>2320</v>
      </c>
      <c r="D148" s="98" t="s">
        <v>2416</v>
      </c>
      <c r="E148" s="170">
        <v>1501.78</v>
      </c>
      <c r="F148" s="170">
        <v>1501.78</v>
      </c>
      <c r="G148" s="171">
        <f t="shared" si="15"/>
        <v>2024.4</v>
      </c>
      <c r="H148" s="175">
        <v>1928</v>
      </c>
      <c r="I148" s="171" t="s">
        <v>2584</v>
      </c>
      <c r="J148" s="172">
        <f t="shared" si="11"/>
        <v>25.816044260027667</v>
      </c>
      <c r="K148" s="172">
        <f t="shared" si="11"/>
        <v>22.106846473029044</v>
      </c>
      <c r="L148" s="173">
        <v>51</v>
      </c>
      <c r="M148" s="174">
        <f t="shared" si="12"/>
        <v>76590.78</v>
      </c>
      <c r="N148" s="174">
        <f t="shared" si="13"/>
        <v>100786.2</v>
      </c>
      <c r="P148" s="98" t="s">
        <v>2320</v>
      </c>
      <c r="Q148" s="267">
        <f t="shared" si="14"/>
        <v>100786.2</v>
      </c>
    </row>
    <row r="149" spans="1:17" ht="14.25" customHeight="1">
      <c r="A149" s="98">
        <v>144</v>
      </c>
      <c r="B149" s="98" t="s">
        <v>3372</v>
      </c>
      <c r="C149" s="98" t="s">
        <v>2380</v>
      </c>
      <c r="D149" s="98" t="s">
        <v>1009</v>
      </c>
      <c r="E149" s="170">
        <v>4005.54</v>
      </c>
      <c r="F149" s="170">
        <v>3880.59</v>
      </c>
      <c r="G149" s="171">
        <f t="shared" si="15"/>
        <v>3389.4</v>
      </c>
      <c r="H149" s="175">
        <v>3228</v>
      </c>
      <c r="I149" s="171" t="s">
        <v>2584</v>
      </c>
      <c r="J149" s="172">
        <f t="shared" si="11"/>
        <v>-18.178438661710032</v>
      </c>
      <c r="K149" s="172">
        <f t="shared" si="11"/>
        <v>-20.216542750929374</v>
      </c>
      <c r="L149" s="173">
        <v>104</v>
      </c>
      <c r="M149" s="174">
        <f t="shared" si="12"/>
        <v>410078.76</v>
      </c>
      <c r="N149" s="174">
        <f t="shared" si="13"/>
        <v>344104.8</v>
      </c>
      <c r="P149" s="98" t="s">
        <v>2380</v>
      </c>
      <c r="Q149" s="267">
        <f t="shared" si="14"/>
        <v>344104.8</v>
      </c>
    </row>
    <row r="150" spans="1:17" ht="14.25" customHeight="1">
      <c r="A150" s="98">
        <v>145</v>
      </c>
      <c r="B150" s="98" t="s">
        <v>3372</v>
      </c>
      <c r="C150" s="98" t="s">
        <v>2380</v>
      </c>
      <c r="D150" s="98" t="s">
        <v>2418</v>
      </c>
      <c r="E150" s="170">
        <v>1226.8900000000001</v>
      </c>
      <c r="F150" s="170">
        <v>1226.8900000000001</v>
      </c>
      <c r="G150" s="171">
        <f t="shared" si="15"/>
        <v>1938.3000000000002</v>
      </c>
      <c r="H150" s="175">
        <v>1846</v>
      </c>
      <c r="I150" s="171" t="s">
        <v>2584</v>
      </c>
      <c r="J150" s="172">
        <f t="shared" ref="J150:K213" si="16">((G150-E150)/G150)*100</f>
        <v>36.702780787287828</v>
      </c>
      <c r="K150" s="172">
        <f t="shared" si="16"/>
        <v>33.537919826652221</v>
      </c>
      <c r="L150" s="173">
        <v>308</v>
      </c>
      <c r="M150" s="174">
        <f t="shared" si="12"/>
        <v>377882.12000000005</v>
      </c>
      <c r="N150" s="174">
        <f t="shared" si="13"/>
        <v>582782.20000000007</v>
      </c>
      <c r="P150" s="98" t="s">
        <v>2380</v>
      </c>
      <c r="Q150" s="267">
        <f t="shared" si="14"/>
        <v>582782.20000000007</v>
      </c>
    </row>
    <row r="151" spans="1:17" ht="14.25" customHeight="1">
      <c r="A151" s="98">
        <v>146</v>
      </c>
      <c r="B151" s="98" t="s">
        <v>3372</v>
      </c>
      <c r="C151" s="98" t="s">
        <v>2320</v>
      </c>
      <c r="D151" s="98" t="s">
        <v>2419</v>
      </c>
      <c r="E151" s="170">
        <v>3004.75</v>
      </c>
      <c r="F151" s="170">
        <v>3004.75</v>
      </c>
      <c r="G151" s="171">
        <f t="shared" si="15"/>
        <v>4373.25</v>
      </c>
      <c r="H151" s="175">
        <v>4165</v>
      </c>
      <c r="I151" s="171" t="s">
        <v>2584</v>
      </c>
      <c r="J151" s="172">
        <f t="shared" si="16"/>
        <v>31.292517006802722</v>
      </c>
      <c r="K151" s="172">
        <f t="shared" si="16"/>
        <v>27.857142857142858</v>
      </c>
      <c r="L151" s="173">
        <v>10</v>
      </c>
      <c r="M151" s="174">
        <f t="shared" si="12"/>
        <v>30047.5</v>
      </c>
      <c r="N151" s="174">
        <f t="shared" si="13"/>
        <v>42691.25</v>
      </c>
      <c r="P151" s="98" t="s">
        <v>2320</v>
      </c>
      <c r="Q151" s="267">
        <f t="shared" si="14"/>
        <v>42691.25</v>
      </c>
    </row>
    <row r="152" spans="1:17" ht="14.25" customHeight="1">
      <c r="A152" s="98">
        <v>147</v>
      </c>
      <c r="B152" s="98" t="s">
        <v>3372</v>
      </c>
      <c r="C152" s="98" t="s">
        <v>2380</v>
      </c>
      <c r="D152" s="103" t="s">
        <v>1010</v>
      </c>
      <c r="E152" s="170">
        <v>54.74</v>
      </c>
      <c r="F152" s="170">
        <v>287.98</v>
      </c>
      <c r="G152" s="171">
        <f t="shared" si="15"/>
        <v>894.6</v>
      </c>
      <c r="H152" s="175">
        <v>852</v>
      </c>
      <c r="I152" s="171" t="s">
        <v>2584</v>
      </c>
      <c r="J152" s="172">
        <f t="shared" si="16"/>
        <v>93.881064162754299</v>
      </c>
      <c r="K152" s="172">
        <f t="shared" si="16"/>
        <v>66.199530516431921</v>
      </c>
      <c r="L152" s="173">
        <v>21</v>
      </c>
      <c r="M152" s="174">
        <f t="shared" si="12"/>
        <v>3598.5600000000004</v>
      </c>
      <c r="N152" s="174">
        <f t="shared" si="13"/>
        <v>18339.3</v>
      </c>
      <c r="P152" s="98" t="s">
        <v>2380</v>
      </c>
      <c r="Q152" s="267">
        <f t="shared" si="14"/>
        <v>18339.3</v>
      </c>
    </row>
    <row r="153" spans="1:17" ht="14.25" customHeight="1">
      <c r="A153" s="98">
        <v>148</v>
      </c>
      <c r="B153" s="98" t="s">
        <v>3372</v>
      </c>
      <c r="C153" s="98" t="s">
        <v>2380</v>
      </c>
      <c r="D153" s="98" t="s">
        <v>1011</v>
      </c>
      <c r="E153" s="170">
        <v>55.93</v>
      </c>
      <c r="F153" s="170">
        <v>299.88</v>
      </c>
      <c r="G153" s="171">
        <f t="shared" si="15"/>
        <v>814.80000000000007</v>
      </c>
      <c r="H153" s="175">
        <v>776</v>
      </c>
      <c r="I153" s="171" t="s">
        <v>2584</v>
      </c>
      <c r="J153" s="172">
        <f t="shared" si="16"/>
        <v>93.135738831615129</v>
      </c>
      <c r="K153" s="172">
        <f t="shared" si="16"/>
        <v>61.355670103092784</v>
      </c>
      <c r="L153" s="173">
        <v>43</v>
      </c>
      <c r="M153" s="174">
        <f t="shared" si="12"/>
        <v>7649.915</v>
      </c>
      <c r="N153" s="174">
        <f t="shared" si="13"/>
        <v>34202.200000000004</v>
      </c>
      <c r="P153" s="98" t="s">
        <v>2380</v>
      </c>
      <c r="Q153" s="267">
        <f t="shared" si="14"/>
        <v>34202.200000000004</v>
      </c>
    </row>
    <row r="154" spans="1:17" ht="14.25" customHeight="1">
      <c r="A154" s="98">
        <v>149</v>
      </c>
      <c r="B154" s="98" t="s">
        <v>3372</v>
      </c>
      <c r="C154" s="98" t="s">
        <v>2380</v>
      </c>
      <c r="D154" s="98" t="s">
        <v>1012</v>
      </c>
      <c r="E154" s="170">
        <v>55.93</v>
      </c>
      <c r="F154" s="170">
        <v>1188.81</v>
      </c>
      <c r="G154" s="171">
        <f t="shared" si="15"/>
        <v>1040.55</v>
      </c>
      <c r="H154" s="175">
        <v>991</v>
      </c>
      <c r="I154" s="171" t="s">
        <v>2584</v>
      </c>
      <c r="J154" s="172">
        <f t="shared" si="16"/>
        <v>94.624957954927694</v>
      </c>
      <c r="K154" s="172">
        <f t="shared" si="16"/>
        <v>-19.960645812310794</v>
      </c>
      <c r="L154" s="173">
        <v>6</v>
      </c>
      <c r="M154" s="174">
        <f t="shared" si="12"/>
        <v>3734.2200000000003</v>
      </c>
      <c r="N154" s="174">
        <f t="shared" si="13"/>
        <v>6094.65</v>
      </c>
      <c r="P154" s="98" t="s">
        <v>2380</v>
      </c>
      <c r="Q154" s="267">
        <f t="shared" si="14"/>
        <v>6094.65</v>
      </c>
    </row>
    <row r="155" spans="1:17" ht="14.25" customHeight="1">
      <c r="A155" s="98">
        <v>150</v>
      </c>
      <c r="B155" s="98" t="s">
        <v>3372</v>
      </c>
      <c r="C155" s="98" t="s">
        <v>2380</v>
      </c>
      <c r="D155" s="98" t="s">
        <v>2421</v>
      </c>
      <c r="E155" s="170">
        <v>72.59</v>
      </c>
      <c r="F155" s="170">
        <v>625.94000000000005</v>
      </c>
      <c r="G155" s="171">
        <f t="shared" si="15"/>
        <v>1137.1500000000001</v>
      </c>
      <c r="H155" s="175">
        <v>1083</v>
      </c>
      <c r="I155" s="171" t="s">
        <v>2584</v>
      </c>
      <c r="J155" s="172">
        <f t="shared" si="16"/>
        <v>93.616497383810412</v>
      </c>
      <c r="K155" s="172">
        <f t="shared" si="16"/>
        <v>42.203139427516156</v>
      </c>
      <c r="L155" s="173">
        <v>26</v>
      </c>
      <c r="M155" s="174">
        <f t="shared" si="12"/>
        <v>9080.8900000000012</v>
      </c>
      <c r="N155" s="174">
        <f t="shared" si="13"/>
        <v>28861.95</v>
      </c>
      <c r="P155" s="98" t="s">
        <v>2380</v>
      </c>
      <c r="Q155" s="267">
        <f t="shared" si="14"/>
        <v>28861.95</v>
      </c>
    </row>
    <row r="156" spans="1:17" ht="14.25" customHeight="1">
      <c r="A156" s="98">
        <v>151</v>
      </c>
      <c r="B156" s="98" t="s">
        <v>3372</v>
      </c>
      <c r="C156" s="98" t="s">
        <v>2380</v>
      </c>
      <c r="D156" s="98" t="s">
        <v>1014</v>
      </c>
      <c r="E156" s="170">
        <v>54.74</v>
      </c>
      <c r="F156" s="170">
        <v>163.03</v>
      </c>
      <c r="G156" s="171">
        <f t="shared" si="15"/>
        <v>218.4</v>
      </c>
      <c r="H156" s="175">
        <v>208</v>
      </c>
      <c r="I156" s="171" t="s">
        <v>2584</v>
      </c>
      <c r="J156" s="172">
        <f t="shared" si="16"/>
        <v>74.935897435897431</v>
      </c>
      <c r="K156" s="172">
        <f t="shared" si="16"/>
        <v>21.620192307692307</v>
      </c>
      <c r="L156" s="173">
        <v>43</v>
      </c>
      <c r="M156" s="174">
        <f t="shared" si="12"/>
        <v>4682.0550000000003</v>
      </c>
      <c r="N156" s="174">
        <f t="shared" si="13"/>
        <v>9167.6</v>
      </c>
      <c r="P156" s="98" t="s">
        <v>2380</v>
      </c>
      <c r="Q156" s="267">
        <f t="shared" si="14"/>
        <v>9167.6</v>
      </c>
    </row>
    <row r="157" spans="1:17" ht="14.25" customHeight="1">
      <c r="A157" s="98">
        <v>152</v>
      </c>
      <c r="B157" s="98" t="s">
        <v>3372</v>
      </c>
      <c r="C157" s="98" t="s">
        <v>2380</v>
      </c>
      <c r="D157" s="98" t="s">
        <v>1015</v>
      </c>
      <c r="E157" s="170">
        <v>1501.78</v>
      </c>
      <c r="F157" s="170">
        <v>1501.78</v>
      </c>
      <c r="G157" s="171">
        <f t="shared" si="15"/>
        <v>1855.3500000000001</v>
      </c>
      <c r="H157" s="175">
        <v>1767</v>
      </c>
      <c r="I157" s="171" t="s">
        <v>2584</v>
      </c>
      <c r="J157" s="172">
        <f t="shared" si="16"/>
        <v>19.056781739294479</v>
      </c>
      <c r="K157" s="172">
        <f t="shared" si="16"/>
        <v>15.009620826259198</v>
      </c>
      <c r="L157" s="173">
        <v>3</v>
      </c>
      <c r="M157" s="174">
        <f t="shared" si="12"/>
        <v>4505.34</v>
      </c>
      <c r="N157" s="174">
        <f t="shared" si="13"/>
        <v>5433.5250000000005</v>
      </c>
      <c r="P157" s="98" t="s">
        <v>2380</v>
      </c>
      <c r="Q157" s="267">
        <f t="shared" si="14"/>
        <v>5433.5250000000005</v>
      </c>
    </row>
    <row r="158" spans="1:17" ht="14.25" customHeight="1">
      <c r="A158" s="98">
        <v>153</v>
      </c>
      <c r="B158" s="98" t="s">
        <v>3372</v>
      </c>
      <c r="C158" s="98" t="s">
        <v>2357</v>
      </c>
      <c r="D158" s="98" t="s">
        <v>2422</v>
      </c>
      <c r="E158" s="170">
        <v>1251.8800000000001</v>
      </c>
      <c r="F158" s="170">
        <v>1226.8900000000001</v>
      </c>
      <c r="G158" s="171">
        <f t="shared" si="15"/>
        <v>2940</v>
      </c>
      <c r="H158" s="175">
        <v>2800</v>
      </c>
      <c r="I158" s="171" t="s">
        <v>2584</v>
      </c>
      <c r="J158" s="172">
        <f t="shared" si="16"/>
        <v>57.419047619047618</v>
      </c>
      <c r="K158" s="172">
        <f t="shared" si="16"/>
        <v>56.182500000000005</v>
      </c>
      <c r="L158" s="173">
        <v>8</v>
      </c>
      <c r="M158" s="174">
        <f t="shared" si="12"/>
        <v>9915.0800000000017</v>
      </c>
      <c r="N158" s="174">
        <f t="shared" si="13"/>
        <v>22960</v>
      </c>
      <c r="P158" s="98" t="s">
        <v>2357</v>
      </c>
      <c r="Q158" s="267">
        <f t="shared" si="14"/>
        <v>22960</v>
      </c>
    </row>
    <row r="159" spans="1:17" ht="14.25" customHeight="1">
      <c r="A159" s="98">
        <v>154</v>
      </c>
      <c r="B159" s="98" t="s">
        <v>3372</v>
      </c>
      <c r="C159" s="98" t="s">
        <v>2317</v>
      </c>
      <c r="D159" s="98" t="s">
        <v>2423</v>
      </c>
      <c r="E159" s="170">
        <v>4381.58</v>
      </c>
      <c r="F159" s="170">
        <v>4381.58</v>
      </c>
      <c r="G159" s="171">
        <f t="shared" si="15"/>
        <v>5622.75</v>
      </c>
      <c r="H159" s="175">
        <v>5355</v>
      </c>
      <c r="I159" s="171" t="s">
        <v>2584</v>
      </c>
      <c r="J159" s="172">
        <f t="shared" si="16"/>
        <v>22.074074074074076</v>
      </c>
      <c r="K159" s="172">
        <f t="shared" si="16"/>
        <v>18.177777777777777</v>
      </c>
      <c r="L159" s="173">
        <v>136</v>
      </c>
      <c r="M159" s="174">
        <f t="shared" si="12"/>
        <v>595894.88</v>
      </c>
      <c r="N159" s="174">
        <f t="shared" si="13"/>
        <v>746487</v>
      </c>
      <c r="P159" s="98" t="s">
        <v>2317</v>
      </c>
      <c r="Q159" s="267">
        <f t="shared" si="14"/>
        <v>746487</v>
      </c>
    </row>
    <row r="160" spans="1:17" ht="14.25" customHeight="1">
      <c r="A160" s="98">
        <v>155</v>
      </c>
      <c r="B160" s="98" t="s">
        <v>3372</v>
      </c>
      <c r="C160" s="98" t="s">
        <v>2369</v>
      </c>
      <c r="D160" s="98" t="s">
        <v>2424</v>
      </c>
      <c r="E160" s="170">
        <v>1262</v>
      </c>
      <c r="F160" s="170">
        <v>1252</v>
      </c>
      <c r="G160" s="171">
        <f t="shared" si="15"/>
        <v>1260</v>
      </c>
      <c r="H160" s="175">
        <v>1200</v>
      </c>
      <c r="I160" s="171" t="s">
        <v>2584</v>
      </c>
      <c r="J160" s="172">
        <f t="shared" si="16"/>
        <v>-0.15873015873015872</v>
      </c>
      <c r="K160" s="172">
        <f t="shared" si="16"/>
        <v>-4.3333333333333339</v>
      </c>
      <c r="L160" s="173">
        <v>1504</v>
      </c>
      <c r="M160" s="174">
        <f t="shared" si="12"/>
        <v>1890528</v>
      </c>
      <c r="N160" s="174">
        <f t="shared" si="13"/>
        <v>1849920</v>
      </c>
      <c r="P160" s="98" t="s">
        <v>2369</v>
      </c>
      <c r="Q160" s="267">
        <f t="shared" si="14"/>
        <v>1849920</v>
      </c>
    </row>
    <row r="161" spans="1:17" ht="14.25" customHeight="1">
      <c r="A161" s="98">
        <v>156</v>
      </c>
      <c r="B161" s="98" t="s">
        <v>3372</v>
      </c>
      <c r="C161" s="98" t="s">
        <v>2357</v>
      </c>
      <c r="D161" s="98" t="s">
        <v>2425</v>
      </c>
      <c r="E161" s="170">
        <v>232.05</v>
      </c>
      <c r="F161" s="170">
        <v>224.91</v>
      </c>
      <c r="G161" s="171">
        <f t="shared" si="15"/>
        <v>8246.7000000000007</v>
      </c>
      <c r="H161" s="175">
        <v>7854</v>
      </c>
      <c r="I161" s="171" t="s">
        <v>2584</v>
      </c>
      <c r="J161" s="172">
        <f t="shared" si="16"/>
        <v>97.186147186147181</v>
      </c>
      <c r="K161" s="172">
        <f t="shared" si="16"/>
        <v>97.13636363636364</v>
      </c>
      <c r="L161" s="173">
        <v>2</v>
      </c>
      <c r="M161" s="174">
        <f t="shared" si="12"/>
        <v>456.96000000000004</v>
      </c>
      <c r="N161" s="174">
        <f t="shared" si="13"/>
        <v>16100.7</v>
      </c>
      <c r="P161" s="98" t="s">
        <v>2357</v>
      </c>
      <c r="Q161" s="267">
        <f t="shared" si="14"/>
        <v>16100.7</v>
      </c>
    </row>
    <row r="162" spans="1:17" ht="14.25" customHeight="1">
      <c r="A162" s="98">
        <v>157</v>
      </c>
      <c r="B162" s="98" t="s">
        <v>3372</v>
      </c>
      <c r="C162" s="98" t="s">
        <v>2357</v>
      </c>
      <c r="D162" s="98" t="s">
        <v>1019</v>
      </c>
      <c r="E162" s="170">
        <v>5883.36</v>
      </c>
      <c r="F162" s="170">
        <v>5508.51</v>
      </c>
      <c r="G162" s="171">
        <f t="shared" si="15"/>
        <v>3873.4500000000003</v>
      </c>
      <c r="H162" s="175">
        <v>3689</v>
      </c>
      <c r="I162" s="171" t="s">
        <v>2584</v>
      </c>
      <c r="J162" s="172">
        <f t="shared" si="16"/>
        <v>-51.889400921658968</v>
      </c>
      <c r="K162" s="172">
        <f t="shared" si="16"/>
        <v>-49.322580645161295</v>
      </c>
      <c r="L162" s="173">
        <v>108</v>
      </c>
      <c r="M162" s="174">
        <f t="shared" si="12"/>
        <v>615160.98</v>
      </c>
      <c r="N162" s="174">
        <f t="shared" si="13"/>
        <v>408372.30000000005</v>
      </c>
      <c r="P162" s="98" t="s">
        <v>2357</v>
      </c>
      <c r="Q162" s="267">
        <f t="shared" si="14"/>
        <v>408372.30000000005</v>
      </c>
    </row>
    <row r="163" spans="1:17" ht="14.25" customHeight="1">
      <c r="A163" s="98">
        <v>158</v>
      </c>
      <c r="B163" s="98" t="s">
        <v>3372</v>
      </c>
      <c r="C163" s="98" t="s">
        <v>2357</v>
      </c>
      <c r="D163" s="98" t="s">
        <v>1020</v>
      </c>
      <c r="E163" s="170">
        <v>26289.48</v>
      </c>
      <c r="F163" s="170">
        <v>11266.92</v>
      </c>
      <c r="G163" s="171">
        <f t="shared" si="15"/>
        <v>20790</v>
      </c>
      <c r="H163" s="175">
        <v>19800</v>
      </c>
      <c r="I163" s="171" t="s">
        <v>2584</v>
      </c>
      <c r="J163" s="172">
        <f t="shared" si="16"/>
        <v>-26.452525252525248</v>
      </c>
      <c r="K163" s="172">
        <f t="shared" si="16"/>
        <v>43.096363636363641</v>
      </c>
      <c r="L163" s="173">
        <v>2</v>
      </c>
      <c r="M163" s="174">
        <f t="shared" si="12"/>
        <v>37556.400000000001</v>
      </c>
      <c r="N163" s="174">
        <f t="shared" si="13"/>
        <v>40590</v>
      </c>
      <c r="P163" s="98" t="s">
        <v>2357</v>
      </c>
      <c r="Q163" s="267">
        <f t="shared" si="14"/>
        <v>40590</v>
      </c>
    </row>
    <row r="164" spans="1:17" ht="14.25" customHeight="1">
      <c r="A164" s="98">
        <v>159</v>
      </c>
      <c r="B164" s="98" t="s">
        <v>3372</v>
      </c>
      <c r="C164" s="98" t="s">
        <v>2317</v>
      </c>
      <c r="D164" s="98" t="s">
        <v>2426</v>
      </c>
      <c r="E164" s="170">
        <v>14396.619999999999</v>
      </c>
      <c r="F164" s="170">
        <v>13770.68</v>
      </c>
      <c r="G164" s="171">
        <f t="shared" si="15"/>
        <v>40028.1</v>
      </c>
      <c r="H164" s="175">
        <v>38122</v>
      </c>
      <c r="I164" s="171" t="s">
        <v>2584</v>
      </c>
      <c r="J164" s="172">
        <f t="shared" si="16"/>
        <v>64.033716314289208</v>
      </c>
      <c r="K164" s="172">
        <f t="shared" si="16"/>
        <v>63.877341167829606</v>
      </c>
      <c r="L164" s="173">
        <v>34</v>
      </c>
      <c r="M164" s="174">
        <f t="shared" si="12"/>
        <v>478844.1</v>
      </c>
      <c r="N164" s="174">
        <f t="shared" si="13"/>
        <v>1328551.7000000002</v>
      </c>
      <c r="P164" s="98" t="s">
        <v>2317</v>
      </c>
      <c r="Q164" s="267">
        <f t="shared" si="14"/>
        <v>1328551.7000000002</v>
      </c>
    </row>
    <row r="165" spans="1:17" ht="14.25" customHeight="1">
      <c r="A165" s="98">
        <v>160</v>
      </c>
      <c r="B165" s="98" t="s">
        <v>3372</v>
      </c>
      <c r="C165" s="98" t="s">
        <v>2317</v>
      </c>
      <c r="D165" s="98" t="s">
        <v>1021</v>
      </c>
      <c r="E165" s="170">
        <v>1001.98</v>
      </c>
      <c r="F165" s="170">
        <v>18778.2</v>
      </c>
      <c r="G165" s="171">
        <f t="shared" si="15"/>
        <v>45360</v>
      </c>
      <c r="H165" s="175">
        <v>43200</v>
      </c>
      <c r="I165" s="171" t="s">
        <v>2593</v>
      </c>
      <c r="J165" s="172">
        <f t="shared" si="16"/>
        <v>97.791049382716039</v>
      </c>
      <c r="K165" s="172">
        <f t="shared" si="16"/>
        <v>56.531944444444434</v>
      </c>
      <c r="L165" s="173">
        <v>1</v>
      </c>
      <c r="M165" s="174">
        <f t="shared" si="12"/>
        <v>9890.09</v>
      </c>
      <c r="N165" s="174">
        <f t="shared" si="13"/>
        <v>44280</v>
      </c>
      <c r="P165" s="98" t="s">
        <v>2317</v>
      </c>
      <c r="Q165" s="267">
        <f t="shared" si="14"/>
        <v>44280</v>
      </c>
    </row>
    <row r="166" spans="1:17" ht="14.25" customHeight="1">
      <c r="A166" s="98">
        <v>161</v>
      </c>
      <c r="B166" s="98" t="s">
        <v>3372</v>
      </c>
      <c r="C166" s="98" t="s">
        <v>2320</v>
      </c>
      <c r="D166" s="98" t="s">
        <v>1022</v>
      </c>
      <c r="E166" s="173">
        <v>1752.87</v>
      </c>
      <c r="F166" s="173">
        <v>1752.87</v>
      </c>
      <c r="G166" s="171">
        <f t="shared" si="15"/>
        <v>2100</v>
      </c>
      <c r="H166" s="175">
        <v>2000</v>
      </c>
      <c r="I166" s="171" t="s">
        <v>2584</v>
      </c>
      <c r="J166" s="172">
        <f t="shared" si="16"/>
        <v>16.530000000000005</v>
      </c>
      <c r="K166" s="172">
        <f t="shared" si="16"/>
        <v>12.356500000000006</v>
      </c>
      <c r="L166" s="173">
        <v>10</v>
      </c>
      <c r="M166" s="174">
        <f t="shared" si="12"/>
        <v>17528.699999999997</v>
      </c>
      <c r="N166" s="174">
        <f t="shared" si="13"/>
        <v>20500</v>
      </c>
      <c r="P166" s="98" t="s">
        <v>2320</v>
      </c>
      <c r="Q166" s="267">
        <f t="shared" si="14"/>
        <v>20500</v>
      </c>
    </row>
    <row r="167" spans="1:17" ht="14.25" customHeight="1">
      <c r="A167" s="98">
        <v>162</v>
      </c>
      <c r="B167" s="98" t="s">
        <v>3372</v>
      </c>
      <c r="C167" s="98" t="s">
        <v>2320</v>
      </c>
      <c r="D167" s="98" t="s">
        <v>2428</v>
      </c>
      <c r="E167" s="170">
        <v>1752.87</v>
      </c>
      <c r="F167" s="170">
        <v>1752.87</v>
      </c>
      <c r="G167" s="171">
        <f t="shared" si="15"/>
        <v>2100</v>
      </c>
      <c r="H167" s="175">
        <v>2000</v>
      </c>
      <c r="I167" s="171" t="s">
        <v>2584</v>
      </c>
      <c r="J167" s="172">
        <f t="shared" si="16"/>
        <v>16.530000000000005</v>
      </c>
      <c r="K167" s="172">
        <f t="shared" si="16"/>
        <v>12.356500000000006</v>
      </c>
      <c r="L167" s="173">
        <v>29</v>
      </c>
      <c r="M167" s="174">
        <f t="shared" si="12"/>
        <v>50833.229999999996</v>
      </c>
      <c r="N167" s="174">
        <f t="shared" si="13"/>
        <v>59450</v>
      </c>
      <c r="P167" s="98" t="s">
        <v>2320</v>
      </c>
      <c r="Q167" s="267">
        <f t="shared" si="14"/>
        <v>59450</v>
      </c>
    </row>
    <row r="168" spans="1:17" ht="14.25" customHeight="1">
      <c r="A168" s="98">
        <v>163</v>
      </c>
      <c r="B168" s="98" t="s">
        <v>3372</v>
      </c>
      <c r="C168" s="98" t="s">
        <v>2320</v>
      </c>
      <c r="D168" s="98" t="s">
        <v>2429</v>
      </c>
      <c r="E168" s="170">
        <v>1752.87</v>
      </c>
      <c r="F168" s="170">
        <v>1752.87</v>
      </c>
      <c r="G168" s="171">
        <f t="shared" si="15"/>
        <v>2100</v>
      </c>
      <c r="H168" s="175">
        <v>2000</v>
      </c>
      <c r="I168" s="171" t="s">
        <v>2584</v>
      </c>
      <c r="J168" s="172">
        <f t="shared" si="16"/>
        <v>16.530000000000005</v>
      </c>
      <c r="K168" s="172">
        <f t="shared" si="16"/>
        <v>12.356500000000006</v>
      </c>
      <c r="L168" s="173">
        <v>18</v>
      </c>
      <c r="M168" s="174">
        <f t="shared" si="12"/>
        <v>31551.659999999996</v>
      </c>
      <c r="N168" s="174">
        <f t="shared" si="13"/>
        <v>36900</v>
      </c>
      <c r="P168" s="98" t="s">
        <v>2320</v>
      </c>
      <c r="Q168" s="267">
        <f t="shared" si="14"/>
        <v>36900</v>
      </c>
    </row>
    <row r="169" spans="1:17" ht="14.25" customHeight="1">
      <c r="A169" s="98">
        <v>164</v>
      </c>
      <c r="B169" s="98" t="s">
        <v>3372</v>
      </c>
      <c r="C169" s="98" t="s">
        <v>2320</v>
      </c>
      <c r="D169" s="98" t="s">
        <v>1025</v>
      </c>
      <c r="E169" s="170">
        <v>1752.87</v>
      </c>
      <c r="F169" s="170">
        <v>1752.87</v>
      </c>
      <c r="G169" s="171">
        <f t="shared" si="15"/>
        <v>2100</v>
      </c>
      <c r="H169" s="175">
        <v>2000</v>
      </c>
      <c r="I169" s="171" t="s">
        <v>2584</v>
      </c>
      <c r="J169" s="172">
        <f t="shared" si="16"/>
        <v>16.530000000000005</v>
      </c>
      <c r="K169" s="172">
        <f t="shared" si="16"/>
        <v>12.356500000000006</v>
      </c>
      <c r="L169" s="173">
        <v>24</v>
      </c>
      <c r="M169" s="174">
        <f t="shared" si="12"/>
        <v>42068.88</v>
      </c>
      <c r="N169" s="174">
        <f t="shared" si="13"/>
        <v>49200</v>
      </c>
      <c r="P169" s="98" t="s">
        <v>2320</v>
      </c>
      <c r="Q169" s="267">
        <f t="shared" si="14"/>
        <v>49200</v>
      </c>
    </row>
    <row r="170" spans="1:17" ht="14.25" customHeight="1">
      <c r="A170" s="98">
        <v>165</v>
      </c>
      <c r="B170" s="98" t="s">
        <v>3372</v>
      </c>
      <c r="C170" s="98" t="s">
        <v>2320</v>
      </c>
      <c r="D170" s="98" t="s">
        <v>2430</v>
      </c>
      <c r="E170" s="170">
        <v>1627.92</v>
      </c>
      <c r="F170" s="170">
        <v>1627.92</v>
      </c>
      <c r="G170" s="171">
        <f t="shared" si="15"/>
        <v>1749.3000000000002</v>
      </c>
      <c r="H170" s="175">
        <v>1666</v>
      </c>
      <c r="I170" s="171" t="s">
        <v>2584</v>
      </c>
      <c r="J170" s="172">
        <f t="shared" si="16"/>
        <v>6.9387755102040867</v>
      </c>
      <c r="K170" s="172">
        <f t="shared" si="16"/>
        <v>2.2857142857142811</v>
      </c>
      <c r="L170" s="173">
        <v>25</v>
      </c>
      <c r="M170" s="174">
        <f t="shared" si="12"/>
        <v>40698</v>
      </c>
      <c r="N170" s="174">
        <f t="shared" si="13"/>
        <v>42691.25</v>
      </c>
      <c r="P170" s="98" t="s">
        <v>2320</v>
      </c>
      <c r="Q170" s="267">
        <f t="shared" si="14"/>
        <v>42691.25</v>
      </c>
    </row>
    <row r="171" spans="1:17" ht="14.25" customHeight="1">
      <c r="A171" s="98">
        <v>166</v>
      </c>
      <c r="B171" s="98" t="s">
        <v>3372</v>
      </c>
      <c r="C171" s="98" t="s">
        <v>2320</v>
      </c>
      <c r="D171" s="98" t="s">
        <v>2431</v>
      </c>
      <c r="E171" s="170">
        <v>1627.92</v>
      </c>
      <c r="F171" s="170">
        <v>1627.92</v>
      </c>
      <c r="G171" s="171">
        <f t="shared" si="15"/>
        <v>1749.3000000000002</v>
      </c>
      <c r="H171" s="175">
        <v>1666</v>
      </c>
      <c r="I171" s="171" t="s">
        <v>2584</v>
      </c>
      <c r="J171" s="172">
        <f t="shared" si="16"/>
        <v>6.9387755102040867</v>
      </c>
      <c r="K171" s="172">
        <f t="shared" si="16"/>
        <v>2.2857142857142811</v>
      </c>
      <c r="L171" s="173">
        <v>24</v>
      </c>
      <c r="M171" s="174">
        <f t="shared" si="12"/>
        <v>39070.080000000002</v>
      </c>
      <c r="N171" s="174">
        <f t="shared" si="13"/>
        <v>40983.600000000006</v>
      </c>
      <c r="P171" s="98" t="s">
        <v>2320</v>
      </c>
      <c r="Q171" s="267">
        <f t="shared" si="14"/>
        <v>40983.600000000006</v>
      </c>
    </row>
    <row r="172" spans="1:17" ht="14.25" customHeight="1">
      <c r="A172" s="98">
        <v>167</v>
      </c>
      <c r="B172" s="98" t="s">
        <v>3372</v>
      </c>
      <c r="C172" s="98" t="s">
        <v>2320</v>
      </c>
      <c r="D172" s="98" t="s">
        <v>1028</v>
      </c>
      <c r="E172" s="170">
        <v>1627.92</v>
      </c>
      <c r="F172" s="170">
        <v>1627.92</v>
      </c>
      <c r="G172" s="171">
        <f t="shared" si="15"/>
        <v>1749.3000000000002</v>
      </c>
      <c r="H172" s="175">
        <v>1666</v>
      </c>
      <c r="I172" s="171" t="s">
        <v>2584</v>
      </c>
      <c r="J172" s="172">
        <f t="shared" si="16"/>
        <v>6.9387755102040867</v>
      </c>
      <c r="K172" s="172">
        <f t="shared" si="16"/>
        <v>2.2857142857142811</v>
      </c>
      <c r="L172" s="173">
        <v>12</v>
      </c>
      <c r="M172" s="174">
        <f t="shared" si="12"/>
        <v>19535.04</v>
      </c>
      <c r="N172" s="174">
        <f t="shared" si="13"/>
        <v>20491.800000000003</v>
      </c>
      <c r="P172" s="98" t="s">
        <v>2320</v>
      </c>
      <c r="Q172" s="267">
        <f t="shared" si="14"/>
        <v>20491.800000000003</v>
      </c>
    </row>
    <row r="173" spans="1:17" ht="14.25" customHeight="1">
      <c r="A173" s="98">
        <v>168</v>
      </c>
      <c r="B173" s="98" t="s">
        <v>3372</v>
      </c>
      <c r="C173" s="98" t="s">
        <v>2320</v>
      </c>
      <c r="D173" s="98" t="s">
        <v>1029</v>
      </c>
      <c r="E173" s="170">
        <v>1627.92</v>
      </c>
      <c r="F173" s="170">
        <v>1627.92</v>
      </c>
      <c r="G173" s="171">
        <f t="shared" si="15"/>
        <v>1749.3000000000002</v>
      </c>
      <c r="H173" s="175">
        <v>1666</v>
      </c>
      <c r="I173" s="171" t="s">
        <v>2584</v>
      </c>
      <c r="J173" s="172">
        <f t="shared" si="16"/>
        <v>6.9387755102040867</v>
      </c>
      <c r="K173" s="172">
        <f t="shared" si="16"/>
        <v>2.2857142857142811</v>
      </c>
      <c r="L173" s="173">
        <v>16</v>
      </c>
      <c r="M173" s="174">
        <f t="shared" si="12"/>
        <v>26046.720000000001</v>
      </c>
      <c r="N173" s="174">
        <f t="shared" si="13"/>
        <v>27322.400000000001</v>
      </c>
      <c r="P173" s="98" t="s">
        <v>2320</v>
      </c>
      <c r="Q173" s="267">
        <f t="shared" si="14"/>
        <v>27322.400000000001</v>
      </c>
    </row>
    <row r="174" spans="1:17" ht="14.25" customHeight="1">
      <c r="A174" s="98">
        <v>169</v>
      </c>
      <c r="B174" s="98" t="s">
        <v>3372</v>
      </c>
      <c r="C174" s="98" t="s">
        <v>2320</v>
      </c>
      <c r="D174" s="98" t="s">
        <v>1261</v>
      </c>
      <c r="E174" s="170">
        <v>60090.239999999998</v>
      </c>
      <c r="F174" s="170">
        <v>57586.479999999996</v>
      </c>
      <c r="G174" s="171">
        <f t="shared" si="15"/>
        <v>55916.700000000004</v>
      </c>
      <c r="H174" s="175">
        <v>53254</v>
      </c>
      <c r="I174" s="171" t="s">
        <v>2584</v>
      </c>
      <c r="J174" s="172">
        <f t="shared" si="16"/>
        <v>-7.4638524805648281</v>
      </c>
      <c r="K174" s="172">
        <f t="shared" si="16"/>
        <v>-8.1355015585683628</v>
      </c>
      <c r="L174" s="173">
        <v>4</v>
      </c>
      <c r="M174" s="174">
        <f t="shared" si="12"/>
        <v>235353.44</v>
      </c>
      <c r="N174" s="174">
        <f t="shared" si="13"/>
        <v>218341.40000000002</v>
      </c>
      <c r="P174" s="98" t="s">
        <v>2320</v>
      </c>
      <c r="Q174" s="267">
        <f t="shared" si="14"/>
        <v>218341.40000000002</v>
      </c>
    </row>
    <row r="175" spans="1:17" ht="14.25" customHeight="1">
      <c r="A175" s="98">
        <v>170</v>
      </c>
      <c r="B175" s="98" t="s">
        <v>3372</v>
      </c>
      <c r="C175" s="98" t="s">
        <v>2320</v>
      </c>
      <c r="D175" s="98" t="s">
        <v>2432</v>
      </c>
      <c r="E175" s="170">
        <v>1501.78</v>
      </c>
      <c r="F175" s="170">
        <v>1501.78</v>
      </c>
      <c r="G175" s="171">
        <f t="shared" si="15"/>
        <v>2024.4</v>
      </c>
      <c r="H175" s="175">
        <v>1928</v>
      </c>
      <c r="I175" s="171" t="s">
        <v>2584</v>
      </c>
      <c r="J175" s="172">
        <f t="shared" si="16"/>
        <v>25.816044260027667</v>
      </c>
      <c r="K175" s="172">
        <f t="shared" si="16"/>
        <v>22.106846473029044</v>
      </c>
      <c r="L175" s="173">
        <v>0</v>
      </c>
      <c r="M175" s="174">
        <f t="shared" si="12"/>
        <v>0</v>
      </c>
      <c r="N175" s="174">
        <f t="shared" si="13"/>
        <v>0</v>
      </c>
      <c r="P175" s="98" t="s">
        <v>2320</v>
      </c>
      <c r="Q175" s="267">
        <f t="shared" si="14"/>
        <v>0</v>
      </c>
    </row>
    <row r="176" spans="1:17" ht="14.25" customHeight="1">
      <c r="A176" s="98">
        <v>171</v>
      </c>
      <c r="B176" s="98" t="s">
        <v>3372</v>
      </c>
      <c r="C176" s="98" t="s">
        <v>2398</v>
      </c>
      <c r="D176" s="98" t="s">
        <v>1031</v>
      </c>
      <c r="E176" s="170">
        <v>47571.44</v>
      </c>
      <c r="F176" s="170">
        <v>45067.68</v>
      </c>
      <c r="G176" s="171">
        <f t="shared" si="15"/>
        <v>71295</v>
      </c>
      <c r="H176" s="175">
        <v>67900</v>
      </c>
      <c r="I176" s="171" t="s">
        <v>2918</v>
      </c>
      <c r="J176" s="172">
        <f t="shared" si="16"/>
        <v>33.275208640157089</v>
      </c>
      <c r="K176" s="172">
        <f t="shared" si="16"/>
        <v>33.626391752577319</v>
      </c>
      <c r="L176" s="173">
        <v>80</v>
      </c>
      <c r="M176" s="174">
        <f t="shared" si="12"/>
        <v>3705564.8</v>
      </c>
      <c r="N176" s="174">
        <f t="shared" si="13"/>
        <v>5567800</v>
      </c>
      <c r="P176" s="98" t="s">
        <v>2398</v>
      </c>
      <c r="Q176" s="267">
        <f t="shared" si="14"/>
        <v>5567800</v>
      </c>
    </row>
    <row r="177" spans="1:17" ht="14.25" customHeight="1">
      <c r="A177" s="98">
        <v>172</v>
      </c>
      <c r="B177" s="98" t="s">
        <v>3372</v>
      </c>
      <c r="C177" s="98" t="s">
        <v>2396</v>
      </c>
      <c r="D177" s="98" t="s">
        <v>1032</v>
      </c>
      <c r="E177" s="170">
        <v>22533.84</v>
      </c>
      <c r="F177" s="170">
        <v>22533.84</v>
      </c>
      <c r="G177" s="171">
        <f t="shared" si="15"/>
        <v>24365.25</v>
      </c>
      <c r="H177" s="175">
        <v>23205</v>
      </c>
      <c r="I177" s="171" t="s">
        <v>2584</v>
      </c>
      <c r="J177" s="172">
        <f t="shared" si="16"/>
        <v>7.5164835164835155</v>
      </c>
      <c r="K177" s="172">
        <f t="shared" si="16"/>
        <v>2.8923076923076918</v>
      </c>
      <c r="L177" s="173">
        <v>100</v>
      </c>
      <c r="M177" s="174">
        <f t="shared" si="12"/>
        <v>2253384</v>
      </c>
      <c r="N177" s="174">
        <f t="shared" si="13"/>
        <v>2378512.5</v>
      </c>
      <c r="P177" s="98" t="s">
        <v>2396</v>
      </c>
      <c r="Q177" s="267">
        <f t="shared" si="14"/>
        <v>2378512.5</v>
      </c>
    </row>
    <row r="178" spans="1:17" ht="14.25" customHeight="1">
      <c r="A178" s="98">
        <v>173</v>
      </c>
      <c r="B178" s="98" t="s">
        <v>3372</v>
      </c>
      <c r="C178" s="98" t="s">
        <v>2357</v>
      </c>
      <c r="D178" s="98" t="s">
        <v>2433</v>
      </c>
      <c r="E178" s="170">
        <v>1376.83</v>
      </c>
      <c r="F178" s="170">
        <v>1376.83</v>
      </c>
      <c r="G178" s="171">
        <f t="shared" si="15"/>
        <v>1041.5832</v>
      </c>
      <c r="H178" s="175">
        <f>247996/250</f>
        <v>991.98400000000004</v>
      </c>
      <c r="I178" s="171" t="s">
        <v>2584</v>
      </c>
      <c r="J178" s="172">
        <f t="shared" si="16"/>
        <v>-32.186271821588505</v>
      </c>
      <c r="K178" s="172">
        <f t="shared" si="16"/>
        <v>-38.795585412667933</v>
      </c>
      <c r="L178" s="173">
        <v>0</v>
      </c>
      <c r="M178" s="174">
        <f t="shared" si="12"/>
        <v>0</v>
      </c>
      <c r="N178" s="174">
        <f t="shared" si="13"/>
        <v>0</v>
      </c>
      <c r="P178" s="98" t="s">
        <v>2357</v>
      </c>
      <c r="Q178" s="267">
        <f t="shared" si="14"/>
        <v>0</v>
      </c>
    </row>
    <row r="179" spans="1:17" ht="14.25" customHeight="1">
      <c r="A179" s="98">
        <v>174</v>
      </c>
      <c r="B179" s="98" t="s">
        <v>3372</v>
      </c>
      <c r="C179" s="98" t="s">
        <v>2357</v>
      </c>
      <c r="D179" s="98" t="s">
        <v>2434</v>
      </c>
      <c r="E179" s="170">
        <v>1376.83</v>
      </c>
      <c r="F179" s="170">
        <v>575864.80000000005</v>
      </c>
      <c r="G179" s="171">
        <f t="shared" si="15"/>
        <v>520791.60000000003</v>
      </c>
      <c r="H179" s="175">
        <f>247996*2</f>
        <v>495992</v>
      </c>
      <c r="I179" s="171" t="s">
        <v>2584</v>
      </c>
      <c r="J179" s="172">
        <f t="shared" si="16"/>
        <v>99.735627456356823</v>
      </c>
      <c r="K179" s="172">
        <f t="shared" si="16"/>
        <v>-16.103646833013446</v>
      </c>
      <c r="L179" s="173">
        <v>1</v>
      </c>
      <c r="M179" s="174">
        <f t="shared" si="12"/>
        <v>288620.815</v>
      </c>
      <c r="N179" s="174">
        <f t="shared" si="13"/>
        <v>508391.80000000005</v>
      </c>
      <c r="P179" s="98" t="s">
        <v>2357</v>
      </c>
      <c r="Q179" s="267">
        <f t="shared" si="14"/>
        <v>508391.80000000005</v>
      </c>
    </row>
    <row r="180" spans="1:17" ht="14.25" customHeight="1">
      <c r="A180" s="98">
        <v>175</v>
      </c>
      <c r="B180" s="98" t="s">
        <v>3372</v>
      </c>
      <c r="C180" s="98" t="s">
        <v>2357</v>
      </c>
      <c r="D180" s="98" t="s">
        <v>1037</v>
      </c>
      <c r="E180" s="170">
        <v>1627.92</v>
      </c>
      <c r="F180" s="170">
        <v>1502256</v>
      </c>
      <c r="G180" s="171">
        <f t="shared" si="15"/>
        <v>1697850</v>
      </c>
      <c r="H180" s="175">
        <f>3234*500</f>
        <v>1617000</v>
      </c>
      <c r="I180" s="171" t="s">
        <v>2594</v>
      </c>
      <c r="J180" s="172">
        <f t="shared" si="16"/>
        <v>99.904118738404463</v>
      </c>
      <c r="K180" s="172">
        <f t="shared" si="16"/>
        <v>7.0961038961038962</v>
      </c>
      <c r="L180" s="173">
        <v>1</v>
      </c>
      <c r="M180" s="174">
        <f t="shared" si="12"/>
        <v>751941.96</v>
      </c>
      <c r="N180" s="174">
        <f t="shared" si="13"/>
        <v>1657425</v>
      </c>
      <c r="P180" s="98" t="s">
        <v>2357</v>
      </c>
      <c r="Q180" s="267">
        <f t="shared" si="14"/>
        <v>1657425</v>
      </c>
    </row>
    <row r="181" spans="1:17" ht="14.25" customHeight="1">
      <c r="A181" s="98">
        <v>176</v>
      </c>
      <c r="B181" s="98" t="s">
        <v>3372</v>
      </c>
      <c r="C181" s="98" t="s">
        <v>2357</v>
      </c>
      <c r="D181" s="98" t="s">
        <v>1038</v>
      </c>
      <c r="E181" s="170">
        <v>3129.7</v>
      </c>
      <c r="F181" s="170">
        <v>287932.40000000002</v>
      </c>
      <c r="G181" s="171">
        <f t="shared" si="15"/>
        <v>114597</v>
      </c>
      <c r="H181" s="175">
        <v>109140</v>
      </c>
      <c r="I181" s="171" t="s">
        <v>2919</v>
      </c>
      <c r="J181" s="172">
        <f t="shared" si="16"/>
        <v>97.268951194184837</v>
      </c>
      <c r="K181" s="172">
        <f t="shared" si="16"/>
        <v>-163.81931464174457</v>
      </c>
      <c r="L181" s="173">
        <v>9</v>
      </c>
      <c r="M181" s="174">
        <f t="shared" si="12"/>
        <v>1309779.4500000002</v>
      </c>
      <c r="N181" s="174">
        <f t="shared" si="13"/>
        <v>1006816.5</v>
      </c>
      <c r="P181" s="98" t="s">
        <v>2357</v>
      </c>
      <c r="Q181" s="267">
        <f t="shared" si="14"/>
        <v>1006816.5</v>
      </c>
    </row>
    <row r="182" spans="1:17" ht="14.25" customHeight="1">
      <c r="A182" s="98">
        <v>177</v>
      </c>
      <c r="B182" s="98" t="s">
        <v>3372</v>
      </c>
      <c r="C182" s="98" t="s">
        <v>2357</v>
      </c>
      <c r="D182" s="98" t="s">
        <v>1039</v>
      </c>
      <c r="E182" s="170">
        <v>376.04</v>
      </c>
      <c r="F182" s="170">
        <v>376.04</v>
      </c>
      <c r="G182" s="171">
        <f t="shared" si="15"/>
        <v>1071</v>
      </c>
      <c r="H182" s="175">
        <v>1020</v>
      </c>
      <c r="I182" s="171" t="s">
        <v>2584</v>
      </c>
      <c r="J182" s="172">
        <f t="shared" si="16"/>
        <v>64.8888888888889</v>
      </c>
      <c r="K182" s="172">
        <f t="shared" si="16"/>
        <v>63.13333333333334</v>
      </c>
      <c r="L182" s="173">
        <v>1</v>
      </c>
      <c r="M182" s="174">
        <f t="shared" si="12"/>
        <v>376.04</v>
      </c>
      <c r="N182" s="174">
        <f t="shared" si="13"/>
        <v>1045.5</v>
      </c>
      <c r="P182" s="98" t="s">
        <v>2357</v>
      </c>
      <c r="Q182" s="267">
        <f t="shared" si="14"/>
        <v>1045.5</v>
      </c>
    </row>
    <row r="183" spans="1:17" ht="14.25" customHeight="1">
      <c r="A183" s="98">
        <v>178</v>
      </c>
      <c r="B183" s="98" t="s">
        <v>3372</v>
      </c>
      <c r="C183" s="98" t="s">
        <v>2357</v>
      </c>
      <c r="D183" s="98" t="s">
        <v>1040</v>
      </c>
      <c r="E183" s="170">
        <v>4005.54</v>
      </c>
      <c r="F183" s="170">
        <v>4005.54</v>
      </c>
      <c r="G183" s="171">
        <f t="shared" si="15"/>
        <v>375900</v>
      </c>
      <c r="H183" s="175">
        <v>358000</v>
      </c>
      <c r="I183" s="171" t="s">
        <v>2595</v>
      </c>
      <c r="J183" s="172">
        <f t="shared" si="16"/>
        <v>98.934413407821225</v>
      </c>
      <c r="K183" s="172">
        <f t="shared" si="16"/>
        <v>98.881134078212298</v>
      </c>
      <c r="L183" s="173">
        <v>0</v>
      </c>
      <c r="M183" s="174">
        <f t="shared" si="12"/>
        <v>0</v>
      </c>
      <c r="N183" s="174">
        <f t="shared" si="13"/>
        <v>0</v>
      </c>
      <c r="P183" s="98" t="s">
        <v>2357</v>
      </c>
      <c r="Q183" s="267">
        <f t="shared" si="14"/>
        <v>0</v>
      </c>
    </row>
    <row r="184" spans="1:17" ht="14.25" customHeight="1">
      <c r="A184" s="98">
        <v>179</v>
      </c>
      <c r="B184" s="98" t="s">
        <v>3372</v>
      </c>
      <c r="C184" s="98" t="s">
        <v>2357</v>
      </c>
      <c r="D184" s="98" t="s">
        <v>1041</v>
      </c>
      <c r="E184" s="170">
        <v>4256.63</v>
      </c>
      <c r="F184" s="170">
        <v>4256.63</v>
      </c>
      <c r="G184" s="171">
        <f t="shared" si="15"/>
        <v>315</v>
      </c>
      <c r="H184" s="175">
        <v>300</v>
      </c>
      <c r="I184" s="171" t="s">
        <v>2584</v>
      </c>
      <c r="J184" s="172">
        <f t="shared" si="16"/>
        <v>-1251.3111111111111</v>
      </c>
      <c r="K184" s="172">
        <f t="shared" si="16"/>
        <v>-1318.8766666666668</v>
      </c>
      <c r="L184" s="173">
        <v>1</v>
      </c>
      <c r="M184" s="174">
        <f t="shared" si="12"/>
        <v>4256.63</v>
      </c>
      <c r="N184" s="174">
        <f t="shared" si="13"/>
        <v>307.5</v>
      </c>
      <c r="P184" s="98" t="s">
        <v>2357</v>
      </c>
      <c r="Q184" s="267">
        <f t="shared" si="14"/>
        <v>307.5</v>
      </c>
    </row>
    <row r="185" spans="1:17" ht="14.25" customHeight="1">
      <c r="A185" s="98">
        <v>180</v>
      </c>
      <c r="B185" s="98" t="s">
        <v>3372</v>
      </c>
      <c r="C185" s="98" t="s">
        <v>2357</v>
      </c>
      <c r="D185" s="98" t="s">
        <v>1044</v>
      </c>
      <c r="E185" s="170">
        <v>6635.4400000000005</v>
      </c>
      <c r="F185" s="170">
        <v>876316</v>
      </c>
      <c r="G185" s="171">
        <f t="shared" si="15"/>
        <v>1115803.5</v>
      </c>
      <c r="H185" s="175">
        <f>212534*5</f>
        <v>1062670</v>
      </c>
      <c r="I185" s="171" t="s">
        <v>2584</v>
      </c>
      <c r="J185" s="172">
        <f t="shared" si="16"/>
        <v>99.405321815176237</v>
      </c>
      <c r="K185" s="172">
        <f t="shared" si="16"/>
        <v>17.53639417693169</v>
      </c>
      <c r="L185" s="173">
        <v>0</v>
      </c>
      <c r="M185" s="174">
        <f t="shared" si="12"/>
        <v>0</v>
      </c>
      <c r="N185" s="174">
        <f t="shared" si="13"/>
        <v>0</v>
      </c>
      <c r="P185" s="98" t="s">
        <v>2357</v>
      </c>
      <c r="Q185" s="267">
        <f t="shared" si="14"/>
        <v>0</v>
      </c>
    </row>
    <row r="186" spans="1:17" ht="14.25" customHeight="1">
      <c r="A186" s="98">
        <v>181</v>
      </c>
      <c r="B186" s="98" t="s">
        <v>3372</v>
      </c>
      <c r="C186" s="98" t="s">
        <v>2357</v>
      </c>
      <c r="D186" s="98" t="s">
        <v>2435</v>
      </c>
      <c r="E186" s="170">
        <v>3129.7</v>
      </c>
      <c r="F186" s="170">
        <v>338007.6</v>
      </c>
      <c r="G186" s="171">
        <f t="shared" si="15"/>
        <v>479183.25</v>
      </c>
      <c r="H186" s="175">
        <v>456365</v>
      </c>
      <c r="I186" s="171" t="s">
        <v>2917</v>
      </c>
      <c r="J186" s="172">
        <f t="shared" si="16"/>
        <v>99.346867821444079</v>
      </c>
      <c r="K186" s="172">
        <f t="shared" si="16"/>
        <v>25.934810951760106</v>
      </c>
      <c r="L186" s="173">
        <v>8</v>
      </c>
      <c r="M186" s="174">
        <f t="shared" si="12"/>
        <v>1364549.2</v>
      </c>
      <c r="N186" s="174">
        <f t="shared" si="13"/>
        <v>3742193</v>
      </c>
      <c r="P186" s="98" t="s">
        <v>2357</v>
      </c>
      <c r="Q186" s="267">
        <f t="shared" si="14"/>
        <v>3742193</v>
      </c>
    </row>
    <row r="187" spans="1:17" ht="14.25" customHeight="1">
      <c r="A187" s="98">
        <v>182</v>
      </c>
      <c r="B187" s="98" t="s">
        <v>3372</v>
      </c>
      <c r="C187" s="98" t="s">
        <v>2357</v>
      </c>
      <c r="D187" s="98" t="s">
        <v>2436</v>
      </c>
      <c r="E187" s="170">
        <v>49574.21</v>
      </c>
      <c r="F187" s="170">
        <v>46657.520000000004</v>
      </c>
      <c r="G187" s="171">
        <f t="shared" si="15"/>
        <v>22615.95</v>
      </c>
      <c r="H187" s="175">
        <v>21539</v>
      </c>
      <c r="I187" s="171" t="s">
        <v>2584</v>
      </c>
      <c r="J187" s="172">
        <f t="shared" si="16"/>
        <v>-119.20021047092871</v>
      </c>
      <c r="K187" s="172">
        <f t="shared" si="16"/>
        <v>-116.61878453038676</v>
      </c>
      <c r="L187" s="173">
        <v>629</v>
      </c>
      <c r="M187" s="174">
        <f t="shared" si="12"/>
        <v>30264879.085000005</v>
      </c>
      <c r="N187" s="174">
        <f t="shared" si="13"/>
        <v>13886731.774999999</v>
      </c>
      <c r="P187" s="98" t="s">
        <v>2357</v>
      </c>
      <c r="Q187" s="267">
        <f t="shared" si="14"/>
        <v>13886731.774999999</v>
      </c>
    </row>
    <row r="188" spans="1:17" ht="14.25" customHeight="1">
      <c r="A188" s="98">
        <v>183</v>
      </c>
      <c r="B188" s="98" t="s">
        <v>3372</v>
      </c>
      <c r="C188" s="98" t="s">
        <v>2357</v>
      </c>
      <c r="D188" s="98" t="s">
        <v>2437</v>
      </c>
      <c r="E188" s="170">
        <v>38182.339999999997</v>
      </c>
      <c r="F188" s="170">
        <v>36304.520000000004</v>
      </c>
      <c r="G188" s="171">
        <f t="shared" si="15"/>
        <v>18867.45</v>
      </c>
      <c r="H188" s="175">
        <v>17969</v>
      </c>
      <c r="I188" s="171" t="s">
        <v>2584</v>
      </c>
      <c r="J188" s="172">
        <f t="shared" si="16"/>
        <v>-102.37149164301481</v>
      </c>
      <c r="K188" s="172">
        <f t="shared" si="16"/>
        <v>-102.03973509933778</v>
      </c>
      <c r="L188" s="173">
        <v>1100</v>
      </c>
      <c r="M188" s="174">
        <f t="shared" si="12"/>
        <v>40967773</v>
      </c>
      <c r="N188" s="174">
        <f t="shared" si="13"/>
        <v>20260047.5</v>
      </c>
      <c r="P188" s="98" t="s">
        <v>2357</v>
      </c>
      <c r="Q188" s="267">
        <f t="shared" si="14"/>
        <v>20260047.5</v>
      </c>
    </row>
    <row r="189" spans="1:17" ht="14.25" customHeight="1">
      <c r="A189" s="98">
        <v>184</v>
      </c>
      <c r="B189" s="98" t="s">
        <v>3372</v>
      </c>
      <c r="C189" s="98" t="s">
        <v>2357</v>
      </c>
      <c r="D189" s="98" t="s">
        <v>1048</v>
      </c>
      <c r="E189" s="170">
        <v>6259.4</v>
      </c>
      <c r="F189" s="170">
        <v>225666.84</v>
      </c>
      <c r="G189" s="171">
        <f t="shared" si="15"/>
        <v>236950.182</v>
      </c>
      <c r="H189" s="175">
        <v>225666.84</v>
      </c>
      <c r="I189" s="171" t="s">
        <v>2597</v>
      </c>
      <c r="J189" s="172">
        <f t="shared" si="16"/>
        <v>97.358347671579338</v>
      </c>
      <c r="K189" s="172">
        <f t="shared" si="16"/>
        <v>0</v>
      </c>
      <c r="L189" s="173">
        <v>0</v>
      </c>
      <c r="M189" s="174">
        <f t="shared" si="12"/>
        <v>0</v>
      </c>
      <c r="N189" s="174">
        <f t="shared" si="13"/>
        <v>0</v>
      </c>
      <c r="P189" s="98" t="s">
        <v>2357</v>
      </c>
      <c r="Q189" s="267">
        <f t="shared" si="14"/>
        <v>0</v>
      </c>
    </row>
    <row r="190" spans="1:17" ht="14.25" customHeight="1">
      <c r="A190" s="98">
        <v>185</v>
      </c>
      <c r="B190" s="98" t="s">
        <v>3372</v>
      </c>
      <c r="C190" s="98" t="s">
        <v>2357</v>
      </c>
      <c r="D190" s="98" t="s">
        <v>1049</v>
      </c>
      <c r="E190" s="170">
        <v>188.02</v>
      </c>
      <c r="F190" s="170">
        <v>188.02</v>
      </c>
      <c r="G190" s="171">
        <f t="shared" si="15"/>
        <v>43345.05</v>
      </c>
      <c r="H190" s="175">
        <v>41281</v>
      </c>
      <c r="I190" s="171" t="s">
        <v>2584</v>
      </c>
      <c r="J190" s="172">
        <f t="shared" si="16"/>
        <v>99.566224978400072</v>
      </c>
      <c r="K190" s="172">
        <f t="shared" si="16"/>
        <v>99.54453622732008</v>
      </c>
      <c r="L190" s="173">
        <v>0</v>
      </c>
      <c r="M190" s="174">
        <f t="shared" si="12"/>
        <v>0</v>
      </c>
      <c r="N190" s="174">
        <f t="shared" si="13"/>
        <v>0</v>
      </c>
      <c r="P190" s="98" t="s">
        <v>2357</v>
      </c>
      <c r="Q190" s="267">
        <f t="shared" si="14"/>
        <v>0</v>
      </c>
    </row>
    <row r="191" spans="1:17" ht="14.25" customHeight="1">
      <c r="A191" s="98">
        <v>186</v>
      </c>
      <c r="B191" s="98" t="s">
        <v>3372</v>
      </c>
      <c r="C191" s="98" t="s">
        <v>2317</v>
      </c>
      <c r="D191" s="98" t="s">
        <v>1050</v>
      </c>
      <c r="E191" s="170">
        <v>7429.17</v>
      </c>
      <c r="F191" s="170">
        <v>7429.17</v>
      </c>
      <c r="G191" s="171">
        <f t="shared" si="15"/>
        <v>14494.2</v>
      </c>
      <c r="H191" s="175">
        <v>13804</v>
      </c>
      <c r="I191" s="171" t="s">
        <v>2584</v>
      </c>
      <c r="J191" s="172">
        <f t="shared" si="16"/>
        <v>48.743842364532021</v>
      </c>
      <c r="K191" s="172">
        <f t="shared" si="16"/>
        <v>46.181034482758619</v>
      </c>
      <c r="L191" s="173">
        <v>352</v>
      </c>
      <c r="M191" s="174">
        <f t="shared" si="12"/>
        <v>2615067.84</v>
      </c>
      <c r="N191" s="174">
        <f t="shared" si="13"/>
        <v>4980483.2</v>
      </c>
      <c r="P191" s="98" t="s">
        <v>2317</v>
      </c>
      <c r="Q191" s="267">
        <f t="shared" si="14"/>
        <v>4980483.2</v>
      </c>
    </row>
    <row r="192" spans="1:17" ht="14.25" customHeight="1">
      <c r="A192" s="98">
        <v>187</v>
      </c>
      <c r="B192" s="98" t="s">
        <v>3372</v>
      </c>
      <c r="C192" s="98" t="s">
        <v>2317</v>
      </c>
      <c r="D192" s="98" t="s">
        <v>2439</v>
      </c>
      <c r="E192" s="170">
        <v>13770.68</v>
      </c>
      <c r="F192" s="170">
        <v>8763.16</v>
      </c>
      <c r="G192" s="171">
        <f t="shared" si="15"/>
        <v>14280</v>
      </c>
      <c r="H192" s="175">
        <v>13600</v>
      </c>
      <c r="I192" s="171" t="s">
        <v>2584</v>
      </c>
      <c r="J192" s="172">
        <f t="shared" si="16"/>
        <v>3.5666666666666647</v>
      </c>
      <c r="K192" s="172">
        <f t="shared" si="16"/>
        <v>35.565000000000005</v>
      </c>
      <c r="L192" s="173">
        <v>86</v>
      </c>
      <c r="M192" s="174">
        <f t="shared" si="12"/>
        <v>968955.12</v>
      </c>
      <c r="N192" s="174">
        <f t="shared" si="13"/>
        <v>1198840</v>
      </c>
      <c r="P192" s="98" t="s">
        <v>2317</v>
      </c>
      <c r="Q192" s="267">
        <f t="shared" si="14"/>
        <v>1198840</v>
      </c>
    </row>
    <row r="193" spans="1:17" ht="14.25" customHeight="1">
      <c r="A193" s="98">
        <v>188</v>
      </c>
      <c r="B193" s="98" t="s">
        <v>3372</v>
      </c>
      <c r="C193" s="98" t="s">
        <v>2317</v>
      </c>
      <c r="D193" s="98" t="s">
        <v>2441</v>
      </c>
      <c r="E193" s="170">
        <v>16274.44</v>
      </c>
      <c r="F193" s="170">
        <v>14772.66</v>
      </c>
      <c r="G193" s="171">
        <f t="shared" si="15"/>
        <v>24045</v>
      </c>
      <c r="H193" s="175">
        <v>22900</v>
      </c>
      <c r="I193" s="171" t="s">
        <v>2584</v>
      </c>
      <c r="J193" s="172">
        <f t="shared" si="16"/>
        <v>32.31673944687045</v>
      </c>
      <c r="K193" s="172">
        <f t="shared" si="16"/>
        <v>35.490567685589518</v>
      </c>
      <c r="L193" s="173">
        <v>12</v>
      </c>
      <c r="M193" s="174">
        <f t="shared" si="12"/>
        <v>186282.59999999998</v>
      </c>
      <c r="N193" s="174">
        <f t="shared" si="13"/>
        <v>281670</v>
      </c>
      <c r="P193" s="98" t="s">
        <v>2317</v>
      </c>
      <c r="Q193" s="267">
        <f t="shared" si="14"/>
        <v>281670</v>
      </c>
    </row>
    <row r="194" spans="1:17" ht="14.25" customHeight="1">
      <c r="A194" s="98">
        <v>189</v>
      </c>
      <c r="B194" s="98" t="s">
        <v>3372</v>
      </c>
      <c r="C194" s="98" t="s">
        <v>2443</v>
      </c>
      <c r="D194" s="98" t="s">
        <v>2444</v>
      </c>
      <c r="E194" s="170">
        <v>188.02</v>
      </c>
      <c r="F194" s="170">
        <v>188.02</v>
      </c>
      <c r="G194" s="171">
        <f t="shared" si="15"/>
        <v>197.4</v>
      </c>
      <c r="H194" s="175">
        <v>188</v>
      </c>
      <c r="I194" s="171" t="s">
        <v>2597</v>
      </c>
      <c r="J194" s="172">
        <f t="shared" si="16"/>
        <v>4.7517730496453883</v>
      </c>
      <c r="K194" s="172">
        <f t="shared" si="16"/>
        <v>-1.0638297872345869E-2</v>
      </c>
      <c r="L194" s="173">
        <v>0</v>
      </c>
      <c r="M194" s="174">
        <f t="shared" si="12"/>
        <v>0</v>
      </c>
      <c r="N194" s="174">
        <f t="shared" si="13"/>
        <v>0</v>
      </c>
      <c r="P194" s="98" t="s">
        <v>2443</v>
      </c>
      <c r="Q194" s="267">
        <f t="shared" si="14"/>
        <v>0</v>
      </c>
    </row>
    <row r="195" spans="1:17" ht="14.25" customHeight="1">
      <c r="A195" s="98">
        <v>190</v>
      </c>
      <c r="B195" s="98" t="s">
        <v>3372</v>
      </c>
      <c r="C195" s="98" t="s">
        <v>2443</v>
      </c>
      <c r="D195" s="98" t="s">
        <v>1054</v>
      </c>
      <c r="E195" s="170">
        <v>6885.34</v>
      </c>
      <c r="F195" s="170">
        <v>6509.3</v>
      </c>
      <c r="G195" s="171">
        <f t="shared" si="15"/>
        <v>9450</v>
      </c>
      <c r="H195" s="175">
        <v>9000</v>
      </c>
      <c r="I195" s="171" t="s">
        <v>2584</v>
      </c>
      <c r="J195" s="172">
        <f t="shared" si="16"/>
        <v>27.139259259259259</v>
      </c>
      <c r="K195" s="172">
        <f t="shared" si="16"/>
        <v>27.67444444444444</v>
      </c>
      <c r="L195" s="173">
        <v>15</v>
      </c>
      <c r="M195" s="174">
        <f t="shared" si="12"/>
        <v>100459.79999999999</v>
      </c>
      <c r="N195" s="174">
        <f t="shared" si="13"/>
        <v>138375</v>
      </c>
      <c r="P195" s="98" t="s">
        <v>2443</v>
      </c>
      <c r="Q195" s="267">
        <f t="shared" si="14"/>
        <v>138375</v>
      </c>
    </row>
    <row r="196" spans="1:17" ht="14.25" customHeight="1">
      <c r="A196" s="98">
        <v>191</v>
      </c>
      <c r="B196" s="98" t="s">
        <v>3372</v>
      </c>
      <c r="C196" s="98" t="s">
        <v>2443</v>
      </c>
      <c r="D196" s="98" t="s">
        <v>1055</v>
      </c>
      <c r="E196" s="170">
        <v>7429.17</v>
      </c>
      <c r="F196" s="170">
        <v>7273.28</v>
      </c>
      <c r="G196" s="171">
        <f>+H196*1.05</f>
        <v>9450</v>
      </c>
      <c r="H196" s="175">
        <v>9000</v>
      </c>
      <c r="I196" s="171" t="s">
        <v>2584</v>
      </c>
      <c r="J196" s="172">
        <f t="shared" si="16"/>
        <v>21.384444444444444</v>
      </c>
      <c r="K196" s="172">
        <f t="shared" si="16"/>
        <v>19.18577777777778</v>
      </c>
      <c r="L196" s="173">
        <v>60</v>
      </c>
      <c r="M196" s="174">
        <f t="shared" si="12"/>
        <v>441073.5</v>
      </c>
      <c r="N196" s="174">
        <f t="shared" si="13"/>
        <v>553500</v>
      </c>
      <c r="P196" s="98" t="s">
        <v>2443</v>
      </c>
      <c r="Q196" s="267">
        <f t="shared" si="14"/>
        <v>553500</v>
      </c>
    </row>
    <row r="197" spans="1:17" ht="14.25" customHeight="1">
      <c r="A197" s="98">
        <v>192</v>
      </c>
      <c r="B197" s="98" t="s">
        <v>3372</v>
      </c>
      <c r="C197" s="98" t="s">
        <v>2322</v>
      </c>
      <c r="D197" s="98" t="s">
        <v>1056</v>
      </c>
      <c r="E197" s="170">
        <v>35052.639999999999</v>
      </c>
      <c r="F197" s="170">
        <v>4381.58</v>
      </c>
      <c r="G197" s="171">
        <f t="shared" si="15"/>
        <v>9496.2000000000007</v>
      </c>
      <c r="H197" s="175">
        <v>9044</v>
      </c>
      <c r="I197" s="171" t="s">
        <v>2584</v>
      </c>
      <c r="J197" s="172">
        <f t="shared" si="16"/>
        <v>-269.12280701754383</v>
      </c>
      <c r="K197" s="172">
        <f t="shared" si="16"/>
        <v>51.55263157894737</v>
      </c>
      <c r="L197" s="173">
        <v>2</v>
      </c>
      <c r="M197" s="174">
        <f t="shared" si="12"/>
        <v>39434.22</v>
      </c>
      <c r="N197" s="174">
        <f t="shared" si="13"/>
        <v>18540.2</v>
      </c>
      <c r="P197" s="98" t="s">
        <v>2322</v>
      </c>
      <c r="Q197" s="267">
        <f t="shared" si="14"/>
        <v>18540.2</v>
      </c>
    </row>
    <row r="198" spans="1:17" ht="14.25" customHeight="1">
      <c r="A198" s="98">
        <v>193</v>
      </c>
      <c r="B198" s="98" t="s">
        <v>3372</v>
      </c>
      <c r="C198" s="98" t="s">
        <v>2380</v>
      </c>
      <c r="D198" s="335" t="s">
        <v>1057</v>
      </c>
      <c r="E198" s="170">
        <v>422509.5</v>
      </c>
      <c r="F198" s="170">
        <v>422509.5</v>
      </c>
      <c r="G198" s="171">
        <f t="shared" si="15"/>
        <v>443635.5</v>
      </c>
      <c r="H198" s="175">
        <v>422510</v>
      </c>
      <c r="I198" s="171" t="s">
        <v>2597</v>
      </c>
      <c r="J198" s="172">
        <f t="shared" si="16"/>
        <v>4.7620174670422006</v>
      </c>
      <c r="K198" s="172">
        <f t="shared" si="16"/>
        <v>1.1834039431019385E-4</v>
      </c>
      <c r="L198" s="173">
        <v>2.41</v>
      </c>
      <c r="M198" s="174">
        <f t="shared" si="12"/>
        <v>1018247.895</v>
      </c>
      <c r="N198" s="174">
        <f t="shared" si="13"/>
        <v>1043705.3275</v>
      </c>
      <c r="P198" s="98" t="s">
        <v>2380</v>
      </c>
      <c r="Q198" s="267">
        <f t="shared" si="14"/>
        <v>1043705.3275</v>
      </c>
    </row>
    <row r="199" spans="1:17" ht="14.25" customHeight="1">
      <c r="A199" s="98">
        <v>194</v>
      </c>
      <c r="B199" s="98" t="s">
        <v>3372</v>
      </c>
      <c r="C199" s="98" t="s">
        <v>2320</v>
      </c>
      <c r="D199" s="98" t="s">
        <v>1058</v>
      </c>
      <c r="E199" s="170">
        <v>105157.92</v>
      </c>
      <c r="F199" s="170">
        <v>105157.92</v>
      </c>
      <c r="G199" s="171">
        <f t="shared" si="15"/>
        <v>187300.05000000002</v>
      </c>
      <c r="H199" s="175">
        <v>178381</v>
      </c>
      <c r="I199" s="171" t="s">
        <v>2584</v>
      </c>
      <c r="J199" s="172">
        <f t="shared" si="16"/>
        <v>43.855903935957315</v>
      </c>
      <c r="K199" s="172">
        <f t="shared" si="16"/>
        <v>41.048699132755175</v>
      </c>
      <c r="L199" s="173">
        <v>0.21</v>
      </c>
      <c r="M199" s="174">
        <f t="shared" ref="M199:M262" si="17">+L199*((E199+F199)/2)</f>
        <v>22083.163199999999</v>
      </c>
      <c r="N199" s="174">
        <f t="shared" ref="N199:N262" si="18">(+L199*((G199+H199)/2))</f>
        <v>38396.510250000007</v>
      </c>
      <c r="P199" s="98" t="s">
        <v>2320</v>
      </c>
      <c r="Q199" s="267">
        <f t="shared" ref="Q199:Q262" si="19">+N199</f>
        <v>38396.510250000007</v>
      </c>
    </row>
    <row r="200" spans="1:17" ht="14.25" customHeight="1">
      <c r="A200" s="98">
        <v>195</v>
      </c>
      <c r="B200" s="98" t="s">
        <v>3372</v>
      </c>
      <c r="C200" s="98" t="s">
        <v>2320</v>
      </c>
      <c r="D200" s="98" t="s">
        <v>1059</v>
      </c>
      <c r="E200" s="170">
        <v>53830.84</v>
      </c>
      <c r="F200" s="170">
        <v>53830.84</v>
      </c>
      <c r="G200" s="171">
        <f t="shared" si="15"/>
        <v>94185</v>
      </c>
      <c r="H200" s="175">
        <v>89700</v>
      </c>
      <c r="I200" s="171" t="s">
        <v>2584</v>
      </c>
      <c r="J200" s="172">
        <f t="shared" si="16"/>
        <v>42.845633593459688</v>
      </c>
      <c r="K200" s="172">
        <f t="shared" si="16"/>
        <v>39.987915273132671</v>
      </c>
      <c r="L200" s="173">
        <v>1</v>
      </c>
      <c r="M200" s="174">
        <f t="shared" si="17"/>
        <v>53830.84</v>
      </c>
      <c r="N200" s="174">
        <f t="shared" si="18"/>
        <v>91942.5</v>
      </c>
      <c r="P200" s="98" t="s">
        <v>2320</v>
      </c>
      <c r="Q200" s="267">
        <f t="shared" si="19"/>
        <v>91942.5</v>
      </c>
    </row>
    <row r="201" spans="1:17" ht="14.25" customHeight="1">
      <c r="A201" s="98">
        <v>196</v>
      </c>
      <c r="B201" s="98" t="s">
        <v>3372</v>
      </c>
      <c r="C201" s="98" t="s">
        <v>2320</v>
      </c>
      <c r="D201" s="98" t="s">
        <v>1060</v>
      </c>
      <c r="E201" s="170">
        <v>573.58000000000004</v>
      </c>
      <c r="F201" s="170">
        <v>573.58000000000004</v>
      </c>
      <c r="G201" s="171">
        <f t="shared" ref="G201:G264" si="20">+H201*1.05</f>
        <v>1050</v>
      </c>
      <c r="H201" s="171">
        <v>1000</v>
      </c>
      <c r="I201" s="171" t="s">
        <v>2584</v>
      </c>
      <c r="J201" s="172">
        <f t="shared" si="16"/>
        <v>45.373333333333335</v>
      </c>
      <c r="K201" s="172">
        <f t="shared" si="16"/>
        <v>42.641999999999996</v>
      </c>
      <c r="L201" s="173">
        <v>102</v>
      </c>
      <c r="M201" s="174">
        <f t="shared" si="17"/>
        <v>58505.16</v>
      </c>
      <c r="N201" s="174">
        <f t="shared" si="18"/>
        <v>104550</v>
      </c>
      <c r="P201" s="98" t="s">
        <v>2320</v>
      </c>
      <c r="Q201" s="267">
        <f t="shared" si="19"/>
        <v>104550</v>
      </c>
    </row>
    <row r="202" spans="1:17" ht="14.25" customHeight="1">
      <c r="A202" s="98">
        <v>197</v>
      </c>
      <c r="B202" s="98" t="s">
        <v>3372</v>
      </c>
      <c r="C202" s="98" t="s">
        <v>2320</v>
      </c>
      <c r="D202" s="98" t="s">
        <v>1061</v>
      </c>
      <c r="E202" s="170">
        <v>866.31999999999994</v>
      </c>
      <c r="F202" s="170">
        <v>866.31999999999994</v>
      </c>
      <c r="G202" s="171">
        <f t="shared" si="20"/>
        <v>874.65000000000009</v>
      </c>
      <c r="H202" s="175">
        <v>833</v>
      </c>
      <c r="I202" s="171" t="s">
        <v>2584</v>
      </c>
      <c r="J202" s="172">
        <f t="shared" si="16"/>
        <v>0.95238095238096998</v>
      </c>
      <c r="K202" s="172">
        <f t="shared" si="16"/>
        <v>-3.9999999999999925</v>
      </c>
      <c r="L202" s="173">
        <v>140</v>
      </c>
      <c r="M202" s="174">
        <f t="shared" si="17"/>
        <v>121284.79999999999</v>
      </c>
      <c r="N202" s="174">
        <f t="shared" si="18"/>
        <v>119535.5</v>
      </c>
      <c r="P202" s="98" t="s">
        <v>2320</v>
      </c>
      <c r="Q202" s="267">
        <f t="shared" si="19"/>
        <v>119535.5</v>
      </c>
    </row>
    <row r="203" spans="1:17" ht="14.25" customHeight="1">
      <c r="A203" s="98">
        <v>198</v>
      </c>
      <c r="B203" s="98" t="s">
        <v>3372</v>
      </c>
      <c r="C203" s="98" t="s">
        <v>2320</v>
      </c>
      <c r="D203" s="98" t="s">
        <v>1062</v>
      </c>
      <c r="E203" s="173">
        <v>3004.75</v>
      </c>
      <c r="F203" s="173">
        <v>3004.75</v>
      </c>
      <c r="G203" s="171">
        <f t="shared" si="20"/>
        <v>8599.5</v>
      </c>
      <c r="H203" s="175">
        <v>8190</v>
      </c>
      <c r="I203" s="171" t="s">
        <v>2917</v>
      </c>
      <c r="J203" s="172">
        <f t="shared" si="16"/>
        <v>65.059015059015053</v>
      </c>
      <c r="K203" s="172">
        <f t="shared" si="16"/>
        <v>63.311965811965806</v>
      </c>
      <c r="L203" s="173">
        <v>5</v>
      </c>
      <c r="M203" s="174">
        <f t="shared" si="17"/>
        <v>15023.75</v>
      </c>
      <c r="N203" s="174">
        <f t="shared" si="18"/>
        <v>41973.75</v>
      </c>
      <c r="P203" s="98" t="s">
        <v>2320</v>
      </c>
      <c r="Q203" s="267">
        <f t="shared" si="19"/>
        <v>41973.75</v>
      </c>
    </row>
    <row r="204" spans="1:17" ht="14.25" customHeight="1">
      <c r="A204" s="98">
        <v>199</v>
      </c>
      <c r="B204" s="98" t="s">
        <v>3372</v>
      </c>
      <c r="C204" s="98" t="s">
        <v>2320</v>
      </c>
      <c r="D204" s="98" t="s">
        <v>1063</v>
      </c>
      <c r="E204" s="173">
        <v>2002.77</v>
      </c>
      <c r="F204" s="173">
        <v>2002.77</v>
      </c>
      <c r="G204" s="171">
        <f t="shared" si="20"/>
        <v>1999.2</v>
      </c>
      <c r="H204" s="175">
        <v>1904</v>
      </c>
      <c r="I204" s="171" t="s">
        <v>2584</v>
      </c>
      <c r="J204" s="172">
        <f t="shared" si="16"/>
        <v>-0.17857142857142538</v>
      </c>
      <c r="K204" s="172">
        <f t="shared" si="16"/>
        <v>-5.1874999999999991</v>
      </c>
      <c r="L204" s="173">
        <v>56.28</v>
      </c>
      <c r="M204" s="174">
        <f t="shared" si="17"/>
        <v>112715.8956</v>
      </c>
      <c r="N204" s="174">
        <f t="shared" si="18"/>
        <v>109836.048</v>
      </c>
      <c r="P204" s="98" t="s">
        <v>2320</v>
      </c>
      <c r="Q204" s="267">
        <f t="shared" si="19"/>
        <v>109836.048</v>
      </c>
    </row>
    <row r="205" spans="1:17" ht="14.25" customHeight="1">
      <c r="A205" s="98">
        <v>200</v>
      </c>
      <c r="B205" s="98" t="s">
        <v>3372</v>
      </c>
      <c r="C205" s="98" t="s">
        <v>2320</v>
      </c>
      <c r="D205" s="98" t="s">
        <v>1064</v>
      </c>
      <c r="E205" s="170">
        <v>2002.77</v>
      </c>
      <c r="F205" s="170">
        <v>2002.77</v>
      </c>
      <c r="G205" s="171">
        <f t="shared" si="20"/>
        <v>1999.2</v>
      </c>
      <c r="H205" s="175">
        <v>1904</v>
      </c>
      <c r="I205" s="171" t="s">
        <v>2584</v>
      </c>
      <c r="J205" s="172">
        <f t="shared" si="16"/>
        <v>-0.17857142857142538</v>
      </c>
      <c r="K205" s="172">
        <f t="shared" si="16"/>
        <v>-5.1874999999999991</v>
      </c>
      <c r="L205" s="173">
        <v>22.07</v>
      </c>
      <c r="M205" s="174">
        <f t="shared" si="17"/>
        <v>44201.133900000001</v>
      </c>
      <c r="N205" s="174">
        <f t="shared" si="18"/>
        <v>43071.811999999998</v>
      </c>
      <c r="P205" s="98" t="s">
        <v>2320</v>
      </c>
      <c r="Q205" s="267">
        <f t="shared" si="19"/>
        <v>43071.811999999998</v>
      </c>
    </row>
    <row r="206" spans="1:17" ht="14.25" customHeight="1">
      <c r="A206" s="98">
        <v>201</v>
      </c>
      <c r="B206" s="98" t="s">
        <v>3372</v>
      </c>
      <c r="C206" s="98" t="s">
        <v>2320</v>
      </c>
      <c r="D206" s="98" t="s">
        <v>1065</v>
      </c>
      <c r="E206" s="170">
        <v>2002.77</v>
      </c>
      <c r="F206" s="170">
        <v>2002.77</v>
      </c>
      <c r="G206" s="171">
        <f t="shared" si="20"/>
        <v>1999.2</v>
      </c>
      <c r="H206" s="175">
        <v>1904</v>
      </c>
      <c r="I206" s="171" t="s">
        <v>2584</v>
      </c>
      <c r="J206" s="172">
        <f t="shared" si="16"/>
        <v>-0.17857142857142538</v>
      </c>
      <c r="K206" s="172">
        <f t="shared" si="16"/>
        <v>-5.1874999999999991</v>
      </c>
      <c r="L206" s="173">
        <v>33.93</v>
      </c>
      <c r="M206" s="174">
        <f t="shared" si="17"/>
        <v>67953.986099999995</v>
      </c>
      <c r="N206" s="174">
        <f t="shared" si="18"/>
        <v>66217.788</v>
      </c>
      <c r="P206" s="98" t="s">
        <v>2320</v>
      </c>
      <c r="Q206" s="267">
        <f t="shared" si="19"/>
        <v>66217.788</v>
      </c>
    </row>
    <row r="207" spans="1:17" ht="14.25" customHeight="1">
      <c r="A207" s="98">
        <v>202</v>
      </c>
      <c r="B207" s="98" t="s">
        <v>3372</v>
      </c>
      <c r="C207" s="98" t="s">
        <v>2320</v>
      </c>
      <c r="D207" s="98" t="s">
        <v>1066</v>
      </c>
      <c r="E207" s="170">
        <v>2002.77</v>
      </c>
      <c r="F207" s="170">
        <v>2002.77</v>
      </c>
      <c r="G207" s="171">
        <f t="shared" si="20"/>
        <v>1148.7</v>
      </c>
      <c r="H207" s="175">
        <v>1094</v>
      </c>
      <c r="I207" s="171" t="s">
        <v>2584</v>
      </c>
      <c r="J207" s="172">
        <f t="shared" si="16"/>
        <v>-74.351005484460686</v>
      </c>
      <c r="K207" s="172">
        <f t="shared" si="16"/>
        <v>-83.068555758683729</v>
      </c>
      <c r="L207" s="173">
        <v>20.309999999999999</v>
      </c>
      <c r="M207" s="174">
        <f t="shared" si="17"/>
        <v>40676.258699999998</v>
      </c>
      <c r="N207" s="174">
        <f t="shared" si="18"/>
        <v>22774.618499999997</v>
      </c>
      <c r="P207" s="98" t="s">
        <v>2320</v>
      </c>
      <c r="Q207" s="267">
        <f t="shared" si="19"/>
        <v>22774.618499999997</v>
      </c>
    </row>
    <row r="208" spans="1:17" ht="14.25" customHeight="1">
      <c r="A208" s="98">
        <v>203</v>
      </c>
      <c r="B208" s="98" t="s">
        <v>3372</v>
      </c>
      <c r="C208" s="98" t="s">
        <v>2357</v>
      </c>
      <c r="D208" s="98" t="s">
        <v>1067</v>
      </c>
      <c r="E208" s="170">
        <v>5007.5200000000004</v>
      </c>
      <c r="F208" s="170">
        <v>262894.8</v>
      </c>
      <c r="G208" s="171">
        <f t="shared" si="20"/>
        <v>20741.7</v>
      </c>
      <c r="H208" s="175">
        <v>19754</v>
      </c>
      <c r="I208" s="171" t="s">
        <v>2584</v>
      </c>
      <c r="J208" s="172">
        <f t="shared" si="16"/>
        <v>75.857716580608141</v>
      </c>
      <c r="K208" s="172">
        <f t="shared" si="16"/>
        <v>-1230.8433734939758</v>
      </c>
      <c r="L208" s="173">
        <v>234</v>
      </c>
      <c r="M208" s="174">
        <f t="shared" si="17"/>
        <v>31344571.440000001</v>
      </c>
      <c r="N208" s="174">
        <f t="shared" si="18"/>
        <v>4737996.8999999994</v>
      </c>
      <c r="P208" s="98" t="s">
        <v>2357</v>
      </c>
      <c r="Q208" s="267">
        <f t="shared" si="19"/>
        <v>4737996.8999999994</v>
      </c>
    </row>
    <row r="209" spans="1:17" ht="14.25" customHeight="1">
      <c r="A209" s="98">
        <v>204</v>
      </c>
      <c r="B209" s="98" t="s">
        <v>3372</v>
      </c>
      <c r="C209" s="98" t="s">
        <v>2322</v>
      </c>
      <c r="D209" s="98" t="s">
        <v>1068</v>
      </c>
      <c r="E209" s="170">
        <v>287932.40000000002</v>
      </c>
      <c r="F209" s="170">
        <v>287932.40000000002</v>
      </c>
      <c r="G209" s="171">
        <f t="shared" si="20"/>
        <v>43995</v>
      </c>
      <c r="H209" s="175">
        <v>41900</v>
      </c>
      <c r="I209" s="171" t="s">
        <v>2195</v>
      </c>
      <c r="J209" s="172">
        <f t="shared" si="16"/>
        <v>-554.46618933969773</v>
      </c>
      <c r="K209" s="172">
        <f t="shared" si="16"/>
        <v>-587.18949880668265</v>
      </c>
      <c r="L209" s="173">
        <v>1.79</v>
      </c>
      <c r="M209" s="174">
        <f t="shared" si="17"/>
        <v>515398.99600000004</v>
      </c>
      <c r="N209" s="174">
        <f t="shared" si="18"/>
        <v>76876.025000000009</v>
      </c>
      <c r="P209" s="98" t="s">
        <v>2322</v>
      </c>
      <c r="Q209" s="267">
        <f t="shared" si="19"/>
        <v>76876.025000000009</v>
      </c>
    </row>
    <row r="210" spans="1:17" ht="14.25" customHeight="1">
      <c r="A210" s="98">
        <v>205</v>
      </c>
      <c r="B210" s="98" t="s">
        <v>3372</v>
      </c>
      <c r="C210" s="98" t="s">
        <v>2320</v>
      </c>
      <c r="D210" s="98" t="s">
        <v>1069</v>
      </c>
      <c r="E210" s="170">
        <v>3505.74</v>
      </c>
      <c r="F210" s="170">
        <v>3505.74</v>
      </c>
      <c r="G210" s="171">
        <f t="shared" si="20"/>
        <v>3681.027</v>
      </c>
      <c r="H210" s="175">
        <f>+F210</f>
        <v>3505.74</v>
      </c>
      <c r="I210" s="171" t="s">
        <v>2597</v>
      </c>
      <c r="J210" s="172">
        <f t="shared" si="16"/>
        <v>4.761904761904769</v>
      </c>
      <c r="K210" s="172">
        <f t="shared" si="16"/>
        <v>0</v>
      </c>
      <c r="L210" s="173">
        <v>2</v>
      </c>
      <c r="M210" s="174">
        <f t="shared" si="17"/>
        <v>7011.48</v>
      </c>
      <c r="N210" s="174">
        <f t="shared" si="18"/>
        <v>7186.7669999999998</v>
      </c>
      <c r="P210" s="98" t="s">
        <v>2320</v>
      </c>
      <c r="Q210" s="267">
        <f t="shared" si="19"/>
        <v>7186.7669999999998</v>
      </c>
    </row>
    <row r="211" spans="1:17" ht="14.25" customHeight="1">
      <c r="A211" s="98">
        <v>206</v>
      </c>
      <c r="B211" s="98" t="s">
        <v>3372</v>
      </c>
      <c r="C211" s="98" t="s">
        <v>2320</v>
      </c>
      <c r="D211" s="98" t="s">
        <v>1070</v>
      </c>
      <c r="E211" s="170">
        <v>72609.040000000008</v>
      </c>
      <c r="F211" s="170">
        <v>72609.040000000008</v>
      </c>
      <c r="G211" s="171">
        <f t="shared" si="20"/>
        <v>276045</v>
      </c>
      <c r="H211" s="175">
        <v>262900</v>
      </c>
      <c r="I211" s="171" t="s">
        <v>2195</v>
      </c>
      <c r="J211" s="172">
        <f t="shared" si="16"/>
        <v>73.696665398757446</v>
      </c>
      <c r="K211" s="172">
        <f t="shared" si="16"/>
        <v>72.381498668695315</v>
      </c>
      <c r="L211" s="173">
        <v>1</v>
      </c>
      <c r="M211" s="174">
        <f t="shared" si="17"/>
        <v>72609.040000000008</v>
      </c>
      <c r="N211" s="174">
        <f t="shared" si="18"/>
        <v>269472.5</v>
      </c>
      <c r="P211" s="98" t="s">
        <v>2320</v>
      </c>
      <c r="Q211" s="267">
        <f t="shared" si="19"/>
        <v>269472.5</v>
      </c>
    </row>
    <row r="212" spans="1:17" ht="14.25" customHeight="1">
      <c r="A212" s="98">
        <v>207</v>
      </c>
      <c r="B212" s="98" t="s">
        <v>3372</v>
      </c>
      <c r="C212" s="98" t="s">
        <v>2357</v>
      </c>
      <c r="D212" s="98" t="s">
        <v>1071</v>
      </c>
      <c r="E212" s="170">
        <v>10015.040000000001</v>
      </c>
      <c r="F212" s="170">
        <v>4005.54</v>
      </c>
      <c r="G212" s="171">
        <f t="shared" si="20"/>
        <v>78968.400000000009</v>
      </c>
      <c r="H212" s="175">
        <v>75208</v>
      </c>
      <c r="I212" s="171" t="s">
        <v>2920</v>
      </c>
      <c r="J212" s="172">
        <f t="shared" si="16"/>
        <v>87.317661241711889</v>
      </c>
      <c r="K212" s="172">
        <f t="shared" si="16"/>
        <v>94.674050632911403</v>
      </c>
      <c r="L212" s="173">
        <v>1</v>
      </c>
      <c r="M212" s="174">
        <f t="shared" si="17"/>
        <v>7010.2900000000009</v>
      </c>
      <c r="N212" s="174">
        <f t="shared" si="18"/>
        <v>77088.200000000012</v>
      </c>
      <c r="P212" s="98" t="s">
        <v>2357</v>
      </c>
      <c r="Q212" s="267">
        <f t="shared" si="19"/>
        <v>77088.200000000012</v>
      </c>
    </row>
    <row r="213" spans="1:17" ht="14.25" customHeight="1">
      <c r="A213" s="98">
        <v>208</v>
      </c>
      <c r="B213" s="98" t="s">
        <v>3372</v>
      </c>
      <c r="C213" s="98" t="s">
        <v>2320</v>
      </c>
      <c r="D213" s="98" t="s">
        <v>1072</v>
      </c>
      <c r="E213" s="173">
        <v>2753.66</v>
      </c>
      <c r="F213" s="173">
        <v>2753.66</v>
      </c>
      <c r="G213" s="171">
        <f t="shared" si="20"/>
        <v>3360</v>
      </c>
      <c r="H213" s="171">
        <v>3200</v>
      </c>
      <c r="I213" s="171" t="s">
        <v>2584</v>
      </c>
      <c r="J213" s="172">
        <f t="shared" si="16"/>
        <v>18.045833333333338</v>
      </c>
      <c r="K213" s="172">
        <f t="shared" si="16"/>
        <v>13.948125000000006</v>
      </c>
      <c r="L213" s="173">
        <v>1</v>
      </c>
      <c r="M213" s="174">
        <f t="shared" si="17"/>
        <v>2753.66</v>
      </c>
      <c r="N213" s="174">
        <f t="shared" si="18"/>
        <v>3280</v>
      </c>
      <c r="P213" s="98" t="s">
        <v>2320</v>
      </c>
      <c r="Q213" s="267">
        <f t="shared" si="19"/>
        <v>3280</v>
      </c>
    </row>
    <row r="214" spans="1:17" ht="14.25" customHeight="1">
      <c r="A214" s="98">
        <v>209</v>
      </c>
      <c r="B214" s="98" t="s">
        <v>3372</v>
      </c>
      <c r="C214" s="98" t="s">
        <v>2320</v>
      </c>
      <c r="D214" s="98" t="s">
        <v>2447</v>
      </c>
      <c r="E214" s="170">
        <v>18778.2</v>
      </c>
      <c r="F214" s="170">
        <v>18778.2</v>
      </c>
      <c r="G214" s="171">
        <f t="shared" si="20"/>
        <v>283500</v>
      </c>
      <c r="H214" s="175">
        <v>270000</v>
      </c>
      <c r="I214" s="171" t="s">
        <v>2584</v>
      </c>
      <c r="J214" s="172">
        <f t="shared" ref="J214:K277" si="21">((G214-E214)/G214)*100</f>
        <v>93.376296296296289</v>
      </c>
      <c r="K214" s="172">
        <f t="shared" si="21"/>
        <v>93.045111111111112</v>
      </c>
      <c r="L214" s="173">
        <v>0</v>
      </c>
      <c r="M214" s="174">
        <f t="shared" si="17"/>
        <v>0</v>
      </c>
      <c r="N214" s="174">
        <f t="shared" si="18"/>
        <v>0</v>
      </c>
      <c r="P214" s="98" t="s">
        <v>2320</v>
      </c>
      <c r="Q214" s="267">
        <f t="shared" si="19"/>
        <v>0</v>
      </c>
    </row>
    <row r="215" spans="1:17" ht="14.25" customHeight="1">
      <c r="A215" s="98">
        <v>210</v>
      </c>
      <c r="B215" s="98" t="s">
        <v>3372</v>
      </c>
      <c r="C215" s="98" t="s">
        <v>2380</v>
      </c>
      <c r="D215" s="98" t="s">
        <v>2448</v>
      </c>
      <c r="E215" s="170">
        <v>938.91</v>
      </c>
      <c r="F215" s="170">
        <v>875.84</v>
      </c>
      <c r="G215" s="171">
        <f t="shared" si="20"/>
        <v>630</v>
      </c>
      <c r="H215" s="175">
        <v>600</v>
      </c>
      <c r="I215" s="171" t="s">
        <v>2584</v>
      </c>
      <c r="J215" s="172">
        <f t="shared" si="21"/>
        <v>-49.033333333333331</v>
      </c>
      <c r="K215" s="172">
        <f t="shared" si="21"/>
        <v>-45.973333333333336</v>
      </c>
      <c r="L215" s="173">
        <v>123.1</v>
      </c>
      <c r="M215" s="174">
        <f t="shared" si="17"/>
        <v>111697.86249999999</v>
      </c>
      <c r="N215" s="174">
        <f t="shared" si="18"/>
        <v>75706.5</v>
      </c>
      <c r="P215" s="98" t="s">
        <v>2380</v>
      </c>
      <c r="Q215" s="267">
        <f t="shared" si="19"/>
        <v>75706.5</v>
      </c>
    </row>
    <row r="216" spans="1:17" ht="14.25" customHeight="1">
      <c r="A216" s="98">
        <v>211</v>
      </c>
      <c r="B216" s="98" t="s">
        <v>3372</v>
      </c>
      <c r="C216" s="98" t="s">
        <v>2320</v>
      </c>
      <c r="D216" s="98" t="s">
        <v>2449</v>
      </c>
      <c r="E216" s="170">
        <v>51327.08</v>
      </c>
      <c r="F216" s="170">
        <v>48322.33</v>
      </c>
      <c r="G216" s="171">
        <f t="shared" si="20"/>
        <v>58380</v>
      </c>
      <c r="H216" s="175">
        <v>55600</v>
      </c>
      <c r="I216" s="171" t="s">
        <v>2596</v>
      </c>
      <c r="J216" s="172">
        <f t="shared" si="21"/>
        <v>12.081055155875296</v>
      </c>
      <c r="K216" s="172">
        <f t="shared" si="21"/>
        <v>13.089334532374098</v>
      </c>
      <c r="L216" s="173">
        <v>0.1</v>
      </c>
      <c r="M216" s="174">
        <f t="shared" si="17"/>
        <v>4982.4705000000004</v>
      </c>
      <c r="N216" s="174">
        <f t="shared" si="18"/>
        <v>5699</v>
      </c>
      <c r="P216" s="98" t="s">
        <v>2320</v>
      </c>
      <c r="Q216" s="267">
        <f t="shared" si="19"/>
        <v>5699</v>
      </c>
    </row>
    <row r="217" spans="1:17" ht="14.25" customHeight="1">
      <c r="A217" s="98">
        <v>212</v>
      </c>
      <c r="B217" s="98" t="s">
        <v>3372</v>
      </c>
      <c r="C217" s="98" t="s">
        <v>2322</v>
      </c>
      <c r="D217" s="98" t="s">
        <v>1075</v>
      </c>
      <c r="E217" s="170">
        <v>5257.42</v>
      </c>
      <c r="F217" s="170">
        <v>5257.42</v>
      </c>
      <c r="G217" s="171">
        <f t="shared" si="20"/>
        <v>73500</v>
      </c>
      <c r="H217" s="175">
        <v>70000</v>
      </c>
      <c r="I217" s="171" t="s">
        <v>2919</v>
      </c>
      <c r="J217" s="172">
        <f t="shared" si="21"/>
        <v>92.847047619047615</v>
      </c>
      <c r="K217" s="172">
        <f t="shared" si="21"/>
        <v>92.489400000000003</v>
      </c>
      <c r="L217" s="173">
        <v>0.1</v>
      </c>
      <c r="M217" s="174">
        <f t="shared" si="17"/>
        <v>525.74200000000008</v>
      </c>
      <c r="N217" s="174">
        <f t="shared" si="18"/>
        <v>7175</v>
      </c>
      <c r="P217" s="98" t="s">
        <v>2322</v>
      </c>
      <c r="Q217" s="267">
        <f t="shared" si="19"/>
        <v>7175</v>
      </c>
    </row>
    <row r="218" spans="1:17" ht="14.25" customHeight="1">
      <c r="A218" s="98">
        <v>213</v>
      </c>
      <c r="B218" s="98" t="s">
        <v>3372</v>
      </c>
      <c r="C218" s="98" t="s">
        <v>2317</v>
      </c>
      <c r="D218" s="98" t="s">
        <v>1076</v>
      </c>
      <c r="E218" s="170">
        <v>4256.63</v>
      </c>
      <c r="F218" s="170">
        <v>8763.16</v>
      </c>
      <c r="G218" s="171">
        <f t="shared" si="20"/>
        <v>11881.800000000001</v>
      </c>
      <c r="H218" s="175">
        <v>11316</v>
      </c>
      <c r="I218" s="171" t="s">
        <v>2584</v>
      </c>
      <c r="J218" s="172">
        <f t="shared" si="21"/>
        <v>64.17520914339579</v>
      </c>
      <c r="K218" s="172">
        <f t="shared" si="21"/>
        <v>22.559561682573349</v>
      </c>
      <c r="L218" s="173">
        <v>0.21</v>
      </c>
      <c r="M218" s="174">
        <f t="shared" si="17"/>
        <v>1367.0779500000001</v>
      </c>
      <c r="N218" s="174">
        <f t="shared" si="18"/>
        <v>2435.7690000000002</v>
      </c>
      <c r="P218" s="98" t="s">
        <v>2317</v>
      </c>
      <c r="Q218" s="267">
        <f t="shared" si="19"/>
        <v>2435.7690000000002</v>
      </c>
    </row>
    <row r="219" spans="1:17" ht="14.25" customHeight="1">
      <c r="A219" s="98">
        <v>214</v>
      </c>
      <c r="B219" s="98" t="s">
        <v>3372</v>
      </c>
      <c r="C219" s="98" t="s">
        <v>2317</v>
      </c>
      <c r="D219" s="98" t="s">
        <v>2450</v>
      </c>
      <c r="E219" s="170">
        <v>27541.360000000001</v>
      </c>
      <c r="F219" s="170">
        <v>27541.360000000001</v>
      </c>
      <c r="G219" s="171">
        <f t="shared" si="20"/>
        <v>35689.5</v>
      </c>
      <c r="H219" s="175">
        <v>33990</v>
      </c>
      <c r="I219" s="171" t="s">
        <v>2919</v>
      </c>
      <c r="J219" s="172">
        <f t="shared" si="21"/>
        <v>22.830636461704419</v>
      </c>
      <c r="K219" s="172">
        <f t="shared" si="21"/>
        <v>18.972168284789642</v>
      </c>
      <c r="L219" s="173">
        <v>0</v>
      </c>
      <c r="M219" s="174">
        <f t="shared" si="17"/>
        <v>0</v>
      </c>
      <c r="N219" s="174">
        <f t="shared" si="18"/>
        <v>0</v>
      </c>
      <c r="P219" s="98" t="s">
        <v>2317</v>
      </c>
      <c r="Q219" s="267">
        <f t="shared" si="19"/>
        <v>0</v>
      </c>
    </row>
    <row r="220" spans="1:17" ht="14.25" customHeight="1">
      <c r="A220" s="98">
        <v>215</v>
      </c>
      <c r="B220" s="98" t="s">
        <v>3372</v>
      </c>
      <c r="C220" s="98" t="s">
        <v>2357</v>
      </c>
      <c r="D220" s="98" t="s">
        <v>2452</v>
      </c>
      <c r="E220" s="170">
        <v>376.04</v>
      </c>
      <c r="F220" s="170">
        <v>376.04</v>
      </c>
      <c r="G220" s="171">
        <f t="shared" si="20"/>
        <v>499.8</v>
      </c>
      <c r="H220" s="171">
        <v>476</v>
      </c>
      <c r="I220" s="171" t="s">
        <v>2584</v>
      </c>
      <c r="J220" s="172">
        <f t="shared" si="21"/>
        <v>24.761904761904759</v>
      </c>
      <c r="K220" s="172">
        <f t="shared" si="21"/>
        <v>20.999999999999996</v>
      </c>
      <c r="L220" s="173">
        <v>707</v>
      </c>
      <c r="M220" s="174">
        <f t="shared" si="17"/>
        <v>265860.28000000003</v>
      </c>
      <c r="N220" s="174">
        <f t="shared" si="18"/>
        <v>344945.3</v>
      </c>
      <c r="P220" s="98" t="s">
        <v>2357</v>
      </c>
      <c r="Q220" s="267">
        <f t="shared" si="19"/>
        <v>344945.3</v>
      </c>
    </row>
    <row r="221" spans="1:17" ht="14.25" customHeight="1">
      <c r="A221" s="98">
        <v>216</v>
      </c>
      <c r="B221" s="98" t="s">
        <v>3372</v>
      </c>
      <c r="C221" s="98" t="s">
        <v>2357</v>
      </c>
      <c r="D221" s="98" t="s">
        <v>1078</v>
      </c>
      <c r="E221" s="170">
        <v>157.08000000000001</v>
      </c>
      <c r="F221" s="170">
        <v>157.08000000000001</v>
      </c>
      <c r="G221" s="171">
        <f t="shared" si="20"/>
        <v>749.7</v>
      </c>
      <c r="H221" s="175">
        <v>714</v>
      </c>
      <c r="I221" s="171" t="s">
        <v>2584</v>
      </c>
      <c r="J221" s="172">
        <f t="shared" si="21"/>
        <v>79.047619047619051</v>
      </c>
      <c r="K221" s="172">
        <f t="shared" si="21"/>
        <v>77.999999999999986</v>
      </c>
      <c r="L221" s="173">
        <v>518</v>
      </c>
      <c r="M221" s="174">
        <f t="shared" si="17"/>
        <v>81367.44</v>
      </c>
      <c r="N221" s="174">
        <f t="shared" si="18"/>
        <v>379098.3</v>
      </c>
      <c r="P221" s="98" t="s">
        <v>2357</v>
      </c>
      <c r="Q221" s="267">
        <f t="shared" si="19"/>
        <v>379098.3</v>
      </c>
    </row>
    <row r="222" spans="1:17" ht="14.25" customHeight="1">
      <c r="A222" s="98">
        <v>217</v>
      </c>
      <c r="B222" s="98" t="s">
        <v>3372</v>
      </c>
      <c r="C222" s="98" t="s">
        <v>2357</v>
      </c>
      <c r="D222" s="98" t="s">
        <v>1079</v>
      </c>
      <c r="E222" s="170">
        <v>243.95</v>
      </c>
      <c r="F222" s="170">
        <v>243.95</v>
      </c>
      <c r="G222" s="171">
        <f t="shared" si="20"/>
        <v>749.7</v>
      </c>
      <c r="H222" s="175">
        <v>714</v>
      </c>
      <c r="I222" s="171" t="s">
        <v>2584</v>
      </c>
      <c r="J222" s="172">
        <f t="shared" si="21"/>
        <v>67.460317460317469</v>
      </c>
      <c r="K222" s="172">
        <f t="shared" si="21"/>
        <v>65.833333333333329</v>
      </c>
      <c r="L222" s="173">
        <v>489</v>
      </c>
      <c r="M222" s="174">
        <f t="shared" si="17"/>
        <v>119291.54999999999</v>
      </c>
      <c r="N222" s="174">
        <f t="shared" si="18"/>
        <v>357874.65</v>
      </c>
      <c r="P222" s="98" t="s">
        <v>2357</v>
      </c>
      <c r="Q222" s="267">
        <f t="shared" si="19"/>
        <v>357874.65</v>
      </c>
    </row>
    <row r="223" spans="1:17" ht="14.25" customHeight="1">
      <c r="A223" s="98">
        <v>218</v>
      </c>
      <c r="B223" s="98" t="s">
        <v>3372</v>
      </c>
      <c r="C223" s="98" t="s">
        <v>2357</v>
      </c>
      <c r="D223" s="98" t="s">
        <v>1080</v>
      </c>
      <c r="E223" s="170">
        <v>443.87</v>
      </c>
      <c r="F223" s="170">
        <v>443.87</v>
      </c>
      <c r="G223" s="171">
        <f t="shared" si="20"/>
        <v>749.7</v>
      </c>
      <c r="H223" s="175">
        <v>714</v>
      </c>
      <c r="I223" s="171" t="s">
        <v>2584</v>
      </c>
      <c r="J223" s="172">
        <f t="shared" si="21"/>
        <v>40.793650793650798</v>
      </c>
      <c r="K223" s="172">
        <f t="shared" si="21"/>
        <v>37.833333333333329</v>
      </c>
      <c r="L223" s="173">
        <v>201</v>
      </c>
      <c r="M223" s="174">
        <f t="shared" si="17"/>
        <v>89217.87</v>
      </c>
      <c r="N223" s="174">
        <f t="shared" si="18"/>
        <v>147101.85</v>
      </c>
      <c r="P223" s="98" t="s">
        <v>2357</v>
      </c>
      <c r="Q223" s="267">
        <f t="shared" si="19"/>
        <v>147101.85</v>
      </c>
    </row>
    <row r="224" spans="1:17" ht="14.25" customHeight="1">
      <c r="A224" s="98">
        <v>219</v>
      </c>
      <c r="B224" s="98" t="s">
        <v>3372</v>
      </c>
      <c r="C224" s="98" t="s">
        <v>2357</v>
      </c>
      <c r="D224" s="98" t="s">
        <v>1081</v>
      </c>
      <c r="E224" s="170">
        <v>138.04</v>
      </c>
      <c r="F224" s="170">
        <v>138.04</v>
      </c>
      <c r="G224" s="171">
        <f t="shared" si="20"/>
        <v>189</v>
      </c>
      <c r="H224" s="175">
        <v>180</v>
      </c>
      <c r="I224" s="171" t="s">
        <v>2584</v>
      </c>
      <c r="J224" s="172">
        <f t="shared" si="21"/>
        <v>26.962962962962965</v>
      </c>
      <c r="K224" s="172">
        <f t="shared" si="21"/>
        <v>23.311111111111117</v>
      </c>
      <c r="L224" s="173">
        <v>490</v>
      </c>
      <c r="M224" s="174">
        <f t="shared" si="17"/>
        <v>67639.599999999991</v>
      </c>
      <c r="N224" s="174">
        <f t="shared" si="18"/>
        <v>90405</v>
      </c>
      <c r="P224" s="98" t="s">
        <v>2357</v>
      </c>
      <c r="Q224" s="267">
        <f t="shared" si="19"/>
        <v>90405</v>
      </c>
    </row>
    <row r="225" spans="1:17" ht="14.25" customHeight="1">
      <c r="A225" s="98">
        <v>220</v>
      </c>
      <c r="B225" s="98" t="s">
        <v>3372</v>
      </c>
      <c r="C225" s="98" t="s">
        <v>2357</v>
      </c>
      <c r="D225" s="98" t="s">
        <v>1082</v>
      </c>
      <c r="E225" s="170">
        <v>213.01</v>
      </c>
      <c r="F225" s="170">
        <v>213.01</v>
      </c>
      <c r="G225" s="171">
        <f t="shared" si="20"/>
        <v>624.75</v>
      </c>
      <c r="H225" s="175">
        <v>595</v>
      </c>
      <c r="I225" s="171" t="s">
        <v>2584</v>
      </c>
      <c r="J225" s="172">
        <f t="shared" si="21"/>
        <v>65.904761904761912</v>
      </c>
      <c r="K225" s="172">
        <f t="shared" si="21"/>
        <v>64.2</v>
      </c>
      <c r="L225" s="173">
        <v>353</v>
      </c>
      <c r="M225" s="174">
        <f t="shared" si="17"/>
        <v>75192.53</v>
      </c>
      <c r="N225" s="174">
        <f t="shared" si="18"/>
        <v>215285.875</v>
      </c>
      <c r="P225" s="98" t="s">
        <v>2357</v>
      </c>
      <c r="Q225" s="267">
        <f t="shared" si="19"/>
        <v>215285.875</v>
      </c>
    </row>
    <row r="226" spans="1:17" ht="14.25" customHeight="1">
      <c r="A226" s="98">
        <v>221</v>
      </c>
      <c r="B226" s="98" t="s">
        <v>3372</v>
      </c>
      <c r="C226" s="98" t="s">
        <v>2320</v>
      </c>
      <c r="D226" s="98" t="s">
        <v>1083</v>
      </c>
      <c r="E226" s="170">
        <v>9139.2000000000007</v>
      </c>
      <c r="F226" s="170">
        <v>9139.2000000000007</v>
      </c>
      <c r="G226" s="171">
        <f t="shared" si="20"/>
        <v>10395</v>
      </c>
      <c r="H226" s="175">
        <v>9900</v>
      </c>
      <c r="I226" s="171" t="s">
        <v>2584</v>
      </c>
      <c r="J226" s="172">
        <f t="shared" si="21"/>
        <v>12.080808080808074</v>
      </c>
      <c r="K226" s="172">
        <f t="shared" si="21"/>
        <v>7.6848484848484775</v>
      </c>
      <c r="L226" s="173">
        <v>2</v>
      </c>
      <c r="M226" s="174">
        <f t="shared" si="17"/>
        <v>18278.400000000001</v>
      </c>
      <c r="N226" s="174">
        <f t="shared" si="18"/>
        <v>20295</v>
      </c>
      <c r="P226" s="98" t="s">
        <v>2320</v>
      </c>
      <c r="Q226" s="267">
        <f t="shared" si="19"/>
        <v>20295</v>
      </c>
    </row>
    <row r="227" spans="1:17" ht="14.25" customHeight="1">
      <c r="A227" s="98">
        <v>222</v>
      </c>
      <c r="B227" s="98" t="s">
        <v>3372</v>
      </c>
      <c r="C227" s="98" t="s">
        <v>2320</v>
      </c>
      <c r="D227" s="98" t="s">
        <v>1084</v>
      </c>
      <c r="E227" s="170">
        <v>3129.7</v>
      </c>
      <c r="F227" s="170">
        <v>6259.4</v>
      </c>
      <c r="G227" s="171">
        <f t="shared" si="20"/>
        <v>8371.65</v>
      </c>
      <c r="H227" s="175">
        <v>7973</v>
      </c>
      <c r="I227" s="171" t="s">
        <v>2584</v>
      </c>
      <c r="J227" s="172">
        <f t="shared" si="21"/>
        <v>62.615493958777549</v>
      </c>
      <c r="K227" s="172">
        <f t="shared" si="21"/>
        <v>21.492537313432841</v>
      </c>
      <c r="L227" s="173">
        <v>2.34</v>
      </c>
      <c r="M227" s="174">
        <f t="shared" si="17"/>
        <v>10985.246999999998</v>
      </c>
      <c r="N227" s="174">
        <f t="shared" si="18"/>
        <v>19123.2405</v>
      </c>
      <c r="P227" s="98" t="s">
        <v>2320</v>
      </c>
      <c r="Q227" s="267">
        <f t="shared" si="19"/>
        <v>19123.2405</v>
      </c>
    </row>
    <row r="228" spans="1:17" ht="14.25" customHeight="1">
      <c r="A228" s="98">
        <v>223</v>
      </c>
      <c r="B228" s="98" t="s">
        <v>3372</v>
      </c>
      <c r="C228" s="98" t="s">
        <v>2320</v>
      </c>
      <c r="D228" s="98" t="s">
        <v>2453</v>
      </c>
      <c r="E228" s="170">
        <v>8513.26</v>
      </c>
      <c r="F228" s="170">
        <v>8513.26</v>
      </c>
      <c r="G228" s="171">
        <f t="shared" si="20"/>
        <v>81795</v>
      </c>
      <c r="H228" s="175">
        <v>77900</v>
      </c>
      <c r="I228" s="171" t="s">
        <v>2193</v>
      </c>
      <c r="J228" s="172">
        <f t="shared" si="21"/>
        <v>89.591955498502358</v>
      </c>
      <c r="K228" s="172">
        <f t="shared" si="21"/>
        <v>89.071553273427469</v>
      </c>
      <c r="L228" s="173">
        <v>1</v>
      </c>
      <c r="M228" s="174">
        <f t="shared" si="17"/>
        <v>8513.26</v>
      </c>
      <c r="N228" s="174">
        <f t="shared" si="18"/>
        <v>79847.5</v>
      </c>
      <c r="P228" s="98" t="s">
        <v>2320</v>
      </c>
      <c r="Q228" s="267">
        <f t="shared" si="19"/>
        <v>79847.5</v>
      </c>
    </row>
    <row r="229" spans="1:17" ht="14.25" customHeight="1">
      <c r="A229" s="98">
        <v>224</v>
      </c>
      <c r="B229" s="98" t="s">
        <v>3372</v>
      </c>
      <c r="C229" s="98" t="s">
        <v>2320</v>
      </c>
      <c r="D229" s="98" t="s">
        <v>2454</v>
      </c>
      <c r="E229" s="170">
        <v>8763.16</v>
      </c>
      <c r="F229" s="170">
        <v>8763.16</v>
      </c>
      <c r="G229" s="171">
        <f t="shared" si="20"/>
        <v>136395</v>
      </c>
      <c r="H229" s="175">
        <v>129900</v>
      </c>
      <c r="I229" s="171" t="s">
        <v>2193</v>
      </c>
      <c r="J229" s="172">
        <f t="shared" si="21"/>
        <v>93.575160379779305</v>
      </c>
      <c r="K229" s="172">
        <f t="shared" si="21"/>
        <v>93.253918398768278</v>
      </c>
      <c r="L229" s="173">
        <v>9</v>
      </c>
      <c r="M229" s="174">
        <f t="shared" si="17"/>
        <v>78868.44</v>
      </c>
      <c r="N229" s="174">
        <f t="shared" si="18"/>
        <v>1198327.5</v>
      </c>
      <c r="P229" s="98" t="s">
        <v>2320</v>
      </c>
      <c r="Q229" s="267">
        <f t="shared" si="19"/>
        <v>1198327.5</v>
      </c>
    </row>
    <row r="230" spans="1:17" ht="14.25" customHeight="1">
      <c r="A230" s="98">
        <v>225</v>
      </c>
      <c r="B230" s="98" t="s">
        <v>3372</v>
      </c>
      <c r="C230" s="98" t="s">
        <v>2320</v>
      </c>
      <c r="D230" s="98" t="s">
        <v>2455</v>
      </c>
      <c r="E230" s="170">
        <v>175263.2</v>
      </c>
      <c r="F230" s="170">
        <v>75112.800000000003</v>
      </c>
      <c r="G230" s="171">
        <f t="shared" si="20"/>
        <v>136395</v>
      </c>
      <c r="H230" s="175">
        <v>129900</v>
      </c>
      <c r="I230" s="171" t="s">
        <v>2193</v>
      </c>
      <c r="J230" s="172">
        <f t="shared" si="21"/>
        <v>-28.496792404413661</v>
      </c>
      <c r="K230" s="172">
        <f t="shared" si="21"/>
        <v>42.176443418013854</v>
      </c>
      <c r="L230" s="173">
        <v>4</v>
      </c>
      <c r="M230" s="174">
        <f t="shared" si="17"/>
        <v>500752</v>
      </c>
      <c r="N230" s="174">
        <f t="shared" si="18"/>
        <v>532590</v>
      </c>
      <c r="P230" s="98" t="s">
        <v>2320</v>
      </c>
      <c r="Q230" s="267">
        <f t="shared" si="19"/>
        <v>532590</v>
      </c>
    </row>
    <row r="231" spans="1:17" ht="14.25" customHeight="1">
      <c r="A231" s="98">
        <v>226</v>
      </c>
      <c r="B231" s="98" t="s">
        <v>3372</v>
      </c>
      <c r="C231" s="98" t="s">
        <v>2320</v>
      </c>
      <c r="D231" s="98" t="s">
        <v>1088</v>
      </c>
      <c r="E231" s="170">
        <v>4757.62</v>
      </c>
      <c r="F231" s="170">
        <v>8513.26</v>
      </c>
      <c r="G231" s="171">
        <f t="shared" si="20"/>
        <v>299775</v>
      </c>
      <c r="H231" s="175">
        <v>285500</v>
      </c>
      <c r="I231" s="171" t="s">
        <v>2193</v>
      </c>
      <c r="J231" s="172">
        <f t="shared" si="21"/>
        <v>98.412936368943377</v>
      </c>
      <c r="K231" s="172">
        <f t="shared" si="21"/>
        <v>97.01812259194395</v>
      </c>
      <c r="L231" s="173">
        <v>0</v>
      </c>
      <c r="M231" s="174">
        <f t="shared" si="17"/>
        <v>0</v>
      </c>
      <c r="N231" s="174">
        <f t="shared" si="18"/>
        <v>0</v>
      </c>
      <c r="P231" s="98" t="s">
        <v>2320</v>
      </c>
      <c r="Q231" s="267">
        <f t="shared" si="19"/>
        <v>0</v>
      </c>
    </row>
    <row r="232" spans="1:17" ht="14.25" customHeight="1">
      <c r="A232" s="98">
        <v>227</v>
      </c>
      <c r="B232" s="98" t="s">
        <v>3372</v>
      </c>
      <c r="C232" s="104" t="s">
        <v>2398</v>
      </c>
      <c r="D232" s="104" t="s">
        <v>1089</v>
      </c>
      <c r="E232" s="170">
        <v>87631.6</v>
      </c>
      <c r="F232" s="170">
        <v>83875.960000000006</v>
      </c>
      <c r="G232" s="171">
        <f t="shared" si="20"/>
        <v>84000</v>
      </c>
      <c r="H232" s="175">
        <v>80000</v>
      </c>
      <c r="I232" s="171" t="s">
        <v>2584</v>
      </c>
      <c r="J232" s="172">
        <f t="shared" si="21"/>
        <v>-4.3233333333333404</v>
      </c>
      <c r="K232" s="172">
        <f t="shared" si="21"/>
        <v>-4.8449500000000079</v>
      </c>
      <c r="L232" s="173">
        <v>18.48</v>
      </c>
      <c r="M232" s="174">
        <f t="shared" si="17"/>
        <v>1584729.8544000001</v>
      </c>
      <c r="N232" s="174">
        <f t="shared" si="18"/>
        <v>1515360</v>
      </c>
      <c r="P232" s="104" t="s">
        <v>2398</v>
      </c>
      <c r="Q232" s="267">
        <f t="shared" si="19"/>
        <v>1515360</v>
      </c>
    </row>
    <row r="233" spans="1:17" ht="14.25" customHeight="1">
      <c r="A233" s="98">
        <v>228</v>
      </c>
      <c r="B233" s="98" t="s">
        <v>3372</v>
      </c>
      <c r="C233" s="98" t="s">
        <v>2320</v>
      </c>
      <c r="D233" s="98" t="s">
        <v>2457</v>
      </c>
      <c r="E233" s="170">
        <v>9389.1</v>
      </c>
      <c r="F233" s="170">
        <v>9013.06</v>
      </c>
      <c r="G233" s="171">
        <f t="shared" si="20"/>
        <v>13545</v>
      </c>
      <c r="H233" s="175">
        <v>12900</v>
      </c>
      <c r="I233" s="171" t="s">
        <v>2193</v>
      </c>
      <c r="J233" s="172">
        <f t="shared" si="21"/>
        <v>30.682170542635657</v>
      </c>
      <c r="K233" s="172">
        <f t="shared" si="21"/>
        <v>30.131317829457366</v>
      </c>
      <c r="L233" s="173">
        <v>14</v>
      </c>
      <c r="M233" s="174">
        <f t="shared" si="17"/>
        <v>128815.12</v>
      </c>
      <c r="N233" s="174">
        <f t="shared" si="18"/>
        <v>185115</v>
      </c>
      <c r="P233" s="98" t="s">
        <v>2320</v>
      </c>
      <c r="Q233" s="267">
        <f t="shared" si="19"/>
        <v>185115</v>
      </c>
    </row>
    <row r="234" spans="1:17" ht="14.25" customHeight="1">
      <c r="A234" s="98">
        <v>229</v>
      </c>
      <c r="B234" s="98" t="s">
        <v>3372</v>
      </c>
      <c r="C234" s="98" t="s">
        <v>2322</v>
      </c>
      <c r="D234" s="98" t="s">
        <v>1091</v>
      </c>
      <c r="E234" s="170">
        <v>200300.79999999999</v>
      </c>
      <c r="F234" s="170">
        <v>200300.79999999999</v>
      </c>
      <c r="G234" s="171">
        <f t="shared" si="20"/>
        <v>210000</v>
      </c>
      <c r="H234" s="175">
        <v>200000</v>
      </c>
      <c r="I234" s="171" t="s">
        <v>2584</v>
      </c>
      <c r="J234" s="172">
        <f t="shared" si="21"/>
        <v>4.6186666666666722</v>
      </c>
      <c r="K234" s="172">
        <f t="shared" si="21"/>
        <v>-0.15039999999999418</v>
      </c>
      <c r="L234" s="173">
        <v>3.1</v>
      </c>
      <c r="M234" s="174">
        <f t="shared" si="17"/>
        <v>620932.48</v>
      </c>
      <c r="N234" s="174">
        <f t="shared" si="18"/>
        <v>635500</v>
      </c>
      <c r="P234" s="98" t="s">
        <v>2322</v>
      </c>
      <c r="Q234" s="267">
        <f t="shared" si="19"/>
        <v>635500</v>
      </c>
    </row>
    <row r="235" spans="1:17" ht="14.25" customHeight="1">
      <c r="A235" s="98">
        <v>230</v>
      </c>
      <c r="B235" s="98" t="s">
        <v>3372</v>
      </c>
      <c r="C235" s="98" t="s">
        <v>2322</v>
      </c>
      <c r="D235" s="98" t="s">
        <v>1092</v>
      </c>
      <c r="E235" s="170">
        <v>2879.8</v>
      </c>
      <c r="F235" s="170">
        <v>2879.8</v>
      </c>
      <c r="G235" s="171">
        <f t="shared" si="20"/>
        <v>3998.4</v>
      </c>
      <c r="H235" s="175">
        <v>3808</v>
      </c>
      <c r="I235" s="171" t="s">
        <v>2584</v>
      </c>
      <c r="J235" s="172">
        <f t="shared" si="21"/>
        <v>27.976190476190471</v>
      </c>
      <c r="K235" s="172">
        <f t="shared" si="21"/>
        <v>24.374999999999993</v>
      </c>
      <c r="L235" s="173">
        <v>3</v>
      </c>
      <c r="M235" s="174">
        <f t="shared" si="17"/>
        <v>8639.4000000000015</v>
      </c>
      <c r="N235" s="174">
        <f t="shared" si="18"/>
        <v>11709.599999999999</v>
      </c>
      <c r="P235" s="98" t="s">
        <v>2322</v>
      </c>
      <c r="Q235" s="267">
        <f t="shared" si="19"/>
        <v>11709.599999999999</v>
      </c>
    </row>
    <row r="236" spans="1:17" ht="14.25" customHeight="1">
      <c r="A236" s="98">
        <v>231</v>
      </c>
      <c r="B236" s="98" t="s">
        <v>3372</v>
      </c>
      <c r="C236" s="98" t="s">
        <v>2322</v>
      </c>
      <c r="D236" s="98" t="s">
        <v>2460</v>
      </c>
      <c r="E236" s="170">
        <v>224.91</v>
      </c>
      <c r="F236" s="170">
        <v>1627.92</v>
      </c>
      <c r="G236" s="171">
        <f t="shared" si="20"/>
        <v>3998.4</v>
      </c>
      <c r="H236" s="175">
        <v>3808</v>
      </c>
      <c r="I236" s="171" t="s">
        <v>2584</v>
      </c>
      <c r="J236" s="172">
        <f t="shared" si="21"/>
        <v>94.375000000000014</v>
      </c>
      <c r="K236" s="172">
        <f t="shared" si="21"/>
        <v>57.25</v>
      </c>
      <c r="L236" s="173">
        <v>3</v>
      </c>
      <c r="M236" s="174">
        <f t="shared" si="17"/>
        <v>2779.2450000000003</v>
      </c>
      <c r="N236" s="174">
        <f t="shared" si="18"/>
        <v>11709.599999999999</v>
      </c>
      <c r="P236" s="98" t="s">
        <v>2322</v>
      </c>
      <c r="Q236" s="267">
        <f t="shared" si="19"/>
        <v>11709.599999999999</v>
      </c>
    </row>
    <row r="237" spans="1:17" ht="14.25" customHeight="1">
      <c r="A237" s="98">
        <v>232</v>
      </c>
      <c r="B237" s="98" t="s">
        <v>3372</v>
      </c>
      <c r="C237" s="104" t="s">
        <v>2396</v>
      </c>
      <c r="D237" s="104" t="s">
        <v>2461</v>
      </c>
      <c r="E237" s="170">
        <v>124.95</v>
      </c>
      <c r="F237" s="170">
        <v>124.95</v>
      </c>
      <c r="G237" s="171">
        <f t="shared" si="20"/>
        <v>388657.5</v>
      </c>
      <c r="H237" s="175">
        <v>370150</v>
      </c>
      <c r="I237" s="171" t="s">
        <v>2919</v>
      </c>
      <c r="J237" s="172">
        <f t="shared" si="21"/>
        <v>99.967850871268411</v>
      </c>
      <c r="K237" s="172">
        <f t="shared" si="21"/>
        <v>99.966243414831823</v>
      </c>
      <c r="L237" s="173">
        <v>21.24</v>
      </c>
      <c r="M237" s="174">
        <f t="shared" si="17"/>
        <v>2653.9379999999996</v>
      </c>
      <c r="N237" s="174">
        <f t="shared" si="18"/>
        <v>8058535.6499999994</v>
      </c>
      <c r="P237" s="104" t="s">
        <v>2396</v>
      </c>
      <c r="Q237" s="267">
        <f t="shared" si="19"/>
        <v>8058535.6499999994</v>
      </c>
    </row>
    <row r="238" spans="1:17" ht="14.25" customHeight="1">
      <c r="A238" s="98">
        <v>233</v>
      </c>
      <c r="B238" s="98" t="s">
        <v>3372</v>
      </c>
      <c r="C238" s="98" t="s">
        <v>2396</v>
      </c>
      <c r="D238" s="98" t="s">
        <v>1094</v>
      </c>
      <c r="E238" s="170">
        <v>124.95</v>
      </c>
      <c r="F238" s="170">
        <v>124.95</v>
      </c>
      <c r="G238" s="171">
        <f t="shared" si="20"/>
        <v>85224.3</v>
      </c>
      <c r="H238" s="175">
        <v>81166</v>
      </c>
      <c r="I238" s="171" t="s">
        <v>2919</v>
      </c>
      <c r="J238" s="172">
        <f t="shared" si="21"/>
        <v>99.853386886134587</v>
      </c>
      <c r="K238" s="172">
        <f t="shared" si="21"/>
        <v>99.84605623044132</v>
      </c>
      <c r="L238" s="173">
        <v>21.24</v>
      </c>
      <c r="M238" s="174">
        <f t="shared" si="17"/>
        <v>2653.9379999999996</v>
      </c>
      <c r="N238" s="174">
        <f t="shared" si="18"/>
        <v>1767064.9859999998</v>
      </c>
      <c r="P238" s="98" t="s">
        <v>2396</v>
      </c>
      <c r="Q238" s="267">
        <f t="shared" si="19"/>
        <v>1767064.9859999998</v>
      </c>
    </row>
    <row r="239" spans="1:17" ht="14.25" customHeight="1">
      <c r="A239" s="98">
        <v>234</v>
      </c>
      <c r="B239" s="104" t="s">
        <v>1097</v>
      </c>
      <c r="C239" s="104" t="s">
        <v>2317</v>
      </c>
      <c r="D239" s="104" t="s">
        <v>1098</v>
      </c>
      <c r="E239" s="170">
        <v>3004.75</v>
      </c>
      <c r="F239" s="170">
        <v>3004.75</v>
      </c>
      <c r="G239" s="171">
        <f t="shared" si="20"/>
        <v>3154.9875000000002</v>
      </c>
      <c r="H239" s="171">
        <f>+F239</f>
        <v>3004.75</v>
      </c>
      <c r="I239" s="171" t="s">
        <v>2598</v>
      </c>
      <c r="J239" s="172">
        <f t="shared" si="21"/>
        <v>4.7619047619047672</v>
      </c>
      <c r="K239" s="172">
        <f t="shared" si="21"/>
        <v>0</v>
      </c>
      <c r="L239" s="173">
        <v>0</v>
      </c>
      <c r="M239" s="174">
        <f t="shared" si="17"/>
        <v>0</v>
      </c>
      <c r="N239" s="174">
        <f t="shared" si="18"/>
        <v>0</v>
      </c>
      <c r="P239" s="104" t="s">
        <v>2317</v>
      </c>
      <c r="Q239" s="267">
        <f t="shared" si="19"/>
        <v>0</v>
      </c>
    </row>
    <row r="240" spans="1:17" ht="14.25" customHeight="1">
      <c r="A240" s="98">
        <v>235</v>
      </c>
      <c r="B240" s="98" t="s">
        <v>1097</v>
      </c>
      <c r="C240" s="98" t="s">
        <v>2443</v>
      </c>
      <c r="D240" s="98" t="s">
        <v>1099</v>
      </c>
      <c r="E240" s="170">
        <v>425639.2</v>
      </c>
      <c r="F240" s="170">
        <v>75112.800000000003</v>
      </c>
      <c r="G240" s="171">
        <f t="shared" si="20"/>
        <v>175402.5</v>
      </c>
      <c r="H240" s="171">
        <v>167050</v>
      </c>
      <c r="I240" s="171" t="s">
        <v>2919</v>
      </c>
      <c r="J240" s="172">
        <f t="shared" si="21"/>
        <v>-142.66427217399982</v>
      </c>
      <c r="K240" s="172">
        <f t="shared" si="21"/>
        <v>55.035737803052974</v>
      </c>
      <c r="L240" s="173">
        <v>5</v>
      </c>
      <c r="M240" s="174">
        <f t="shared" si="17"/>
        <v>1251880</v>
      </c>
      <c r="N240" s="174">
        <f t="shared" si="18"/>
        <v>856131.25</v>
      </c>
      <c r="P240" s="98" t="s">
        <v>2443</v>
      </c>
      <c r="Q240" s="267">
        <f t="shared" si="19"/>
        <v>856131.25</v>
      </c>
    </row>
    <row r="241" spans="1:17" ht="14.25" customHeight="1">
      <c r="A241" s="98">
        <v>236</v>
      </c>
      <c r="B241" s="98" t="s">
        <v>1097</v>
      </c>
      <c r="C241" s="98" t="s">
        <v>2322</v>
      </c>
      <c r="D241" s="98" t="s">
        <v>1101</v>
      </c>
      <c r="E241" s="170">
        <v>100150.39999999999</v>
      </c>
      <c r="F241" s="170">
        <v>62594</v>
      </c>
      <c r="G241" s="171">
        <f t="shared" si="20"/>
        <v>142800</v>
      </c>
      <c r="H241" s="175">
        <v>136000</v>
      </c>
      <c r="I241" s="171" t="s">
        <v>2584</v>
      </c>
      <c r="J241" s="172">
        <f t="shared" si="21"/>
        <v>29.866666666666671</v>
      </c>
      <c r="K241" s="172">
        <f t="shared" si="21"/>
        <v>53.974999999999994</v>
      </c>
      <c r="L241" s="173">
        <v>7.0000000000000007E-2</v>
      </c>
      <c r="M241" s="174">
        <f t="shared" si="17"/>
        <v>5696.0540000000001</v>
      </c>
      <c r="N241" s="174">
        <f t="shared" si="18"/>
        <v>9758.0000000000018</v>
      </c>
      <c r="P241" s="98" t="s">
        <v>2322</v>
      </c>
      <c r="Q241" s="267">
        <f t="shared" si="19"/>
        <v>9758.0000000000018</v>
      </c>
    </row>
    <row r="242" spans="1:17" ht="14.25" customHeight="1">
      <c r="A242" s="98">
        <v>237</v>
      </c>
      <c r="B242" s="98" t="s">
        <v>1097</v>
      </c>
      <c r="C242" s="98" t="s">
        <v>2322</v>
      </c>
      <c r="D242" s="98" t="s">
        <v>2112</v>
      </c>
      <c r="E242" s="170">
        <v>2065602</v>
      </c>
      <c r="F242" s="170">
        <v>1189286</v>
      </c>
      <c r="G242" s="171">
        <f t="shared" si="20"/>
        <v>1249500</v>
      </c>
      <c r="H242" s="175">
        <v>1190000</v>
      </c>
      <c r="I242" s="171" t="s">
        <v>2919</v>
      </c>
      <c r="J242" s="172">
        <f t="shared" si="21"/>
        <v>-65.314285714285717</v>
      </c>
      <c r="K242" s="172">
        <f t="shared" si="21"/>
        <v>0.06</v>
      </c>
      <c r="L242" s="173">
        <v>0.17</v>
      </c>
      <c r="M242" s="174">
        <f t="shared" si="17"/>
        <v>276665.48000000004</v>
      </c>
      <c r="N242" s="174">
        <f t="shared" si="18"/>
        <v>207357.50000000003</v>
      </c>
      <c r="P242" s="98" t="s">
        <v>2322</v>
      </c>
      <c r="Q242" s="267">
        <f t="shared" si="19"/>
        <v>207357.50000000003</v>
      </c>
    </row>
    <row r="243" spans="1:17" ht="14.25" customHeight="1">
      <c r="A243" s="98">
        <v>238</v>
      </c>
      <c r="B243" s="98" t="s">
        <v>1097</v>
      </c>
      <c r="C243" s="98" t="s">
        <v>2320</v>
      </c>
      <c r="D243" s="98" t="s">
        <v>1102</v>
      </c>
      <c r="E243" s="170">
        <v>262894.8</v>
      </c>
      <c r="F243" s="170">
        <v>262894.8</v>
      </c>
      <c r="G243" s="171">
        <f t="shared" si="20"/>
        <v>162645</v>
      </c>
      <c r="H243" s="175">
        <v>154900</v>
      </c>
      <c r="I243" s="171" t="s">
        <v>2195</v>
      </c>
      <c r="J243" s="172">
        <f t="shared" si="21"/>
        <v>-61.637185280826337</v>
      </c>
      <c r="K243" s="172">
        <f t="shared" si="21"/>
        <v>-69.719044544867643</v>
      </c>
      <c r="L243" s="173">
        <v>6.48</v>
      </c>
      <c r="M243" s="174">
        <f t="shared" si="17"/>
        <v>1703558.304</v>
      </c>
      <c r="N243" s="174">
        <f t="shared" si="18"/>
        <v>1028845.8</v>
      </c>
      <c r="P243" s="98" t="s">
        <v>2320</v>
      </c>
      <c r="Q243" s="267">
        <f t="shared" si="19"/>
        <v>1028845.8</v>
      </c>
    </row>
    <row r="244" spans="1:17" ht="14.25" customHeight="1">
      <c r="A244" s="98">
        <v>239</v>
      </c>
      <c r="B244" s="98" t="s">
        <v>1097</v>
      </c>
      <c r="C244" s="98" t="s">
        <v>2320</v>
      </c>
      <c r="D244" s="98" t="s">
        <v>1103</v>
      </c>
      <c r="E244" s="170">
        <v>62594</v>
      </c>
      <c r="F244" s="170">
        <v>3129.7</v>
      </c>
      <c r="G244" s="171">
        <f t="shared" si="20"/>
        <v>11631.9</v>
      </c>
      <c r="H244" s="175">
        <v>11078</v>
      </c>
      <c r="I244" s="171" t="s">
        <v>2921</v>
      </c>
      <c r="J244" s="172">
        <f t="shared" si="21"/>
        <v>-438.12360835289167</v>
      </c>
      <c r="K244" s="172">
        <f t="shared" si="21"/>
        <v>71.748510561473182</v>
      </c>
      <c r="L244" s="173">
        <v>1</v>
      </c>
      <c r="M244" s="174">
        <f t="shared" si="17"/>
        <v>32861.85</v>
      </c>
      <c r="N244" s="174">
        <f t="shared" si="18"/>
        <v>11354.95</v>
      </c>
      <c r="P244" s="98" t="s">
        <v>2320</v>
      </c>
      <c r="Q244" s="267">
        <f t="shared" si="19"/>
        <v>11354.95</v>
      </c>
    </row>
    <row r="245" spans="1:17" ht="14.25" customHeight="1">
      <c r="A245" s="98">
        <v>240</v>
      </c>
      <c r="B245" s="98" t="s">
        <v>1097</v>
      </c>
      <c r="C245" s="98" t="s">
        <v>2320</v>
      </c>
      <c r="D245" s="98" t="s">
        <v>1104</v>
      </c>
      <c r="E245" s="170">
        <v>43815.8</v>
      </c>
      <c r="F245" s="170">
        <v>1376.83</v>
      </c>
      <c r="G245" s="171">
        <f t="shared" si="20"/>
        <v>16747.5</v>
      </c>
      <c r="H245" s="175">
        <v>15950</v>
      </c>
      <c r="I245" s="171" t="s">
        <v>2195</v>
      </c>
      <c r="J245" s="172">
        <f t="shared" si="21"/>
        <v>-161.6259143155695</v>
      </c>
      <c r="K245" s="172">
        <f t="shared" si="21"/>
        <v>91.367836990595606</v>
      </c>
      <c r="L245" s="173">
        <v>3</v>
      </c>
      <c r="M245" s="174">
        <f t="shared" si="17"/>
        <v>67788.945000000007</v>
      </c>
      <c r="N245" s="174">
        <f t="shared" si="18"/>
        <v>49046.25</v>
      </c>
      <c r="P245" s="98" t="s">
        <v>2320</v>
      </c>
      <c r="Q245" s="267">
        <f t="shared" si="19"/>
        <v>49046.25</v>
      </c>
    </row>
    <row r="246" spans="1:17" ht="14.25" customHeight="1">
      <c r="A246" s="98">
        <v>241</v>
      </c>
      <c r="B246" s="98" t="s">
        <v>1097</v>
      </c>
      <c r="C246" s="98" t="s">
        <v>2320</v>
      </c>
      <c r="D246" s="98" t="s">
        <v>1106</v>
      </c>
      <c r="E246" s="170">
        <v>103906.04000000001</v>
      </c>
      <c r="F246" s="170">
        <v>103906.04000000001</v>
      </c>
      <c r="G246" s="171">
        <f t="shared" si="20"/>
        <v>126004.20000000001</v>
      </c>
      <c r="H246" s="175">
        <v>120004</v>
      </c>
      <c r="I246" s="171" t="s">
        <v>2584</v>
      </c>
      <c r="J246" s="172">
        <f t="shared" si="21"/>
        <v>17.537637634301078</v>
      </c>
      <c r="K246" s="172">
        <f t="shared" si="21"/>
        <v>13.414519516016126</v>
      </c>
      <c r="L246" s="173">
        <v>3</v>
      </c>
      <c r="M246" s="174">
        <f t="shared" si="17"/>
        <v>311718.12</v>
      </c>
      <c r="N246" s="174">
        <f t="shared" si="18"/>
        <v>369012.30000000005</v>
      </c>
      <c r="P246" s="98" t="s">
        <v>2320</v>
      </c>
      <c r="Q246" s="267">
        <f t="shared" si="19"/>
        <v>369012.30000000005</v>
      </c>
    </row>
    <row r="247" spans="1:17" ht="14.25" customHeight="1">
      <c r="A247" s="98">
        <v>242</v>
      </c>
      <c r="B247" s="98" t="s">
        <v>1097</v>
      </c>
      <c r="C247" s="98" t="s">
        <v>2320</v>
      </c>
      <c r="D247" s="98" t="s">
        <v>1107</v>
      </c>
      <c r="E247" s="170">
        <v>244116.6</v>
      </c>
      <c r="F247" s="170">
        <v>3004.75</v>
      </c>
      <c r="G247" s="171">
        <f t="shared" si="20"/>
        <v>368550</v>
      </c>
      <c r="H247" s="171">
        <v>351000</v>
      </c>
      <c r="I247" s="171" t="s">
        <v>2919</v>
      </c>
      <c r="J247" s="172">
        <f t="shared" si="21"/>
        <v>33.762962962962959</v>
      </c>
      <c r="K247" s="172">
        <f t="shared" si="21"/>
        <v>99.143945868945877</v>
      </c>
      <c r="L247" s="173">
        <v>1</v>
      </c>
      <c r="M247" s="174">
        <f t="shared" si="17"/>
        <v>123560.675</v>
      </c>
      <c r="N247" s="174">
        <f t="shared" si="18"/>
        <v>359775</v>
      </c>
      <c r="P247" s="98" t="s">
        <v>2320</v>
      </c>
      <c r="Q247" s="267">
        <f t="shared" si="19"/>
        <v>359775</v>
      </c>
    </row>
    <row r="248" spans="1:17" ht="14.25" customHeight="1">
      <c r="A248" s="98">
        <v>243</v>
      </c>
      <c r="B248" s="26" t="s">
        <v>1097</v>
      </c>
      <c r="C248" s="26" t="s">
        <v>2320</v>
      </c>
      <c r="D248" s="98" t="s">
        <v>1450</v>
      </c>
      <c r="E248" s="173">
        <v>40060.160000000003</v>
      </c>
      <c r="F248" s="173">
        <v>11266.92</v>
      </c>
      <c r="G248" s="171">
        <f t="shared" si="20"/>
        <v>68248.95</v>
      </c>
      <c r="H248" s="175">
        <v>64999</v>
      </c>
      <c r="I248" s="175" t="s">
        <v>2922</v>
      </c>
      <c r="J248" s="172">
        <f t="shared" si="21"/>
        <v>41.302891839361621</v>
      </c>
      <c r="K248" s="172">
        <f t="shared" si="21"/>
        <v>82.666010246311487</v>
      </c>
      <c r="L248" s="173">
        <v>1</v>
      </c>
      <c r="M248" s="174">
        <f t="shared" si="17"/>
        <v>25663.54</v>
      </c>
      <c r="N248" s="174">
        <f t="shared" si="18"/>
        <v>66623.975000000006</v>
      </c>
      <c r="P248" s="26" t="s">
        <v>2320</v>
      </c>
      <c r="Q248" s="267">
        <f t="shared" si="19"/>
        <v>66623.975000000006</v>
      </c>
    </row>
    <row r="249" spans="1:17" ht="14.25" customHeight="1">
      <c r="A249" s="98">
        <v>244</v>
      </c>
      <c r="B249" s="98" t="s">
        <v>1097</v>
      </c>
      <c r="C249" s="98" t="s">
        <v>2320</v>
      </c>
      <c r="D249" s="98" t="s">
        <v>1108</v>
      </c>
      <c r="E249" s="170">
        <v>8763.16</v>
      </c>
      <c r="F249" s="170">
        <v>8763.16</v>
      </c>
      <c r="G249" s="171">
        <f t="shared" si="20"/>
        <v>251895</v>
      </c>
      <c r="H249" s="175">
        <v>239900</v>
      </c>
      <c r="I249" s="175" t="s">
        <v>2922</v>
      </c>
      <c r="J249" s="172">
        <f t="shared" si="21"/>
        <v>96.52110601639572</v>
      </c>
      <c r="K249" s="172">
        <f t="shared" si="21"/>
        <v>96.347161317215495</v>
      </c>
      <c r="L249" s="173">
        <v>1</v>
      </c>
      <c r="M249" s="174">
        <f t="shared" si="17"/>
        <v>8763.16</v>
      </c>
      <c r="N249" s="174">
        <f t="shared" si="18"/>
        <v>245897.5</v>
      </c>
      <c r="P249" s="98" t="s">
        <v>2320</v>
      </c>
      <c r="Q249" s="267">
        <f t="shared" si="19"/>
        <v>245897.5</v>
      </c>
    </row>
    <row r="250" spans="1:17" ht="14.25" customHeight="1">
      <c r="A250" s="98">
        <v>245</v>
      </c>
      <c r="B250" s="98" t="s">
        <v>1097</v>
      </c>
      <c r="C250" s="98" t="s">
        <v>2412</v>
      </c>
      <c r="D250" s="98" t="s">
        <v>1109</v>
      </c>
      <c r="E250" s="170">
        <v>7261.38</v>
      </c>
      <c r="F250" s="170">
        <v>7010.29</v>
      </c>
      <c r="G250" s="171">
        <f t="shared" si="20"/>
        <v>7077</v>
      </c>
      <c r="H250" s="175">
        <v>6740</v>
      </c>
      <c r="I250" s="171" t="s">
        <v>2193</v>
      </c>
      <c r="J250" s="172">
        <f t="shared" si="21"/>
        <v>-2.6053412462908025</v>
      </c>
      <c r="K250" s="172">
        <f t="shared" si="21"/>
        <v>-4.0102373887240343</v>
      </c>
      <c r="L250" s="173">
        <v>5</v>
      </c>
      <c r="M250" s="174">
        <f t="shared" si="17"/>
        <v>35679.175000000003</v>
      </c>
      <c r="N250" s="174">
        <f t="shared" si="18"/>
        <v>34542.5</v>
      </c>
      <c r="P250" s="98" t="s">
        <v>2412</v>
      </c>
      <c r="Q250" s="267">
        <f t="shared" si="19"/>
        <v>34542.5</v>
      </c>
    </row>
    <row r="251" spans="1:17" ht="14.25" customHeight="1">
      <c r="A251" s="98">
        <v>246</v>
      </c>
      <c r="B251" s="104" t="s">
        <v>1097</v>
      </c>
      <c r="C251" s="104" t="s">
        <v>2412</v>
      </c>
      <c r="D251" s="104" t="s">
        <v>1110</v>
      </c>
      <c r="E251" s="170">
        <v>475714.4</v>
      </c>
      <c r="F251" s="170">
        <v>475714.4</v>
      </c>
      <c r="G251" s="171">
        <f t="shared" si="20"/>
        <v>531940.5</v>
      </c>
      <c r="H251" s="175">
        <v>506610</v>
      </c>
      <c r="I251" s="171" t="s">
        <v>2584</v>
      </c>
      <c r="J251" s="172">
        <f t="shared" si="21"/>
        <v>10.569997960298187</v>
      </c>
      <c r="K251" s="172">
        <f t="shared" si="21"/>
        <v>6.0984978583130962</v>
      </c>
      <c r="L251" s="173">
        <v>4</v>
      </c>
      <c r="M251" s="174">
        <f t="shared" si="17"/>
        <v>1902857.6</v>
      </c>
      <c r="N251" s="174">
        <f t="shared" si="18"/>
        <v>2077101</v>
      </c>
      <c r="P251" s="104" t="s">
        <v>2412</v>
      </c>
      <c r="Q251" s="267">
        <f t="shared" si="19"/>
        <v>2077101</v>
      </c>
    </row>
    <row r="252" spans="1:17" ht="14.25" customHeight="1">
      <c r="A252" s="98">
        <v>247</v>
      </c>
      <c r="B252" s="104" t="s">
        <v>1097</v>
      </c>
      <c r="C252" s="104" t="s">
        <v>2412</v>
      </c>
      <c r="D252" s="104" t="s">
        <v>1111</v>
      </c>
      <c r="E252" s="170">
        <v>513270.8</v>
      </c>
      <c r="F252" s="170">
        <v>513270.8</v>
      </c>
      <c r="G252" s="171">
        <f t="shared" si="20"/>
        <v>603447.6</v>
      </c>
      <c r="H252" s="175">
        <v>574712</v>
      </c>
      <c r="I252" s="171" t="s">
        <v>2584</v>
      </c>
      <c r="J252" s="172">
        <f t="shared" si="21"/>
        <v>14.943600736832824</v>
      </c>
      <c r="K252" s="172">
        <f t="shared" si="21"/>
        <v>10.690780773674469</v>
      </c>
      <c r="L252" s="173">
        <v>0</v>
      </c>
      <c r="M252" s="174">
        <f t="shared" si="17"/>
        <v>0</v>
      </c>
      <c r="N252" s="174">
        <f t="shared" si="18"/>
        <v>0</v>
      </c>
      <c r="P252" s="104" t="s">
        <v>2412</v>
      </c>
      <c r="Q252" s="267">
        <f t="shared" si="19"/>
        <v>0</v>
      </c>
    </row>
    <row r="253" spans="1:17" ht="14.25" customHeight="1">
      <c r="A253" s="98">
        <v>248</v>
      </c>
      <c r="B253" s="98" t="s">
        <v>1097</v>
      </c>
      <c r="C253" s="98" t="s">
        <v>2322</v>
      </c>
      <c r="D253" s="98" t="s">
        <v>1112</v>
      </c>
      <c r="E253" s="170">
        <v>100150.39999999999</v>
      </c>
      <c r="F253" s="170">
        <v>2879.8</v>
      </c>
      <c r="G253" s="171">
        <f t="shared" si="20"/>
        <v>105157.92</v>
      </c>
      <c r="H253" s="175">
        <f>+E253</f>
        <v>100150.39999999999</v>
      </c>
      <c r="I253" s="171" t="s">
        <v>2597</v>
      </c>
      <c r="J253" s="172">
        <f t="shared" si="21"/>
        <v>4.7619047619047654</v>
      </c>
      <c r="K253" s="172">
        <f t="shared" si="21"/>
        <v>97.124524714828894</v>
      </c>
      <c r="L253" s="173">
        <v>1</v>
      </c>
      <c r="M253" s="174">
        <f t="shared" si="17"/>
        <v>51515.1</v>
      </c>
      <c r="N253" s="174">
        <f t="shared" si="18"/>
        <v>102654.16</v>
      </c>
      <c r="P253" s="98" t="s">
        <v>2322</v>
      </c>
      <c r="Q253" s="267">
        <f t="shared" si="19"/>
        <v>102654.16</v>
      </c>
    </row>
    <row r="254" spans="1:17" ht="14.25" customHeight="1">
      <c r="A254" s="98">
        <v>249</v>
      </c>
      <c r="B254" s="104" t="s">
        <v>1097</v>
      </c>
      <c r="C254" s="104" t="s">
        <v>2322</v>
      </c>
      <c r="D254" s="104" t="s">
        <v>1113</v>
      </c>
      <c r="E254" s="170">
        <v>4381.58</v>
      </c>
      <c r="F254" s="170">
        <v>4381.58</v>
      </c>
      <c r="G254" s="171">
        <f t="shared" si="20"/>
        <v>4600.6590000000006</v>
      </c>
      <c r="H254" s="175">
        <f>+F254</f>
        <v>4381.58</v>
      </c>
      <c r="I254" s="171" t="s">
        <v>2597</v>
      </c>
      <c r="J254" s="172">
        <f t="shared" si="21"/>
        <v>4.7619047619047752</v>
      </c>
      <c r="K254" s="172">
        <f t="shared" si="21"/>
        <v>0</v>
      </c>
      <c r="L254" s="173">
        <v>0</v>
      </c>
      <c r="M254" s="174">
        <f t="shared" si="17"/>
        <v>0</v>
      </c>
      <c r="N254" s="174">
        <f t="shared" si="18"/>
        <v>0</v>
      </c>
      <c r="P254" s="104" t="s">
        <v>2322</v>
      </c>
      <c r="Q254" s="267">
        <f t="shared" si="19"/>
        <v>0</v>
      </c>
    </row>
    <row r="255" spans="1:17" ht="14.25" customHeight="1">
      <c r="A255" s="98">
        <v>250</v>
      </c>
      <c r="B255" s="104" t="s">
        <v>1097</v>
      </c>
      <c r="C255" s="104" t="s">
        <v>2322</v>
      </c>
      <c r="D255" s="104" t="s">
        <v>1114</v>
      </c>
      <c r="E255" s="170">
        <v>106409.8</v>
      </c>
      <c r="F255" s="170">
        <v>75112.800000000003</v>
      </c>
      <c r="G255" s="171">
        <f t="shared" si="20"/>
        <v>78868.44</v>
      </c>
      <c r="H255" s="175">
        <f>+F255</f>
        <v>75112.800000000003</v>
      </c>
      <c r="I255" s="171" t="s">
        <v>2599</v>
      </c>
      <c r="J255" s="172">
        <f t="shared" si="21"/>
        <v>-34.920634920634917</v>
      </c>
      <c r="K255" s="172">
        <f t="shared" si="21"/>
        <v>0</v>
      </c>
      <c r="L255" s="173">
        <v>2</v>
      </c>
      <c r="M255" s="174">
        <f t="shared" si="17"/>
        <v>181522.6</v>
      </c>
      <c r="N255" s="174">
        <f t="shared" si="18"/>
        <v>153981.24</v>
      </c>
      <c r="P255" s="104" t="s">
        <v>2322</v>
      </c>
      <c r="Q255" s="267">
        <f t="shared" si="19"/>
        <v>153981.24</v>
      </c>
    </row>
    <row r="256" spans="1:17" ht="14.25" customHeight="1">
      <c r="A256" s="98">
        <v>251</v>
      </c>
      <c r="B256" s="98" t="s">
        <v>1097</v>
      </c>
      <c r="C256" s="98" t="s">
        <v>2322</v>
      </c>
      <c r="D256" s="98" t="s">
        <v>3283</v>
      </c>
      <c r="E256" s="170">
        <v>438158</v>
      </c>
      <c r="F256" s="170">
        <v>5633.46</v>
      </c>
      <c r="G256" s="171">
        <f t="shared" si="20"/>
        <v>435645</v>
      </c>
      <c r="H256" s="171">
        <v>414900</v>
      </c>
      <c r="I256" s="171" t="s">
        <v>2600</v>
      </c>
      <c r="J256" s="172">
        <f t="shared" si="21"/>
        <v>-0.57684582630352699</v>
      </c>
      <c r="K256" s="172">
        <f t="shared" si="21"/>
        <v>98.642212581344907</v>
      </c>
      <c r="L256" s="173">
        <v>1</v>
      </c>
      <c r="M256" s="174">
        <f t="shared" si="17"/>
        <v>221895.73</v>
      </c>
      <c r="N256" s="174">
        <f t="shared" si="18"/>
        <v>425272.5</v>
      </c>
      <c r="P256" s="98" t="s">
        <v>2322</v>
      </c>
      <c r="Q256" s="267">
        <f t="shared" si="19"/>
        <v>425272.5</v>
      </c>
    </row>
    <row r="257" spans="1:17" ht="14.25" customHeight="1">
      <c r="A257" s="98">
        <v>252</v>
      </c>
      <c r="B257" s="104" t="s">
        <v>1097</v>
      </c>
      <c r="C257" s="104" t="s">
        <v>2322</v>
      </c>
      <c r="D257" s="104" t="s">
        <v>1115</v>
      </c>
      <c r="E257" s="170">
        <v>375564</v>
      </c>
      <c r="F257" s="170">
        <v>4381.58</v>
      </c>
      <c r="G257" s="171">
        <f t="shared" si="20"/>
        <v>394342.2</v>
      </c>
      <c r="H257" s="175">
        <f>+E257</f>
        <v>375564</v>
      </c>
      <c r="I257" s="171" t="s">
        <v>2601</v>
      </c>
      <c r="J257" s="172">
        <f t="shared" si="21"/>
        <v>4.7619047619047645</v>
      </c>
      <c r="K257" s="172">
        <f t="shared" si="21"/>
        <v>98.833333333333329</v>
      </c>
      <c r="L257" s="173">
        <v>0</v>
      </c>
      <c r="M257" s="174">
        <f t="shared" si="17"/>
        <v>0</v>
      </c>
      <c r="N257" s="174">
        <f t="shared" si="18"/>
        <v>0</v>
      </c>
      <c r="P257" s="104" t="s">
        <v>2322</v>
      </c>
      <c r="Q257" s="267">
        <f t="shared" si="19"/>
        <v>0</v>
      </c>
    </row>
    <row r="258" spans="1:17" ht="14.25" customHeight="1">
      <c r="A258" s="98">
        <v>253</v>
      </c>
      <c r="B258" s="104" t="s">
        <v>1097</v>
      </c>
      <c r="C258" s="104" t="s">
        <v>2322</v>
      </c>
      <c r="D258" s="104" t="s">
        <v>1116</v>
      </c>
      <c r="E258" s="170">
        <v>438158</v>
      </c>
      <c r="F258" s="170">
        <v>438158</v>
      </c>
      <c r="G258" s="171">
        <f t="shared" si="20"/>
        <v>460065.9</v>
      </c>
      <c r="H258" s="175">
        <f>+E258</f>
        <v>438158</v>
      </c>
      <c r="I258" s="171" t="s">
        <v>2604</v>
      </c>
      <c r="J258" s="172">
        <f t="shared" si="21"/>
        <v>4.7619047619047663</v>
      </c>
      <c r="K258" s="172">
        <f t="shared" si="21"/>
        <v>0</v>
      </c>
      <c r="L258" s="173">
        <v>1</v>
      </c>
      <c r="M258" s="174">
        <f t="shared" si="17"/>
        <v>438158</v>
      </c>
      <c r="N258" s="174">
        <f t="shared" si="18"/>
        <v>449111.95</v>
      </c>
      <c r="P258" s="104" t="s">
        <v>2322</v>
      </c>
      <c r="Q258" s="267">
        <f t="shared" si="19"/>
        <v>449111.95</v>
      </c>
    </row>
    <row r="259" spans="1:17" ht="14.25" customHeight="1">
      <c r="A259" s="98">
        <v>254</v>
      </c>
      <c r="B259" s="98" t="s">
        <v>1097</v>
      </c>
      <c r="C259" s="98" t="s">
        <v>2322</v>
      </c>
      <c r="D259" s="98" t="s">
        <v>1452</v>
      </c>
      <c r="E259" s="173">
        <v>1064098</v>
      </c>
      <c r="F259" s="173">
        <v>250376</v>
      </c>
      <c r="G259" s="171">
        <f t="shared" si="20"/>
        <v>162645</v>
      </c>
      <c r="H259" s="240">
        <v>154900</v>
      </c>
      <c r="I259" s="171" t="s">
        <v>2195</v>
      </c>
      <c r="J259" s="172">
        <f t="shared" si="21"/>
        <v>-554.24574994620184</v>
      </c>
      <c r="K259" s="172">
        <f t="shared" si="21"/>
        <v>-61.637185280826337</v>
      </c>
      <c r="L259" s="173">
        <v>20</v>
      </c>
      <c r="M259" s="174">
        <f t="shared" si="17"/>
        <v>13144740</v>
      </c>
      <c r="N259" s="174">
        <f t="shared" si="18"/>
        <v>3175450</v>
      </c>
      <c r="P259" s="98" t="s">
        <v>2322</v>
      </c>
      <c r="Q259" s="267">
        <f t="shared" si="19"/>
        <v>3175450</v>
      </c>
    </row>
    <row r="260" spans="1:17" ht="14.25" customHeight="1">
      <c r="A260" s="98">
        <v>255</v>
      </c>
      <c r="B260" s="98" t="s">
        <v>1097</v>
      </c>
      <c r="C260" s="98" t="s">
        <v>2322</v>
      </c>
      <c r="D260" s="98" t="s">
        <v>1451</v>
      </c>
      <c r="E260" s="173">
        <v>46319.56</v>
      </c>
      <c r="F260" s="173">
        <v>46319.56</v>
      </c>
      <c r="G260" s="171">
        <f t="shared" si="20"/>
        <v>66045</v>
      </c>
      <c r="H260" s="240">
        <v>62900</v>
      </c>
      <c r="I260" s="175" t="s">
        <v>2604</v>
      </c>
      <c r="J260" s="172">
        <f t="shared" si="21"/>
        <v>29.866666666666671</v>
      </c>
      <c r="K260" s="172">
        <f t="shared" si="21"/>
        <v>26.360000000000007</v>
      </c>
      <c r="L260" s="173">
        <v>1</v>
      </c>
      <c r="M260" s="174">
        <f t="shared" si="17"/>
        <v>46319.56</v>
      </c>
      <c r="N260" s="174">
        <f t="shared" si="18"/>
        <v>64472.5</v>
      </c>
      <c r="P260" s="98" t="s">
        <v>2322</v>
      </c>
      <c r="Q260" s="267">
        <f t="shared" si="19"/>
        <v>64472.5</v>
      </c>
    </row>
    <row r="261" spans="1:17" ht="14.25" customHeight="1">
      <c r="A261" s="98">
        <v>256</v>
      </c>
      <c r="B261" s="98" t="s">
        <v>1097</v>
      </c>
      <c r="C261" s="98" t="s">
        <v>2322</v>
      </c>
      <c r="D261" s="98" t="s">
        <v>1118</v>
      </c>
      <c r="E261" s="173">
        <v>1877.82</v>
      </c>
      <c r="F261" s="173">
        <v>1877.82</v>
      </c>
      <c r="G261" s="171">
        <f t="shared" si="20"/>
        <v>2025.45</v>
      </c>
      <c r="H261" s="240">
        <v>1929</v>
      </c>
      <c r="I261" s="175" t="s">
        <v>2671</v>
      </c>
      <c r="J261" s="172">
        <f t="shared" si="21"/>
        <v>7.2887506480041528</v>
      </c>
      <c r="K261" s="172">
        <f t="shared" si="21"/>
        <v>2.6531881804043578</v>
      </c>
      <c r="L261" s="173">
        <v>0</v>
      </c>
      <c r="M261" s="174">
        <f t="shared" si="17"/>
        <v>0</v>
      </c>
      <c r="N261" s="174">
        <f t="shared" si="18"/>
        <v>0</v>
      </c>
      <c r="P261" s="98" t="s">
        <v>2322</v>
      </c>
      <c r="Q261" s="267">
        <f t="shared" si="19"/>
        <v>0</v>
      </c>
    </row>
    <row r="262" spans="1:17" ht="14.25" customHeight="1">
      <c r="A262" s="98">
        <v>257</v>
      </c>
      <c r="B262" s="98" t="s">
        <v>1097</v>
      </c>
      <c r="C262" s="98" t="s">
        <v>2320</v>
      </c>
      <c r="D262" s="98" t="s">
        <v>1119</v>
      </c>
      <c r="E262" s="173">
        <v>37556.400000000001</v>
      </c>
      <c r="F262" s="173">
        <v>8763.16</v>
      </c>
      <c r="G262" s="171">
        <f t="shared" si="20"/>
        <v>47145</v>
      </c>
      <c r="H262" s="239">
        <v>44900</v>
      </c>
      <c r="I262" s="171" t="s">
        <v>2195</v>
      </c>
      <c r="J262" s="172">
        <f t="shared" si="21"/>
        <v>20.338530066815142</v>
      </c>
      <c r="K262" s="172">
        <f t="shared" si="21"/>
        <v>80.482939866369705</v>
      </c>
      <c r="L262" s="173">
        <v>1</v>
      </c>
      <c r="M262" s="174">
        <f t="shared" si="17"/>
        <v>23159.78</v>
      </c>
      <c r="N262" s="174">
        <f t="shared" si="18"/>
        <v>46022.5</v>
      </c>
      <c r="P262" s="98" t="s">
        <v>2320</v>
      </c>
      <c r="Q262" s="267">
        <f t="shared" si="19"/>
        <v>46022.5</v>
      </c>
    </row>
    <row r="263" spans="1:17" ht="14.25" customHeight="1">
      <c r="A263" s="98">
        <v>258</v>
      </c>
      <c r="B263" s="98" t="s">
        <v>1097</v>
      </c>
      <c r="C263" s="98" t="s">
        <v>2320</v>
      </c>
      <c r="D263" s="98" t="s">
        <v>2463</v>
      </c>
      <c r="E263" s="173">
        <v>538308.4</v>
      </c>
      <c r="F263" s="173">
        <v>100150.39999999999</v>
      </c>
      <c r="G263" s="171">
        <f t="shared" si="20"/>
        <v>594387.15</v>
      </c>
      <c r="H263" s="239">
        <v>566083</v>
      </c>
      <c r="I263" s="171" t="s">
        <v>2584</v>
      </c>
      <c r="J263" s="172">
        <f t="shared" si="21"/>
        <v>9.4347177592920701</v>
      </c>
      <c r="K263" s="172">
        <f t="shared" si="21"/>
        <v>82.308177422745416</v>
      </c>
      <c r="L263" s="173">
        <v>1</v>
      </c>
      <c r="M263" s="174">
        <f t="shared" ref="M263:M326" si="22">+L263*((E263+F263)/2)</f>
        <v>319229.40000000002</v>
      </c>
      <c r="N263" s="174">
        <f t="shared" ref="N263:N326" si="23">(+L263*((G263+H263)/2))</f>
        <v>580235.07499999995</v>
      </c>
      <c r="P263" s="98" t="s">
        <v>2320</v>
      </c>
      <c r="Q263" s="267">
        <f t="shared" ref="Q263:Q326" si="24">+N263</f>
        <v>580235.07499999995</v>
      </c>
    </row>
    <row r="264" spans="1:17" ht="14.25" customHeight="1">
      <c r="A264" s="98">
        <v>259</v>
      </c>
      <c r="B264" s="98" t="s">
        <v>1097</v>
      </c>
      <c r="C264" s="98" t="s">
        <v>2322</v>
      </c>
      <c r="D264" s="98" t="s">
        <v>1120</v>
      </c>
      <c r="E264" s="173">
        <v>1877.82</v>
      </c>
      <c r="F264" s="173">
        <v>1001.98</v>
      </c>
      <c r="G264" s="171">
        <f t="shared" si="20"/>
        <v>53445</v>
      </c>
      <c r="H264" s="240">
        <v>50900</v>
      </c>
      <c r="I264" s="175" t="s">
        <v>2918</v>
      </c>
      <c r="J264" s="172">
        <f t="shared" si="21"/>
        <v>96.486444007858552</v>
      </c>
      <c r="K264" s="172">
        <f t="shared" si="21"/>
        <v>98.031473477406678</v>
      </c>
      <c r="L264" s="173">
        <v>1</v>
      </c>
      <c r="M264" s="174">
        <f t="shared" si="22"/>
        <v>1439.9</v>
      </c>
      <c r="N264" s="174">
        <f t="shared" si="23"/>
        <v>52172.5</v>
      </c>
      <c r="P264" s="98" t="s">
        <v>2322</v>
      </c>
      <c r="Q264" s="267">
        <f t="shared" si="24"/>
        <v>52172.5</v>
      </c>
    </row>
    <row r="265" spans="1:17" ht="14.25" customHeight="1">
      <c r="A265" s="98">
        <v>260</v>
      </c>
      <c r="B265" s="98" t="s">
        <v>1097</v>
      </c>
      <c r="C265" s="98" t="s">
        <v>2322</v>
      </c>
      <c r="D265" s="98" t="s">
        <v>1121</v>
      </c>
      <c r="E265" s="173">
        <v>81372.2</v>
      </c>
      <c r="F265" s="173">
        <v>25037.599999999999</v>
      </c>
      <c r="G265" s="171">
        <f t="shared" ref="G265:G328" si="25">+H265*1.05</f>
        <v>50925</v>
      </c>
      <c r="H265" s="240">
        <f>194000/4</f>
        <v>48500</v>
      </c>
      <c r="I265" s="171" t="s">
        <v>2919</v>
      </c>
      <c r="J265" s="172">
        <f t="shared" si="21"/>
        <v>-59.78831615120275</v>
      </c>
      <c r="K265" s="172">
        <f t="shared" si="21"/>
        <v>48.376082474226806</v>
      </c>
      <c r="L265" s="173">
        <v>3</v>
      </c>
      <c r="M265" s="174">
        <f t="shared" si="22"/>
        <v>159614.69999999998</v>
      </c>
      <c r="N265" s="174">
        <f t="shared" si="23"/>
        <v>149137.5</v>
      </c>
      <c r="P265" s="98" t="s">
        <v>2322</v>
      </c>
      <c r="Q265" s="267">
        <f t="shared" si="24"/>
        <v>149137.5</v>
      </c>
    </row>
    <row r="266" spans="1:17" ht="14.25" customHeight="1">
      <c r="A266" s="98">
        <v>261</v>
      </c>
      <c r="B266" s="98" t="s">
        <v>1097</v>
      </c>
      <c r="C266" s="98" t="s">
        <v>2322</v>
      </c>
      <c r="D266" s="98" t="s">
        <v>1122</v>
      </c>
      <c r="E266" s="173">
        <v>81372.2</v>
      </c>
      <c r="F266" s="173">
        <v>25037.599999999999</v>
      </c>
      <c r="G266" s="171">
        <f t="shared" si="25"/>
        <v>50925</v>
      </c>
      <c r="H266" s="240">
        <f>194000/4</f>
        <v>48500</v>
      </c>
      <c r="I266" s="171" t="s">
        <v>2919</v>
      </c>
      <c r="J266" s="172">
        <f t="shared" si="21"/>
        <v>-59.78831615120275</v>
      </c>
      <c r="K266" s="172">
        <f t="shared" si="21"/>
        <v>48.376082474226806</v>
      </c>
      <c r="L266" s="173">
        <v>3</v>
      </c>
      <c r="M266" s="174">
        <f t="shared" si="22"/>
        <v>159614.69999999998</v>
      </c>
      <c r="N266" s="174">
        <f t="shared" si="23"/>
        <v>149137.5</v>
      </c>
      <c r="P266" s="98" t="s">
        <v>2322</v>
      </c>
      <c r="Q266" s="267">
        <f t="shared" si="24"/>
        <v>149137.5</v>
      </c>
    </row>
    <row r="267" spans="1:17" ht="14.25" customHeight="1">
      <c r="A267" s="98">
        <v>262</v>
      </c>
      <c r="B267" s="98" t="s">
        <v>1097</v>
      </c>
      <c r="C267" s="98" t="s">
        <v>2322</v>
      </c>
      <c r="D267" s="98" t="s">
        <v>1123</v>
      </c>
      <c r="E267" s="173">
        <v>81372.2</v>
      </c>
      <c r="F267" s="173">
        <v>25037.599999999999</v>
      </c>
      <c r="G267" s="171">
        <f t="shared" si="25"/>
        <v>50925</v>
      </c>
      <c r="H267" s="240">
        <f>194000/4</f>
        <v>48500</v>
      </c>
      <c r="I267" s="171" t="s">
        <v>2919</v>
      </c>
      <c r="J267" s="172">
        <f t="shared" si="21"/>
        <v>-59.78831615120275</v>
      </c>
      <c r="K267" s="172">
        <f t="shared" si="21"/>
        <v>48.376082474226806</v>
      </c>
      <c r="L267" s="173">
        <v>3</v>
      </c>
      <c r="M267" s="174">
        <f t="shared" si="22"/>
        <v>159614.69999999998</v>
      </c>
      <c r="N267" s="174">
        <f t="shared" si="23"/>
        <v>149137.5</v>
      </c>
      <c r="P267" s="98" t="s">
        <v>2322</v>
      </c>
      <c r="Q267" s="267">
        <f t="shared" si="24"/>
        <v>149137.5</v>
      </c>
    </row>
    <row r="268" spans="1:17" ht="14.25" customHeight="1">
      <c r="A268" s="98">
        <v>263</v>
      </c>
      <c r="B268" s="98" t="s">
        <v>1097</v>
      </c>
      <c r="C268" s="98" t="s">
        <v>2322</v>
      </c>
      <c r="D268" s="98" t="s">
        <v>1124</v>
      </c>
      <c r="E268" s="173">
        <v>81372.2</v>
      </c>
      <c r="F268" s="173">
        <v>25037.599999999999</v>
      </c>
      <c r="G268" s="171">
        <f t="shared" si="25"/>
        <v>50925</v>
      </c>
      <c r="H268" s="240">
        <f>194000/4</f>
        <v>48500</v>
      </c>
      <c r="I268" s="171" t="s">
        <v>2919</v>
      </c>
      <c r="J268" s="172">
        <f t="shared" si="21"/>
        <v>-59.78831615120275</v>
      </c>
      <c r="K268" s="172">
        <f t="shared" si="21"/>
        <v>48.376082474226806</v>
      </c>
      <c r="L268" s="173">
        <v>3</v>
      </c>
      <c r="M268" s="174">
        <f t="shared" si="22"/>
        <v>159614.69999999998</v>
      </c>
      <c r="N268" s="174">
        <f t="shared" si="23"/>
        <v>149137.5</v>
      </c>
      <c r="P268" s="98" t="s">
        <v>2322</v>
      </c>
      <c r="Q268" s="267">
        <f t="shared" si="24"/>
        <v>149137.5</v>
      </c>
    </row>
    <row r="269" spans="1:17" ht="14.25" customHeight="1">
      <c r="A269" s="98">
        <v>264</v>
      </c>
      <c r="B269" s="98" t="s">
        <v>1097</v>
      </c>
      <c r="C269" s="98" t="s">
        <v>2322</v>
      </c>
      <c r="D269" s="98" t="s">
        <v>1125</v>
      </c>
      <c r="E269" s="173">
        <v>6259.4</v>
      </c>
      <c r="F269" s="173">
        <v>6259.4</v>
      </c>
      <c r="G269" s="171">
        <f t="shared" si="25"/>
        <v>1210932.45</v>
      </c>
      <c r="H269" s="240">
        <v>1153269</v>
      </c>
      <c r="I269" s="175" t="s">
        <v>2584</v>
      </c>
      <c r="J269" s="172">
        <f t="shared" si="21"/>
        <v>99.483092554006632</v>
      </c>
      <c r="K269" s="172">
        <f t="shared" si="21"/>
        <v>99.457247181706961</v>
      </c>
      <c r="L269" s="173">
        <v>1</v>
      </c>
      <c r="M269" s="174">
        <f t="shared" si="22"/>
        <v>6259.4</v>
      </c>
      <c r="N269" s="174">
        <f t="shared" si="23"/>
        <v>1182100.7250000001</v>
      </c>
      <c r="P269" s="98" t="s">
        <v>2322</v>
      </c>
      <c r="Q269" s="267">
        <f t="shared" si="24"/>
        <v>1182100.7250000001</v>
      </c>
    </row>
    <row r="270" spans="1:17" ht="14.25" customHeight="1">
      <c r="A270" s="98">
        <v>265</v>
      </c>
      <c r="B270" s="98" t="s">
        <v>1097</v>
      </c>
      <c r="C270" s="98" t="s">
        <v>2322</v>
      </c>
      <c r="D270" s="98" t="s">
        <v>1126</v>
      </c>
      <c r="E270" s="173">
        <v>6259.4</v>
      </c>
      <c r="F270" s="173">
        <v>6259.4</v>
      </c>
      <c r="G270" s="171">
        <f t="shared" si="25"/>
        <v>15739.5</v>
      </c>
      <c r="H270" s="240">
        <v>14990</v>
      </c>
      <c r="I270" s="175" t="s">
        <v>2922</v>
      </c>
      <c r="J270" s="172">
        <f t="shared" si="21"/>
        <v>60.231265287969762</v>
      </c>
      <c r="K270" s="172">
        <f t="shared" si="21"/>
        <v>58.242828552368252</v>
      </c>
      <c r="L270" s="173">
        <v>3</v>
      </c>
      <c r="M270" s="174">
        <f t="shared" si="22"/>
        <v>18778.199999999997</v>
      </c>
      <c r="N270" s="174">
        <f t="shared" si="23"/>
        <v>46094.25</v>
      </c>
      <c r="P270" s="98" t="s">
        <v>2322</v>
      </c>
      <c r="Q270" s="267">
        <f t="shared" si="24"/>
        <v>46094.25</v>
      </c>
    </row>
    <row r="271" spans="1:17" ht="14.25" customHeight="1">
      <c r="A271" s="98">
        <v>266</v>
      </c>
      <c r="B271" s="98" t="s">
        <v>1097</v>
      </c>
      <c r="C271" s="98" t="s">
        <v>2322</v>
      </c>
      <c r="D271" s="98" t="s">
        <v>1127</v>
      </c>
      <c r="E271" s="173">
        <v>25037.599999999999</v>
      </c>
      <c r="F271" s="173">
        <v>5007.5200000000004</v>
      </c>
      <c r="G271" s="171">
        <f t="shared" si="25"/>
        <v>26289.48</v>
      </c>
      <c r="H271" s="240">
        <f>+E271</f>
        <v>25037.599999999999</v>
      </c>
      <c r="I271" s="171" t="s">
        <v>2919</v>
      </c>
      <c r="J271" s="172">
        <f t="shared" si="21"/>
        <v>4.7619047619047654</v>
      </c>
      <c r="K271" s="172">
        <f t="shared" si="21"/>
        <v>80</v>
      </c>
      <c r="L271" s="173">
        <v>1</v>
      </c>
      <c r="M271" s="174">
        <f t="shared" si="22"/>
        <v>15022.56</v>
      </c>
      <c r="N271" s="174">
        <f t="shared" si="23"/>
        <v>25663.54</v>
      </c>
      <c r="P271" s="98" t="s">
        <v>2322</v>
      </c>
      <c r="Q271" s="267">
        <f t="shared" si="24"/>
        <v>25663.54</v>
      </c>
    </row>
    <row r="272" spans="1:17" ht="14.25" customHeight="1">
      <c r="A272" s="98">
        <v>267</v>
      </c>
      <c r="B272" s="98" t="s">
        <v>1097</v>
      </c>
      <c r="C272" s="98" t="s">
        <v>2322</v>
      </c>
      <c r="D272" s="98" t="s">
        <v>3284</v>
      </c>
      <c r="E272" s="173">
        <v>3755.64</v>
      </c>
      <c r="F272" s="173">
        <v>3755.64</v>
      </c>
      <c r="G272" s="171">
        <f t="shared" si="25"/>
        <v>55125</v>
      </c>
      <c r="H272" s="239">
        <v>52500</v>
      </c>
      <c r="I272" s="175" t="s">
        <v>2922</v>
      </c>
      <c r="J272" s="172">
        <f t="shared" si="21"/>
        <v>93.187047619047618</v>
      </c>
      <c r="K272" s="172">
        <f t="shared" si="21"/>
        <v>92.846399999999988</v>
      </c>
      <c r="L272" s="173">
        <v>1</v>
      </c>
      <c r="M272" s="174">
        <f t="shared" si="22"/>
        <v>3755.64</v>
      </c>
      <c r="N272" s="174">
        <f t="shared" si="23"/>
        <v>53812.5</v>
      </c>
      <c r="P272" s="98" t="s">
        <v>2322</v>
      </c>
      <c r="Q272" s="267">
        <f t="shared" si="24"/>
        <v>53812.5</v>
      </c>
    </row>
    <row r="273" spans="1:17" ht="14.25" customHeight="1">
      <c r="A273" s="98">
        <v>268</v>
      </c>
      <c r="B273" s="98" t="s">
        <v>1097</v>
      </c>
      <c r="C273" s="98" t="s">
        <v>2322</v>
      </c>
      <c r="D273" s="98" t="s">
        <v>1129</v>
      </c>
      <c r="E273" s="173">
        <v>701052.8</v>
      </c>
      <c r="F273" s="173">
        <v>137706.79999999999</v>
      </c>
      <c r="G273" s="171">
        <f t="shared" si="25"/>
        <v>94500</v>
      </c>
      <c r="H273" s="240">
        <v>90000</v>
      </c>
      <c r="I273" s="175" t="s">
        <v>2922</v>
      </c>
      <c r="J273" s="172">
        <f t="shared" si="21"/>
        <v>-641.85481481481486</v>
      </c>
      <c r="K273" s="172">
        <f t="shared" si="21"/>
        <v>-53.007555555555541</v>
      </c>
      <c r="L273" s="173">
        <v>1</v>
      </c>
      <c r="M273" s="174">
        <f t="shared" si="22"/>
        <v>419379.80000000005</v>
      </c>
      <c r="N273" s="174">
        <f t="shared" si="23"/>
        <v>92250</v>
      </c>
      <c r="P273" s="98" t="s">
        <v>2322</v>
      </c>
      <c r="Q273" s="267">
        <f t="shared" si="24"/>
        <v>92250</v>
      </c>
    </row>
    <row r="274" spans="1:17" ht="14.25" customHeight="1">
      <c r="A274" s="98">
        <v>269</v>
      </c>
      <c r="B274" s="98" t="s">
        <v>1097</v>
      </c>
      <c r="C274" s="98" t="s">
        <v>2322</v>
      </c>
      <c r="D274" s="98" t="s">
        <v>1130</v>
      </c>
      <c r="E274" s="173">
        <v>888834.8</v>
      </c>
      <c r="F274" s="173">
        <v>137706.79999999999</v>
      </c>
      <c r="G274" s="171">
        <f t="shared" si="25"/>
        <v>73500</v>
      </c>
      <c r="H274" s="240">
        <v>70000</v>
      </c>
      <c r="I274" s="175" t="s">
        <v>2922</v>
      </c>
      <c r="J274" s="172">
        <f t="shared" si="21"/>
        <v>-1109.2990476190478</v>
      </c>
      <c r="K274" s="172">
        <f t="shared" si="21"/>
        <v>-96.72399999999999</v>
      </c>
      <c r="L274" s="173">
        <v>2</v>
      </c>
      <c r="M274" s="174">
        <f t="shared" si="22"/>
        <v>1026541.6000000001</v>
      </c>
      <c r="N274" s="174">
        <f t="shared" si="23"/>
        <v>143500</v>
      </c>
      <c r="P274" s="98" t="s">
        <v>2322</v>
      </c>
      <c r="Q274" s="267">
        <f t="shared" si="24"/>
        <v>143500</v>
      </c>
    </row>
    <row r="275" spans="1:17" ht="14.25" customHeight="1">
      <c r="A275" s="98">
        <v>270</v>
      </c>
      <c r="B275" s="104" t="s">
        <v>1097</v>
      </c>
      <c r="C275" s="104" t="s">
        <v>2322</v>
      </c>
      <c r="D275" s="104" t="s">
        <v>1131</v>
      </c>
      <c r="E275" s="173">
        <v>9389.1</v>
      </c>
      <c r="F275" s="173">
        <v>9389.1</v>
      </c>
      <c r="G275" s="171">
        <f t="shared" si="25"/>
        <v>165900</v>
      </c>
      <c r="H275" s="240">
        <v>158000</v>
      </c>
      <c r="I275" s="171" t="s">
        <v>2919</v>
      </c>
      <c r="J275" s="172">
        <f t="shared" si="21"/>
        <v>94.340506329113921</v>
      </c>
      <c r="K275" s="172">
        <f t="shared" si="21"/>
        <v>94.057531645569611</v>
      </c>
      <c r="L275" s="173">
        <v>1</v>
      </c>
      <c r="M275" s="174">
        <f t="shared" si="22"/>
        <v>9389.1</v>
      </c>
      <c r="N275" s="174">
        <f t="shared" si="23"/>
        <v>161950</v>
      </c>
      <c r="P275" s="104" t="s">
        <v>2322</v>
      </c>
      <c r="Q275" s="267">
        <f t="shared" si="24"/>
        <v>161950</v>
      </c>
    </row>
    <row r="276" spans="1:17" ht="14.25" customHeight="1">
      <c r="A276" s="98">
        <v>271</v>
      </c>
      <c r="B276" s="98" t="s">
        <v>1097</v>
      </c>
      <c r="C276" s="98" t="s">
        <v>2322</v>
      </c>
      <c r="D276" s="98" t="s">
        <v>1132</v>
      </c>
      <c r="E276" s="173">
        <v>701052.8</v>
      </c>
      <c r="F276" s="173">
        <v>100150.39999999999</v>
      </c>
      <c r="G276" s="171">
        <f t="shared" si="25"/>
        <v>109095</v>
      </c>
      <c r="H276" s="240">
        <v>103900</v>
      </c>
      <c r="I276" s="175" t="s">
        <v>2922</v>
      </c>
      <c r="J276" s="172">
        <f t="shared" si="21"/>
        <v>-542.60763554700043</v>
      </c>
      <c r="K276" s="172">
        <f t="shared" si="21"/>
        <v>3.6088546679499576</v>
      </c>
      <c r="L276" s="173">
        <v>1</v>
      </c>
      <c r="M276" s="174">
        <f t="shared" si="22"/>
        <v>400601.60000000003</v>
      </c>
      <c r="N276" s="174">
        <f t="shared" si="23"/>
        <v>106497.5</v>
      </c>
      <c r="P276" s="98" t="s">
        <v>2322</v>
      </c>
      <c r="Q276" s="267">
        <f t="shared" si="24"/>
        <v>106497.5</v>
      </c>
    </row>
    <row r="277" spans="1:17" ht="14.25" customHeight="1">
      <c r="A277" s="98">
        <v>272</v>
      </c>
      <c r="B277" s="98" t="s">
        <v>1097</v>
      </c>
      <c r="C277" s="98" t="s">
        <v>2322</v>
      </c>
      <c r="D277" s="98" t="s">
        <v>1133</v>
      </c>
      <c r="E277" s="173">
        <v>1006511.52</v>
      </c>
      <c r="F277" s="173">
        <v>963947.6</v>
      </c>
      <c r="G277" s="171">
        <f t="shared" si="25"/>
        <v>734895</v>
      </c>
      <c r="H277" s="240">
        <v>699900</v>
      </c>
      <c r="I277" s="171" t="s">
        <v>2195</v>
      </c>
      <c r="J277" s="172">
        <f t="shared" si="21"/>
        <v>-36.959908558365484</v>
      </c>
      <c r="K277" s="172">
        <f t="shared" si="21"/>
        <v>-37.72647521074439</v>
      </c>
      <c r="L277" s="173">
        <v>1</v>
      </c>
      <c r="M277" s="174">
        <f t="shared" si="22"/>
        <v>985229.56</v>
      </c>
      <c r="N277" s="174">
        <f t="shared" si="23"/>
        <v>717397.5</v>
      </c>
      <c r="P277" s="98" t="s">
        <v>2322</v>
      </c>
      <c r="Q277" s="267">
        <f t="shared" si="24"/>
        <v>717397.5</v>
      </c>
    </row>
    <row r="278" spans="1:17" ht="14.25" customHeight="1">
      <c r="A278" s="98">
        <v>273</v>
      </c>
      <c r="B278" s="98" t="s">
        <v>1097</v>
      </c>
      <c r="C278" s="98" t="s">
        <v>2322</v>
      </c>
      <c r="D278" s="98" t="s">
        <v>1134</v>
      </c>
      <c r="E278" s="173">
        <v>843767.12</v>
      </c>
      <c r="F278" s="173">
        <v>801203.19999999995</v>
      </c>
      <c r="G278" s="171">
        <f t="shared" si="25"/>
        <v>841263.36</v>
      </c>
      <c r="H278" s="240">
        <f>+F278</f>
        <v>801203.19999999995</v>
      </c>
      <c r="I278" s="175" t="s">
        <v>2923</v>
      </c>
      <c r="J278" s="172">
        <f t="shared" ref="J278:K341" si="26">((G278-E278)/G278)*100</f>
        <v>-0.29761904761904873</v>
      </c>
      <c r="K278" s="172">
        <f t="shared" si="26"/>
        <v>0</v>
      </c>
      <c r="L278" s="173">
        <v>5</v>
      </c>
      <c r="M278" s="174">
        <f t="shared" si="22"/>
        <v>4112425.8</v>
      </c>
      <c r="N278" s="174">
        <f t="shared" si="23"/>
        <v>4106166.4000000004</v>
      </c>
      <c r="P278" s="98" t="s">
        <v>2322</v>
      </c>
      <c r="Q278" s="267">
        <f t="shared" si="24"/>
        <v>4106166.4000000004</v>
      </c>
    </row>
    <row r="279" spans="1:17" ht="14.25" customHeight="1">
      <c r="A279" s="98">
        <v>274</v>
      </c>
      <c r="B279" s="98" t="s">
        <v>1097</v>
      </c>
      <c r="C279" s="98" t="s">
        <v>2322</v>
      </c>
      <c r="D279" s="98" t="s">
        <v>1135</v>
      </c>
      <c r="E279" s="173">
        <v>1627444</v>
      </c>
      <c r="F279" s="173">
        <v>1314474</v>
      </c>
      <c r="G279" s="171">
        <f t="shared" si="25"/>
        <v>1380197.7</v>
      </c>
      <c r="H279" s="240">
        <f>+F279</f>
        <v>1314474</v>
      </c>
      <c r="I279" s="171" t="s">
        <v>2924</v>
      </c>
      <c r="J279" s="172">
        <f t="shared" si="26"/>
        <v>-17.913832199546491</v>
      </c>
      <c r="K279" s="172">
        <f t="shared" si="26"/>
        <v>0</v>
      </c>
      <c r="L279" s="173">
        <v>1</v>
      </c>
      <c r="M279" s="174">
        <f t="shared" si="22"/>
        <v>1470959</v>
      </c>
      <c r="N279" s="174">
        <f t="shared" si="23"/>
        <v>1347335.85</v>
      </c>
      <c r="P279" s="98" t="s">
        <v>2322</v>
      </c>
      <c r="Q279" s="267">
        <f t="shared" si="24"/>
        <v>1347335.85</v>
      </c>
    </row>
    <row r="280" spans="1:17" ht="14.25" customHeight="1">
      <c r="A280" s="98">
        <v>275</v>
      </c>
      <c r="B280" s="98" t="s">
        <v>1097</v>
      </c>
      <c r="C280" s="98" t="s">
        <v>2322</v>
      </c>
      <c r="D280" s="98" t="s">
        <v>1136</v>
      </c>
      <c r="E280" s="173">
        <v>726090.4</v>
      </c>
      <c r="F280" s="173">
        <v>726090.4</v>
      </c>
      <c r="G280" s="171">
        <f t="shared" si="25"/>
        <v>736312.5</v>
      </c>
      <c r="H280" s="240">
        <v>701250</v>
      </c>
      <c r="I280" s="171" t="s">
        <v>2925</v>
      </c>
      <c r="J280" s="172">
        <f t="shared" si="26"/>
        <v>1.3882828282828252</v>
      </c>
      <c r="K280" s="172">
        <f t="shared" si="26"/>
        <v>-3.5423030303030338</v>
      </c>
      <c r="L280" s="173">
        <v>1</v>
      </c>
      <c r="M280" s="174">
        <f t="shared" si="22"/>
        <v>726090.4</v>
      </c>
      <c r="N280" s="174">
        <f t="shared" si="23"/>
        <v>718781.25</v>
      </c>
      <c r="P280" s="98" t="s">
        <v>2322</v>
      </c>
      <c r="Q280" s="267">
        <f t="shared" si="24"/>
        <v>718781.25</v>
      </c>
    </row>
    <row r="281" spans="1:17" ht="14.25" customHeight="1">
      <c r="A281" s="98">
        <v>276</v>
      </c>
      <c r="B281" s="98" t="s">
        <v>1097</v>
      </c>
      <c r="C281" s="98" t="s">
        <v>2322</v>
      </c>
      <c r="D281" s="98" t="s">
        <v>1137</v>
      </c>
      <c r="E281" s="173">
        <v>219079</v>
      </c>
      <c r="F281" s="173">
        <v>219079</v>
      </c>
      <c r="G281" s="171">
        <f t="shared" si="25"/>
        <v>451500</v>
      </c>
      <c r="H281" s="240">
        <v>430000</v>
      </c>
      <c r="I281" s="175" t="s">
        <v>2922</v>
      </c>
      <c r="J281" s="172">
        <f t="shared" si="26"/>
        <v>51.477519379844964</v>
      </c>
      <c r="K281" s="172">
        <f t="shared" si="26"/>
        <v>49.051395348837204</v>
      </c>
      <c r="L281" s="173">
        <v>0</v>
      </c>
      <c r="M281" s="174">
        <f t="shared" si="22"/>
        <v>0</v>
      </c>
      <c r="N281" s="174">
        <f t="shared" si="23"/>
        <v>0</v>
      </c>
      <c r="P281" s="98" t="s">
        <v>2322</v>
      </c>
      <c r="Q281" s="267">
        <f t="shared" si="24"/>
        <v>0</v>
      </c>
    </row>
    <row r="282" spans="1:17" ht="14.25" customHeight="1">
      <c r="A282" s="98">
        <v>277</v>
      </c>
      <c r="B282" s="98" t="s">
        <v>1097</v>
      </c>
      <c r="C282" s="98" t="s">
        <v>2322</v>
      </c>
      <c r="D282" s="98" t="s">
        <v>1141</v>
      </c>
      <c r="E282" s="173">
        <v>2474966.7599999998</v>
      </c>
      <c r="F282" s="173">
        <v>2474966.7599999998</v>
      </c>
      <c r="G282" s="171">
        <f t="shared" si="25"/>
        <v>2598715.0979999998</v>
      </c>
      <c r="H282" s="240">
        <f>+E282</f>
        <v>2474966.7599999998</v>
      </c>
      <c r="I282" s="171" t="s">
        <v>2604</v>
      </c>
      <c r="J282" s="172">
        <f t="shared" si="26"/>
        <v>4.7619047619047619</v>
      </c>
      <c r="K282" s="172">
        <f t="shared" si="26"/>
        <v>0</v>
      </c>
      <c r="L282" s="173">
        <v>2</v>
      </c>
      <c r="M282" s="174">
        <f t="shared" si="22"/>
        <v>4949933.5199999996</v>
      </c>
      <c r="N282" s="174">
        <f t="shared" si="23"/>
        <v>5073681.8579999991</v>
      </c>
      <c r="P282" s="98" t="s">
        <v>2322</v>
      </c>
      <c r="Q282" s="267">
        <f t="shared" si="24"/>
        <v>5073681.8579999991</v>
      </c>
    </row>
    <row r="283" spans="1:17" ht="14.25" customHeight="1">
      <c r="A283" s="98">
        <v>278</v>
      </c>
      <c r="B283" s="98" t="s">
        <v>1097</v>
      </c>
      <c r="C283" s="98" t="s">
        <v>2322</v>
      </c>
      <c r="D283" s="98" t="s">
        <v>1140</v>
      </c>
      <c r="E283" s="173">
        <v>1652481.6</v>
      </c>
      <c r="F283" s="173">
        <v>1652481.6</v>
      </c>
      <c r="G283" s="171">
        <f t="shared" si="25"/>
        <v>2063880</v>
      </c>
      <c r="H283" s="240">
        <v>1965600</v>
      </c>
      <c r="I283" s="171" t="s">
        <v>2604</v>
      </c>
      <c r="J283" s="172">
        <f t="shared" si="26"/>
        <v>19.933251933251928</v>
      </c>
      <c r="K283" s="172">
        <f t="shared" si="26"/>
        <v>15.929914529914523</v>
      </c>
      <c r="L283" s="173">
        <v>4</v>
      </c>
      <c r="M283" s="174">
        <f t="shared" si="22"/>
        <v>6609926.4000000004</v>
      </c>
      <c r="N283" s="174">
        <f t="shared" si="23"/>
        <v>8058960</v>
      </c>
      <c r="P283" s="98" t="s">
        <v>2322</v>
      </c>
      <c r="Q283" s="267">
        <f t="shared" si="24"/>
        <v>8058960</v>
      </c>
    </row>
    <row r="284" spans="1:17" ht="14.25" customHeight="1">
      <c r="A284" s="98">
        <v>279</v>
      </c>
      <c r="B284" s="98" t="s">
        <v>1097</v>
      </c>
      <c r="C284" s="98" t="s">
        <v>2322</v>
      </c>
      <c r="D284" s="98" t="s">
        <v>1468</v>
      </c>
      <c r="E284" s="173">
        <v>2315978</v>
      </c>
      <c r="F284" s="173">
        <v>813722</v>
      </c>
      <c r="G284" s="171">
        <f t="shared" si="25"/>
        <v>1057341.6000000001</v>
      </c>
      <c r="H284" s="240">
        <v>1006992</v>
      </c>
      <c r="I284" s="171" t="s">
        <v>2584</v>
      </c>
      <c r="J284" s="172">
        <f t="shared" si="26"/>
        <v>-119.03782088967272</v>
      </c>
      <c r="K284" s="172">
        <f t="shared" si="26"/>
        <v>19.19280391502614</v>
      </c>
      <c r="L284" s="173">
        <v>1</v>
      </c>
      <c r="M284" s="174">
        <f t="shared" si="22"/>
        <v>1564850</v>
      </c>
      <c r="N284" s="174">
        <f t="shared" si="23"/>
        <v>1032166.8</v>
      </c>
      <c r="P284" s="98" t="s">
        <v>2322</v>
      </c>
      <c r="Q284" s="267">
        <f t="shared" si="24"/>
        <v>1032166.8</v>
      </c>
    </row>
    <row r="285" spans="1:17" ht="14.25" customHeight="1">
      <c r="A285" s="98">
        <v>280</v>
      </c>
      <c r="B285" s="98" t="s">
        <v>1097</v>
      </c>
      <c r="C285" s="98" t="s">
        <v>2322</v>
      </c>
      <c r="D285" s="98" t="s">
        <v>1139</v>
      </c>
      <c r="E285" s="173">
        <v>1160492.76</v>
      </c>
      <c r="F285" s="173">
        <v>1160492.76</v>
      </c>
      <c r="G285" s="171">
        <f t="shared" si="25"/>
        <v>735000</v>
      </c>
      <c r="H285" s="240">
        <v>700000</v>
      </c>
      <c r="I285" s="171" t="s">
        <v>2584</v>
      </c>
      <c r="J285" s="172">
        <f t="shared" si="26"/>
        <v>-57.890171428571435</v>
      </c>
      <c r="K285" s="172">
        <f t="shared" si="26"/>
        <v>-65.784680000000009</v>
      </c>
      <c r="L285" s="173">
        <v>1</v>
      </c>
      <c r="M285" s="174">
        <f t="shared" si="22"/>
        <v>1160492.76</v>
      </c>
      <c r="N285" s="174">
        <f t="shared" si="23"/>
        <v>717500</v>
      </c>
      <c r="P285" s="98" t="s">
        <v>2322</v>
      </c>
      <c r="Q285" s="267">
        <f t="shared" si="24"/>
        <v>717500</v>
      </c>
    </row>
    <row r="286" spans="1:17" ht="14.25" customHeight="1">
      <c r="A286" s="98">
        <v>281</v>
      </c>
      <c r="B286" s="98" t="s">
        <v>1097</v>
      </c>
      <c r="C286" s="98" t="s">
        <v>2322</v>
      </c>
      <c r="D286" s="98" t="s">
        <v>2464</v>
      </c>
      <c r="E286" s="173">
        <v>1019030.3200000001</v>
      </c>
      <c r="F286" s="173">
        <v>988985.2</v>
      </c>
      <c r="G286" s="171">
        <f t="shared" si="25"/>
        <v>734895</v>
      </c>
      <c r="H286" s="240">
        <v>699900</v>
      </c>
      <c r="I286" s="171" t="s">
        <v>2919</v>
      </c>
      <c r="J286" s="172">
        <f t="shared" si="26"/>
        <v>-38.663390008096407</v>
      </c>
      <c r="K286" s="172">
        <f t="shared" si="26"/>
        <v>-41.303786255179304</v>
      </c>
      <c r="L286" s="173">
        <v>3</v>
      </c>
      <c r="M286" s="174">
        <f t="shared" si="22"/>
        <v>3012023.2800000003</v>
      </c>
      <c r="N286" s="174">
        <f t="shared" si="23"/>
        <v>2152192.5</v>
      </c>
      <c r="P286" s="98" t="s">
        <v>2322</v>
      </c>
      <c r="Q286" s="267">
        <f t="shared" si="24"/>
        <v>2152192.5</v>
      </c>
    </row>
    <row r="287" spans="1:17" ht="14.25" customHeight="1">
      <c r="A287" s="98">
        <v>282</v>
      </c>
      <c r="B287" s="98" t="s">
        <v>1097</v>
      </c>
      <c r="C287" s="98" t="s">
        <v>2322</v>
      </c>
      <c r="D287" s="98" t="s">
        <v>2465</v>
      </c>
      <c r="E287" s="173">
        <v>50075.199999999997</v>
      </c>
      <c r="F287" s="173">
        <v>50075.199999999997</v>
      </c>
      <c r="G287" s="171">
        <f t="shared" si="25"/>
        <v>1161300</v>
      </c>
      <c r="H287" s="240">
        <v>1106000</v>
      </c>
      <c r="I287" s="171" t="s">
        <v>2926</v>
      </c>
      <c r="J287" s="172">
        <f t="shared" si="26"/>
        <v>95.688004822182037</v>
      </c>
      <c r="K287" s="172">
        <f t="shared" si="26"/>
        <v>95.472405063291149</v>
      </c>
      <c r="L287" s="173">
        <v>0</v>
      </c>
      <c r="M287" s="174">
        <f t="shared" si="22"/>
        <v>0</v>
      </c>
      <c r="N287" s="174">
        <f t="shared" si="23"/>
        <v>0</v>
      </c>
      <c r="P287" s="98" t="s">
        <v>2322</v>
      </c>
      <c r="Q287" s="267">
        <f t="shared" si="24"/>
        <v>0</v>
      </c>
    </row>
    <row r="288" spans="1:17" ht="14.25" customHeight="1">
      <c r="A288" s="98">
        <v>283</v>
      </c>
      <c r="B288" s="98" t="s">
        <v>1097</v>
      </c>
      <c r="C288" s="98" t="s">
        <v>2322</v>
      </c>
      <c r="D288" s="98" t="s">
        <v>1142</v>
      </c>
      <c r="E288" s="173">
        <v>701052.8</v>
      </c>
      <c r="F288" s="173">
        <v>5508.51</v>
      </c>
      <c r="G288" s="171">
        <f t="shared" si="25"/>
        <v>736105.44000000006</v>
      </c>
      <c r="H288" s="240">
        <f>+E288</f>
        <v>701052.8</v>
      </c>
      <c r="I288" s="171" t="s">
        <v>2924</v>
      </c>
      <c r="J288" s="172">
        <f t="shared" si="26"/>
        <v>4.7619047619047636</v>
      </c>
      <c r="K288" s="172">
        <f t="shared" si="26"/>
        <v>99.214251765344912</v>
      </c>
      <c r="L288" s="173">
        <v>1</v>
      </c>
      <c r="M288" s="174">
        <f t="shared" si="22"/>
        <v>353280.65500000003</v>
      </c>
      <c r="N288" s="174">
        <f t="shared" si="23"/>
        <v>718579.12000000011</v>
      </c>
      <c r="P288" s="98" t="s">
        <v>2322</v>
      </c>
      <c r="Q288" s="267">
        <f t="shared" si="24"/>
        <v>718579.12000000011</v>
      </c>
    </row>
    <row r="289" spans="1:17" ht="14.25" customHeight="1">
      <c r="A289" s="98">
        <v>284</v>
      </c>
      <c r="B289" s="98" t="s">
        <v>1097</v>
      </c>
      <c r="C289" s="98" t="s">
        <v>2322</v>
      </c>
      <c r="D289" s="98" t="s">
        <v>1143</v>
      </c>
      <c r="E289" s="173">
        <v>438158</v>
      </c>
      <c r="F289" s="173">
        <v>187782</v>
      </c>
      <c r="G289" s="171">
        <f t="shared" si="25"/>
        <v>529105.5</v>
      </c>
      <c r="H289" s="240">
        <v>503910</v>
      </c>
      <c r="I289" s="171" t="s">
        <v>2924</v>
      </c>
      <c r="J289" s="172">
        <f t="shared" si="26"/>
        <v>17.188916010134083</v>
      </c>
      <c r="K289" s="172">
        <f t="shared" si="26"/>
        <v>62.735012204560334</v>
      </c>
      <c r="L289" s="173">
        <v>1</v>
      </c>
      <c r="M289" s="174">
        <f t="shared" si="22"/>
        <v>312970</v>
      </c>
      <c r="N289" s="174">
        <f t="shared" si="23"/>
        <v>516507.75</v>
      </c>
      <c r="P289" s="98" t="s">
        <v>2322</v>
      </c>
      <c r="Q289" s="267">
        <f t="shared" si="24"/>
        <v>516507.75</v>
      </c>
    </row>
    <row r="290" spans="1:17" ht="14.25" customHeight="1">
      <c r="A290" s="98">
        <v>285</v>
      </c>
      <c r="B290" s="98" t="s">
        <v>1097</v>
      </c>
      <c r="C290" s="98" t="s">
        <v>2322</v>
      </c>
      <c r="D290" s="98" t="s">
        <v>1144</v>
      </c>
      <c r="E290" s="173">
        <v>37556.400000000001</v>
      </c>
      <c r="F290" s="173">
        <v>4381.58</v>
      </c>
      <c r="G290" s="171">
        <f t="shared" si="25"/>
        <v>321195</v>
      </c>
      <c r="H290" s="240">
        <v>305900</v>
      </c>
      <c r="I290" s="171" t="s">
        <v>2924</v>
      </c>
      <c r="J290" s="172">
        <f t="shared" si="26"/>
        <v>88.307289964040521</v>
      </c>
      <c r="K290" s="172">
        <f t="shared" si="26"/>
        <v>98.567643020594957</v>
      </c>
      <c r="L290" s="173">
        <v>1</v>
      </c>
      <c r="M290" s="174">
        <f t="shared" si="22"/>
        <v>20968.990000000002</v>
      </c>
      <c r="N290" s="174">
        <f t="shared" si="23"/>
        <v>313547.5</v>
      </c>
      <c r="P290" s="98" t="s">
        <v>2322</v>
      </c>
      <c r="Q290" s="267">
        <f t="shared" si="24"/>
        <v>313547.5</v>
      </c>
    </row>
    <row r="291" spans="1:17" ht="14.25" customHeight="1">
      <c r="A291" s="98">
        <v>286</v>
      </c>
      <c r="B291" s="98" t="s">
        <v>1097</v>
      </c>
      <c r="C291" s="98" t="s">
        <v>2322</v>
      </c>
      <c r="D291" s="98" t="s">
        <v>1145</v>
      </c>
      <c r="E291" s="173">
        <v>256635.4</v>
      </c>
      <c r="F291" s="173">
        <v>3129.7</v>
      </c>
      <c r="G291" s="171">
        <f t="shared" si="25"/>
        <v>225645</v>
      </c>
      <c r="H291" s="240">
        <v>214900</v>
      </c>
      <c r="I291" s="171" t="s">
        <v>2919</v>
      </c>
      <c r="J291" s="172">
        <f t="shared" si="26"/>
        <v>-13.734139910035672</v>
      </c>
      <c r="K291" s="172">
        <f t="shared" si="26"/>
        <v>98.543648208469051</v>
      </c>
      <c r="L291" s="173">
        <v>0</v>
      </c>
      <c r="M291" s="174">
        <f t="shared" si="22"/>
        <v>0</v>
      </c>
      <c r="N291" s="174">
        <f t="shared" si="23"/>
        <v>0</v>
      </c>
      <c r="P291" s="98" t="s">
        <v>2322</v>
      </c>
      <c r="Q291" s="267">
        <f t="shared" si="24"/>
        <v>0</v>
      </c>
    </row>
    <row r="292" spans="1:17" ht="14.25" customHeight="1">
      <c r="A292" s="98">
        <v>287</v>
      </c>
      <c r="B292" s="98" t="s">
        <v>1097</v>
      </c>
      <c r="C292" s="98" t="s">
        <v>2322</v>
      </c>
      <c r="D292" s="98" t="s">
        <v>1461</v>
      </c>
      <c r="E292" s="173">
        <v>413120.4</v>
      </c>
      <c r="F292" s="173">
        <v>68853.399999999994</v>
      </c>
      <c r="G292" s="171">
        <f t="shared" si="25"/>
        <v>232995</v>
      </c>
      <c r="H292" s="240">
        <v>221900</v>
      </c>
      <c r="I292" s="171" t="s">
        <v>2195</v>
      </c>
      <c r="J292" s="172">
        <f t="shared" si="26"/>
        <v>-77.308697611536729</v>
      </c>
      <c r="K292" s="172">
        <f t="shared" si="26"/>
        <v>68.970977917981074</v>
      </c>
      <c r="L292" s="173">
        <v>1</v>
      </c>
      <c r="M292" s="174">
        <f t="shared" si="22"/>
        <v>240986.90000000002</v>
      </c>
      <c r="N292" s="174">
        <f t="shared" si="23"/>
        <v>227447.5</v>
      </c>
      <c r="P292" s="98" t="s">
        <v>2322</v>
      </c>
      <c r="Q292" s="267">
        <f t="shared" si="24"/>
        <v>227447.5</v>
      </c>
    </row>
    <row r="293" spans="1:17" ht="14.25" customHeight="1">
      <c r="A293" s="98">
        <v>288</v>
      </c>
      <c r="B293" s="98" t="s">
        <v>1097</v>
      </c>
      <c r="C293" s="98" t="s">
        <v>2322</v>
      </c>
      <c r="D293" s="98" t="s">
        <v>1147</v>
      </c>
      <c r="E293" s="173">
        <v>701052.8</v>
      </c>
      <c r="F293" s="173">
        <v>6259.4</v>
      </c>
      <c r="G293" s="171">
        <f t="shared" si="25"/>
        <v>736105.44000000006</v>
      </c>
      <c r="H293" s="240">
        <f>+E293</f>
        <v>701052.8</v>
      </c>
      <c r="I293" s="171" t="s">
        <v>2584</v>
      </c>
      <c r="J293" s="172">
        <f t="shared" si="26"/>
        <v>4.7619047619047636</v>
      </c>
      <c r="K293" s="172">
        <f t="shared" si="26"/>
        <v>99.107142857142847</v>
      </c>
      <c r="L293" s="173">
        <v>5</v>
      </c>
      <c r="M293" s="174">
        <f t="shared" si="22"/>
        <v>1768280.5000000002</v>
      </c>
      <c r="N293" s="174">
        <f t="shared" si="23"/>
        <v>3592895.6000000006</v>
      </c>
      <c r="P293" s="98" t="s">
        <v>2322</v>
      </c>
      <c r="Q293" s="267">
        <f t="shared" si="24"/>
        <v>3592895.6000000006</v>
      </c>
    </row>
    <row r="294" spans="1:17" ht="14.25" customHeight="1">
      <c r="A294" s="98">
        <v>289</v>
      </c>
      <c r="B294" s="98" t="s">
        <v>1097</v>
      </c>
      <c r="C294" s="98" t="s">
        <v>2322</v>
      </c>
      <c r="D294" s="98" t="s">
        <v>1148</v>
      </c>
      <c r="E294" s="173">
        <v>2003008</v>
      </c>
      <c r="F294" s="173">
        <v>2003008</v>
      </c>
      <c r="G294" s="239">
        <f t="shared" si="25"/>
        <v>2795138.85</v>
      </c>
      <c r="H294" s="240">
        <v>2662037</v>
      </c>
      <c r="I294" s="171" t="s">
        <v>2584</v>
      </c>
      <c r="J294" s="172">
        <f t="shared" si="26"/>
        <v>28.339588568202974</v>
      </c>
      <c r="K294" s="172">
        <f t="shared" si="26"/>
        <v>24.756567996613118</v>
      </c>
      <c r="L294" s="336">
        <v>4</v>
      </c>
      <c r="M294" s="174">
        <f t="shared" si="22"/>
        <v>8012032</v>
      </c>
      <c r="N294" s="174">
        <f t="shared" si="23"/>
        <v>10914351.699999999</v>
      </c>
      <c r="P294" s="98" t="s">
        <v>2322</v>
      </c>
      <c r="Q294" s="267">
        <f t="shared" si="24"/>
        <v>10914351.699999999</v>
      </c>
    </row>
    <row r="295" spans="1:17" ht="14.25" customHeight="1">
      <c r="A295" s="98">
        <v>290</v>
      </c>
      <c r="B295" s="98" t="s">
        <v>1097</v>
      </c>
      <c r="C295" s="98" t="s">
        <v>2322</v>
      </c>
      <c r="D295" s="98" t="s">
        <v>1149</v>
      </c>
      <c r="E295" s="173">
        <v>6259.4</v>
      </c>
      <c r="F295" s="173">
        <v>6259.4</v>
      </c>
      <c r="G295" s="239">
        <f t="shared" si="25"/>
        <v>2184126</v>
      </c>
      <c r="H295" s="240">
        <v>2080120</v>
      </c>
      <c r="I295" s="171" t="s">
        <v>2584</v>
      </c>
      <c r="J295" s="172">
        <f t="shared" si="26"/>
        <v>99.713413969706878</v>
      </c>
      <c r="K295" s="172">
        <f t="shared" si="26"/>
        <v>99.699084668192228</v>
      </c>
      <c r="L295" s="336">
        <v>4</v>
      </c>
      <c r="M295" s="174">
        <f>+L295*((E295+F295)/2)</f>
        <v>25037.599999999999</v>
      </c>
      <c r="N295" s="174">
        <f t="shared" si="23"/>
        <v>8528492</v>
      </c>
      <c r="P295" s="98" t="s">
        <v>2322</v>
      </c>
      <c r="Q295" s="267">
        <f t="shared" si="24"/>
        <v>8528492</v>
      </c>
    </row>
    <row r="296" spans="1:17" ht="14.25" customHeight="1">
      <c r="A296" s="98">
        <v>291</v>
      </c>
      <c r="B296" s="98" t="s">
        <v>1097</v>
      </c>
      <c r="C296" s="98" t="s">
        <v>2322</v>
      </c>
      <c r="D296" s="98" t="s">
        <v>1150</v>
      </c>
      <c r="E296" s="173">
        <v>7511.28</v>
      </c>
      <c r="F296" s="173">
        <v>7511.28</v>
      </c>
      <c r="G296" s="239">
        <f t="shared" si="25"/>
        <v>2370301.5</v>
      </c>
      <c r="H296" s="240">
        <v>2257430</v>
      </c>
      <c r="I296" s="175" t="s">
        <v>2584</v>
      </c>
      <c r="J296" s="172">
        <f t="shared" si="26"/>
        <v>99.683108667821386</v>
      </c>
      <c r="K296" s="172">
        <f t="shared" si="26"/>
        <v>99.667264101212453</v>
      </c>
      <c r="L296" s="336">
        <v>0</v>
      </c>
      <c r="M296" s="174">
        <f t="shared" si="22"/>
        <v>0</v>
      </c>
      <c r="N296" s="174">
        <f t="shared" si="23"/>
        <v>0</v>
      </c>
      <c r="P296" s="98" t="s">
        <v>2322</v>
      </c>
      <c r="Q296" s="267">
        <f t="shared" si="24"/>
        <v>0</v>
      </c>
    </row>
    <row r="297" spans="1:17" ht="14.25" customHeight="1">
      <c r="A297" s="98">
        <v>292</v>
      </c>
      <c r="B297" s="98" t="s">
        <v>1097</v>
      </c>
      <c r="C297" s="98" t="s">
        <v>2322</v>
      </c>
      <c r="D297" s="98" t="s">
        <v>1151</v>
      </c>
      <c r="E297" s="173">
        <v>10015.040000000001</v>
      </c>
      <c r="F297" s="173">
        <v>312970</v>
      </c>
      <c r="G297" s="239">
        <f t="shared" si="25"/>
        <v>3367152.6</v>
      </c>
      <c r="H297" s="240">
        <v>3206812</v>
      </c>
      <c r="I297" s="171" t="s">
        <v>2584</v>
      </c>
      <c r="J297" s="172">
        <f t="shared" si="26"/>
        <v>99.702566494907302</v>
      </c>
      <c r="K297" s="172">
        <f t="shared" si="26"/>
        <v>90.240463114145768</v>
      </c>
      <c r="L297" s="173">
        <v>1</v>
      </c>
      <c r="M297" s="174">
        <f t="shared" si="22"/>
        <v>161492.51999999999</v>
      </c>
      <c r="N297" s="174">
        <f t="shared" si="23"/>
        <v>3286982.3</v>
      </c>
      <c r="P297" s="98" t="s">
        <v>2322</v>
      </c>
      <c r="Q297" s="267">
        <f t="shared" si="24"/>
        <v>3286982.3</v>
      </c>
    </row>
    <row r="298" spans="1:17" ht="14.25" customHeight="1">
      <c r="A298" s="98">
        <v>293</v>
      </c>
      <c r="B298" s="98" t="s">
        <v>1097</v>
      </c>
      <c r="C298" s="98" t="s">
        <v>2322</v>
      </c>
      <c r="D298" s="98" t="s">
        <v>1152</v>
      </c>
      <c r="E298" s="173">
        <v>25037.599999999999</v>
      </c>
      <c r="F298" s="173">
        <v>250376</v>
      </c>
      <c r="G298" s="239">
        <f t="shared" si="25"/>
        <v>798000</v>
      </c>
      <c r="H298" s="240">
        <v>760000</v>
      </c>
      <c r="I298" s="171" t="s">
        <v>2584</v>
      </c>
      <c r="J298" s="172">
        <f t="shared" si="26"/>
        <v>96.862456140350886</v>
      </c>
      <c r="K298" s="172">
        <f t="shared" si="26"/>
        <v>67.055789473684214</v>
      </c>
      <c r="L298" s="173">
        <v>0</v>
      </c>
      <c r="M298" s="174">
        <f t="shared" si="22"/>
        <v>0</v>
      </c>
      <c r="N298" s="174">
        <f t="shared" si="23"/>
        <v>0</v>
      </c>
      <c r="P298" s="98" t="s">
        <v>2322</v>
      </c>
      <c r="Q298" s="267">
        <f t="shared" si="24"/>
        <v>0</v>
      </c>
    </row>
    <row r="299" spans="1:17" ht="14.25" customHeight="1">
      <c r="A299" s="98">
        <v>294</v>
      </c>
      <c r="B299" s="98" t="s">
        <v>1097</v>
      </c>
      <c r="C299" s="98" t="s">
        <v>2322</v>
      </c>
      <c r="D299" s="98" t="s">
        <v>1153</v>
      </c>
      <c r="E299" s="173">
        <v>25037.599999999999</v>
      </c>
      <c r="F299" s="173">
        <v>250376</v>
      </c>
      <c r="G299" s="239">
        <f t="shared" si="25"/>
        <v>798000</v>
      </c>
      <c r="H299" s="240">
        <v>760000</v>
      </c>
      <c r="I299" s="171" t="s">
        <v>2584</v>
      </c>
      <c r="J299" s="172">
        <f t="shared" si="26"/>
        <v>96.862456140350886</v>
      </c>
      <c r="K299" s="172">
        <f t="shared" si="26"/>
        <v>67.055789473684214</v>
      </c>
      <c r="L299" s="173">
        <v>0</v>
      </c>
      <c r="M299" s="174">
        <f t="shared" si="22"/>
        <v>0</v>
      </c>
      <c r="N299" s="174">
        <f t="shared" si="23"/>
        <v>0</v>
      </c>
      <c r="P299" s="98" t="s">
        <v>2322</v>
      </c>
      <c r="Q299" s="267">
        <f t="shared" si="24"/>
        <v>0</v>
      </c>
    </row>
    <row r="300" spans="1:17" ht="14.25" customHeight="1">
      <c r="A300" s="98">
        <v>295</v>
      </c>
      <c r="B300" s="98" t="s">
        <v>1097</v>
      </c>
      <c r="C300" s="98" t="s">
        <v>2322</v>
      </c>
      <c r="D300" s="98" t="s">
        <v>1154</v>
      </c>
      <c r="E300" s="173">
        <v>25037.599999999999</v>
      </c>
      <c r="F300" s="173">
        <v>250376</v>
      </c>
      <c r="G300" s="239">
        <f t="shared" si="25"/>
        <v>761250</v>
      </c>
      <c r="H300" s="239">
        <v>725000</v>
      </c>
      <c r="I300" s="171" t="s">
        <v>2584</v>
      </c>
      <c r="J300" s="172">
        <f t="shared" si="26"/>
        <v>96.710988505747125</v>
      </c>
      <c r="K300" s="172">
        <f t="shared" si="26"/>
        <v>65.465379310344829</v>
      </c>
      <c r="L300" s="173">
        <v>0</v>
      </c>
      <c r="M300" s="174">
        <f t="shared" si="22"/>
        <v>0</v>
      </c>
      <c r="N300" s="174">
        <f t="shared" si="23"/>
        <v>0</v>
      </c>
      <c r="P300" s="98" t="s">
        <v>2322</v>
      </c>
      <c r="Q300" s="267">
        <f t="shared" si="24"/>
        <v>0</v>
      </c>
    </row>
    <row r="301" spans="1:17" ht="14.25" customHeight="1">
      <c r="A301" s="98">
        <v>296</v>
      </c>
      <c r="B301" s="98" t="s">
        <v>1097</v>
      </c>
      <c r="C301" s="98" t="s">
        <v>2322</v>
      </c>
      <c r="D301" s="98" t="s">
        <v>1155</v>
      </c>
      <c r="E301" s="173">
        <v>25037.599999999999</v>
      </c>
      <c r="F301" s="173">
        <v>250376</v>
      </c>
      <c r="G301" s="239">
        <f t="shared" si="25"/>
        <v>761250</v>
      </c>
      <c r="H301" s="240">
        <v>725000</v>
      </c>
      <c r="I301" s="171" t="s">
        <v>2584</v>
      </c>
      <c r="J301" s="172">
        <f t="shared" si="26"/>
        <v>96.710988505747125</v>
      </c>
      <c r="K301" s="172">
        <f t="shared" si="26"/>
        <v>65.465379310344829</v>
      </c>
      <c r="L301" s="173">
        <v>0</v>
      </c>
      <c r="M301" s="174">
        <f>+L301*((E301+F301)/2)</f>
        <v>0</v>
      </c>
      <c r="N301" s="174">
        <f t="shared" si="23"/>
        <v>0</v>
      </c>
      <c r="P301" s="98" t="s">
        <v>2322</v>
      </c>
      <c r="Q301" s="267">
        <f t="shared" si="24"/>
        <v>0</v>
      </c>
    </row>
    <row r="302" spans="1:17" ht="14.25" customHeight="1">
      <c r="A302" s="98">
        <v>297</v>
      </c>
      <c r="B302" s="98" t="s">
        <v>1097</v>
      </c>
      <c r="C302" s="104" t="s">
        <v>2322</v>
      </c>
      <c r="D302" s="104" t="s">
        <v>1156</v>
      </c>
      <c r="E302" s="173">
        <v>7511.28</v>
      </c>
      <c r="F302" s="173">
        <v>7511.28</v>
      </c>
      <c r="G302" s="239">
        <f t="shared" si="25"/>
        <v>7886.8440000000001</v>
      </c>
      <c r="H302" s="240">
        <f>+F302</f>
        <v>7511.28</v>
      </c>
      <c r="I302" s="171" t="s">
        <v>2597</v>
      </c>
      <c r="J302" s="172">
        <f t="shared" si="26"/>
        <v>4.7619047619047654</v>
      </c>
      <c r="K302" s="172">
        <f t="shared" si="26"/>
        <v>0</v>
      </c>
      <c r="L302" s="173">
        <v>0</v>
      </c>
      <c r="M302" s="174">
        <f t="shared" si="22"/>
        <v>0</v>
      </c>
      <c r="N302" s="174">
        <f t="shared" si="23"/>
        <v>0</v>
      </c>
      <c r="P302" s="98" t="s">
        <v>2322</v>
      </c>
      <c r="Q302" s="267">
        <f t="shared" si="24"/>
        <v>0</v>
      </c>
    </row>
    <row r="303" spans="1:17" ht="14.25" customHeight="1">
      <c r="A303" s="98">
        <v>298</v>
      </c>
      <c r="B303" s="98" t="s">
        <v>1097</v>
      </c>
      <c r="C303" s="104" t="s">
        <v>2322</v>
      </c>
      <c r="D303" s="104" t="s">
        <v>1157</v>
      </c>
      <c r="E303" s="173">
        <v>175263.2</v>
      </c>
      <c r="F303" s="173">
        <v>10015.040000000001</v>
      </c>
      <c r="G303" s="239">
        <f t="shared" si="25"/>
        <v>840000</v>
      </c>
      <c r="H303" s="240">
        <v>800000</v>
      </c>
      <c r="I303" s="171" t="s">
        <v>2584</v>
      </c>
      <c r="J303" s="172">
        <f t="shared" si="26"/>
        <v>79.135333333333335</v>
      </c>
      <c r="K303" s="172">
        <f t="shared" si="26"/>
        <v>98.74812</v>
      </c>
      <c r="L303" s="173">
        <v>0</v>
      </c>
      <c r="M303" s="174">
        <f t="shared" si="22"/>
        <v>0</v>
      </c>
      <c r="N303" s="174">
        <f t="shared" si="23"/>
        <v>0</v>
      </c>
      <c r="P303" s="98" t="s">
        <v>2322</v>
      </c>
      <c r="Q303" s="267">
        <f t="shared" si="24"/>
        <v>0</v>
      </c>
    </row>
    <row r="304" spans="1:17" ht="14.25" customHeight="1">
      <c r="A304" s="98">
        <v>299</v>
      </c>
      <c r="B304" s="98" t="s">
        <v>1097</v>
      </c>
      <c r="C304" s="104" t="s">
        <v>2322</v>
      </c>
      <c r="D304" s="104" t="s">
        <v>1158</v>
      </c>
      <c r="E304" s="173">
        <v>938910</v>
      </c>
      <c r="F304" s="173">
        <v>2315978</v>
      </c>
      <c r="G304" s="239">
        <f t="shared" si="25"/>
        <v>3675000</v>
      </c>
      <c r="H304" s="240">
        <v>3500000</v>
      </c>
      <c r="I304" s="175" t="s">
        <v>2584</v>
      </c>
      <c r="J304" s="172">
        <f t="shared" si="26"/>
        <v>74.451428571428565</v>
      </c>
      <c r="K304" s="172">
        <f t="shared" si="26"/>
        <v>33.8292</v>
      </c>
      <c r="L304" s="173">
        <v>1</v>
      </c>
      <c r="M304" s="174">
        <f t="shared" si="22"/>
        <v>1627444</v>
      </c>
      <c r="N304" s="174">
        <f t="shared" si="23"/>
        <v>3587500</v>
      </c>
      <c r="P304" s="98" t="s">
        <v>2322</v>
      </c>
      <c r="Q304" s="267">
        <f t="shared" si="24"/>
        <v>3587500</v>
      </c>
    </row>
    <row r="305" spans="1:17" ht="14.25" customHeight="1">
      <c r="A305" s="98">
        <v>300</v>
      </c>
      <c r="B305" s="98" t="s">
        <v>1097</v>
      </c>
      <c r="C305" s="104" t="s">
        <v>2322</v>
      </c>
      <c r="D305" s="104" t="s">
        <v>1159</v>
      </c>
      <c r="E305" s="173">
        <v>237857.2</v>
      </c>
      <c r="F305" s="173">
        <v>2503.7600000000002</v>
      </c>
      <c r="G305" s="239">
        <f t="shared" si="25"/>
        <v>2628.9480000000003</v>
      </c>
      <c r="H305" s="240">
        <f>+F305</f>
        <v>2503.7600000000002</v>
      </c>
      <c r="I305" s="171" t="s">
        <v>2597</v>
      </c>
      <c r="J305" s="172">
        <f t="shared" si="26"/>
        <v>-8947.6190476190459</v>
      </c>
      <c r="K305" s="172">
        <f t="shared" si="26"/>
        <v>0</v>
      </c>
      <c r="L305" s="173">
        <v>1</v>
      </c>
      <c r="M305" s="174">
        <f t="shared" si="22"/>
        <v>120180.48000000001</v>
      </c>
      <c r="N305" s="174">
        <f t="shared" si="23"/>
        <v>2566.3540000000003</v>
      </c>
      <c r="P305" s="98" t="s">
        <v>2322</v>
      </c>
      <c r="Q305" s="267">
        <f t="shared" si="24"/>
        <v>2566.3540000000003</v>
      </c>
    </row>
    <row r="306" spans="1:17" ht="14.25" customHeight="1">
      <c r="A306" s="98">
        <v>301</v>
      </c>
      <c r="B306" s="98" t="s">
        <v>1097</v>
      </c>
      <c r="C306" s="104" t="s">
        <v>2322</v>
      </c>
      <c r="D306" s="104" t="s">
        <v>1160</v>
      </c>
      <c r="E306" s="173">
        <v>7511.28</v>
      </c>
      <c r="F306" s="173">
        <v>7511.28</v>
      </c>
      <c r="G306" s="239">
        <f t="shared" si="25"/>
        <v>7886.8440000000001</v>
      </c>
      <c r="H306" s="240">
        <f>+F306</f>
        <v>7511.28</v>
      </c>
      <c r="I306" s="171" t="s">
        <v>2597</v>
      </c>
      <c r="J306" s="172">
        <f t="shared" si="26"/>
        <v>4.7619047619047654</v>
      </c>
      <c r="K306" s="172">
        <f t="shared" si="26"/>
        <v>0</v>
      </c>
      <c r="L306" s="173">
        <v>0</v>
      </c>
      <c r="M306" s="174">
        <f t="shared" si="22"/>
        <v>0</v>
      </c>
      <c r="N306" s="174">
        <f t="shared" si="23"/>
        <v>0</v>
      </c>
      <c r="P306" s="98" t="s">
        <v>2322</v>
      </c>
      <c r="Q306" s="267">
        <f t="shared" si="24"/>
        <v>0</v>
      </c>
    </row>
    <row r="307" spans="1:17" ht="14.25" customHeight="1">
      <c r="A307" s="98">
        <v>302</v>
      </c>
      <c r="B307" s="98" t="s">
        <v>1097</v>
      </c>
      <c r="C307" s="104" t="s">
        <v>2322</v>
      </c>
      <c r="D307" s="104" t="s">
        <v>1161</v>
      </c>
      <c r="E307" s="173">
        <v>10015.040000000001</v>
      </c>
      <c r="F307" s="173">
        <v>10015.040000000001</v>
      </c>
      <c r="G307" s="239">
        <f t="shared" si="25"/>
        <v>862048.95000000007</v>
      </c>
      <c r="H307" s="240">
        <v>820999</v>
      </c>
      <c r="I307" s="171" t="s">
        <v>2927</v>
      </c>
      <c r="J307" s="172">
        <f t="shared" si="26"/>
        <v>98.838228385986653</v>
      </c>
      <c r="K307" s="172">
        <f t="shared" si="26"/>
        <v>98.780139805285998</v>
      </c>
      <c r="L307" s="173">
        <v>0</v>
      </c>
      <c r="M307" s="174">
        <f t="shared" si="22"/>
        <v>0</v>
      </c>
      <c r="N307" s="174">
        <f t="shared" si="23"/>
        <v>0</v>
      </c>
      <c r="P307" s="98" t="s">
        <v>2322</v>
      </c>
      <c r="Q307" s="267">
        <f t="shared" si="24"/>
        <v>0</v>
      </c>
    </row>
    <row r="308" spans="1:17" ht="14.25" customHeight="1">
      <c r="A308" s="98">
        <v>303</v>
      </c>
      <c r="B308" s="98" t="s">
        <v>1097</v>
      </c>
      <c r="C308" s="104" t="s">
        <v>2322</v>
      </c>
      <c r="D308" s="104" t="s">
        <v>1162</v>
      </c>
      <c r="E308" s="173">
        <v>200300.79999999999</v>
      </c>
      <c r="F308" s="173">
        <v>15022.56</v>
      </c>
      <c r="G308" s="239">
        <f t="shared" si="25"/>
        <v>290633.7</v>
      </c>
      <c r="H308" s="240">
        <v>276794</v>
      </c>
      <c r="I308" s="171" t="s">
        <v>2603</v>
      </c>
      <c r="J308" s="172">
        <f t="shared" si="26"/>
        <v>31.081357736559806</v>
      </c>
      <c r="K308" s="172">
        <f t="shared" si="26"/>
        <v>94.572656921754088</v>
      </c>
      <c r="L308" s="173">
        <v>1</v>
      </c>
      <c r="M308" s="174">
        <f t="shared" si="22"/>
        <v>107661.68</v>
      </c>
      <c r="N308" s="174">
        <f t="shared" si="23"/>
        <v>283713.84999999998</v>
      </c>
      <c r="P308" s="98" t="s">
        <v>2322</v>
      </c>
      <c r="Q308" s="267">
        <f t="shared" si="24"/>
        <v>283713.84999999998</v>
      </c>
    </row>
    <row r="309" spans="1:17" ht="14.25" customHeight="1">
      <c r="A309" s="98">
        <v>304</v>
      </c>
      <c r="B309" s="98" t="s">
        <v>1097</v>
      </c>
      <c r="C309" s="104" t="s">
        <v>2322</v>
      </c>
      <c r="D309" s="104" t="s">
        <v>1163</v>
      </c>
      <c r="E309" s="173">
        <v>6259.4</v>
      </c>
      <c r="F309" s="173">
        <v>6259.4</v>
      </c>
      <c r="G309" s="239">
        <f t="shared" si="25"/>
        <v>292855.5</v>
      </c>
      <c r="H309" s="240">
        <v>278910</v>
      </c>
      <c r="I309" s="171" t="s">
        <v>2924</v>
      </c>
      <c r="J309" s="172">
        <f t="shared" si="26"/>
        <v>97.862631912325355</v>
      </c>
      <c r="K309" s="172">
        <f t="shared" si="26"/>
        <v>97.755763507941623</v>
      </c>
      <c r="L309" s="173">
        <v>0</v>
      </c>
      <c r="M309" s="174">
        <f t="shared" si="22"/>
        <v>0</v>
      </c>
      <c r="N309" s="174">
        <f t="shared" si="23"/>
        <v>0</v>
      </c>
      <c r="P309" s="98" t="s">
        <v>2322</v>
      </c>
      <c r="Q309" s="267">
        <f t="shared" si="24"/>
        <v>0</v>
      </c>
    </row>
    <row r="310" spans="1:17" ht="14.25" customHeight="1">
      <c r="A310" s="98">
        <v>305</v>
      </c>
      <c r="B310" s="98" t="s">
        <v>1097</v>
      </c>
      <c r="C310" s="104" t="s">
        <v>2322</v>
      </c>
      <c r="D310" s="104" t="s">
        <v>1164</v>
      </c>
      <c r="E310" s="173">
        <v>525789.6</v>
      </c>
      <c r="F310" s="173">
        <v>6259.4</v>
      </c>
      <c r="G310" s="239">
        <f t="shared" si="25"/>
        <v>576450</v>
      </c>
      <c r="H310" s="240">
        <v>549000</v>
      </c>
      <c r="I310" s="171" t="s">
        <v>2584</v>
      </c>
      <c r="J310" s="172">
        <f t="shared" si="26"/>
        <v>8.7883424408014612</v>
      </c>
      <c r="K310" s="172">
        <f t="shared" si="26"/>
        <v>98.859854280510021</v>
      </c>
      <c r="L310" s="173">
        <v>0</v>
      </c>
      <c r="M310" s="174">
        <f t="shared" si="22"/>
        <v>0</v>
      </c>
      <c r="N310" s="174">
        <f t="shared" si="23"/>
        <v>0</v>
      </c>
      <c r="P310" s="98" t="s">
        <v>2322</v>
      </c>
      <c r="Q310" s="267">
        <f t="shared" si="24"/>
        <v>0</v>
      </c>
    </row>
    <row r="311" spans="1:17" ht="14.25" customHeight="1">
      <c r="A311" s="98">
        <v>306</v>
      </c>
      <c r="B311" s="98" t="s">
        <v>1097</v>
      </c>
      <c r="C311" s="104" t="s">
        <v>2322</v>
      </c>
      <c r="D311" s="104" t="s">
        <v>1165</v>
      </c>
      <c r="E311" s="173">
        <v>525789.6</v>
      </c>
      <c r="F311" s="173">
        <v>400601.59999999998</v>
      </c>
      <c r="G311" s="239">
        <f t="shared" si="25"/>
        <v>552778.80000000005</v>
      </c>
      <c r="H311" s="239">
        <v>526456</v>
      </c>
      <c r="I311" s="171" t="s">
        <v>2584</v>
      </c>
      <c r="J311" s="172">
        <f t="shared" si="26"/>
        <v>4.8824593128390719</v>
      </c>
      <c r="K311" s="172">
        <f t="shared" si="26"/>
        <v>23.905967450271252</v>
      </c>
      <c r="L311" s="173">
        <v>0</v>
      </c>
      <c r="M311" s="174">
        <f t="shared" si="22"/>
        <v>0</v>
      </c>
      <c r="N311" s="174">
        <f t="shared" si="23"/>
        <v>0</v>
      </c>
      <c r="P311" s="98" t="s">
        <v>2322</v>
      </c>
      <c r="Q311" s="267">
        <f t="shared" si="24"/>
        <v>0</v>
      </c>
    </row>
    <row r="312" spans="1:17" ht="14.25" customHeight="1">
      <c r="A312" s="98">
        <v>307</v>
      </c>
      <c r="B312" s="98" t="s">
        <v>1097</v>
      </c>
      <c r="C312" s="104" t="s">
        <v>2322</v>
      </c>
      <c r="D312" s="104" t="s">
        <v>1166</v>
      </c>
      <c r="E312" s="173">
        <v>3755.64</v>
      </c>
      <c r="F312" s="173">
        <v>3755.64</v>
      </c>
      <c r="G312" s="239">
        <f t="shared" si="25"/>
        <v>356895</v>
      </c>
      <c r="H312" s="240">
        <v>339900</v>
      </c>
      <c r="I312" s="171" t="s">
        <v>2924</v>
      </c>
      <c r="J312" s="172">
        <f t="shared" si="26"/>
        <v>98.947690497205059</v>
      </c>
      <c r="K312" s="172">
        <f t="shared" si="26"/>
        <v>98.895075022065299</v>
      </c>
      <c r="L312" s="173">
        <v>0</v>
      </c>
      <c r="M312" s="174">
        <f t="shared" si="22"/>
        <v>0</v>
      </c>
      <c r="N312" s="174">
        <f t="shared" si="23"/>
        <v>0</v>
      </c>
      <c r="P312" s="98" t="s">
        <v>2322</v>
      </c>
      <c r="Q312" s="267">
        <f t="shared" si="24"/>
        <v>0</v>
      </c>
    </row>
    <row r="313" spans="1:17" ht="14.25" customHeight="1">
      <c r="A313" s="98">
        <v>308</v>
      </c>
      <c r="B313" s="98" t="s">
        <v>1097</v>
      </c>
      <c r="C313" s="98" t="s">
        <v>2322</v>
      </c>
      <c r="D313" s="98" t="s">
        <v>1167</v>
      </c>
      <c r="E313" s="173">
        <v>519530.2</v>
      </c>
      <c r="F313" s="173">
        <v>513270.8</v>
      </c>
      <c r="G313" s="239">
        <f t="shared" si="25"/>
        <v>347445</v>
      </c>
      <c r="H313" s="240">
        <v>330900</v>
      </c>
      <c r="I313" s="171" t="s">
        <v>2668</v>
      </c>
      <c r="J313" s="172">
        <f t="shared" si="26"/>
        <v>-49.528759947617615</v>
      </c>
      <c r="K313" s="172">
        <f t="shared" si="26"/>
        <v>-55.113569054094889</v>
      </c>
      <c r="L313" s="173">
        <v>3</v>
      </c>
      <c r="M313" s="174">
        <f t="shared" si="22"/>
        <v>1549201.5</v>
      </c>
      <c r="N313" s="174">
        <f t="shared" si="23"/>
        <v>1017517.5</v>
      </c>
      <c r="P313" s="98" t="s">
        <v>2322</v>
      </c>
      <c r="Q313" s="267">
        <f t="shared" si="24"/>
        <v>1017517.5</v>
      </c>
    </row>
    <row r="314" spans="1:17" ht="14.25" customHeight="1">
      <c r="A314" s="98">
        <v>309</v>
      </c>
      <c r="B314" s="98" t="s">
        <v>1097</v>
      </c>
      <c r="C314" s="98" t="s">
        <v>2322</v>
      </c>
      <c r="D314" s="98" t="s">
        <v>1168</v>
      </c>
      <c r="E314" s="173">
        <v>1251880</v>
      </c>
      <c r="F314" s="173">
        <v>1264398.8</v>
      </c>
      <c r="G314" s="239">
        <f t="shared" si="25"/>
        <v>1543363.5</v>
      </c>
      <c r="H314" s="240">
        <v>1469870</v>
      </c>
      <c r="I314" s="171" t="s">
        <v>2584</v>
      </c>
      <c r="J314" s="172">
        <f t="shared" si="26"/>
        <v>18.886250711514172</v>
      </c>
      <c r="K314" s="172">
        <f t="shared" si="26"/>
        <v>13.978868879560775</v>
      </c>
      <c r="L314" s="173">
        <v>1</v>
      </c>
      <c r="M314" s="174">
        <f>+L314*((E314+F314)/2)</f>
        <v>1258139.3999999999</v>
      </c>
      <c r="N314" s="174">
        <f t="shared" si="23"/>
        <v>1506616.75</v>
      </c>
      <c r="P314" s="98" t="s">
        <v>2322</v>
      </c>
      <c r="Q314" s="267">
        <f t="shared" si="24"/>
        <v>1506616.75</v>
      </c>
    </row>
    <row r="315" spans="1:17" ht="14.25" customHeight="1">
      <c r="A315" s="98">
        <v>310</v>
      </c>
      <c r="B315" s="98" t="s">
        <v>1097</v>
      </c>
      <c r="C315" s="104" t="s">
        <v>2322</v>
      </c>
      <c r="D315" s="104" t="s">
        <v>1169</v>
      </c>
      <c r="E315" s="173">
        <v>3755.64</v>
      </c>
      <c r="F315" s="173">
        <v>3755.64</v>
      </c>
      <c r="G315" s="239">
        <f t="shared" si="25"/>
        <v>3943.422</v>
      </c>
      <c r="H315" s="240">
        <f>+F315</f>
        <v>3755.64</v>
      </c>
      <c r="I315" s="171" t="s">
        <v>2597</v>
      </c>
      <c r="J315" s="172">
        <f t="shared" si="26"/>
        <v>4.7619047619047654</v>
      </c>
      <c r="K315" s="172">
        <f t="shared" si="26"/>
        <v>0</v>
      </c>
      <c r="L315" s="173">
        <v>0</v>
      </c>
      <c r="M315" s="174">
        <f t="shared" si="22"/>
        <v>0</v>
      </c>
      <c r="N315" s="174">
        <f t="shared" si="23"/>
        <v>0</v>
      </c>
      <c r="P315" s="98" t="s">
        <v>2322</v>
      </c>
      <c r="Q315" s="267">
        <f t="shared" si="24"/>
        <v>0</v>
      </c>
    </row>
    <row r="316" spans="1:17" ht="14.25" customHeight="1">
      <c r="A316" s="98">
        <v>311</v>
      </c>
      <c r="B316" s="98" t="s">
        <v>1097</v>
      </c>
      <c r="C316" s="104" t="s">
        <v>2322</v>
      </c>
      <c r="D316" s="104" t="s">
        <v>1170</v>
      </c>
      <c r="E316" s="173">
        <v>4256.63</v>
      </c>
      <c r="F316" s="173">
        <v>4256.63</v>
      </c>
      <c r="G316" s="239">
        <f t="shared" si="25"/>
        <v>775833.45000000007</v>
      </c>
      <c r="H316" s="240">
        <v>738889</v>
      </c>
      <c r="I316" s="171" t="s">
        <v>2584</v>
      </c>
      <c r="J316" s="172">
        <f t="shared" si="26"/>
        <v>99.451347450925198</v>
      </c>
      <c r="K316" s="172">
        <f t="shared" si="26"/>
        <v>99.423914823471463</v>
      </c>
      <c r="L316" s="173">
        <v>0</v>
      </c>
      <c r="M316" s="174">
        <f t="shared" si="22"/>
        <v>0</v>
      </c>
      <c r="N316" s="174">
        <f t="shared" si="23"/>
        <v>0</v>
      </c>
      <c r="P316" s="98" t="s">
        <v>2322</v>
      </c>
      <c r="Q316" s="267">
        <f t="shared" si="24"/>
        <v>0</v>
      </c>
    </row>
    <row r="317" spans="1:17" ht="14.25" customHeight="1">
      <c r="A317" s="98">
        <v>312</v>
      </c>
      <c r="B317" s="98" t="s">
        <v>1097</v>
      </c>
      <c r="C317" s="104" t="s">
        <v>2322</v>
      </c>
      <c r="D317" s="104" t="s">
        <v>1171</v>
      </c>
      <c r="E317" s="173">
        <v>2503.7600000000002</v>
      </c>
      <c r="F317" s="173">
        <v>2503.7600000000002</v>
      </c>
      <c r="G317" s="239">
        <f t="shared" si="25"/>
        <v>2628.9480000000003</v>
      </c>
      <c r="H317" s="240">
        <f>+F317</f>
        <v>2503.7600000000002</v>
      </c>
      <c r="I317" s="171" t="s">
        <v>2597</v>
      </c>
      <c r="J317" s="172">
        <f t="shared" si="26"/>
        <v>4.7619047619047654</v>
      </c>
      <c r="K317" s="172">
        <f t="shared" si="26"/>
        <v>0</v>
      </c>
      <c r="L317" s="173">
        <v>0</v>
      </c>
      <c r="M317" s="174">
        <f t="shared" si="22"/>
        <v>0</v>
      </c>
      <c r="N317" s="174">
        <f t="shared" si="23"/>
        <v>0</v>
      </c>
      <c r="P317" s="98" t="s">
        <v>2322</v>
      </c>
      <c r="Q317" s="267">
        <f t="shared" si="24"/>
        <v>0</v>
      </c>
    </row>
    <row r="318" spans="1:17" ht="14.25" customHeight="1">
      <c r="A318" s="98">
        <v>313</v>
      </c>
      <c r="B318" s="98" t="s">
        <v>1097</v>
      </c>
      <c r="C318" s="104" t="s">
        <v>2322</v>
      </c>
      <c r="D318" s="104" t="s">
        <v>1172</v>
      </c>
      <c r="E318" s="173">
        <v>5633.46</v>
      </c>
      <c r="F318" s="173">
        <v>5633.46</v>
      </c>
      <c r="G318" s="239">
        <f t="shared" si="25"/>
        <v>5915.1330000000007</v>
      </c>
      <c r="H318" s="240">
        <f>+F318</f>
        <v>5633.46</v>
      </c>
      <c r="I318" s="171" t="s">
        <v>2597</v>
      </c>
      <c r="J318" s="172">
        <f t="shared" si="26"/>
        <v>4.7619047619047725</v>
      </c>
      <c r="K318" s="172">
        <f t="shared" si="26"/>
        <v>0</v>
      </c>
      <c r="L318" s="173">
        <v>0</v>
      </c>
      <c r="M318" s="174">
        <f t="shared" si="22"/>
        <v>0</v>
      </c>
      <c r="N318" s="174">
        <f t="shared" si="23"/>
        <v>0</v>
      </c>
      <c r="P318" s="98" t="s">
        <v>2322</v>
      </c>
      <c r="Q318" s="267">
        <f t="shared" si="24"/>
        <v>0</v>
      </c>
    </row>
    <row r="319" spans="1:17" ht="14.25" customHeight="1">
      <c r="A319" s="98">
        <v>314</v>
      </c>
      <c r="B319" s="98" t="s">
        <v>1097</v>
      </c>
      <c r="C319" s="104" t="s">
        <v>2322</v>
      </c>
      <c r="D319" s="104" t="s">
        <v>1173</v>
      </c>
      <c r="E319" s="173">
        <v>3755.64</v>
      </c>
      <c r="F319" s="173">
        <v>3755.64</v>
      </c>
      <c r="G319" s="239">
        <f t="shared" si="25"/>
        <v>3943.422</v>
      </c>
      <c r="H319" s="240">
        <f>+F319</f>
        <v>3755.64</v>
      </c>
      <c r="I319" s="171" t="s">
        <v>2597</v>
      </c>
      <c r="J319" s="172">
        <f t="shared" si="26"/>
        <v>4.7619047619047654</v>
      </c>
      <c r="K319" s="172">
        <f t="shared" si="26"/>
        <v>0</v>
      </c>
      <c r="L319" s="173">
        <v>0</v>
      </c>
      <c r="M319" s="174">
        <f t="shared" si="22"/>
        <v>0</v>
      </c>
      <c r="N319" s="174">
        <f t="shared" si="23"/>
        <v>0</v>
      </c>
      <c r="P319" s="98" t="s">
        <v>2322</v>
      </c>
      <c r="Q319" s="267">
        <f t="shared" si="24"/>
        <v>0</v>
      </c>
    </row>
    <row r="320" spans="1:17" ht="14.25" customHeight="1">
      <c r="A320" s="98">
        <v>315</v>
      </c>
      <c r="B320" s="98" t="s">
        <v>1097</v>
      </c>
      <c r="C320" s="104" t="s">
        <v>2322</v>
      </c>
      <c r="D320" s="104" t="s">
        <v>2581</v>
      </c>
      <c r="E320" s="173">
        <v>3755.64</v>
      </c>
      <c r="F320" s="173">
        <v>3755.64</v>
      </c>
      <c r="G320" s="239">
        <f t="shared" si="25"/>
        <v>3943.422</v>
      </c>
      <c r="H320" s="240">
        <f>+F320</f>
        <v>3755.64</v>
      </c>
      <c r="I320" s="171" t="s">
        <v>2597</v>
      </c>
      <c r="J320" s="172">
        <f t="shared" si="26"/>
        <v>4.7619047619047654</v>
      </c>
      <c r="K320" s="172">
        <f t="shared" si="26"/>
        <v>0</v>
      </c>
      <c r="L320" s="173">
        <v>0</v>
      </c>
      <c r="M320" s="174">
        <f t="shared" si="22"/>
        <v>0</v>
      </c>
      <c r="N320" s="174">
        <f t="shared" si="23"/>
        <v>0</v>
      </c>
      <c r="P320" s="98" t="s">
        <v>2322</v>
      </c>
      <c r="Q320" s="267">
        <f t="shared" si="24"/>
        <v>0</v>
      </c>
    </row>
    <row r="321" spans="1:17" ht="14.25" customHeight="1">
      <c r="A321" s="98">
        <v>316</v>
      </c>
      <c r="B321" s="98" t="s">
        <v>1097</v>
      </c>
      <c r="C321" s="104" t="s">
        <v>2322</v>
      </c>
      <c r="D321" s="104" t="s">
        <v>3285</v>
      </c>
      <c r="E321" s="173">
        <v>7511.28</v>
      </c>
      <c r="F321" s="173">
        <v>7511.28</v>
      </c>
      <c r="G321" s="239">
        <f t="shared" si="25"/>
        <v>7886.8440000000001</v>
      </c>
      <c r="H321" s="240">
        <f>+F321</f>
        <v>7511.28</v>
      </c>
      <c r="I321" s="171" t="s">
        <v>2597</v>
      </c>
      <c r="J321" s="172">
        <f t="shared" si="26"/>
        <v>4.7619047619047654</v>
      </c>
      <c r="K321" s="172">
        <f t="shared" si="26"/>
        <v>0</v>
      </c>
      <c r="L321" s="173">
        <v>0</v>
      </c>
      <c r="M321" s="174">
        <f t="shared" si="22"/>
        <v>0</v>
      </c>
      <c r="N321" s="174">
        <f t="shared" si="23"/>
        <v>0</v>
      </c>
      <c r="P321" s="98" t="s">
        <v>2322</v>
      </c>
      <c r="Q321" s="267">
        <f t="shared" si="24"/>
        <v>0</v>
      </c>
    </row>
    <row r="322" spans="1:17" ht="14.25" customHeight="1">
      <c r="A322" s="98">
        <v>317</v>
      </c>
      <c r="B322" s="98" t="s">
        <v>1097</v>
      </c>
      <c r="C322" s="104" t="s">
        <v>2322</v>
      </c>
      <c r="D322" s="104" t="s">
        <v>2466</v>
      </c>
      <c r="E322" s="173">
        <v>563346</v>
      </c>
      <c r="F322" s="173">
        <v>4757.62</v>
      </c>
      <c r="G322" s="239">
        <f t="shared" si="25"/>
        <v>787500</v>
      </c>
      <c r="H322" s="240">
        <v>750000</v>
      </c>
      <c r="I322" s="171" t="s">
        <v>2584</v>
      </c>
      <c r="J322" s="172">
        <f t="shared" si="26"/>
        <v>28.463999999999999</v>
      </c>
      <c r="K322" s="172">
        <f t="shared" si="26"/>
        <v>99.365650666666667</v>
      </c>
      <c r="L322" s="173">
        <v>1</v>
      </c>
      <c r="M322" s="174">
        <f t="shared" si="22"/>
        <v>284051.81</v>
      </c>
      <c r="N322" s="174">
        <f t="shared" si="23"/>
        <v>768750</v>
      </c>
      <c r="P322" s="98" t="s">
        <v>2322</v>
      </c>
      <c r="Q322" s="267">
        <f t="shared" si="24"/>
        <v>768750</v>
      </c>
    </row>
    <row r="323" spans="1:17" ht="14.25" customHeight="1">
      <c r="A323" s="98">
        <v>318</v>
      </c>
      <c r="B323" s="98" t="s">
        <v>1097</v>
      </c>
      <c r="C323" s="104" t="s">
        <v>2322</v>
      </c>
      <c r="D323" s="104" t="s">
        <v>1174</v>
      </c>
      <c r="E323" s="173">
        <v>1064098</v>
      </c>
      <c r="F323" s="173">
        <v>1439662</v>
      </c>
      <c r="G323" s="239">
        <f t="shared" si="25"/>
        <v>1478295</v>
      </c>
      <c r="H323" s="240">
        <v>1407900</v>
      </c>
      <c r="I323" s="171" t="s">
        <v>2584</v>
      </c>
      <c r="J323" s="172">
        <f t="shared" si="26"/>
        <v>28.0185619243791</v>
      </c>
      <c r="K323" s="172">
        <f t="shared" si="26"/>
        <v>-2.2559840897791039</v>
      </c>
      <c r="L323" s="173">
        <v>1</v>
      </c>
      <c r="M323" s="174">
        <f t="shared" si="22"/>
        <v>1251880</v>
      </c>
      <c r="N323" s="174">
        <f t="shared" si="23"/>
        <v>1443097.5</v>
      </c>
      <c r="P323" s="98" t="s">
        <v>2322</v>
      </c>
      <c r="Q323" s="267">
        <f t="shared" si="24"/>
        <v>1443097.5</v>
      </c>
    </row>
    <row r="324" spans="1:17" ht="14.25" customHeight="1">
      <c r="A324" s="98">
        <v>319</v>
      </c>
      <c r="B324" s="98" t="s">
        <v>1097</v>
      </c>
      <c r="C324" s="98" t="s">
        <v>2322</v>
      </c>
      <c r="D324" s="104" t="s">
        <v>1175</v>
      </c>
      <c r="E324" s="173">
        <v>2879.8</v>
      </c>
      <c r="F324" s="173">
        <v>2879.8</v>
      </c>
      <c r="G324" s="239">
        <f t="shared" si="25"/>
        <v>3024</v>
      </c>
      <c r="H324" s="240">
        <v>2880</v>
      </c>
      <c r="I324" s="171" t="s">
        <v>2597</v>
      </c>
      <c r="J324" s="172">
        <f t="shared" si="26"/>
        <v>4.7685185185185119</v>
      </c>
      <c r="K324" s="172">
        <f t="shared" si="26"/>
        <v>6.9444444444381288E-3</v>
      </c>
      <c r="L324" s="173">
        <v>1</v>
      </c>
      <c r="M324" s="174">
        <f t="shared" si="22"/>
        <v>2879.8</v>
      </c>
      <c r="N324" s="174">
        <f t="shared" si="23"/>
        <v>2952</v>
      </c>
      <c r="P324" s="98" t="s">
        <v>2322</v>
      </c>
      <c r="Q324" s="267">
        <f t="shared" si="24"/>
        <v>2952</v>
      </c>
    </row>
    <row r="325" spans="1:17" ht="14.25" customHeight="1">
      <c r="A325" s="98">
        <v>320</v>
      </c>
      <c r="B325" s="98" t="s">
        <v>1097</v>
      </c>
      <c r="C325" s="104" t="s">
        <v>2322</v>
      </c>
      <c r="D325" s="104" t="s">
        <v>1176</v>
      </c>
      <c r="E325" s="173">
        <v>3755.64</v>
      </c>
      <c r="F325" s="173">
        <v>3755.64</v>
      </c>
      <c r="G325" s="239">
        <f t="shared" si="25"/>
        <v>3943.422</v>
      </c>
      <c r="H325" s="240">
        <f>+F325</f>
        <v>3755.64</v>
      </c>
      <c r="I325" s="171" t="s">
        <v>2597</v>
      </c>
      <c r="J325" s="172">
        <f t="shared" si="26"/>
        <v>4.7619047619047654</v>
      </c>
      <c r="K325" s="172">
        <f t="shared" si="26"/>
        <v>0</v>
      </c>
      <c r="L325" s="173">
        <v>0</v>
      </c>
      <c r="M325" s="174">
        <f t="shared" si="22"/>
        <v>0</v>
      </c>
      <c r="N325" s="174">
        <f t="shared" si="23"/>
        <v>0</v>
      </c>
      <c r="P325" s="98" t="s">
        <v>2322</v>
      </c>
      <c r="Q325" s="267">
        <f t="shared" si="24"/>
        <v>0</v>
      </c>
    </row>
    <row r="326" spans="1:17" ht="14.25" customHeight="1">
      <c r="A326" s="98">
        <v>321</v>
      </c>
      <c r="B326" s="98" t="s">
        <v>1097</v>
      </c>
      <c r="C326" s="104" t="s">
        <v>2322</v>
      </c>
      <c r="D326" s="104" t="s">
        <v>2467</v>
      </c>
      <c r="E326" s="173">
        <v>2228346.4</v>
      </c>
      <c r="F326" s="173">
        <v>2110669.6800000002</v>
      </c>
      <c r="G326" s="239">
        <f t="shared" si="25"/>
        <v>1851384.1500000001</v>
      </c>
      <c r="H326" s="240">
        <v>1763223</v>
      </c>
      <c r="I326" s="175" t="s">
        <v>2584</v>
      </c>
      <c r="J326" s="172">
        <f t="shared" si="26"/>
        <v>-20.361103880034822</v>
      </c>
      <c r="K326" s="172">
        <f t="shared" si="26"/>
        <v>-19.70520348248634</v>
      </c>
      <c r="L326" s="173">
        <v>1</v>
      </c>
      <c r="M326" s="174">
        <f t="shared" si="22"/>
        <v>2169508.04</v>
      </c>
      <c r="N326" s="174">
        <f t="shared" si="23"/>
        <v>1807303.5750000002</v>
      </c>
      <c r="P326" s="98" t="s">
        <v>2322</v>
      </c>
      <c r="Q326" s="267">
        <f t="shared" si="24"/>
        <v>1807303.5750000002</v>
      </c>
    </row>
    <row r="327" spans="1:17" ht="14.25" customHeight="1">
      <c r="A327" s="98">
        <v>322</v>
      </c>
      <c r="B327" s="98" t="s">
        <v>1097</v>
      </c>
      <c r="C327" s="98" t="s">
        <v>2322</v>
      </c>
      <c r="D327" s="98" t="s">
        <v>1183</v>
      </c>
      <c r="E327" s="173">
        <v>1712571.84</v>
      </c>
      <c r="F327" s="173">
        <v>250376</v>
      </c>
      <c r="G327" s="239">
        <f t="shared" si="25"/>
        <v>1853145</v>
      </c>
      <c r="H327" s="240">
        <v>1764900</v>
      </c>
      <c r="I327" s="175" t="s">
        <v>2584</v>
      </c>
      <c r="J327" s="172">
        <f t="shared" si="26"/>
        <v>7.5856535781064034</v>
      </c>
      <c r="K327" s="172">
        <f t="shared" si="26"/>
        <v>85.813587172077746</v>
      </c>
      <c r="L327" s="173">
        <v>1</v>
      </c>
      <c r="M327" s="174">
        <f t="shared" ref="M327:M390" si="27">+L327*((E327+F327)/2)</f>
        <v>981473.92</v>
      </c>
      <c r="N327" s="174">
        <f t="shared" ref="N327:N390" si="28">(+L327*((G327+H327)/2))</f>
        <v>1809022.5</v>
      </c>
      <c r="P327" s="98" t="s">
        <v>2322</v>
      </c>
      <c r="Q327" s="267">
        <f t="shared" ref="Q327:Q390" si="29">+N327</f>
        <v>1809022.5</v>
      </c>
    </row>
    <row r="328" spans="1:17" ht="14.25" customHeight="1">
      <c r="A328" s="98">
        <v>323</v>
      </c>
      <c r="B328" s="98" t="s">
        <v>1097</v>
      </c>
      <c r="C328" s="104" t="s">
        <v>2322</v>
      </c>
      <c r="D328" s="104" t="s">
        <v>1177</v>
      </c>
      <c r="E328" s="173">
        <v>488233.2</v>
      </c>
      <c r="F328" s="173">
        <v>25037.599999999999</v>
      </c>
      <c r="G328" s="239">
        <f t="shared" si="25"/>
        <v>147000</v>
      </c>
      <c r="H328" s="239">
        <v>140000</v>
      </c>
      <c r="I328" s="171" t="s">
        <v>2917</v>
      </c>
      <c r="J328" s="172">
        <f t="shared" si="26"/>
        <v>-232.13142857142856</v>
      </c>
      <c r="K328" s="172">
        <f t="shared" si="26"/>
        <v>82.116</v>
      </c>
      <c r="L328" s="173">
        <v>1</v>
      </c>
      <c r="M328" s="174">
        <f t="shared" si="27"/>
        <v>256635.4</v>
      </c>
      <c r="N328" s="174">
        <f t="shared" si="28"/>
        <v>143500</v>
      </c>
      <c r="P328" s="98" t="s">
        <v>2322</v>
      </c>
      <c r="Q328" s="267">
        <f t="shared" si="29"/>
        <v>143500</v>
      </c>
    </row>
    <row r="329" spans="1:17" ht="14.25" customHeight="1">
      <c r="A329" s="98">
        <v>324</v>
      </c>
      <c r="B329" s="98" t="s">
        <v>1097</v>
      </c>
      <c r="C329" s="104" t="s">
        <v>2322</v>
      </c>
      <c r="D329" s="104" t="s">
        <v>1178</v>
      </c>
      <c r="E329" s="173">
        <v>2253384</v>
      </c>
      <c r="F329" s="173">
        <v>563346</v>
      </c>
      <c r="G329" s="239">
        <f t="shared" ref="G329:G389" si="30">+H329*1.05</f>
        <v>1795258.5</v>
      </c>
      <c r="H329" s="240">
        <v>1709770</v>
      </c>
      <c r="I329" s="171" t="s">
        <v>2584</v>
      </c>
      <c r="J329" s="172">
        <f t="shared" si="26"/>
        <v>-25.51863700965627</v>
      </c>
      <c r="K329" s="172">
        <f t="shared" si="26"/>
        <v>67.051357784965234</v>
      </c>
      <c r="L329" s="173">
        <v>1</v>
      </c>
      <c r="M329" s="174">
        <f t="shared" si="27"/>
        <v>1408365</v>
      </c>
      <c r="N329" s="174">
        <f t="shared" si="28"/>
        <v>1752514.25</v>
      </c>
      <c r="P329" s="98" t="s">
        <v>2322</v>
      </c>
      <c r="Q329" s="267">
        <f t="shared" si="29"/>
        <v>1752514.25</v>
      </c>
    </row>
    <row r="330" spans="1:17" ht="14.25" customHeight="1">
      <c r="A330" s="98">
        <v>325</v>
      </c>
      <c r="B330" s="98" t="s">
        <v>1097</v>
      </c>
      <c r="C330" s="104" t="s">
        <v>2322</v>
      </c>
      <c r="D330" s="104" t="s">
        <v>1179</v>
      </c>
      <c r="E330" s="173">
        <v>5633.46</v>
      </c>
      <c r="F330" s="173">
        <v>938910</v>
      </c>
      <c r="G330" s="239">
        <f t="shared" si="30"/>
        <v>985855.5</v>
      </c>
      <c r="H330" s="240">
        <f>+F330</f>
        <v>938910</v>
      </c>
      <c r="I330" s="175" t="s">
        <v>2597</v>
      </c>
      <c r="J330" s="172">
        <f t="shared" si="26"/>
        <v>99.428571428571431</v>
      </c>
      <c r="K330" s="172">
        <f t="shared" si="26"/>
        <v>0</v>
      </c>
      <c r="L330" s="173">
        <v>1</v>
      </c>
      <c r="M330" s="174">
        <f t="shared" si="27"/>
        <v>472271.73</v>
      </c>
      <c r="N330" s="174">
        <f t="shared" si="28"/>
        <v>962382.75</v>
      </c>
      <c r="P330" s="98" t="s">
        <v>2322</v>
      </c>
      <c r="Q330" s="267">
        <f t="shared" si="29"/>
        <v>962382.75</v>
      </c>
    </row>
    <row r="331" spans="1:17" ht="14.25" customHeight="1">
      <c r="A331" s="98">
        <v>326</v>
      </c>
      <c r="B331" s="104" t="s">
        <v>1097</v>
      </c>
      <c r="C331" s="104" t="s">
        <v>2322</v>
      </c>
      <c r="D331" s="104" t="s">
        <v>1180</v>
      </c>
      <c r="E331" s="173">
        <v>625.94000000000005</v>
      </c>
      <c r="F331" s="173">
        <v>625.94000000000005</v>
      </c>
      <c r="G331" s="239">
        <f t="shared" si="30"/>
        <v>2730000</v>
      </c>
      <c r="H331" s="240">
        <v>2600000</v>
      </c>
      <c r="I331" s="171" t="s">
        <v>2584</v>
      </c>
      <c r="J331" s="172">
        <f t="shared" si="26"/>
        <v>99.97707179487179</v>
      </c>
      <c r="K331" s="172">
        <f t="shared" si="26"/>
        <v>99.97592538461538</v>
      </c>
      <c r="L331" s="173">
        <v>0</v>
      </c>
      <c r="M331" s="174">
        <f t="shared" si="27"/>
        <v>0</v>
      </c>
      <c r="N331" s="174">
        <f t="shared" si="28"/>
        <v>0</v>
      </c>
      <c r="P331" s="98" t="s">
        <v>2322</v>
      </c>
      <c r="Q331" s="267">
        <f t="shared" si="29"/>
        <v>0</v>
      </c>
    </row>
    <row r="332" spans="1:17" ht="14.25" customHeight="1">
      <c r="A332" s="98">
        <v>327</v>
      </c>
      <c r="B332" s="104" t="s">
        <v>1097</v>
      </c>
      <c r="C332" s="104" t="s">
        <v>2322</v>
      </c>
      <c r="D332" s="104" t="s">
        <v>1181</v>
      </c>
      <c r="E332" s="173">
        <v>5007.5200000000004</v>
      </c>
      <c r="F332" s="173">
        <v>1214323.6000000001</v>
      </c>
      <c r="G332" s="239">
        <f t="shared" si="30"/>
        <v>1275039.7800000003</v>
      </c>
      <c r="H332" s="240">
        <f>+F332</f>
        <v>1214323.6000000001</v>
      </c>
      <c r="I332" s="175" t="s">
        <v>2597</v>
      </c>
      <c r="J332" s="172">
        <f t="shared" si="26"/>
        <v>99.607265586647031</v>
      </c>
      <c r="K332" s="172">
        <f t="shared" si="26"/>
        <v>0</v>
      </c>
      <c r="L332" s="173">
        <v>0</v>
      </c>
      <c r="M332" s="174">
        <f t="shared" si="27"/>
        <v>0</v>
      </c>
      <c r="N332" s="174">
        <f t="shared" si="28"/>
        <v>0</v>
      </c>
      <c r="P332" s="98" t="s">
        <v>2322</v>
      </c>
      <c r="Q332" s="267">
        <f t="shared" si="29"/>
        <v>0</v>
      </c>
    </row>
    <row r="333" spans="1:17" ht="14.25" customHeight="1">
      <c r="A333" s="98">
        <v>328</v>
      </c>
      <c r="B333" s="104" t="s">
        <v>1097</v>
      </c>
      <c r="C333" s="104" t="s">
        <v>2322</v>
      </c>
      <c r="D333" s="104" t="s">
        <v>1100</v>
      </c>
      <c r="E333" s="173">
        <v>50075.199999999997</v>
      </c>
      <c r="F333" s="173">
        <v>50075.199999999997</v>
      </c>
      <c r="G333" s="239">
        <f t="shared" si="30"/>
        <v>183225</v>
      </c>
      <c r="H333" s="240">
        <v>174500</v>
      </c>
      <c r="I333" s="175" t="s">
        <v>2604</v>
      </c>
      <c r="J333" s="172">
        <f t="shared" si="26"/>
        <v>72.670105062082129</v>
      </c>
      <c r="K333" s="172">
        <f t="shared" si="26"/>
        <v>71.303610315186248</v>
      </c>
      <c r="L333" s="173">
        <v>0</v>
      </c>
      <c r="M333" s="174">
        <f t="shared" si="27"/>
        <v>0</v>
      </c>
      <c r="N333" s="174">
        <f t="shared" si="28"/>
        <v>0</v>
      </c>
      <c r="P333" s="98" t="s">
        <v>2322</v>
      </c>
      <c r="Q333" s="267">
        <f t="shared" si="29"/>
        <v>0</v>
      </c>
    </row>
    <row r="334" spans="1:17" ht="14.25" customHeight="1">
      <c r="A334" s="98">
        <v>329</v>
      </c>
      <c r="B334" s="98" t="s">
        <v>1097</v>
      </c>
      <c r="C334" s="98" t="s">
        <v>2322</v>
      </c>
      <c r="D334" s="98" t="s">
        <v>1138</v>
      </c>
      <c r="E334" s="173">
        <v>1752632</v>
      </c>
      <c r="F334" s="173">
        <v>1752632</v>
      </c>
      <c r="G334" s="239">
        <f t="shared" si="30"/>
        <v>1916108.25</v>
      </c>
      <c r="H334" s="239">
        <v>1824865</v>
      </c>
      <c r="I334" s="171" t="s">
        <v>2584</v>
      </c>
      <c r="J334" s="172">
        <f t="shared" si="26"/>
        <v>8.5316813389848942</v>
      </c>
      <c r="K334" s="172">
        <f t="shared" si="26"/>
        <v>3.9582654059341373</v>
      </c>
      <c r="L334" s="173">
        <v>3</v>
      </c>
      <c r="M334" s="174">
        <f t="shared" si="27"/>
        <v>5257896</v>
      </c>
      <c r="N334" s="174">
        <f t="shared" si="28"/>
        <v>5611459.875</v>
      </c>
      <c r="P334" s="98" t="s">
        <v>2322</v>
      </c>
      <c r="Q334" s="267">
        <f t="shared" si="29"/>
        <v>5611459.875</v>
      </c>
    </row>
    <row r="335" spans="1:17" ht="14.25" customHeight="1">
      <c r="A335" s="98">
        <v>330</v>
      </c>
      <c r="B335" s="98" t="s">
        <v>1097</v>
      </c>
      <c r="C335" s="98" t="s">
        <v>2322</v>
      </c>
      <c r="D335" s="98" t="s">
        <v>1146</v>
      </c>
      <c r="E335" s="173">
        <v>1314474</v>
      </c>
      <c r="F335" s="173">
        <v>876316</v>
      </c>
      <c r="G335" s="239">
        <f t="shared" si="30"/>
        <v>1508535</v>
      </c>
      <c r="H335" s="240">
        <v>1436700</v>
      </c>
      <c r="I335" s="175" t="s">
        <v>2584</v>
      </c>
      <c r="J335" s="172">
        <f t="shared" si="26"/>
        <v>12.864202686712606</v>
      </c>
      <c r="K335" s="172">
        <f t="shared" si="26"/>
        <v>39.004941880698823</v>
      </c>
      <c r="L335" s="173">
        <v>17</v>
      </c>
      <c r="M335" s="174">
        <f t="shared" si="27"/>
        <v>18621715</v>
      </c>
      <c r="N335" s="174">
        <f t="shared" si="28"/>
        <v>25034497.5</v>
      </c>
      <c r="P335" s="98" t="s">
        <v>2322</v>
      </c>
      <c r="Q335" s="267">
        <f t="shared" si="29"/>
        <v>25034497.5</v>
      </c>
    </row>
    <row r="336" spans="1:17" ht="14.25" customHeight="1">
      <c r="A336" s="98">
        <v>331</v>
      </c>
      <c r="B336" s="104" t="s">
        <v>1097</v>
      </c>
      <c r="C336" s="104" t="s">
        <v>2322</v>
      </c>
      <c r="D336" s="104" t="s">
        <v>2468</v>
      </c>
      <c r="E336" s="173">
        <v>6259.4</v>
      </c>
      <c r="F336" s="173">
        <v>6259.4</v>
      </c>
      <c r="G336" s="239">
        <f t="shared" si="30"/>
        <v>1618977.1500000001</v>
      </c>
      <c r="H336" s="240">
        <v>1541883</v>
      </c>
      <c r="I336" s="175" t="s">
        <v>2584</v>
      </c>
      <c r="J336" s="172">
        <f t="shared" si="26"/>
        <v>99.613373172067327</v>
      </c>
      <c r="K336" s="172">
        <f t="shared" si="26"/>
        <v>99.59404183067069</v>
      </c>
      <c r="L336" s="173">
        <v>0</v>
      </c>
      <c r="M336" s="174">
        <f t="shared" si="27"/>
        <v>0</v>
      </c>
      <c r="N336" s="174">
        <f t="shared" si="28"/>
        <v>0</v>
      </c>
      <c r="P336" s="98" t="s">
        <v>2322</v>
      </c>
      <c r="Q336" s="267">
        <f t="shared" si="29"/>
        <v>0</v>
      </c>
    </row>
    <row r="337" spans="1:17" ht="14.25" customHeight="1">
      <c r="A337" s="98">
        <v>332</v>
      </c>
      <c r="B337" s="104" t="s">
        <v>1097</v>
      </c>
      <c r="C337" s="104" t="s">
        <v>2322</v>
      </c>
      <c r="D337" s="104" t="s">
        <v>2469</v>
      </c>
      <c r="E337" s="173">
        <v>25037.599999999999</v>
      </c>
      <c r="F337" s="173">
        <v>25037.599999999999</v>
      </c>
      <c r="G337" s="239">
        <f t="shared" si="30"/>
        <v>719250</v>
      </c>
      <c r="H337" s="240">
        <v>685000</v>
      </c>
      <c r="I337" s="175" t="s">
        <v>2584</v>
      </c>
      <c r="J337" s="172">
        <f t="shared" si="26"/>
        <v>96.5189294403893</v>
      </c>
      <c r="K337" s="172">
        <f t="shared" si="26"/>
        <v>96.344875912408767</v>
      </c>
      <c r="L337" s="173">
        <v>0</v>
      </c>
      <c r="M337" s="174">
        <f t="shared" si="27"/>
        <v>0</v>
      </c>
      <c r="N337" s="174">
        <f t="shared" si="28"/>
        <v>0</v>
      </c>
      <c r="P337" s="98" t="s">
        <v>2322</v>
      </c>
      <c r="Q337" s="267">
        <f t="shared" si="29"/>
        <v>0</v>
      </c>
    </row>
    <row r="338" spans="1:17" ht="14.25" customHeight="1">
      <c r="A338" s="98">
        <v>333</v>
      </c>
      <c r="B338" s="98" t="s">
        <v>1097</v>
      </c>
      <c r="C338" s="98" t="s">
        <v>2322</v>
      </c>
      <c r="D338" s="98" t="s">
        <v>1454</v>
      </c>
      <c r="E338" s="173">
        <v>813722</v>
      </c>
      <c r="F338" s="173">
        <v>31297</v>
      </c>
      <c r="G338" s="239">
        <f t="shared" si="30"/>
        <v>401530.5</v>
      </c>
      <c r="H338" s="240">
        <v>382410</v>
      </c>
      <c r="I338" s="171" t="s">
        <v>2924</v>
      </c>
      <c r="J338" s="172">
        <f t="shared" si="26"/>
        <v>-102.65509095822109</v>
      </c>
      <c r="K338" s="172">
        <f t="shared" si="26"/>
        <v>91.81585209591799</v>
      </c>
      <c r="L338" s="173">
        <v>1</v>
      </c>
      <c r="M338" s="174">
        <f t="shared" si="27"/>
        <v>422509.5</v>
      </c>
      <c r="N338" s="174">
        <f t="shared" si="28"/>
        <v>391970.25</v>
      </c>
      <c r="P338" s="98" t="s">
        <v>2322</v>
      </c>
      <c r="Q338" s="267">
        <f t="shared" si="29"/>
        <v>391970.25</v>
      </c>
    </row>
    <row r="339" spans="1:17" ht="14.25" customHeight="1">
      <c r="A339" s="98">
        <v>334</v>
      </c>
      <c r="B339" s="104" t="s">
        <v>1097</v>
      </c>
      <c r="C339" s="104" t="s">
        <v>2322</v>
      </c>
      <c r="D339" s="104" t="s">
        <v>1455</v>
      </c>
      <c r="E339" s="173">
        <v>515774.56</v>
      </c>
      <c r="F339" s="173">
        <v>37556.400000000001</v>
      </c>
      <c r="G339" s="239">
        <f t="shared" si="30"/>
        <v>39434.22</v>
      </c>
      <c r="H339" s="240">
        <f>+F339</f>
        <v>37556.400000000001</v>
      </c>
      <c r="I339" s="175" t="s">
        <v>2597</v>
      </c>
      <c r="J339" s="172">
        <f t="shared" si="26"/>
        <v>-1207.9365079365077</v>
      </c>
      <c r="K339" s="172">
        <f t="shared" si="26"/>
        <v>0</v>
      </c>
      <c r="L339" s="173">
        <v>1</v>
      </c>
      <c r="M339" s="174">
        <f t="shared" si="27"/>
        <v>276665.48</v>
      </c>
      <c r="N339" s="174">
        <f t="shared" si="28"/>
        <v>38495.31</v>
      </c>
      <c r="P339" s="98" t="s">
        <v>2322</v>
      </c>
      <c r="Q339" s="267">
        <f t="shared" si="29"/>
        <v>38495.31</v>
      </c>
    </row>
    <row r="340" spans="1:17" ht="14.25" customHeight="1">
      <c r="A340" s="98">
        <v>335</v>
      </c>
      <c r="B340" s="104" t="s">
        <v>1097</v>
      </c>
      <c r="C340" s="104" t="s">
        <v>2322</v>
      </c>
      <c r="D340" s="104" t="s">
        <v>2470</v>
      </c>
      <c r="E340" s="173">
        <v>625940</v>
      </c>
      <c r="F340" s="173">
        <v>375564</v>
      </c>
      <c r="G340" s="239">
        <f t="shared" si="30"/>
        <v>414750</v>
      </c>
      <c r="H340" s="240">
        <v>395000</v>
      </c>
      <c r="I340" s="175" t="s">
        <v>2928</v>
      </c>
      <c r="J340" s="172">
        <f t="shared" si="26"/>
        <v>-50.919831223628684</v>
      </c>
      <c r="K340" s="172">
        <f t="shared" si="26"/>
        <v>4.9205063291139242</v>
      </c>
      <c r="L340" s="173">
        <v>1</v>
      </c>
      <c r="M340" s="174">
        <f t="shared" si="27"/>
        <v>500752</v>
      </c>
      <c r="N340" s="174">
        <f t="shared" si="28"/>
        <v>404875</v>
      </c>
      <c r="P340" s="98" t="s">
        <v>2322</v>
      </c>
      <c r="Q340" s="267">
        <f t="shared" si="29"/>
        <v>404875</v>
      </c>
    </row>
    <row r="341" spans="1:17" ht="14.25" customHeight="1">
      <c r="A341" s="98">
        <v>336</v>
      </c>
      <c r="B341" s="104" t="s">
        <v>1097</v>
      </c>
      <c r="C341" s="104" t="s">
        <v>2322</v>
      </c>
      <c r="D341" s="104" t="s">
        <v>1456</v>
      </c>
      <c r="E341" s="173">
        <v>388082.8</v>
      </c>
      <c r="F341" s="173">
        <v>50075.199999999997</v>
      </c>
      <c r="G341" s="239">
        <f t="shared" si="30"/>
        <v>407486.94</v>
      </c>
      <c r="H341" s="239">
        <f>+E341</f>
        <v>388082.8</v>
      </c>
      <c r="I341" s="175" t="s">
        <v>2597</v>
      </c>
      <c r="J341" s="172">
        <f t="shared" si="26"/>
        <v>4.7619047619047654</v>
      </c>
      <c r="K341" s="172">
        <f t="shared" si="26"/>
        <v>87.096774193548384</v>
      </c>
      <c r="L341" s="173">
        <v>1</v>
      </c>
      <c r="M341" s="174">
        <f t="shared" si="27"/>
        <v>219079</v>
      </c>
      <c r="N341" s="174">
        <f t="shared" si="28"/>
        <v>397784.87</v>
      </c>
      <c r="P341" s="98" t="s">
        <v>2322</v>
      </c>
      <c r="Q341" s="267">
        <f t="shared" si="29"/>
        <v>397784.87</v>
      </c>
    </row>
    <row r="342" spans="1:17" ht="14.25" customHeight="1">
      <c r="A342" s="98">
        <v>337</v>
      </c>
      <c r="B342" s="104" t="s">
        <v>1097</v>
      </c>
      <c r="C342" s="104" t="s">
        <v>2322</v>
      </c>
      <c r="D342" s="104" t="s">
        <v>1457</v>
      </c>
      <c r="E342" s="173">
        <v>62594</v>
      </c>
      <c r="F342" s="173">
        <v>62594</v>
      </c>
      <c r="G342" s="239">
        <f t="shared" si="30"/>
        <v>65723.7</v>
      </c>
      <c r="H342" s="240">
        <f>+F342</f>
        <v>62594</v>
      </c>
      <c r="I342" s="175" t="s">
        <v>2597</v>
      </c>
      <c r="J342" s="172">
        <f t="shared" ref="J342:K405" si="31">((G342-E342)/G342)*100</f>
        <v>4.7619047619047574</v>
      </c>
      <c r="K342" s="172">
        <f t="shared" si="31"/>
        <v>0</v>
      </c>
      <c r="L342" s="173">
        <v>1</v>
      </c>
      <c r="M342" s="174">
        <f t="shared" si="27"/>
        <v>62594</v>
      </c>
      <c r="N342" s="174">
        <f t="shared" si="28"/>
        <v>64158.85</v>
      </c>
      <c r="P342" s="98" t="s">
        <v>2322</v>
      </c>
      <c r="Q342" s="267">
        <f t="shared" si="29"/>
        <v>64158.85</v>
      </c>
    </row>
    <row r="343" spans="1:17" ht="14.25" customHeight="1">
      <c r="A343" s="98">
        <v>338</v>
      </c>
      <c r="B343" s="98" t="s">
        <v>1097</v>
      </c>
      <c r="C343" s="98" t="s">
        <v>2322</v>
      </c>
      <c r="D343" s="337" t="s">
        <v>1184</v>
      </c>
      <c r="E343" s="173">
        <v>5633.46</v>
      </c>
      <c r="F343" s="173">
        <v>1126692</v>
      </c>
      <c r="G343" s="239">
        <f t="shared" si="30"/>
        <v>1183026.6000000001</v>
      </c>
      <c r="H343" s="239">
        <f>+F343</f>
        <v>1126692</v>
      </c>
      <c r="I343" s="175" t="s">
        <v>2597</v>
      </c>
      <c r="J343" s="172">
        <f t="shared" si="31"/>
        <v>99.523809523809518</v>
      </c>
      <c r="K343" s="172">
        <f t="shared" si="31"/>
        <v>0</v>
      </c>
      <c r="L343" s="173">
        <v>1</v>
      </c>
      <c r="M343" s="174">
        <f t="shared" si="27"/>
        <v>566162.73</v>
      </c>
      <c r="N343" s="174">
        <f t="shared" si="28"/>
        <v>1154859.3</v>
      </c>
      <c r="P343" s="98" t="s">
        <v>2322</v>
      </c>
      <c r="Q343" s="267">
        <f t="shared" si="29"/>
        <v>1154859.3</v>
      </c>
    </row>
    <row r="344" spans="1:17" ht="14.25" customHeight="1">
      <c r="A344" s="98">
        <v>339</v>
      </c>
      <c r="B344" s="104" t="s">
        <v>1097</v>
      </c>
      <c r="C344" s="104" t="s">
        <v>2322</v>
      </c>
      <c r="D344" s="104" t="s">
        <v>1185</v>
      </c>
      <c r="E344" s="173">
        <v>988985.2</v>
      </c>
      <c r="F344" s="173">
        <v>37556.400000000001</v>
      </c>
      <c r="G344" s="239">
        <f t="shared" si="30"/>
        <v>838950</v>
      </c>
      <c r="H344" s="240">
        <v>799000</v>
      </c>
      <c r="I344" s="171" t="s">
        <v>2584</v>
      </c>
      <c r="J344" s="172">
        <f t="shared" si="31"/>
        <v>-17.883687943262405</v>
      </c>
      <c r="K344" s="172">
        <f t="shared" si="31"/>
        <v>95.299574468085098</v>
      </c>
      <c r="L344" s="173">
        <v>0</v>
      </c>
      <c r="M344" s="174">
        <f t="shared" si="27"/>
        <v>0</v>
      </c>
      <c r="N344" s="174">
        <f t="shared" si="28"/>
        <v>0</v>
      </c>
      <c r="P344" s="98" t="s">
        <v>2322</v>
      </c>
      <c r="Q344" s="267">
        <f t="shared" si="29"/>
        <v>0</v>
      </c>
    </row>
    <row r="345" spans="1:17" ht="14.25" customHeight="1">
      <c r="A345" s="98">
        <v>340</v>
      </c>
      <c r="B345" s="98" t="s">
        <v>1097</v>
      </c>
      <c r="C345" s="98" t="s">
        <v>2322</v>
      </c>
      <c r="D345" s="104" t="s">
        <v>1458</v>
      </c>
      <c r="E345" s="173">
        <v>625940</v>
      </c>
      <c r="F345" s="173">
        <v>50075.199999999997</v>
      </c>
      <c r="G345" s="239">
        <f t="shared" si="30"/>
        <v>176400</v>
      </c>
      <c r="H345" s="240">
        <v>168000</v>
      </c>
      <c r="I345" s="175" t="s">
        <v>2929</v>
      </c>
      <c r="J345" s="172">
        <f t="shared" si="31"/>
        <v>-254.84126984126982</v>
      </c>
      <c r="K345" s="172">
        <f t="shared" si="31"/>
        <v>70.193333333333328</v>
      </c>
      <c r="L345" s="173">
        <v>0</v>
      </c>
      <c r="M345" s="174">
        <f t="shared" si="27"/>
        <v>0</v>
      </c>
      <c r="N345" s="174">
        <f t="shared" si="28"/>
        <v>0</v>
      </c>
      <c r="P345" s="98" t="s">
        <v>2322</v>
      </c>
      <c r="Q345" s="267">
        <f t="shared" si="29"/>
        <v>0</v>
      </c>
    </row>
    <row r="346" spans="1:17" ht="14.25" customHeight="1">
      <c r="A346" s="98">
        <v>341</v>
      </c>
      <c r="B346" s="98" t="s">
        <v>1097</v>
      </c>
      <c r="C346" s="98" t="s">
        <v>2322</v>
      </c>
      <c r="D346" s="104" t="s">
        <v>1459</v>
      </c>
      <c r="E346" s="173">
        <v>363045.2</v>
      </c>
      <c r="F346" s="173">
        <v>100150.39999999999</v>
      </c>
      <c r="G346" s="239">
        <f t="shared" si="30"/>
        <v>257250</v>
      </c>
      <c r="H346" s="240">
        <v>245000</v>
      </c>
      <c r="I346" s="171" t="s">
        <v>2584</v>
      </c>
      <c r="J346" s="172">
        <f t="shared" si="31"/>
        <v>-41.125442176870749</v>
      </c>
      <c r="K346" s="172">
        <f t="shared" si="31"/>
        <v>59.122285714285717</v>
      </c>
      <c r="L346" s="173">
        <v>1</v>
      </c>
      <c r="M346" s="174">
        <f t="shared" si="27"/>
        <v>231597.8</v>
      </c>
      <c r="N346" s="174">
        <f t="shared" si="28"/>
        <v>251125</v>
      </c>
      <c r="P346" s="98" t="s">
        <v>2322</v>
      </c>
      <c r="Q346" s="267">
        <f t="shared" si="29"/>
        <v>251125</v>
      </c>
    </row>
    <row r="347" spans="1:17" ht="14.25" customHeight="1">
      <c r="A347" s="98">
        <v>342</v>
      </c>
      <c r="B347" s="98" t="s">
        <v>1097</v>
      </c>
      <c r="C347" s="98" t="s">
        <v>2322</v>
      </c>
      <c r="D347" s="104" t="s">
        <v>2471</v>
      </c>
      <c r="E347" s="173">
        <v>112669.2</v>
      </c>
      <c r="F347" s="173">
        <v>112669.2</v>
      </c>
      <c r="G347" s="239">
        <f t="shared" si="30"/>
        <v>77700</v>
      </c>
      <c r="H347" s="240">
        <v>74000</v>
      </c>
      <c r="I347" s="175" t="s">
        <v>2602</v>
      </c>
      <c r="J347" s="172">
        <f t="shared" si="31"/>
        <v>-45.005405405405405</v>
      </c>
      <c r="K347" s="172">
        <f t="shared" si="31"/>
        <v>-52.255675675675676</v>
      </c>
      <c r="L347" s="173">
        <v>1</v>
      </c>
      <c r="M347" s="174">
        <f t="shared" si="27"/>
        <v>112669.2</v>
      </c>
      <c r="N347" s="174">
        <f t="shared" si="28"/>
        <v>75850</v>
      </c>
      <c r="P347" s="98" t="s">
        <v>2322</v>
      </c>
      <c r="Q347" s="267">
        <f t="shared" si="29"/>
        <v>75850</v>
      </c>
    </row>
    <row r="348" spans="1:17" ht="14.25" customHeight="1">
      <c r="A348" s="98">
        <v>343</v>
      </c>
      <c r="B348" s="98" t="s">
        <v>1097</v>
      </c>
      <c r="C348" s="98" t="s">
        <v>2322</v>
      </c>
      <c r="D348" s="104" t="s">
        <v>1469</v>
      </c>
      <c r="E348" s="173">
        <v>187782</v>
      </c>
      <c r="F348" s="173">
        <v>187782</v>
      </c>
      <c r="G348" s="239">
        <f t="shared" si="30"/>
        <v>165900</v>
      </c>
      <c r="H348" s="239">
        <v>158000</v>
      </c>
      <c r="I348" s="171" t="s">
        <v>2602</v>
      </c>
      <c r="J348" s="172">
        <f t="shared" si="31"/>
        <v>-13.189873417721518</v>
      </c>
      <c r="K348" s="172">
        <f t="shared" si="31"/>
        <v>-18.849367088607593</v>
      </c>
      <c r="L348" s="173">
        <v>1</v>
      </c>
      <c r="M348" s="174">
        <f t="shared" si="27"/>
        <v>187782</v>
      </c>
      <c r="N348" s="174">
        <f t="shared" si="28"/>
        <v>161950</v>
      </c>
      <c r="P348" s="98" t="s">
        <v>2322</v>
      </c>
      <c r="Q348" s="267">
        <f t="shared" si="29"/>
        <v>161950</v>
      </c>
    </row>
    <row r="349" spans="1:17" ht="14.25" customHeight="1">
      <c r="A349" s="98">
        <v>344</v>
      </c>
      <c r="B349" s="98" t="s">
        <v>1097</v>
      </c>
      <c r="C349" s="98" t="s">
        <v>2322</v>
      </c>
      <c r="D349" s="98" t="s">
        <v>1186</v>
      </c>
      <c r="E349" s="173">
        <v>277917.36</v>
      </c>
      <c r="F349" s="173">
        <v>50075.199999999997</v>
      </c>
      <c r="G349" s="239">
        <f t="shared" si="30"/>
        <v>199500</v>
      </c>
      <c r="H349" s="240">
        <v>190000</v>
      </c>
      <c r="I349" s="175" t="s">
        <v>2584</v>
      </c>
      <c r="J349" s="172">
        <f t="shared" si="31"/>
        <v>-39.306947368421049</v>
      </c>
      <c r="K349" s="172">
        <f t="shared" si="31"/>
        <v>73.644631578947354</v>
      </c>
      <c r="L349" s="173">
        <v>2</v>
      </c>
      <c r="M349" s="174">
        <f t="shared" si="27"/>
        <v>327992.56</v>
      </c>
      <c r="N349" s="174">
        <f t="shared" si="28"/>
        <v>389500</v>
      </c>
      <c r="P349" s="98" t="s">
        <v>2322</v>
      </c>
      <c r="Q349" s="267">
        <f t="shared" si="29"/>
        <v>389500</v>
      </c>
    </row>
    <row r="350" spans="1:17" ht="14.25" customHeight="1">
      <c r="A350" s="98">
        <v>345</v>
      </c>
      <c r="B350" s="98" t="s">
        <v>1097</v>
      </c>
      <c r="C350" s="98" t="s">
        <v>2322</v>
      </c>
      <c r="D350" s="104" t="s">
        <v>1460</v>
      </c>
      <c r="E350" s="173">
        <v>206560.2</v>
      </c>
      <c r="F350" s="173">
        <v>37556.400000000001</v>
      </c>
      <c r="G350" s="239">
        <f t="shared" si="30"/>
        <v>220500</v>
      </c>
      <c r="H350" s="240">
        <v>210000</v>
      </c>
      <c r="I350" s="171" t="s">
        <v>2584</v>
      </c>
      <c r="J350" s="172">
        <f t="shared" si="31"/>
        <v>6.3219047619047561</v>
      </c>
      <c r="K350" s="172">
        <f t="shared" si="31"/>
        <v>82.116</v>
      </c>
      <c r="L350" s="173">
        <v>1</v>
      </c>
      <c r="M350" s="174">
        <f t="shared" si="27"/>
        <v>122058.3</v>
      </c>
      <c r="N350" s="174">
        <f t="shared" si="28"/>
        <v>215250</v>
      </c>
      <c r="P350" s="98" t="s">
        <v>2322</v>
      </c>
      <c r="Q350" s="267">
        <f t="shared" si="29"/>
        <v>215250</v>
      </c>
    </row>
    <row r="351" spans="1:17" ht="14.25" customHeight="1">
      <c r="A351" s="98">
        <v>346</v>
      </c>
      <c r="B351" s="98" t="s">
        <v>1097</v>
      </c>
      <c r="C351" s="98" t="s">
        <v>2322</v>
      </c>
      <c r="D351" s="104" t="s">
        <v>1260</v>
      </c>
      <c r="E351" s="173">
        <v>6259.4</v>
      </c>
      <c r="F351" s="173">
        <v>6259.4</v>
      </c>
      <c r="G351" s="239">
        <f t="shared" si="30"/>
        <v>1577098.95</v>
      </c>
      <c r="H351" s="240">
        <v>1501999</v>
      </c>
      <c r="I351" s="175" t="s">
        <v>2584</v>
      </c>
      <c r="J351" s="172">
        <f t="shared" si="31"/>
        <v>99.60310670424326</v>
      </c>
      <c r="K351" s="172">
        <f t="shared" si="31"/>
        <v>99.58326203945542</v>
      </c>
      <c r="L351" s="173">
        <v>0</v>
      </c>
      <c r="M351" s="174">
        <f t="shared" si="27"/>
        <v>0</v>
      </c>
      <c r="N351" s="174">
        <f t="shared" si="28"/>
        <v>0</v>
      </c>
      <c r="P351" s="98" t="s">
        <v>2322</v>
      </c>
      <c r="Q351" s="267">
        <f t="shared" si="29"/>
        <v>0</v>
      </c>
    </row>
    <row r="352" spans="1:17" ht="14.25" customHeight="1">
      <c r="A352" s="98">
        <v>347</v>
      </c>
      <c r="B352" s="98" t="s">
        <v>1097</v>
      </c>
      <c r="C352" s="98" t="s">
        <v>2322</v>
      </c>
      <c r="D352" s="98" t="s">
        <v>2472</v>
      </c>
      <c r="E352" s="173">
        <v>450676.8</v>
      </c>
      <c r="F352" s="173">
        <v>434402.36</v>
      </c>
      <c r="G352" s="239">
        <f t="shared" si="30"/>
        <v>418950</v>
      </c>
      <c r="H352" s="240">
        <v>399000</v>
      </c>
      <c r="I352" s="171" t="s">
        <v>2584</v>
      </c>
      <c r="J352" s="172">
        <f t="shared" si="31"/>
        <v>-7.5729323308270651</v>
      </c>
      <c r="K352" s="172">
        <f t="shared" si="31"/>
        <v>-8.8727719298245571</v>
      </c>
      <c r="L352" s="173">
        <v>33</v>
      </c>
      <c r="M352" s="174">
        <f t="shared" si="27"/>
        <v>14603806.139999999</v>
      </c>
      <c r="N352" s="174">
        <f t="shared" si="28"/>
        <v>13496175</v>
      </c>
      <c r="P352" s="98" t="s">
        <v>2322</v>
      </c>
      <c r="Q352" s="267">
        <f t="shared" si="29"/>
        <v>13496175</v>
      </c>
    </row>
    <row r="353" spans="1:17" ht="14.25" customHeight="1">
      <c r="A353" s="98">
        <v>348</v>
      </c>
      <c r="B353" s="98" t="s">
        <v>1097</v>
      </c>
      <c r="C353" s="98" t="s">
        <v>2322</v>
      </c>
      <c r="D353" s="104" t="s">
        <v>1187</v>
      </c>
      <c r="E353" s="173">
        <v>5508.51</v>
      </c>
      <c r="F353" s="173">
        <v>938910</v>
      </c>
      <c r="G353" s="239">
        <f t="shared" si="30"/>
        <v>985855.5</v>
      </c>
      <c r="H353" s="240">
        <f>+F353</f>
        <v>938910</v>
      </c>
      <c r="I353" s="175" t="s">
        <v>2597</v>
      </c>
      <c r="J353" s="172">
        <f t="shared" si="31"/>
        <v>99.441245699800831</v>
      </c>
      <c r="K353" s="172">
        <f t="shared" si="31"/>
        <v>0</v>
      </c>
      <c r="L353" s="173">
        <v>0</v>
      </c>
      <c r="M353" s="174">
        <f t="shared" si="27"/>
        <v>0</v>
      </c>
      <c r="N353" s="174">
        <f t="shared" si="28"/>
        <v>0</v>
      </c>
      <c r="P353" s="98" t="s">
        <v>2322</v>
      </c>
      <c r="Q353" s="267">
        <f t="shared" si="29"/>
        <v>0</v>
      </c>
    </row>
    <row r="354" spans="1:17" ht="14.25" customHeight="1">
      <c r="A354" s="98">
        <v>349</v>
      </c>
      <c r="B354" s="98" t="s">
        <v>1097</v>
      </c>
      <c r="C354" s="98" t="s">
        <v>2322</v>
      </c>
      <c r="D354" s="98" t="s">
        <v>1182</v>
      </c>
      <c r="E354" s="173">
        <v>664748.28</v>
      </c>
      <c r="F354" s="173">
        <v>75112.800000000003</v>
      </c>
      <c r="G354" s="239">
        <f t="shared" si="30"/>
        <v>860903.4</v>
      </c>
      <c r="H354" s="240">
        <v>819908</v>
      </c>
      <c r="I354" s="171" t="s">
        <v>2584</v>
      </c>
      <c r="J354" s="172">
        <f t="shared" si="31"/>
        <v>22.784800245881247</v>
      </c>
      <c r="K354" s="172">
        <f t="shared" si="31"/>
        <v>90.838874605443536</v>
      </c>
      <c r="L354" s="173">
        <v>4</v>
      </c>
      <c r="M354" s="174">
        <f t="shared" si="27"/>
        <v>1479722.1600000001</v>
      </c>
      <c r="N354" s="174">
        <f t="shared" si="28"/>
        <v>3361622.8</v>
      </c>
      <c r="P354" s="98" t="s">
        <v>2322</v>
      </c>
      <c r="Q354" s="267">
        <f t="shared" si="29"/>
        <v>3361622.8</v>
      </c>
    </row>
    <row r="355" spans="1:17" ht="14.25" customHeight="1">
      <c r="A355" s="98">
        <v>350</v>
      </c>
      <c r="B355" s="98" t="s">
        <v>3372</v>
      </c>
      <c r="C355" s="98" t="s">
        <v>2396</v>
      </c>
      <c r="D355" s="337" t="s">
        <v>2473</v>
      </c>
      <c r="E355" s="173">
        <v>249.9</v>
      </c>
      <c r="F355" s="173">
        <v>249.9</v>
      </c>
      <c r="G355" s="239">
        <f t="shared" si="30"/>
        <v>262.39500000000004</v>
      </c>
      <c r="H355" s="240">
        <f>+F355</f>
        <v>249.9</v>
      </c>
      <c r="I355" s="175" t="s">
        <v>2597</v>
      </c>
      <c r="J355" s="172">
        <f t="shared" si="31"/>
        <v>4.7619047619047734</v>
      </c>
      <c r="K355" s="172">
        <f t="shared" si="31"/>
        <v>0</v>
      </c>
      <c r="L355" s="173">
        <v>0</v>
      </c>
      <c r="M355" s="174">
        <f t="shared" si="27"/>
        <v>0</v>
      </c>
      <c r="N355" s="174">
        <f t="shared" si="28"/>
        <v>0</v>
      </c>
      <c r="P355" s="98" t="s">
        <v>2396</v>
      </c>
      <c r="Q355" s="267">
        <f t="shared" si="29"/>
        <v>0</v>
      </c>
    </row>
    <row r="356" spans="1:17" ht="14.25" customHeight="1">
      <c r="A356" s="98">
        <v>351</v>
      </c>
      <c r="B356" s="98" t="s">
        <v>3372</v>
      </c>
      <c r="C356" s="98" t="s">
        <v>2320</v>
      </c>
      <c r="D356" s="98" t="s">
        <v>1095</v>
      </c>
      <c r="E356" s="173">
        <v>6509.3</v>
      </c>
      <c r="F356" s="173">
        <v>6509.3</v>
      </c>
      <c r="G356" s="239">
        <f t="shared" si="30"/>
        <v>1855.3500000000001</v>
      </c>
      <c r="H356" s="239">
        <v>1767</v>
      </c>
      <c r="I356" s="171" t="s">
        <v>2584</v>
      </c>
      <c r="J356" s="172">
        <f t="shared" si="31"/>
        <v>-250.83946425202788</v>
      </c>
      <c r="K356" s="172">
        <f t="shared" si="31"/>
        <v>-268.38143746462936</v>
      </c>
      <c r="L356" s="173">
        <v>339</v>
      </c>
      <c r="M356" s="174">
        <f t="shared" si="27"/>
        <v>2206652.7000000002</v>
      </c>
      <c r="N356" s="174">
        <f t="shared" si="28"/>
        <v>613988.32500000007</v>
      </c>
      <c r="P356" s="98" t="s">
        <v>2320</v>
      </c>
      <c r="Q356" s="267">
        <f t="shared" si="29"/>
        <v>613988.32500000007</v>
      </c>
    </row>
    <row r="357" spans="1:17" ht="14.25" customHeight="1">
      <c r="A357" s="98">
        <v>352</v>
      </c>
      <c r="B357" s="98" t="s">
        <v>944</v>
      </c>
      <c r="C357" s="98" t="s">
        <v>2383</v>
      </c>
      <c r="D357" s="98" t="s">
        <v>2474</v>
      </c>
      <c r="E357" s="173">
        <v>2503.7600000000002</v>
      </c>
      <c r="F357" s="173">
        <v>2503.7600000000002</v>
      </c>
      <c r="G357" s="239">
        <f t="shared" si="30"/>
        <v>4373.25</v>
      </c>
      <c r="H357" s="240">
        <v>4165</v>
      </c>
      <c r="I357" s="175" t="s">
        <v>2584</v>
      </c>
      <c r="J357" s="172">
        <f t="shared" si="31"/>
        <v>42.748299319727884</v>
      </c>
      <c r="K357" s="172">
        <f t="shared" si="31"/>
        <v>39.885714285714279</v>
      </c>
      <c r="L357" s="173">
        <v>2</v>
      </c>
      <c r="M357" s="174">
        <f t="shared" si="27"/>
        <v>5007.5200000000004</v>
      </c>
      <c r="N357" s="174">
        <f t="shared" si="28"/>
        <v>8538.25</v>
      </c>
      <c r="P357" s="98" t="s">
        <v>2383</v>
      </c>
      <c r="Q357" s="267">
        <f t="shared" si="29"/>
        <v>8538.25</v>
      </c>
    </row>
    <row r="358" spans="1:17" ht="14.25" customHeight="1">
      <c r="A358" s="98">
        <v>353</v>
      </c>
      <c r="B358" s="98" t="s">
        <v>3372</v>
      </c>
      <c r="C358" s="98" t="s">
        <v>2320</v>
      </c>
      <c r="D358" s="98" t="s">
        <v>1096</v>
      </c>
      <c r="E358" s="173">
        <v>43815.8</v>
      </c>
      <c r="F358" s="173">
        <v>43815.8</v>
      </c>
      <c r="G358" s="239">
        <f t="shared" si="30"/>
        <v>37800</v>
      </c>
      <c r="H358" s="240">
        <v>36000</v>
      </c>
      <c r="I358" s="171" t="s">
        <v>2195</v>
      </c>
      <c r="J358" s="172">
        <f>((G358-E358)/G358)*100</f>
        <v>-15.914814814814823</v>
      </c>
      <c r="K358" s="172">
        <f t="shared" si="31"/>
        <v>-21.710555555555562</v>
      </c>
      <c r="L358" s="173">
        <v>4</v>
      </c>
      <c r="M358" s="174">
        <f t="shared" si="27"/>
        <v>175263.2</v>
      </c>
      <c r="N358" s="174">
        <f t="shared" si="28"/>
        <v>147600</v>
      </c>
      <c r="P358" s="98" t="s">
        <v>2320</v>
      </c>
      <c r="Q358" s="267">
        <f t="shared" si="29"/>
        <v>147600</v>
      </c>
    </row>
    <row r="359" spans="1:17" ht="14.25" customHeight="1">
      <c r="A359" s="98">
        <v>354</v>
      </c>
      <c r="B359" s="98" t="s">
        <v>944</v>
      </c>
      <c r="C359" s="98" t="s">
        <v>2371</v>
      </c>
      <c r="D359" s="98" t="s">
        <v>2476</v>
      </c>
      <c r="E359" s="173">
        <v>15022.56</v>
      </c>
      <c r="F359" s="173">
        <v>15022.56</v>
      </c>
      <c r="G359" s="239">
        <f t="shared" si="30"/>
        <v>24045</v>
      </c>
      <c r="H359" s="240">
        <v>22900</v>
      </c>
      <c r="I359" s="175" t="s">
        <v>2922</v>
      </c>
      <c r="J359" s="172">
        <f t="shared" si="31"/>
        <v>37.523144104803499</v>
      </c>
      <c r="K359" s="172">
        <f t="shared" si="31"/>
        <v>34.399301310043676</v>
      </c>
      <c r="L359" s="173">
        <v>97</v>
      </c>
      <c r="M359" s="174">
        <f t="shared" si="27"/>
        <v>1457188.32</v>
      </c>
      <c r="N359" s="174">
        <f t="shared" si="28"/>
        <v>2276832.5</v>
      </c>
      <c r="P359" s="98" t="s">
        <v>2371</v>
      </c>
      <c r="Q359" s="267">
        <f t="shared" si="29"/>
        <v>2276832.5</v>
      </c>
    </row>
    <row r="360" spans="1:17" ht="14.25" customHeight="1">
      <c r="A360" s="98">
        <v>355</v>
      </c>
      <c r="B360" s="98" t="s">
        <v>1097</v>
      </c>
      <c r="C360" s="98" t="s">
        <v>2320</v>
      </c>
      <c r="D360" s="98" t="s">
        <v>1188</v>
      </c>
      <c r="E360" s="173">
        <v>449424.92</v>
      </c>
      <c r="F360" s="173">
        <v>449424.92</v>
      </c>
      <c r="G360" s="239">
        <f t="shared" si="30"/>
        <v>937301.4</v>
      </c>
      <c r="H360" s="240">
        <v>892668</v>
      </c>
      <c r="I360" s="171" t="s">
        <v>2584</v>
      </c>
      <c r="J360" s="172">
        <f t="shared" si="31"/>
        <v>52.051184389567752</v>
      </c>
      <c r="K360" s="172">
        <f t="shared" si="31"/>
        <v>49.653743609046138</v>
      </c>
      <c r="L360" s="173">
        <v>4</v>
      </c>
      <c r="M360" s="174">
        <f t="shared" si="27"/>
        <v>1797699.68</v>
      </c>
      <c r="N360" s="174">
        <f t="shared" si="28"/>
        <v>3659938.8</v>
      </c>
      <c r="P360" s="98" t="s">
        <v>2320</v>
      </c>
      <c r="Q360" s="267">
        <f t="shared" si="29"/>
        <v>3659938.8</v>
      </c>
    </row>
    <row r="361" spans="1:17" ht="14.25" customHeight="1">
      <c r="A361" s="98">
        <v>356</v>
      </c>
      <c r="B361" s="98" t="s">
        <v>1097</v>
      </c>
      <c r="C361" s="98" t="s">
        <v>2320</v>
      </c>
      <c r="D361" s="98" t="s">
        <v>1189</v>
      </c>
      <c r="E361" s="173">
        <v>384327.16000000003</v>
      </c>
      <c r="F361" s="173">
        <v>384327.16000000003</v>
      </c>
      <c r="G361" s="239">
        <f t="shared" si="30"/>
        <v>357000</v>
      </c>
      <c r="H361" s="240">
        <v>340000</v>
      </c>
      <c r="I361" s="171" t="s">
        <v>2584</v>
      </c>
      <c r="J361" s="172">
        <f t="shared" si="31"/>
        <v>-7.6546666666666763</v>
      </c>
      <c r="K361" s="172">
        <f t="shared" si="31"/>
        <v>-13.037400000000011</v>
      </c>
      <c r="L361" s="173">
        <v>3</v>
      </c>
      <c r="M361" s="174">
        <f t="shared" si="27"/>
        <v>1152981.48</v>
      </c>
      <c r="N361" s="174">
        <f t="shared" si="28"/>
        <v>1045500</v>
      </c>
      <c r="P361" s="98" t="s">
        <v>2320</v>
      </c>
      <c r="Q361" s="267">
        <f t="shared" si="29"/>
        <v>1045500</v>
      </c>
    </row>
    <row r="362" spans="1:17" ht="14.25" customHeight="1">
      <c r="A362" s="98">
        <v>357</v>
      </c>
      <c r="B362" s="98" t="s">
        <v>1097</v>
      </c>
      <c r="C362" s="98" t="s">
        <v>2320</v>
      </c>
      <c r="D362" s="104" t="s">
        <v>1462</v>
      </c>
      <c r="E362" s="173">
        <v>50075.199999999997</v>
      </c>
      <c r="F362" s="173">
        <v>125188</v>
      </c>
      <c r="G362" s="239">
        <f t="shared" si="30"/>
        <v>131447.4</v>
      </c>
      <c r="H362" s="240">
        <f>+F362</f>
        <v>125188</v>
      </c>
      <c r="I362" s="175" t="s">
        <v>2597</v>
      </c>
      <c r="J362" s="172">
        <f t="shared" si="31"/>
        <v>61.904761904761905</v>
      </c>
      <c r="K362" s="172">
        <f t="shared" si="31"/>
        <v>0</v>
      </c>
      <c r="L362" s="173">
        <v>1</v>
      </c>
      <c r="M362" s="174">
        <f t="shared" si="27"/>
        <v>87631.6</v>
      </c>
      <c r="N362" s="174">
        <f t="shared" si="28"/>
        <v>128317.7</v>
      </c>
      <c r="P362" s="98" t="s">
        <v>2320</v>
      </c>
      <c r="Q362" s="267">
        <f t="shared" si="29"/>
        <v>128317.7</v>
      </c>
    </row>
    <row r="363" spans="1:17" ht="14.25" customHeight="1">
      <c r="A363" s="98">
        <v>358</v>
      </c>
      <c r="B363" s="98" t="s">
        <v>1097</v>
      </c>
      <c r="C363" s="98" t="s">
        <v>2320</v>
      </c>
      <c r="D363" s="104" t="s">
        <v>1190</v>
      </c>
      <c r="E363" s="173">
        <v>62594</v>
      </c>
      <c r="F363" s="173">
        <v>225338.4</v>
      </c>
      <c r="G363" s="239">
        <f t="shared" si="30"/>
        <v>608631.45000000007</v>
      </c>
      <c r="H363" s="240">
        <v>579649</v>
      </c>
      <c r="I363" s="175" t="s">
        <v>2584</v>
      </c>
      <c r="J363" s="172">
        <f t="shared" si="31"/>
        <v>89.71561525451898</v>
      </c>
      <c r="K363" s="172">
        <f t="shared" si="31"/>
        <v>61.125025662081697</v>
      </c>
      <c r="L363" s="173">
        <v>0</v>
      </c>
      <c r="M363" s="174">
        <f t="shared" si="27"/>
        <v>0</v>
      </c>
      <c r="N363" s="174">
        <f t="shared" si="28"/>
        <v>0</v>
      </c>
      <c r="P363" s="98" t="s">
        <v>2320</v>
      </c>
      <c r="Q363" s="267">
        <f t="shared" si="29"/>
        <v>0</v>
      </c>
    </row>
    <row r="364" spans="1:17" ht="14.25" customHeight="1">
      <c r="A364" s="98">
        <v>359</v>
      </c>
      <c r="B364" s="98" t="s">
        <v>1097</v>
      </c>
      <c r="C364" s="98" t="s">
        <v>2320</v>
      </c>
      <c r="D364" s="104" t="s">
        <v>1191</v>
      </c>
      <c r="E364" s="173">
        <v>525789.6</v>
      </c>
      <c r="F364" s="173">
        <v>112669.2</v>
      </c>
      <c r="G364" s="239">
        <f t="shared" si="30"/>
        <v>787500</v>
      </c>
      <c r="H364" s="240">
        <v>750000</v>
      </c>
      <c r="I364" s="175" t="s">
        <v>2584</v>
      </c>
      <c r="J364" s="172">
        <f t="shared" si="31"/>
        <v>33.233066666666673</v>
      </c>
      <c r="K364" s="172">
        <f t="shared" si="31"/>
        <v>84.977440000000001</v>
      </c>
      <c r="L364" s="173">
        <v>1</v>
      </c>
      <c r="M364" s="174">
        <f t="shared" si="27"/>
        <v>319229.39999999997</v>
      </c>
      <c r="N364" s="174">
        <f t="shared" si="28"/>
        <v>768750</v>
      </c>
      <c r="P364" s="98" t="s">
        <v>2320</v>
      </c>
      <c r="Q364" s="267">
        <f t="shared" si="29"/>
        <v>768750</v>
      </c>
    </row>
    <row r="365" spans="1:17" ht="14.25" customHeight="1">
      <c r="A365" s="98">
        <v>360</v>
      </c>
      <c r="B365" s="98" t="s">
        <v>3372</v>
      </c>
      <c r="C365" s="98" t="s">
        <v>2357</v>
      </c>
      <c r="D365" s="98" t="s">
        <v>2477</v>
      </c>
      <c r="E365" s="173">
        <v>11266.92</v>
      </c>
      <c r="F365" s="173">
        <v>11266.92</v>
      </c>
      <c r="G365" s="239">
        <f t="shared" si="30"/>
        <v>15493.800000000001</v>
      </c>
      <c r="H365" s="240">
        <v>14756</v>
      </c>
      <c r="I365" s="175" t="s">
        <v>2584</v>
      </c>
      <c r="J365" s="172">
        <f t="shared" si="31"/>
        <v>27.281105990783416</v>
      </c>
      <c r="K365" s="172">
        <f t="shared" si="31"/>
        <v>23.64516129032258</v>
      </c>
      <c r="L365" s="173">
        <v>4</v>
      </c>
      <c r="M365" s="174">
        <f t="shared" si="27"/>
        <v>45067.68</v>
      </c>
      <c r="N365" s="174">
        <f t="shared" si="28"/>
        <v>60499.600000000006</v>
      </c>
      <c r="P365" s="98" t="s">
        <v>2357</v>
      </c>
      <c r="Q365" s="267">
        <f t="shared" si="29"/>
        <v>60499.600000000006</v>
      </c>
    </row>
    <row r="366" spans="1:17" ht="14.25" customHeight="1">
      <c r="A366" s="98">
        <v>361</v>
      </c>
      <c r="B366" s="98" t="s">
        <v>3372</v>
      </c>
      <c r="C366" s="98" t="s">
        <v>2320</v>
      </c>
      <c r="D366" s="98" t="s">
        <v>2478</v>
      </c>
      <c r="E366" s="173">
        <v>521.22</v>
      </c>
      <c r="F366" s="173">
        <v>497.42</v>
      </c>
      <c r="G366" s="239">
        <f t="shared" si="30"/>
        <v>227.43</v>
      </c>
      <c r="H366" s="240">
        <f>433200/2000</f>
        <v>216.6</v>
      </c>
      <c r="I366" s="175" t="s">
        <v>2930</v>
      </c>
      <c r="J366" s="172">
        <f t="shared" si="31"/>
        <v>-129.17820867959372</v>
      </c>
      <c r="K366" s="172">
        <f t="shared" si="31"/>
        <v>-129.64912280701756</v>
      </c>
      <c r="L366" s="173">
        <v>1724</v>
      </c>
      <c r="M366" s="174">
        <f t="shared" si="27"/>
        <v>878067.68</v>
      </c>
      <c r="N366" s="174">
        <f t="shared" si="28"/>
        <v>382753.86</v>
      </c>
      <c r="P366" s="98" t="s">
        <v>2320</v>
      </c>
      <c r="Q366" s="267">
        <f t="shared" si="29"/>
        <v>382753.86</v>
      </c>
    </row>
    <row r="367" spans="1:17" ht="14.25" customHeight="1">
      <c r="A367" s="98">
        <v>362</v>
      </c>
      <c r="B367" s="98" t="s">
        <v>944</v>
      </c>
      <c r="C367" s="98" t="s">
        <v>2371</v>
      </c>
      <c r="D367" s="98" t="s">
        <v>2479</v>
      </c>
      <c r="E367" s="173">
        <v>30928.799999999999</v>
      </c>
      <c r="F367" s="173">
        <v>29824.2</v>
      </c>
      <c r="G367" s="239">
        <f t="shared" si="30"/>
        <v>42038.85</v>
      </c>
      <c r="H367" s="240">
        <v>40037</v>
      </c>
      <c r="I367" s="175" t="s">
        <v>2584</v>
      </c>
      <c r="J367" s="172">
        <f t="shared" si="31"/>
        <v>26.428054050003745</v>
      </c>
      <c r="K367" s="172">
        <f t="shared" si="31"/>
        <v>25.508404725628793</v>
      </c>
      <c r="L367" s="173">
        <v>2000</v>
      </c>
      <c r="M367" s="174">
        <f t="shared" si="27"/>
        <v>60753000</v>
      </c>
      <c r="N367" s="174">
        <f t="shared" si="28"/>
        <v>82075850</v>
      </c>
      <c r="P367" s="98" t="s">
        <v>2371</v>
      </c>
      <c r="Q367" s="267">
        <f t="shared" si="29"/>
        <v>82075850</v>
      </c>
    </row>
    <row r="368" spans="1:17" ht="14.25" customHeight="1">
      <c r="A368" s="98">
        <v>363</v>
      </c>
      <c r="B368" s="98" t="s">
        <v>1097</v>
      </c>
      <c r="C368" s="98" t="s">
        <v>2322</v>
      </c>
      <c r="D368" s="104" t="s">
        <v>2480</v>
      </c>
      <c r="E368" s="173">
        <v>563346</v>
      </c>
      <c r="F368" s="173">
        <v>212819.6</v>
      </c>
      <c r="G368" s="239">
        <f t="shared" si="30"/>
        <v>419832</v>
      </c>
      <c r="H368" s="240">
        <v>399840</v>
      </c>
      <c r="I368" s="175" t="s">
        <v>2603</v>
      </c>
      <c r="J368" s="172">
        <f t="shared" si="31"/>
        <v>-34.183673469387756</v>
      </c>
      <c r="K368" s="172">
        <f t="shared" si="31"/>
        <v>46.773809523809526</v>
      </c>
      <c r="L368" s="173">
        <v>1</v>
      </c>
      <c r="M368" s="174">
        <f t="shared" si="27"/>
        <v>388082.8</v>
      </c>
      <c r="N368" s="174">
        <f t="shared" si="28"/>
        <v>409836</v>
      </c>
      <c r="P368" s="98" t="s">
        <v>2322</v>
      </c>
      <c r="Q368" s="267">
        <f t="shared" si="29"/>
        <v>409836</v>
      </c>
    </row>
    <row r="369" spans="1:17" ht="14.25" customHeight="1">
      <c r="A369" s="98">
        <v>364</v>
      </c>
      <c r="B369" s="98" t="s">
        <v>1097</v>
      </c>
      <c r="C369" s="98" t="s">
        <v>2322</v>
      </c>
      <c r="D369" s="98" t="s">
        <v>2481</v>
      </c>
      <c r="E369" s="173">
        <v>1186782.24</v>
      </c>
      <c r="F369" s="173">
        <v>1130447.6400000001</v>
      </c>
      <c r="G369" s="239">
        <f t="shared" si="30"/>
        <v>684351.15</v>
      </c>
      <c r="H369" s="240">
        <v>651763</v>
      </c>
      <c r="I369" s="175" t="s">
        <v>2584</v>
      </c>
      <c r="J369" s="172">
        <f t="shared" si="31"/>
        <v>-73.417147030438969</v>
      </c>
      <c r="K369" s="172">
        <f t="shared" si="31"/>
        <v>-73.444586452437491</v>
      </c>
      <c r="L369" s="173">
        <v>2</v>
      </c>
      <c r="M369" s="174">
        <f t="shared" si="27"/>
        <v>2317229.88</v>
      </c>
      <c r="N369" s="174">
        <f t="shared" si="28"/>
        <v>1336114.1499999999</v>
      </c>
      <c r="P369" s="98" t="s">
        <v>2322</v>
      </c>
      <c r="Q369" s="267">
        <f t="shared" si="29"/>
        <v>1336114.1499999999</v>
      </c>
    </row>
    <row r="370" spans="1:17" ht="14.25" customHeight="1">
      <c r="A370" s="98">
        <v>365</v>
      </c>
      <c r="B370" s="98" t="s">
        <v>1097</v>
      </c>
      <c r="C370" s="98" t="s">
        <v>2322</v>
      </c>
      <c r="D370" s="104" t="s">
        <v>1470</v>
      </c>
      <c r="E370" s="173">
        <v>876316</v>
      </c>
      <c r="F370" s="173">
        <v>751128</v>
      </c>
      <c r="G370" s="239">
        <f t="shared" si="30"/>
        <v>598500</v>
      </c>
      <c r="H370" s="240">
        <v>570000</v>
      </c>
      <c r="I370" s="175" t="s">
        <v>2584</v>
      </c>
      <c r="J370" s="172">
        <f t="shared" si="31"/>
        <v>-46.418713450292401</v>
      </c>
      <c r="K370" s="172">
        <f t="shared" si="31"/>
        <v>-31.77684210526316</v>
      </c>
      <c r="L370" s="173">
        <v>2</v>
      </c>
      <c r="M370" s="174">
        <f t="shared" si="27"/>
        <v>1627444</v>
      </c>
      <c r="N370" s="174">
        <f t="shared" si="28"/>
        <v>1168500</v>
      </c>
      <c r="P370" s="98" t="s">
        <v>2322</v>
      </c>
      <c r="Q370" s="267">
        <f t="shared" si="29"/>
        <v>1168500</v>
      </c>
    </row>
    <row r="371" spans="1:17" ht="14.25" customHeight="1">
      <c r="A371" s="98">
        <v>366</v>
      </c>
      <c r="B371" s="98" t="s">
        <v>1097</v>
      </c>
      <c r="C371" s="98" t="s">
        <v>2322</v>
      </c>
      <c r="D371" s="104" t="s">
        <v>2482</v>
      </c>
      <c r="E371" s="173">
        <v>1189286</v>
      </c>
      <c r="F371" s="173">
        <v>563346</v>
      </c>
      <c r="G371" s="239">
        <f t="shared" si="30"/>
        <v>1365000</v>
      </c>
      <c r="H371" s="240">
        <v>1300000</v>
      </c>
      <c r="I371" s="175" t="s">
        <v>2584</v>
      </c>
      <c r="J371" s="172">
        <f t="shared" si="31"/>
        <v>12.872820512820512</v>
      </c>
      <c r="K371" s="172">
        <f t="shared" si="31"/>
        <v>56.665692307692304</v>
      </c>
      <c r="L371" s="173">
        <v>0</v>
      </c>
      <c r="M371" s="174">
        <f t="shared" si="27"/>
        <v>0</v>
      </c>
      <c r="N371" s="174">
        <f t="shared" si="28"/>
        <v>0</v>
      </c>
      <c r="P371" s="98" t="s">
        <v>2322</v>
      </c>
      <c r="Q371" s="267">
        <f t="shared" si="29"/>
        <v>0</v>
      </c>
    </row>
    <row r="372" spans="1:17" ht="14.25" customHeight="1">
      <c r="A372" s="98">
        <v>367</v>
      </c>
      <c r="B372" s="98" t="s">
        <v>1097</v>
      </c>
      <c r="C372" s="98" t="s">
        <v>2322</v>
      </c>
      <c r="D372" s="98" t="s">
        <v>2483</v>
      </c>
      <c r="E372" s="173">
        <v>2165752.4</v>
      </c>
      <c r="F372" s="173">
        <v>2090639.6</v>
      </c>
      <c r="G372" s="239">
        <f t="shared" si="30"/>
        <v>1023750</v>
      </c>
      <c r="H372" s="240">
        <v>975000</v>
      </c>
      <c r="I372" s="175" t="s">
        <v>2602</v>
      </c>
      <c r="J372" s="172">
        <f t="shared" si="31"/>
        <v>-111.55090598290597</v>
      </c>
      <c r="K372" s="172">
        <f t="shared" si="31"/>
        <v>-114.42457435897437</v>
      </c>
      <c r="L372" s="173">
        <v>1</v>
      </c>
      <c r="M372" s="174">
        <f t="shared" si="27"/>
        <v>2128196</v>
      </c>
      <c r="N372" s="174">
        <f t="shared" si="28"/>
        <v>999375</v>
      </c>
      <c r="P372" s="98" t="s">
        <v>2322</v>
      </c>
      <c r="Q372" s="267">
        <f t="shared" si="29"/>
        <v>999375</v>
      </c>
    </row>
    <row r="373" spans="1:17" ht="14.25" customHeight="1">
      <c r="A373" s="98">
        <v>368</v>
      </c>
      <c r="B373" s="98" t="s">
        <v>1097</v>
      </c>
      <c r="C373" s="98" t="s">
        <v>2322</v>
      </c>
      <c r="D373" s="104" t="s">
        <v>2484</v>
      </c>
      <c r="E373" s="173">
        <v>1314474</v>
      </c>
      <c r="F373" s="173">
        <v>438158</v>
      </c>
      <c r="G373" s="239">
        <f t="shared" si="30"/>
        <v>795805.5</v>
      </c>
      <c r="H373" s="240">
        <v>757910</v>
      </c>
      <c r="I373" s="175" t="s">
        <v>2599</v>
      </c>
      <c r="J373" s="172">
        <f t="shared" si="31"/>
        <v>-65.175284664406064</v>
      </c>
      <c r="K373" s="172">
        <f t="shared" si="31"/>
        <v>42.188650367457875</v>
      </c>
      <c r="L373" s="173">
        <v>1</v>
      </c>
      <c r="M373" s="174">
        <f t="shared" si="27"/>
        <v>876316</v>
      </c>
      <c r="N373" s="174">
        <f t="shared" si="28"/>
        <v>776857.75</v>
      </c>
      <c r="P373" s="98" t="s">
        <v>2322</v>
      </c>
      <c r="Q373" s="267">
        <f t="shared" si="29"/>
        <v>776857.75</v>
      </c>
    </row>
    <row r="374" spans="1:17" ht="14.25" customHeight="1">
      <c r="A374" s="98">
        <v>369</v>
      </c>
      <c r="B374" s="98" t="s">
        <v>1097</v>
      </c>
      <c r="C374" s="98" t="s">
        <v>2322</v>
      </c>
      <c r="D374" s="104" t="s">
        <v>2485</v>
      </c>
      <c r="E374" s="173">
        <v>1877820</v>
      </c>
      <c r="F374" s="173">
        <v>438158</v>
      </c>
      <c r="G374" s="239">
        <f t="shared" si="30"/>
        <v>1075870.95</v>
      </c>
      <c r="H374" s="240">
        <v>1024639</v>
      </c>
      <c r="I374" s="175" t="s">
        <v>2599</v>
      </c>
      <c r="J374" s="172">
        <f t="shared" si="31"/>
        <v>-74.539520748283067</v>
      </c>
      <c r="K374" s="172">
        <f t="shared" si="31"/>
        <v>57.237817416670659</v>
      </c>
      <c r="L374" s="173">
        <v>0</v>
      </c>
      <c r="M374" s="174">
        <f t="shared" si="27"/>
        <v>0</v>
      </c>
      <c r="N374" s="174">
        <f t="shared" si="28"/>
        <v>0</v>
      </c>
      <c r="P374" s="98" t="s">
        <v>2322</v>
      </c>
      <c r="Q374" s="267">
        <f t="shared" si="29"/>
        <v>0</v>
      </c>
    </row>
    <row r="375" spans="1:17" ht="14.25" customHeight="1">
      <c r="A375" s="98">
        <v>370</v>
      </c>
      <c r="B375" s="98" t="s">
        <v>1097</v>
      </c>
      <c r="C375" s="98" t="s">
        <v>2322</v>
      </c>
      <c r="D375" s="104" t="s">
        <v>2486</v>
      </c>
      <c r="E375" s="173">
        <v>413120.4</v>
      </c>
      <c r="F375" s="173">
        <v>187782</v>
      </c>
      <c r="G375" s="239">
        <f t="shared" si="30"/>
        <v>672000</v>
      </c>
      <c r="H375" s="240">
        <v>640000</v>
      </c>
      <c r="I375" s="175" t="s">
        <v>2584</v>
      </c>
      <c r="J375" s="172">
        <f t="shared" si="31"/>
        <v>38.523749999999993</v>
      </c>
      <c r="K375" s="172">
        <f t="shared" si="31"/>
        <v>70.659062500000005</v>
      </c>
      <c r="L375" s="173">
        <v>1</v>
      </c>
      <c r="M375" s="174">
        <f t="shared" si="27"/>
        <v>300451.20000000001</v>
      </c>
      <c r="N375" s="174">
        <f t="shared" si="28"/>
        <v>656000</v>
      </c>
      <c r="P375" s="98" t="s">
        <v>2322</v>
      </c>
      <c r="Q375" s="267">
        <f t="shared" si="29"/>
        <v>656000</v>
      </c>
    </row>
    <row r="376" spans="1:17" ht="14.25" customHeight="1">
      <c r="A376" s="98">
        <v>371</v>
      </c>
      <c r="B376" s="98" t="s">
        <v>1097</v>
      </c>
      <c r="C376" s="98" t="s">
        <v>2322</v>
      </c>
      <c r="D376" s="104" t="s">
        <v>2487</v>
      </c>
      <c r="E376" s="173">
        <v>563346</v>
      </c>
      <c r="F376" s="173">
        <v>500752</v>
      </c>
      <c r="G376" s="239">
        <f t="shared" si="30"/>
        <v>424095</v>
      </c>
      <c r="H376" s="240">
        <v>403900</v>
      </c>
      <c r="I376" s="175" t="s">
        <v>2604</v>
      </c>
      <c r="J376" s="172">
        <f t="shared" si="31"/>
        <v>-32.834860113889576</v>
      </c>
      <c r="K376" s="172">
        <f t="shared" si="31"/>
        <v>-23.979202772963603</v>
      </c>
      <c r="L376" s="173">
        <v>1</v>
      </c>
      <c r="M376" s="174">
        <f t="shared" si="27"/>
        <v>532049</v>
      </c>
      <c r="N376" s="174">
        <f t="shared" si="28"/>
        <v>413997.5</v>
      </c>
      <c r="P376" s="98" t="s">
        <v>2322</v>
      </c>
      <c r="Q376" s="267">
        <f t="shared" si="29"/>
        <v>413997.5</v>
      </c>
    </row>
    <row r="377" spans="1:17" ht="14.25" customHeight="1">
      <c r="A377" s="98">
        <v>372</v>
      </c>
      <c r="B377" s="98" t="s">
        <v>3372</v>
      </c>
      <c r="C377" s="98" t="s">
        <v>2357</v>
      </c>
      <c r="D377" s="98" t="s">
        <v>2488</v>
      </c>
      <c r="E377" s="173">
        <v>4381.58</v>
      </c>
      <c r="F377" s="173">
        <v>4381.58</v>
      </c>
      <c r="G377" s="239">
        <f t="shared" si="30"/>
        <v>2593.5</v>
      </c>
      <c r="H377" s="240">
        <v>2470</v>
      </c>
      <c r="I377" s="175" t="s">
        <v>2931</v>
      </c>
      <c r="J377" s="172">
        <f t="shared" si="31"/>
        <v>-68.944669365722007</v>
      </c>
      <c r="K377" s="172">
        <f t="shared" si="31"/>
        <v>-77.391902834008093</v>
      </c>
      <c r="L377" s="173">
        <v>38</v>
      </c>
      <c r="M377" s="174">
        <f t="shared" si="27"/>
        <v>166500.04</v>
      </c>
      <c r="N377" s="174">
        <f t="shared" si="28"/>
        <v>96206.5</v>
      </c>
      <c r="P377" s="98" t="s">
        <v>2357</v>
      </c>
      <c r="Q377" s="267">
        <f t="shared" si="29"/>
        <v>96206.5</v>
      </c>
    </row>
    <row r="378" spans="1:17" ht="14.25" customHeight="1">
      <c r="A378" s="98">
        <v>373</v>
      </c>
      <c r="B378" s="98" t="s">
        <v>3372</v>
      </c>
      <c r="C378" s="98" t="s">
        <v>2357</v>
      </c>
      <c r="D378" s="98" t="s">
        <v>2489</v>
      </c>
      <c r="E378" s="173">
        <v>3129.7</v>
      </c>
      <c r="F378" s="173">
        <v>3129.7</v>
      </c>
      <c r="G378" s="239">
        <f t="shared" si="30"/>
        <v>3360</v>
      </c>
      <c r="H378" s="240">
        <v>3200</v>
      </c>
      <c r="I378" s="175" t="s">
        <v>2584</v>
      </c>
      <c r="J378" s="172">
        <f t="shared" si="31"/>
        <v>6.8541666666666723</v>
      </c>
      <c r="K378" s="172">
        <f t="shared" si="31"/>
        <v>2.1968750000000057</v>
      </c>
      <c r="L378" s="173">
        <v>1</v>
      </c>
      <c r="M378" s="174">
        <f t="shared" si="27"/>
        <v>3129.7</v>
      </c>
      <c r="N378" s="174">
        <f t="shared" si="28"/>
        <v>3280</v>
      </c>
      <c r="P378" s="98" t="s">
        <v>2357</v>
      </c>
      <c r="Q378" s="267">
        <f t="shared" si="29"/>
        <v>3280</v>
      </c>
    </row>
    <row r="379" spans="1:17" ht="14.25" customHeight="1">
      <c r="A379" s="98">
        <v>374</v>
      </c>
      <c r="B379" s="98" t="s">
        <v>1097</v>
      </c>
      <c r="C379" s="98" t="s">
        <v>2396</v>
      </c>
      <c r="D379" s="98" t="s">
        <v>2490</v>
      </c>
      <c r="E379" s="173">
        <v>16524.34</v>
      </c>
      <c r="F379" s="173">
        <v>15648.5</v>
      </c>
      <c r="G379" s="239">
        <f t="shared" si="30"/>
        <v>7350</v>
      </c>
      <c r="H379" s="240">
        <v>7000</v>
      </c>
      <c r="I379" s="175" t="s">
        <v>2584</v>
      </c>
      <c r="J379" s="172">
        <f t="shared" si="31"/>
        <v>-124.82095238095239</v>
      </c>
      <c r="K379" s="172">
        <f t="shared" si="31"/>
        <v>-123.55000000000001</v>
      </c>
      <c r="L379" s="173">
        <v>33</v>
      </c>
      <c r="M379" s="174">
        <f t="shared" si="27"/>
        <v>530851.86</v>
      </c>
      <c r="N379" s="174">
        <f t="shared" si="28"/>
        <v>236775</v>
      </c>
      <c r="P379" s="98" t="s">
        <v>2396</v>
      </c>
      <c r="Q379" s="267">
        <f t="shared" si="29"/>
        <v>236775</v>
      </c>
    </row>
    <row r="380" spans="1:17" ht="14.25" customHeight="1">
      <c r="A380" s="98">
        <v>375</v>
      </c>
      <c r="B380" s="98" t="s">
        <v>1097</v>
      </c>
      <c r="C380" s="98" t="s">
        <v>2322</v>
      </c>
      <c r="D380" s="104" t="s">
        <v>2491</v>
      </c>
      <c r="E380" s="173">
        <v>1189286</v>
      </c>
      <c r="F380" s="173">
        <v>187782</v>
      </c>
      <c r="G380" s="239">
        <f t="shared" si="30"/>
        <v>1108661.4000000001</v>
      </c>
      <c r="H380" s="240">
        <v>1055868</v>
      </c>
      <c r="I380" s="175" t="s">
        <v>2922</v>
      </c>
      <c r="J380" s="172">
        <f t="shared" si="31"/>
        <v>-7.2722474147652161</v>
      </c>
      <c r="K380" s="172">
        <f t="shared" si="31"/>
        <v>82.21539056018365</v>
      </c>
      <c r="L380" s="173">
        <v>1</v>
      </c>
      <c r="M380" s="174">
        <f t="shared" si="27"/>
        <v>688534</v>
      </c>
      <c r="N380" s="174">
        <f t="shared" si="28"/>
        <v>1082264.7000000002</v>
      </c>
      <c r="P380" s="98" t="s">
        <v>2322</v>
      </c>
      <c r="Q380" s="267">
        <f t="shared" si="29"/>
        <v>1082264.7000000002</v>
      </c>
    </row>
    <row r="381" spans="1:17" ht="14.25" customHeight="1">
      <c r="A381" s="98">
        <v>376</v>
      </c>
      <c r="B381" s="98" t="s">
        <v>876</v>
      </c>
      <c r="C381" s="98" t="s">
        <v>2322</v>
      </c>
      <c r="D381" s="98" t="s">
        <v>2492</v>
      </c>
      <c r="E381" s="173">
        <v>42563.92</v>
      </c>
      <c r="F381" s="173">
        <v>40060.160000000003</v>
      </c>
      <c r="G381" s="239">
        <f t="shared" si="30"/>
        <v>29166.9</v>
      </c>
      <c r="H381" s="240">
        <v>27778</v>
      </c>
      <c r="I381" s="175" t="s">
        <v>2584</v>
      </c>
      <c r="J381" s="172">
        <f t="shared" si="31"/>
        <v>-45.93227254181965</v>
      </c>
      <c r="K381" s="172">
        <f t="shared" si="31"/>
        <v>-44.215422276621801</v>
      </c>
      <c r="L381" s="173">
        <v>80</v>
      </c>
      <c r="M381" s="174">
        <f t="shared" si="27"/>
        <v>3304963.2</v>
      </c>
      <c r="N381" s="174">
        <f t="shared" si="28"/>
        <v>2277796</v>
      </c>
      <c r="P381" s="98" t="s">
        <v>2322</v>
      </c>
      <c r="Q381" s="267">
        <f t="shared" si="29"/>
        <v>2277796</v>
      </c>
    </row>
    <row r="382" spans="1:17" ht="14.25" customHeight="1">
      <c r="A382" s="98">
        <v>377</v>
      </c>
      <c r="B382" s="98" t="s">
        <v>876</v>
      </c>
      <c r="C382" s="98" t="s">
        <v>2380</v>
      </c>
      <c r="D382" s="98" t="s">
        <v>2493</v>
      </c>
      <c r="E382" s="173">
        <v>28793.239999999998</v>
      </c>
      <c r="F382" s="173">
        <v>27541.360000000001</v>
      </c>
      <c r="G382" s="239">
        <f t="shared" si="30"/>
        <v>18784.5</v>
      </c>
      <c r="H382" s="240">
        <v>17890</v>
      </c>
      <c r="I382" s="175" t="s">
        <v>2932</v>
      </c>
      <c r="J382" s="172">
        <f t="shared" si="31"/>
        <v>-53.281907956027567</v>
      </c>
      <c r="K382" s="172">
        <f t="shared" si="31"/>
        <v>-53.948351034097264</v>
      </c>
      <c r="L382" s="173">
        <v>5</v>
      </c>
      <c r="M382" s="174">
        <f t="shared" si="27"/>
        <v>140836.5</v>
      </c>
      <c r="N382" s="174">
        <f t="shared" si="28"/>
        <v>91686.25</v>
      </c>
      <c r="P382" s="98" t="s">
        <v>2380</v>
      </c>
      <c r="Q382" s="267">
        <f t="shared" si="29"/>
        <v>91686.25</v>
      </c>
    </row>
    <row r="383" spans="1:17" ht="14.25" customHeight="1">
      <c r="A383" s="98">
        <v>378</v>
      </c>
      <c r="B383" s="98" t="s">
        <v>944</v>
      </c>
      <c r="C383" s="98" t="s">
        <v>2383</v>
      </c>
      <c r="D383" s="98" t="s">
        <v>2494</v>
      </c>
      <c r="E383" s="173">
        <v>13081.67</v>
      </c>
      <c r="F383" s="173">
        <v>12355.77</v>
      </c>
      <c r="G383" s="239">
        <f t="shared" si="30"/>
        <v>12600</v>
      </c>
      <c r="H383" s="240">
        <v>12000</v>
      </c>
      <c r="I383" s="175" t="s">
        <v>2584</v>
      </c>
      <c r="J383" s="172">
        <f t="shared" si="31"/>
        <v>-3.8227777777777785</v>
      </c>
      <c r="K383" s="172">
        <f t="shared" si="31"/>
        <v>-2.9647500000000035</v>
      </c>
      <c r="L383" s="173">
        <v>48</v>
      </c>
      <c r="M383" s="174">
        <f t="shared" si="27"/>
        <v>610498.56000000006</v>
      </c>
      <c r="N383" s="174">
        <f t="shared" si="28"/>
        <v>590400</v>
      </c>
      <c r="P383" s="98" t="s">
        <v>2383</v>
      </c>
      <c r="Q383" s="267">
        <f t="shared" si="29"/>
        <v>590400</v>
      </c>
    </row>
    <row r="384" spans="1:17" ht="14.25" customHeight="1">
      <c r="A384" s="98">
        <v>379</v>
      </c>
      <c r="B384" s="98" t="s">
        <v>876</v>
      </c>
      <c r="C384" s="98" t="s">
        <v>2322</v>
      </c>
      <c r="D384" s="98" t="s">
        <v>2495</v>
      </c>
      <c r="E384" s="173">
        <v>4005.54</v>
      </c>
      <c r="F384" s="173">
        <v>17526.32</v>
      </c>
      <c r="G384" s="239">
        <f t="shared" si="30"/>
        <v>10122</v>
      </c>
      <c r="H384" s="240">
        <v>9640</v>
      </c>
      <c r="I384" s="175" t="s">
        <v>2584</v>
      </c>
      <c r="J384" s="172">
        <f t="shared" si="31"/>
        <v>60.427385892116178</v>
      </c>
      <c r="K384" s="172">
        <f t="shared" si="31"/>
        <v>-81.808298755186712</v>
      </c>
      <c r="L384" s="173">
        <v>2</v>
      </c>
      <c r="M384" s="174">
        <f t="shared" si="27"/>
        <v>21531.86</v>
      </c>
      <c r="N384" s="174">
        <f t="shared" si="28"/>
        <v>19762</v>
      </c>
      <c r="P384" s="98" t="s">
        <v>2322</v>
      </c>
      <c r="Q384" s="267">
        <f t="shared" si="29"/>
        <v>19762</v>
      </c>
    </row>
    <row r="385" spans="1:17" ht="14.25" customHeight="1">
      <c r="A385" s="98">
        <v>380</v>
      </c>
      <c r="B385" s="98" t="s">
        <v>3372</v>
      </c>
      <c r="C385" s="98" t="s">
        <v>2369</v>
      </c>
      <c r="D385" s="98" t="s">
        <v>1465</v>
      </c>
      <c r="E385" s="173">
        <v>1368</v>
      </c>
      <c r="F385" s="173">
        <v>1368</v>
      </c>
      <c r="G385" s="239">
        <f t="shared" si="30"/>
        <v>1750.3500000000001</v>
      </c>
      <c r="H385" s="240">
        <v>1667</v>
      </c>
      <c r="I385" s="175" t="s">
        <v>2584</v>
      </c>
      <c r="J385" s="172">
        <f t="shared" si="31"/>
        <v>21.844202588053825</v>
      </c>
      <c r="K385" s="172">
        <f t="shared" si="31"/>
        <v>17.936412717456509</v>
      </c>
      <c r="L385" s="173">
        <v>6</v>
      </c>
      <c r="M385" s="174">
        <f t="shared" si="27"/>
        <v>8208</v>
      </c>
      <c r="N385" s="174">
        <f t="shared" si="28"/>
        <v>10252.050000000001</v>
      </c>
      <c r="P385" s="98" t="s">
        <v>2369</v>
      </c>
      <c r="Q385" s="267">
        <f t="shared" si="29"/>
        <v>10252.050000000001</v>
      </c>
    </row>
    <row r="386" spans="1:17" ht="14.25" customHeight="1">
      <c r="A386" s="98">
        <v>381</v>
      </c>
      <c r="B386" s="98" t="s">
        <v>3372</v>
      </c>
      <c r="C386" s="98" t="s">
        <v>2322</v>
      </c>
      <c r="D386" s="98" t="s">
        <v>2496</v>
      </c>
      <c r="E386" s="173">
        <v>625.94000000000005</v>
      </c>
      <c r="F386" s="173">
        <v>2879.8</v>
      </c>
      <c r="G386" s="239">
        <f t="shared" si="30"/>
        <v>3735.9</v>
      </c>
      <c r="H386" s="240">
        <v>3558</v>
      </c>
      <c r="I386" s="175" t="s">
        <v>2584</v>
      </c>
      <c r="J386" s="172">
        <f t="shared" si="31"/>
        <v>83.245268877646623</v>
      </c>
      <c r="K386" s="172">
        <f t="shared" si="31"/>
        <v>19.061270376616072</v>
      </c>
      <c r="L386" s="173">
        <v>1</v>
      </c>
      <c r="M386" s="174">
        <f t="shared" si="27"/>
        <v>1752.8700000000001</v>
      </c>
      <c r="N386" s="174">
        <f t="shared" si="28"/>
        <v>3646.95</v>
      </c>
      <c r="P386" s="98" t="s">
        <v>2322</v>
      </c>
      <c r="Q386" s="267">
        <f t="shared" si="29"/>
        <v>3646.95</v>
      </c>
    </row>
    <row r="387" spans="1:17" ht="14.25" customHeight="1">
      <c r="A387" s="98">
        <v>382</v>
      </c>
      <c r="B387" s="98" t="s">
        <v>1097</v>
      </c>
      <c r="C387" s="98" t="s">
        <v>2322</v>
      </c>
      <c r="D387" s="98" t="s">
        <v>2497</v>
      </c>
      <c r="E387" s="173">
        <v>2879324</v>
      </c>
      <c r="F387" s="173">
        <v>2253384</v>
      </c>
      <c r="G387" s="239">
        <f t="shared" si="30"/>
        <v>2357931.4500000002</v>
      </c>
      <c r="H387" s="240">
        <v>2245649</v>
      </c>
      <c r="I387" s="175" t="s">
        <v>2584</v>
      </c>
      <c r="J387" s="172">
        <f t="shared" si="31"/>
        <v>-22.112286173544181</v>
      </c>
      <c r="K387" s="172">
        <f t="shared" si="31"/>
        <v>-0.3444438556515288</v>
      </c>
      <c r="L387" s="173">
        <v>1</v>
      </c>
      <c r="M387" s="174">
        <f t="shared" si="27"/>
        <v>2566354</v>
      </c>
      <c r="N387" s="174">
        <f t="shared" si="28"/>
        <v>2301790.2250000001</v>
      </c>
      <c r="P387" s="98" t="s">
        <v>2322</v>
      </c>
      <c r="Q387" s="267">
        <f t="shared" si="29"/>
        <v>2301790.2250000001</v>
      </c>
    </row>
    <row r="388" spans="1:17" ht="14.25" customHeight="1">
      <c r="A388" s="98">
        <v>383</v>
      </c>
      <c r="B388" s="98" t="s">
        <v>876</v>
      </c>
      <c r="C388" s="98" t="s">
        <v>2320</v>
      </c>
      <c r="D388" s="98" t="s">
        <v>2498</v>
      </c>
      <c r="E388" s="173">
        <v>488233.2</v>
      </c>
      <c r="F388" s="173">
        <v>488233.2</v>
      </c>
      <c r="G388" s="239">
        <f t="shared" si="30"/>
        <v>567735</v>
      </c>
      <c r="H388" s="240">
        <v>540700</v>
      </c>
      <c r="I388" s="175" t="s">
        <v>2584</v>
      </c>
      <c r="J388" s="172">
        <f t="shared" si="31"/>
        <v>14.003329017939706</v>
      </c>
      <c r="K388" s="172">
        <f t="shared" si="31"/>
        <v>9.7034954688366906</v>
      </c>
      <c r="L388" s="173">
        <v>1</v>
      </c>
      <c r="M388" s="174">
        <f t="shared" si="27"/>
        <v>488233.2</v>
      </c>
      <c r="N388" s="174">
        <f t="shared" si="28"/>
        <v>554217.5</v>
      </c>
      <c r="P388" s="98" t="s">
        <v>2320</v>
      </c>
      <c r="Q388" s="267">
        <f t="shared" si="29"/>
        <v>554217.5</v>
      </c>
    </row>
    <row r="389" spans="1:17" ht="14.25" customHeight="1">
      <c r="A389" s="98">
        <v>384</v>
      </c>
      <c r="B389" s="98" t="s">
        <v>876</v>
      </c>
      <c r="C389" s="98" t="s">
        <v>2322</v>
      </c>
      <c r="D389" s="98" t="s">
        <v>2499</v>
      </c>
      <c r="E389" s="173">
        <v>24161.760000000002</v>
      </c>
      <c r="F389" s="173">
        <v>23034.83</v>
      </c>
      <c r="G389" s="239">
        <f t="shared" si="30"/>
        <v>16277.1</v>
      </c>
      <c r="H389" s="240">
        <v>15502</v>
      </c>
      <c r="I389" s="175" t="s">
        <v>2606</v>
      </c>
      <c r="J389" s="172">
        <f t="shared" si="31"/>
        <v>-48.440201264352993</v>
      </c>
      <c r="K389" s="172">
        <f t="shared" si="31"/>
        <v>-48.592633208618253</v>
      </c>
      <c r="L389" s="173">
        <v>24</v>
      </c>
      <c r="M389" s="174">
        <f t="shared" si="27"/>
        <v>566359.08000000007</v>
      </c>
      <c r="N389" s="174">
        <f t="shared" si="28"/>
        <v>381349.19999999995</v>
      </c>
      <c r="P389" s="98" t="s">
        <v>2322</v>
      </c>
      <c r="Q389" s="267">
        <f t="shared" si="29"/>
        <v>381349.19999999995</v>
      </c>
    </row>
    <row r="390" spans="1:17" ht="14.25" customHeight="1">
      <c r="A390" s="98">
        <v>385</v>
      </c>
      <c r="B390" s="98" t="s">
        <v>876</v>
      </c>
      <c r="C390" s="98" t="s">
        <v>2322</v>
      </c>
      <c r="D390" s="98" t="s">
        <v>2500</v>
      </c>
      <c r="E390" s="173">
        <v>23785.72</v>
      </c>
      <c r="F390" s="173">
        <v>22533.84</v>
      </c>
      <c r="G390" s="239">
        <f t="shared" ref="G390:G453" si="32">H390*1.05</f>
        <v>29237.25</v>
      </c>
      <c r="H390" s="240">
        <v>27845</v>
      </c>
      <c r="I390" s="175" t="s">
        <v>2584</v>
      </c>
      <c r="J390" s="172">
        <f t="shared" si="31"/>
        <v>18.645837074280237</v>
      </c>
      <c r="K390" s="172">
        <f t="shared" si="31"/>
        <v>19.074016879152449</v>
      </c>
      <c r="L390" s="173">
        <v>26</v>
      </c>
      <c r="M390" s="174">
        <f t="shared" si="27"/>
        <v>602154.28</v>
      </c>
      <c r="N390" s="174">
        <f t="shared" si="28"/>
        <v>742069.25</v>
      </c>
      <c r="P390" s="98" t="s">
        <v>2322</v>
      </c>
      <c r="Q390" s="267">
        <f t="shared" si="29"/>
        <v>742069.25</v>
      </c>
    </row>
    <row r="391" spans="1:17" ht="14.25" customHeight="1">
      <c r="A391" s="98">
        <v>386</v>
      </c>
      <c r="B391" s="98" t="s">
        <v>876</v>
      </c>
      <c r="C391" s="98" t="s">
        <v>2371</v>
      </c>
      <c r="D391" s="98" t="s">
        <v>2501</v>
      </c>
      <c r="E391" s="173">
        <v>18778.2</v>
      </c>
      <c r="F391" s="173">
        <v>17526.32</v>
      </c>
      <c r="G391" s="239">
        <f t="shared" si="32"/>
        <v>11870.25</v>
      </c>
      <c r="H391" s="240">
        <v>11305</v>
      </c>
      <c r="I391" s="175" t="s">
        <v>2584</v>
      </c>
      <c r="J391" s="172">
        <f t="shared" si="31"/>
        <v>-58.195488721804523</v>
      </c>
      <c r="K391" s="172">
        <f t="shared" si="31"/>
        <v>-55.031578947368423</v>
      </c>
      <c r="L391" s="173">
        <v>6</v>
      </c>
      <c r="M391" s="174">
        <f t="shared" ref="M391:M454" si="33">+L391*((E391+F391)/2)</f>
        <v>108913.56000000001</v>
      </c>
      <c r="N391" s="174">
        <f t="shared" ref="N391:N454" si="34">(+L391*((G391+H391)/2))</f>
        <v>69525.75</v>
      </c>
      <c r="P391" s="98" t="s">
        <v>2371</v>
      </c>
      <c r="Q391" s="267">
        <f t="shared" ref="Q391:Q454" si="35">+N391</f>
        <v>69525.75</v>
      </c>
    </row>
    <row r="392" spans="1:17" ht="14.25" customHeight="1">
      <c r="A392" s="98">
        <v>387</v>
      </c>
      <c r="B392" s="98" t="s">
        <v>876</v>
      </c>
      <c r="C392" s="98" t="s">
        <v>2320</v>
      </c>
      <c r="D392" s="98" t="s">
        <v>2502</v>
      </c>
      <c r="E392" s="173">
        <v>25037.599999999999</v>
      </c>
      <c r="F392" s="173">
        <v>23785.72</v>
      </c>
      <c r="G392" s="239">
        <f t="shared" si="32"/>
        <v>40696.950000000004</v>
      </c>
      <c r="H392" s="240">
        <v>38759</v>
      </c>
      <c r="I392" s="175" t="s">
        <v>2584</v>
      </c>
      <c r="J392" s="172">
        <f t="shared" si="31"/>
        <v>38.477944907419364</v>
      </c>
      <c r="K392" s="172">
        <f t="shared" si="31"/>
        <v>38.631750045150802</v>
      </c>
      <c r="L392" s="173">
        <v>1</v>
      </c>
      <c r="M392" s="174">
        <f t="shared" si="33"/>
        <v>24411.66</v>
      </c>
      <c r="N392" s="174">
        <f t="shared" si="34"/>
        <v>39727.975000000006</v>
      </c>
      <c r="P392" s="98" t="s">
        <v>2320</v>
      </c>
      <c r="Q392" s="267">
        <f t="shared" si="35"/>
        <v>39727.975000000006</v>
      </c>
    </row>
    <row r="393" spans="1:17" ht="14.25" customHeight="1">
      <c r="A393" s="98">
        <v>388</v>
      </c>
      <c r="B393" s="98" t="s">
        <v>876</v>
      </c>
      <c r="C393" s="98" t="s">
        <v>2320</v>
      </c>
      <c r="D393" s="98" t="s">
        <v>2503</v>
      </c>
      <c r="E393" s="173">
        <v>23785.72</v>
      </c>
      <c r="F393" s="173">
        <v>22533.84</v>
      </c>
      <c r="G393" s="239">
        <f t="shared" si="32"/>
        <v>40696.950000000004</v>
      </c>
      <c r="H393" s="240">
        <v>38759</v>
      </c>
      <c r="I393" s="175" t="s">
        <v>2584</v>
      </c>
      <c r="J393" s="172">
        <f t="shared" si="31"/>
        <v>41.55404766204839</v>
      </c>
      <c r="K393" s="172">
        <f t="shared" si="31"/>
        <v>41.861657937511289</v>
      </c>
      <c r="L393" s="173">
        <v>98</v>
      </c>
      <c r="M393" s="174">
        <f t="shared" si="33"/>
        <v>2269658.44</v>
      </c>
      <c r="N393" s="174">
        <f t="shared" si="34"/>
        <v>3893341.5500000007</v>
      </c>
      <c r="P393" s="98" t="s">
        <v>2320</v>
      </c>
      <c r="Q393" s="267">
        <f t="shared" si="35"/>
        <v>3893341.5500000007</v>
      </c>
    </row>
    <row r="394" spans="1:17" ht="14.25" customHeight="1">
      <c r="A394" s="98">
        <v>389</v>
      </c>
      <c r="B394" s="98" t="s">
        <v>876</v>
      </c>
      <c r="C394" s="98" t="s">
        <v>2320</v>
      </c>
      <c r="D394" s="98" t="s">
        <v>2504</v>
      </c>
      <c r="E394" s="173">
        <v>25037.599999999999</v>
      </c>
      <c r="F394" s="173">
        <v>23785.72</v>
      </c>
      <c r="G394" s="239">
        <f t="shared" si="32"/>
        <v>40696.950000000004</v>
      </c>
      <c r="H394" s="240">
        <v>38759</v>
      </c>
      <c r="I394" s="175" t="s">
        <v>2584</v>
      </c>
      <c r="J394" s="172">
        <f t="shared" si="31"/>
        <v>38.477944907419364</v>
      </c>
      <c r="K394" s="172">
        <f t="shared" si="31"/>
        <v>38.631750045150802</v>
      </c>
      <c r="L394" s="173">
        <v>28</v>
      </c>
      <c r="M394" s="174">
        <f t="shared" si="33"/>
        <v>683526.48</v>
      </c>
      <c r="N394" s="174">
        <f t="shared" si="34"/>
        <v>1112383.3000000003</v>
      </c>
      <c r="P394" s="98" t="s">
        <v>2320</v>
      </c>
      <c r="Q394" s="267">
        <f t="shared" si="35"/>
        <v>1112383.3000000003</v>
      </c>
    </row>
    <row r="395" spans="1:17" ht="14.25" customHeight="1">
      <c r="A395" s="98">
        <v>390</v>
      </c>
      <c r="B395" s="98" t="s">
        <v>876</v>
      </c>
      <c r="C395" s="98" t="s">
        <v>2320</v>
      </c>
      <c r="D395" s="98" t="s">
        <v>2505</v>
      </c>
      <c r="E395" s="173">
        <v>25037.599999999999</v>
      </c>
      <c r="F395" s="173">
        <v>23785.72</v>
      </c>
      <c r="G395" s="239">
        <f t="shared" si="32"/>
        <v>40696.950000000004</v>
      </c>
      <c r="H395" s="240">
        <v>38759</v>
      </c>
      <c r="I395" s="175" t="s">
        <v>2584</v>
      </c>
      <c r="J395" s="172">
        <f t="shared" si="31"/>
        <v>38.477944907419364</v>
      </c>
      <c r="K395" s="172">
        <f t="shared" si="31"/>
        <v>38.631750045150802</v>
      </c>
      <c r="L395" s="173">
        <v>89</v>
      </c>
      <c r="M395" s="174">
        <f t="shared" si="33"/>
        <v>2172637.7399999998</v>
      </c>
      <c r="N395" s="174">
        <f t="shared" si="34"/>
        <v>3535789.7750000004</v>
      </c>
      <c r="P395" s="98" t="s">
        <v>2320</v>
      </c>
      <c r="Q395" s="267">
        <f t="shared" si="35"/>
        <v>3535789.7750000004</v>
      </c>
    </row>
    <row r="396" spans="1:17" ht="14.25" customHeight="1">
      <c r="A396" s="98">
        <v>391</v>
      </c>
      <c r="B396" s="98" t="s">
        <v>1097</v>
      </c>
      <c r="C396" s="98" t="s">
        <v>2322</v>
      </c>
      <c r="D396" s="98" t="s">
        <v>2113</v>
      </c>
      <c r="E396" s="173">
        <v>563346</v>
      </c>
      <c r="F396" s="173">
        <v>563346</v>
      </c>
      <c r="G396" s="239">
        <f t="shared" si="32"/>
        <v>591513.30000000005</v>
      </c>
      <c r="H396" s="240">
        <v>563346</v>
      </c>
      <c r="I396" s="175" t="s">
        <v>2597</v>
      </c>
      <c r="J396" s="172">
        <f t="shared" si="31"/>
        <v>4.761904761904769</v>
      </c>
      <c r="K396" s="172">
        <f t="shared" si="31"/>
        <v>0</v>
      </c>
      <c r="L396" s="173">
        <v>1</v>
      </c>
      <c r="M396" s="174">
        <f t="shared" si="33"/>
        <v>563346</v>
      </c>
      <c r="N396" s="174">
        <f t="shared" si="34"/>
        <v>577429.65</v>
      </c>
      <c r="P396" s="98" t="s">
        <v>2322</v>
      </c>
      <c r="Q396" s="267">
        <f t="shared" si="35"/>
        <v>577429.65</v>
      </c>
    </row>
    <row r="397" spans="1:17" ht="14.25" customHeight="1">
      <c r="A397" s="98">
        <v>392</v>
      </c>
      <c r="B397" s="98" t="s">
        <v>1097</v>
      </c>
      <c r="C397" s="98" t="s">
        <v>2322</v>
      </c>
      <c r="D397" s="98" t="s">
        <v>2506</v>
      </c>
      <c r="E397" s="173">
        <v>2754136</v>
      </c>
      <c r="F397" s="173">
        <v>2253384</v>
      </c>
      <c r="G397" s="239">
        <f t="shared" si="32"/>
        <v>1782411.75</v>
      </c>
      <c r="H397" s="240">
        <v>1697535</v>
      </c>
      <c r="I397" s="175" t="s">
        <v>2584</v>
      </c>
      <c r="J397" s="172">
        <f t="shared" si="31"/>
        <v>-54.517383539465555</v>
      </c>
      <c r="K397" s="172">
        <f t="shared" si="31"/>
        <v>-32.744479495268138</v>
      </c>
      <c r="L397" s="173">
        <v>1</v>
      </c>
      <c r="M397" s="174">
        <f t="shared" si="33"/>
        <v>2503760</v>
      </c>
      <c r="N397" s="174">
        <f t="shared" si="34"/>
        <v>1739973.375</v>
      </c>
      <c r="P397" s="98" t="s">
        <v>2322</v>
      </c>
      <c r="Q397" s="267">
        <f t="shared" si="35"/>
        <v>1739973.375</v>
      </c>
    </row>
    <row r="398" spans="1:17" ht="14.25" customHeight="1">
      <c r="A398" s="98">
        <v>393</v>
      </c>
      <c r="B398" s="98" t="s">
        <v>1097</v>
      </c>
      <c r="C398" s="98" t="s">
        <v>2396</v>
      </c>
      <c r="D398" s="98" t="s">
        <v>2507</v>
      </c>
      <c r="E398" s="173">
        <v>22533.84</v>
      </c>
      <c r="F398" s="173">
        <v>22533.84</v>
      </c>
      <c r="G398" s="239">
        <f t="shared" si="32"/>
        <v>27289.5</v>
      </c>
      <c r="H398" s="240">
        <v>25990</v>
      </c>
      <c r="I398" s="175" t="s">
        <v>2918</v>
      </c>
      <c r="J398" s="172">
        <f t="shared" si="31"/>
        <v>17.426702577914583</v>
      </c>
      <c r="K398" s="172">
        <f t="shared" si="31"/>
        <v>13.298037706810312</v>
      </c>
      <c r="L398" s="173">
        <v>5</v>
      </c>
      <c r="M398" s="174">
        <f t="shared" si="33"/>
        <v>112669.2</v>
      </c>
      <c r="N398" s="174">
        <f t="shared" si="34"/>
        <v>133198.75</v>
      </c>
      <c r="P398" s="98" t="s">
        <v>2396</v>
      </c>
      <c r="Q398" s="267">
        <f t="shared" si="35"/>
        <v>133198.75</v>
      </c>
    </row>
    <row r="399" spans="1:17" ht="14.25" customHeight="1">
      <c r="A399" s="98">
        <v>394</v>
      </c>
      <c r="B399" s="98" t="s">
        <v>876</v>
      </c>
      <c r="C399" s="98" t="s">
        <v>2320</v>
      </c>
      <c r="D399" s="98" t="s">
        <v>2508</v>
      </c>
      <c r="E399" s="173">
        <v>249.9</v>
      </c>
      <c r="F399" s="173">
        <v>2503.7600000000002</v>
      </c>
      <c r="G399" s="239">
        <f t="shared" si="32"/>
        <v>2628.9480000000003</v>
      </c>
      <c r="H399" s="240">
        <v>2503.7600000000002</v>
      </c>
      <c r="I399" s="175" t="s">
        <v>2597</v>
      </c>
      <c r="J399" s="172">
        <f t="shared" si="31"/>
        <v>90.49429657794677</v>
      </c>
      <c r="K399" s="172">
        <f t="shared" si="31"/>
        <v>0</v>
      </c>
      <c r="L399" s="173">
        <v>10</v>
      </c>
      <c r="M399" s="174">
        <f t="shared" si="33"/>
        <v>13768.300000000001</v>
      </c>
      <c r="N399" s="174">
        <f t="shared" si="34"/>
        <v>25663.54</v>
      </c>
      <c r="P399" s="98" t="s">
        <v>2320</v>
      </c>
      <c r="Q399" s="267">
        <f t="shared" si="35"/>
        <v>25663.54</v>
      </c>
    </row>
    <row r="400" spans="1:17" ht="14.25" customHeight="1">
      <c r="A400" s="98">
        <v>395</v>
      </c>
      <c r="B400" s="98" t="s">
        <v>876</v>
      </c>
      <c r="C400" s="98" t="s">
        <v>2320</v>
      </c>
      <c r="D400" s="98" t="s">
        <v>2509</v>
      </c>
      <c r="E400" s="173">
        <v>7511.28</v>
      </c>
      <c r="F400" s="173">
        <v>16274.44</v>
      </c>
      <c r="G400" s="239">
        <f t="shared" si="32"/>
        <v>17842.859999999997</v>
      </c>
      <c r="H400" s="240">
        <f>(28322/10)*6</f>
        <v>16993.199999999997</v>
      </c>
      <c r="I400" s="175" t="s">
        <v>2584</v>
      </c>
      <c r="J400" s="172">
        <f t="shared" si="31"/>
        <v>57.903161264505798</v>
      </c>
      <c r="K400" s="172">
        <f t="shared" si="31"/>
        <v>4.2296918767506808</v>
      </c>
      <c r="L400" s="173">
        <v>2</v>
      </c>
      <c r="M400" s="174">
        <f t="shared" si="33"/>
        <v>23785.72</v>
      </c>
      <c r="N400" s="174">
        <f t="shared" si="34"/>
        <v>34836.06</v>
      </c>
      <c r="P400" s="98" t="s">
        <v>2320</v>
      </c>
      <c r="Q400" s="267">
        <f t="shared" si="35"/>
        <v>34836.06</v>
      </c>
    </row>
    <row r="401" spans="1:17" ht="14.25" customHeight="1">
      <c r="A401" s="98">
        <v>396</v>
      </c>
      <c r="B401" s="98" t="s">
        <v>3372</v>
      </c>
      <c r="C401" s="98" t="s">
        <v>2320</v>
      </c>
      <c r="D401" s="98" t="s">
        <v>2510</v>
      </c>
      <c r="E401" s="173">
        <v>50075.199999999997</v>
      </c>
      <c r="F401" s="173">
        <v>50075.199999999997</v>
      </c>
      <c r="G401" s="239">
        <f t="shared" si="32"/>
        <v>62895</v>
      </c>
      <c r="H401" s="240">
        <v>59900</v>
      </c>
      <c r="I401" s="171" t="s">
        <v>2195</v>
      </c>
      <c r="J401" s="172">
        <f t="shared" si="31"/>
        <v>20.382860322760159</v>
      </c>
      <c r="K401" s="172">
        <f t="shared" si="31"/>
        <v>16.402003338898169</v>
      </c>
      <c r="L401" s="173">
        <v>10</v>
      </c>
      <c r="M401" s="174">
        <f t="shared" si="33"/>
        <v>500752</v>
      </c>
      <c r="N401" s="174">
        <f t="shared" si="34"/>
        <v>613975</v>
      </c>
      <c r="P401" s="98" t="s">
        <v>2320</v>
      </c>
      <c r="Q401" s="267">
        <f t="shared" si="35"/>
        <v>613975</v>
      </c>
    </row>
    <row r="402" spans="1:17" ht="14.25" customHeight="1">
      <c r="A402" s="98">
        <v>397</v>
      </c>
      <c r="B402" s="98" t="s">
        <v>3372</v>
      </c>
      <c r="C402" s="98" t="s">
        <v>2320</v>
      </c>
      <c r="D402" s="98" t="s">
        <v>2511</v>
      </c>
      <c r="E402" s="173">
        <v>30045.119999999999</v>
      </c>
      <c r="F402" s="173">
        <v>30045.119999999999</v>
      </c>
      <c r="G402" s="239">
        <f t="shared" si="32"/>
        <v>17850</v>
      </c>
      <c r="H402" s="240">
        <v>17000</v>
      </c>
      <c r="I402" s="175" t="s">
        <v>2584</v>
      </c>
      <c r="J402" s="172">
        <f t="shared" si="31"/>
        <v>-68.319999999999993</v>
      </c>
      <c r="K402" s="172">
        <f t="shared" si="31"/>
        <v>-76.73599999999999</v>
      </c>
      <c r="L402" s="173">
        <v>10</v>
      </c>
      <c r="M402" s="174">
        <f t="shared" si="33"/>
        <v>300451.20000000001</v>
      </c>
      <c r="N402" s="174">
        <f t="shared" si="34"/>
        <v>174250</v>
      </c>
      <c r="P402" s="98" t="s">
        <v>2320</v>
      </c>
      <c r="Q402" s="267">
        <f t="shared" si="35"/>
        <v>174250</v>
      </c>
    </row>
    <row r="403" spans="1:17" ht="14.25" customHeight="1">
      <c r="A403" s="98">
        <v>398</v>
      </c>
      <c r="B403" s="98" t="s">
        <v>3372</v>
      </c>
      <c r="C403" s="98" t="s">
        <v>2320</v>
      </c>
      <c r="D403" s="98" t="s">
        <v>2512</v>
      </c>
      <c r="E403" s="173">
        <v>13770.68</v>
      </c>
      <c r="F403" s="173">
        <v>13770.68</v>
      </c>
      <c r="G403" s="239">
        <f t="shared" si="32"/>
        <v>28350</v>
      </c>
      <c r="H403" s="240">
        <v>27000</v>
      </c>
      <c r="I403" s="175" t="s">
        <v>2584</v>
      </c>
      <c r="J403" s="172">
        <f t="shared" si="31"/>
        <v>51.426172839506165</v>
      </c>
      <c r="K403" s="172">
        <f t="shared" si="31"/>
        <v>48.997481481481479</v>
      </c>
      <c r="L403" s="173">
        <v>10</v>
      </c>
      <c r="M403" s="174">
        <f t="shared" si="33"/>
        <v>137706.79999999999</v>
      </c>
      <c r="N403" s="174">
        <f t="shared" si="34"/>
        <v>276750</v>
      </c>
      <c r="P403" s="98" t="s">
        <v>2320</v>
      </c>
      <c r="Q403" s="267">
        <f t="shared" si="35"/>
        <v>276750</v>
      </c>
    </row>
    <row r="404" spans="1:17" ht="14.25" customHeight="1">
      <c r="A404" s="98">
        <v>399</v>
      </c>
      <c r="B404" s="98" t="s">
        <v>1097</v>
      </c>
      <c r="C404" s="98" t="s">
        <v>2322</v>
      </c>
      <c r="D404" s="98" t="s">
        <v>2513</v>
      </c>
      <c r="E404" s="173">
        <v>659740.76</v>
      </c>
      <c r="F404" s="173">
        <v>31297</v>
      </c>
      <c r="G404" s="239">
        <f t="shared" si="32"/>
        <v>450450</v>
      </c>
      <c r="H404" s="240">
        <v>429000</v>
      </c>
      <c r="I404" s="175" t="s">
        <v>2922</v>
      </c>
      <c r="J404" s="172">
        <f t="shared" si="31"/>
        <v>-46.462595182595187</v>
      </c>
      <c r="K404" s="172">
        <f t="shared" si="31"/>
        <v>92.704662004662012</v>
      </c>
      <c r="L404" s="173">
        <v>1</v>
      </c>
      <c r="M404" s="174">
        <f t="shared" si="33"/>
        <v>345518.88</v>
      </c>
      <c r="N404" s="174">
        <f t="shared" si="34"/>
        <v>439725</v>
      </c>
      <c r="P404" s="98" t="s">
        <v>2322</v>
      </c>
      <c r="Q404" s="267">
        <f t="shared" si="35"/>
        <v>439725</v>
      </c>
    </row>
    <row r="405" spans="1:17" ht="14.25" customHeight="1">
      <c r="A405" s="98">
        <v>400</v>
      </c>
      <c r="B405" s="98" t="s">
        <v>3372</v>
      </c>
      <c r="C405" s="98" t="s">
        <v>2322</v>
      </c>
      <c r="D405" s="98" t="s">
        <v>1467</v>
      </c>
      <c r="E405" s="173">
        <v>60090.239999999998</v>
      </c>
      <c r="F405" s="173">
        <v>56334.6</v>
      </c>
      <c r="G405" s="239">
        <f t="shared" si="32"/>
        <v>94395</v>
      </c>
      <c r="H405" s="240">
        <v>89900</v>
      </c>
      <c r="I405" s="175" t="s">
        <v>2193</v>
      </c>
      <c r="J405" s="172">
        <f t="shared" si="31"/>
        <v>36.341713014460517</v>
      </c>
      <c r="K405" s="172">
        <f t="shared" si="31"/>
        <v>37.336373748609567</v>
      </c>
      <c r="L405" s="173">
        <v>2</v>
      </c>
      <c r="M405" s="174">
        <f t="shared" si="33"/>
        <v>116424.84</v>
      </c>
      <c r="N405" s="174">
        <f t="shared" si="34"/>
        <v>184295</v>
      </c>
      <c r="P405" s="98" t="s">
        <v>2322</v>
      </c>
      <c r="Q405" s="267">
        <f t="shared" si="35"/>
        <v>184295</v>
      </c>
    </row>
    <row r="406" spans="1:17" ht="14.25" customHeight="1">
      <c r="A406" s="98">
        <v>401</v>
      </c>
      <c r="B406" s="98" t="s">
        <v>1097</v>
      </c>
      <c r="C406" s="98" t="s">
        <v>2320</v>
      </c>
      <c r="D406" s="98" t="s">
        <v>1117</v>
      </c>
      <c r="E406" s="173">
        <v>938910</v>
      </c>
      <c r="F406" s="173">
        <v>1126692</v>
      </c>
      <c r="G406" s="239">
        <f t="shared" si="32"/>
        <v>1047889.5</v>
      </c>
      <c r="H406" s="240">
        <v>997990</v>
      </c>
      <c r="I406" s="171" t="s">
        <v>2919</v>
      </c>
      <c r="J406" s="172">
        <f t="shared" ref="J406:K469" si="36">((G406-E406)/G406)*100</f>
        <v>10.39990380665137</v>
      </c>
      <c r="K406" s="172">
        <f t="shared" si="36"/>
        <v>-12.896121203619273</v>
      </c>
      <c r="L406" s="173">
        <v>1</v>
      </c>
      <c r="M406" s="174">
        <f t="shared" si="33"/>
        <v>1032801</v>
      </c>
      <c r="N406" s="174">
        <f t="shared" si="34"/>
        <v>1022939.75</v>
      </c>
      <c r="P406" s="98" t="s">
        <v>2320</v>
      </c>
      <c r="Q406" s="267">
        <f t="shared" si="35"/>
        <v>1022939.75</v>
      </c>
    </row>
    <row r="407" spans="1:17" ht="14.25" customHeight="1">
      <c r="A407" s="98">
        <v>402</v>
      </c>
      <c r="B407" s="98" t="s">
        <v>1097</v>
      </c>
      <c r="C407" s="98" t="s">
        <v>2322</v>
      </c>
      <c r="D407" s="98" t="s">
        <v>2514</v>
      </c>
      <c r="E407" s="173">
        <v>1502256</v>
      </c>
      <c r="F407" s="173">
        <v>438158</v>
      </c>
      <c r="G407" s="239">
        <f t="shared" si="32"/>
        <v>739095</v>
      </c>
      <c r="H407" s="240">
        <v>703900</v>
      </c>
      <c r="I407" s="171" t="s">
        <v>2919</v>
      </c>
      <c r="J407" s="172">
        <f t="shared" si="36"/>
        <v>-103.25614433868446</v>
      </c>
      <c r="K407" s="172">
        <f t="shared" si="36"/>
        <v>37.752805796277883</v>
      </c>
      <c r="L407" s="173">
        <v>1</v>
      </c>
      <c r="M407" s="174">
        <f t="shared" si="33"/>
        <v>970207</v>
      </c>
      <c r="N407" s="174">
        <f t="shared" si="34"/>
        <v>721497.5</v>
      </c>
      <c r="P407" s="98" t="s">
        <v>2322</v>
      </c>
      <c r="Q407" s="267">
        <f t="shared" si="35"/>
        <v>721497.5</v>
      </c>
    </row>
    <row r="408" spans="1:17" ht="14.25" customHeight="1">
      <c r="A408" s="98">
        <v>403</v>
      </c>
      <c r="B408" s="98" t="s">
        <v>1097</v>
      </c>
      <c r="C408" s="98" t="s">
        <v>2322</v>
      </c>
      <c r="D408" s="98" t="s">
        <v>2515</v>
      </c>
      <c r="E408" s="173">
        <v>2378572</v>
      </c>
      <c r="F408" s="173">
        <v>1877820</v>
      </c>
      <c r="G408" s="239">
        <f>+E408</f>
        <v>2378572</v>
      </c>
      <c r="H408" s="240">
        <f>+F408</f>
        <v>1877820</v>
      </c>
      <c r="I408" s="175" t="s">
        <v>2597</v>
      </c>
      <c r="J408" s="172">
        <f t="shared" si="36"/>
        <v>0</v>
      </c>
      <c r="K408" s="172">
        <f t="shared" si="36"/>
        <v>0</v>
      </c>
      <c r="L408" s="173">
        <v>0</v>
      </c>
      <c r="M408" s="174">
        <f t="shared" si="33"/>
        <v>0</v>
      </c>
      <c r="N408" s="174">
        <f t="shared" si="34"/>
        <v>0</v>
      </c>
      <c r="P408" s="98" t="s">
        <v>2322</v>
      </c>
      <c r="Q408" s="267">
        <f t="shared" si="35"/>
        <v>0</v>
      </c>
    </row>
    <row r="409" spans="1:17" ht="14.25" customHeight="1">
      <c r="A409" s="98">
        <v>404</v>
      </c>
      <c r="B409" s="98" t="s">
        <v>1097</v>
      </c>
      <c r="C409" s="98" t="s">
        <v>2322</v>
      </c>
      <c r="D409" s="98" t="s">
        <v>2516</v>
      </c>
      <c r="E409" s="173">
        <v>488233.2</v>
      </c>
      <c r="F409" s="173">
        <v>50075.199999999997</v>
      </c>
      <c r="G409" s="239">
        <f t="shared" si="32"/>
        <v>241500</v>
      </c>
      <c r="H409" s="240">
        <v>230000</v>
      </c>
      <c r="I409" s="171" t="s">
        <v>2919</v>
      </c>
      <c r="J409" s="172">
        <f t="shared" si="36"/>
        <v>-102.16695652173912</v>
      </c>
      <c r="K409" s="172">
        <f t="shared" si="36"/>
        <v>78.228173913043477</v>
      </c>
      <c r="L409" s="173">
        <v>1</v>
      </c>
      <c r="M409" s="174">
        <f t="shared" si="33"/>
        <v>269154.2</v>
      </c>
      <c r="N409" s="174">
        <f t="shared" si="34"/>
        <v>235750</v>
      </c>
      <c r="P409" s="98" t="s">
        <v>2322</v>
      </c>
      <c r="Q409" s="267">
        <f t="shared" si="35"/>
        <v>235750</v>
      </c>
    </row>
    <row r="410" spans="1:17" ht="14.25" customHeight="1">
      <c r="A410" s="98">
        <v>405</v>
      </c>
      <c r="B410" s="98" t="s">
        <v>876</v>
      </c>
      <c r="C410" s="98" t="s">
        <v>2380</v>
      </c>
      <c r="D410" s="98" t="s">
        <v>2517</v>
      </c>
      <c r="E410" s="173">
        <v>13770.68</v>
      </c>
      <c r="F410" s="173">
        <v>13770.68</v>
      </c>
      <c r="G410" s="239">
        <f t="shared" si="32"/>
        <v>33705</v>
      </c>
      <c r="H410" s="240">
        <v>32100</v>
      </c>
      <c r="I410" s="175" t="s">
        <v>2584</v>
      </c>
      <c r="J410" s="172">
        <f t="shared" si="36"/>
        <v>59.143509865005193</v>
      </c>
      <c r="K410" s="172">
        <f t="shared" si="36"/>
        <v>57.100685358255454</v>
      </c>
      <c r="L410" s="173">
        <v>2</v>
      </c>
      <c r="M410" s="174">
        <f t="shared" si="33"/>
        <v>27541.360000000001</v>
      </c>
      <c r="N410" s="174">
        <f t="shared" si="34"/>
        <v>65805</v>
      </c>
      <c r="P410" s="98" t="s">
        <v>2380</v>
      </c>
      <c r="Q410" s="267">
        <f t="shared" si="35"/>
        <v>65805</v>
      </c>
    </row>
    <row r="411" spans="1:17" ht="14.25" customHeight="1">
      <c r="A411" s="98">
        <v>406</v>
      </c>
      <c r="B411" s="98" t="s">
        <v>876</v>
      </c>
      <c r="C411" s="98" t="s">
        <v>2320</v>
      </c>
      <c r="D411" s="338" t="s">
        <v>2518</v>
      </c>
      <c r="E411" s="173">
        <v>2378.81</v>
      </c>
      <c r="F411" s="173">
        <v>2253.86</v>
      </c>
      <c r="G411" s="239">
        <f t="shared" si="32"/>
        <v>6195</v>
      </c>
      <c r="H411" s="240">
        <v>5900</v>
      </c>
      <c r="I411" s="175" t="s">
        <v>2193</v>
      </c>
      <c r="J411" s="172">
        <f t="shared" si="36"/>
        <v>61.601129943502833</v>
      </c>
      <c r="K411" s="172">
        <f t="shared" si="36"/>
        <v>61.798983050847454</v>
      </c>
      <c r="L411" s="173">
        <v>2</v>
      </c>
      <c r="M411" s="174">
        <f t="shared" si="33"/>
        <v>4632.67</v>
      </c>
      <c r="N411" s="174">
        <f t="shared" si="34"/>
        <v>12095</v>
      </c>
      <c r="P411" s="98" t="s">
        <v>2320</v>
      </c>
      <c r="Q411" s="267">
        <f t="shared" si="35"/>
        <v>12095</v>
      </c>
    </row>
    <row r="412" spans="1:17" ht="14.25" customHeight="1">
      <c r="A412" s="98">
        <v>407</v>
      </c>
      <c r="B412" s="98" t="s">
        <v>3372</v>
      </c>
      <c r="C412" s="98" t="s">
        <v>2320</v>
      </c>
      <c r="D412" s="98" t="s">
        <v>2519</v>
      </c>
      <c r="E412" s="173">
        <v>4131.68</v>
      </c>
      <c r="F412" s="173">
        <v>4005.54</v>
      </c>
      <c r="G412" s="239">
        <f t="shared" si="32"/>
        <v>9450</v>
      </c>
      <c r="H412" s="240">
        <v>9000</v>
      </c>
      <c r="I412" s="171" t="s">
        <v>2919</v>
      </c>
      <c r="J412" s="172">
        <f t="shared" si="36"/>
        <v>56.278518518518517</v>
      </c>
      <c r="K412" s="172">
        <f t="shared" si="36"/>
        <v>55.494</v>
      </c>
      <c r="L412" s="173">
        <v>5</v>
      </c>
      <c r="M412" s="174">
        <f t="shared" si="33"/>
        <v>20343.05</v>
      </c>
      <c r="N412" s="174">
        <f t="shared" si="34"/>
        <v>46125</v>
      </c>
      <c r="P412" s="98" t="s">
        <v>2320</v>
      </c>
      <c r="Q412" s="267">
        <f t="shared" si="35"/>
        <v>46125</v>
      </c>
    </row>
    <row r="413" spans="1:17" ht="14.25" customHeight="1">
      <c r="A413" s="98">
        <v>408</v>
      </c>
      <c r="B413" s="98" t="s">
        <v>1097</v>
      </c>
      <c r="C413" s="98" t="s">
        <v>2322</v>
      </c>
      <c r="D413" s="98" t="s">
        <v>2520</v>
      </c>
      <c r="E413" s="173">
        <v>1877820</v>
      </c>
      <c r="F413" s="173">
        <v>1627444</v>
      </c>
      <c r="G413" s="239">
        <f t="shared" si="32"/>
        <v>2518950</v>
      </c>
      <c r="H413" s="240">
        <v>2399000</v>
      </c>
      <c r="I413" s="175" t="s">
        <v>2584</v>
      </c>
      <c r="J413" s="172">
        <f t="shared" si="36"/>
        <v>25.452271779908298</v>
      </c>
      <c r="K413" s="172">
        <f t="shared" si="36"/>
        <v>32.161567319716546</v>
      </c>
      <c r="L413" s="173">
        <v>2</v>
      </c>
      <c r="M413" s="174">
        <f t="shared" si="33"/>
        <v>3505264</v>
      </c>
      <c r="N413" s="174">
        <f t="shared" si="34"/>
        <v>4917950</v>
      </c>
      <c r="P413" s="98" t="s">
        <v>2322</v>
      </c>
      <c r="Q413" s="267">
        <f t="shared" si="35"/>
        <v>4917950</v>
      </c>
    </row>
    <row r="414" spans="1:17" ht="14.25" customHeight="1">
      <c r="A414" s="98">
        <v>409</v>
      </c>
      <c r="B414" s="98" t="s">
        <v>3372</v>
      </c>
      <c r="C414" s="98" t="s">
        <v>2320</v>
      </c>
      <c r="D414" s="98" t="s">
        <v>2521</v>
      </c>
      <c r="E414" s="173">
        <v>61342.12</v>
      </c>
      <c r="F414" s="173">
        <v>61342.12</v>
      </c>
      <c r="G414" s="239">
        <f t="shared" si="32"/>
        <v>39900</v>
      </c>
      <c r="H414" s="240">
        <v>38000</v>
      </c>
      <c r="I414" s="171" t="s">
        <v>2919</v>
      </c>
      <c r="J414" s="172">
        <f t="shared" si="36"/>
        <v>-53.739649122807023</v>
      </c>
      <c r="K414" s="172">
        <f t="shared" si="36"/>
        <v>-61.426631578947379</v>
      </c>
      <c r="L414" s="173">
        <v>8</v>
      </c>
      <c r="M414" s="174">
        <f t="shared" si="33"/>
        <v>490736.96</v>
      </c>
      <c r="N414" s="174">
        <f t="shared" si="34"/>
        <v>311600</v>
      </c>
      <c r="P414" s="98" t="s">
        <v>2320</v>
      </c>
      <c r="Q414" s="267">
        <f t="shared" si="35"/>
        <v>311600</v>
      </c>
    </row>
    <row r="415" spans="1:17" ht="14.25" customHeight="1">
      <c r="A415" s="98">
        <v>410</v>
      </c>
      <c r="B415" s="98" t="s">
        <v>1097</v>
      </c>
      <c r="C415" s="98" t="s">
        <v>2396</v>
      </c>
      <c r="D415" s="98" t="s">
        <v>2522</v>
      </c>
      <c r="E415" s="173">
        <v>31297</v>
      </c>
      <c r="F415" s="173">
        <v>30045.119999999999</v>
      </c>
      <c r="G415" s="239">
        <f t="shared" si="32"/>
        <v>12495</v>
      </c>
      <c r="H415" s="240">
        <v>11900</v>
      </c>
      <c r="I415" s="175" t="s">
        <v>2584</v>
      </c>
      <c r="J415" s="172">
        <f t="shared" si="36"/>
        <v>-150.47619047619048</v>
      </c>
      <c r="K415" s="172">
        <f t="shared" si="36"/>
        <v>-152.47999999999999</v>
      </c>
      <c r="L415" s="173">
        <v>50</v>
      </c>
      <c r="M415" s="174">
        <f t="shared" si="33"/>
        <v>1533553</v>
      </c>
      <c r="N415" s="174">
        <f t="shared" si="34"/>
        <v>609875</v>
      </c>
      <c r="P415" s="98" t="s">
        <v>2396</v>
      </c>
      <c r="Q415" s="267">
        <f t="shared" si="35"/>
        <v>609875</v>
      </c>
    </row>
    <row r="416" spans="1:17" ht="14.25" customHeight="1">
      <c r="A416" s="98">
        <v>411</v>
      </c>
      <c r="B416" s="98" t="s">
        <v>3372</v>
      </c>
      <c r="C416" s="98" t="s">
        <v>2320</v>
      </c>
      <c r="D416" s="98" t="s">
        <v>2523</v>
      </c>
      <c r="E416" s="173">
        <v>87631.6</v>
      </c>
      <c r="F416" s="173">
        <v>87631.6</v>
      </c>
      <c r="G416" s="239">
        <f t="shared" si="32"/>
        <v>84000</v>
      </c>
      <c r="H416" s="240">
        <v>80000</v>
      </c>
      <c r="I416" s="171" t="s">
        <v>2919</v>
      </c>
      <c r="J416" s="172">
        <f t="shared" si="36"/>
        <v>-4.3233333333333404</v>
      </c>
      <c r="K416" s="172">
        <f t="shared" si="36"/>
        <v>-9.5395000000000074</v>
      </c>
      <c r="L416" s="173">
        <v>10</v>
      </c>
      <c r="M416" s="174">
        <f t="shared" si="33"/>
        <v>876316</v>
      </c>
      <c r="N416" s="174">
        <f t="shared" si="34"/>
        <v>820000</v>
      </c>
      <c r="P416" s="98" t="s">
        <v>2320</v>
      </c>
      <c r="Q416" s="267">
        <f t="shared" si="35"/>
        <v>820000</v>
      </c>
    </row>
    <row r="417" spans="1:17" ht="14.25" customHeight="1">
      <c r="A417" s="98">
        <v>412</v>
      </c>
      <c r="B417" s="98" t="s">
        <v>1097</v>
      </c>
      <c r="C417" s="98" t="s">
        <v>2322</v>
      </c>
      <c r="D417" s="98" t="s">
        <v>2524</v>
      </c>
      <c r="E417" s="173">
        <v>435654.24</v>
      </c>
      <c r="F417" s="173">
        <v>813722</v>
      </c>
      <c r="G417" s="239">
        <f t="shared" si="32"/>
        <v>887145</v>
      </c>
      <c r="H417" s="240">
        <v>844900</v>
      </c>
      <c r="I417" s="175" t="s">
        <v>2584</v>
      </c>
      <c r="J417" s="172">
        <f t="shared" si="36"/>
        <v>50.89255533199195</v>
      </c>
      <c r="K417" s="172">
        <f t="shared" si="36"/>
        <v>3.6901408450704229</v>
      </c>
      <c r="L417" s="173">
        <v>1</v>
      </c>
      <c r="M417" s="174">
        <f t="shared" si="33"/>
        <v>624688.12</v>
      </c>
      <c r="N417" s="174">
        <f t="shared" si="34"/>
        <v>866022.5</v>
      </c>
      <c r="P417" s="98" t="s">
        <v>2322</v>
      </c>
      <c r="Q417" s="267">
        <f t="shared" si="35"/>
        <v>866022.5</v>
      </c>
    </row>
    <row r="418" spans="1:17" ht="14.25" customHeight="1">
      <c r="A418" s="98">
        <v>413</v>
      </c>
      <c r="B418" s="98" t="s">
        <v>1097</v>
      </c>
      <c r="C418" s="98" t="s">
        <v>2322</v>
      </c>
      <c r="D418" s="98" t="s">
        <v>2525</v>
      </c>
      <c r="E418" s="173">
        <v>438158</v>
      </c>
      <c r="F418" s="173">
        <v>751128</v>
      </c>
      <c r="G418" s="239">
        <f t="shared" si="32"/>
        <v>1099560</v>
      </c>
      <c r="H418" s="240">
        <v>1047200</v>
      </c>
      <c r="I418" s="175" t="s">
        <v>2584</v>
      </c>
      <c r="J418" s="172">
        <f t="shared" si="36"/>
        <v>60.151515151515156</v>
      </c>
      <c r="K418" s="172">
        <f t="shared" si="36"/>
        <v>28.272727272727273</v>
      </c>
      <c r="L418" s="173">
        <v>1</v>
      </c>
      <c r="M418" s="174">
        <f t="shared" si="33"/>
        <v>594643</v>
      </c>
      <c r="N418" s="174">
        <f t="shared" si="34"/>
        <v>1073380</v>
      </c>
      <c r="P418" s="98" t="s">
        <v>2322</v>
      </c>
      <c r="Q418" s="267">
        <f t="shared" si="35"/>
        <v>1073380</v>
      </c>
    </row>
    <row r="419" spans="1:17" ht="14.25" customHeight="1">
      <c r="A419" s="98">
        <v>414</v>
      </c>
      <c r="B419" s="98" t="s">
        <v>1097</v>
      </c>
      <c r="C419" s="98" t="s">
        <v>2322</v>
      </c>
      <c r="D419" s="98" t="s">
        <v>2526</v>
      </c>
      <c r="E419" s="173">
        <v>438158</v>
      </c>
      <c r="F419" s="173">
        <v>751128</v>
      </c>
      <c r="G419" s="239">
        <f t="shared" si="32"/>
        <v>1099560</v>
      </c>
      <c r="H419" s="240">
        <v>1047200</v>
      </c>
      <c r="I419" s="175" t="s">
        <v>2584</v>
      </c>
      <c r="J419" s="172">
        <f t="shared" si="36"/>
        <v>60.151515151515156</v>
      </c>
      <c r="K419" s="172">
        <f t="shared" si="36"/>
        <v>28.272727272727273</v>
      </c>
      <c r="L419" s="173">
        <v>1</v>
      </c>
      <c r="M419" s="174">
        <f t="shared" si="33"/>
        <v>594643</v>
      </c>
      <c r="N419" s="174">
        <f t="shared" si="34"/>
        <v>1073380</v>
      </c>
      <c r="P419" s="98" t="s">
        <v>2322</v>
      </c>
      <c r="Q419" s="267">
        <f t="shared" si="35"/>
        <v>1073380</v>
      </c>
    </row>
    <row r="420" spans="1:17" ht="14.25" customHeight="1">
      <c r="A420" s="98">
        <v>415</v>
      </c>
      <c r="B420" s="98" t="s">
        <v>1097</v>
      </c>
      <c r="C420" s="98" t="s">
        <v>2322</v>
      </c>
      <c r="D420" s="98" t="s">
        <v>2527</v>
      </c>
      <c r="E420" s="173">
        <v>438158</v>
      </c>
      <c r="F420" s="173">
        <v>751128</v>
      </c>
      <c r="G420" s="239">
        <f t="shared" si="32"/>
        <v>109956</v>
      </c>
      <c r="H420" s="240">
        <v>104720</v>
      </c>
      <c r="I420" s="175" t="s">
        <v>2584</v>
      </c>
      <c r="J420" s="172">
        <f t="shared" si="36"/>
        <v>-298.4848484848485</v>
      </c>
      <c r="K420" s="172">
        <f t="shared" si="36"/>
        <v>-617.27272727272725</v>
      </c>
      <c r="L420" s="173">
        <v>1</v>
      </c>
      <c r="M420" s="174">
        <f t="shared" si="33"/>
        <v>594643</v>
      </c>
      <c r="N420" s="174">
        <f t="shared" si="34"/>
        <v>107338</v>
      </c>
      <c r="P420" s="98" t="s">
        <v>2322</v>
      </c>
      <c r="Q420" s="267">
        <f t="shared" si="35"/>
        <v>107338</v>
      </c>
    </row>
    <row r="421" spans="1:17" ht="14.25" customHeight="1">
      <c r="A421" s="98">
        <v>416</v>
      </c>
      <c r="B421" s="98" t="s">
        <v>1097</v>
      </c>
      <c r="C421" s="98" t="s">
        <v>2322</v>
      </c>
      <c r="D421" s="98" t="s">
        <v>2528</v>
      </c>
      <c r="E421" s="173">
        <v>1139210.8</v>
      </c>
      <c r="F421" s="173">
        <v>1139210.8</v>
      </c>
      <c r="G421" s="239">
        <f t="shared" si="32"/>
        <v>1126440</v>
      </c>
      <c r="H421" s="240">
        <v>1072800</v>
      </c>
      <c r="I421" s="175" t="s">
        <v>2584</v>
      </c>
      <c r="J421" s="172">
        <f t="shared" si="36"/>
        <v>-1.1337310464827284</v>
      </c>
      <c r="K421" s="172">
        <f t="shared" si="36"/>
        <v>-6.1904175988068646</v>
      </c>
      <c r="L421" s="173">
        <v>40</v>
      </c>
      <c r="M421" s="174">
        <f t="shared" si="33"/>
        <v>45568432</v>
      </c>
      <c r="N421" s="174">
        <f t="shared" si="34"/>
        <v>43984800</v>
      </c>
      <c r="P421" s="98" t="s">
        <v>2322</v>
      </c>
      <c r="Q421" s="267">
        <f t="shared" si="35"/>
        <v>43984800</v>
      </c>
    </row>
    <row r="422" spans="1:17" ht="14.25" customHeight="1">
      <c r="A422" s="98">
        <v>417</v>
      </c>
      <c r="B422" s="98" t="s">
        <v>1097</v>
      </c>
      <c r="C422" s="98" t="s">
        <v>2322</v>
      </c>
      <c r="D422" s="98" t="s">
        <v>2529</v>
      </c>
      <c r="E422" s="173">
        <v>1151729.6000000001</v>
      </c>
      <c r="F422" s="173">
        <v>500752</v>
      </c>
      <c r="G422" s="239">
        <f t="shared" si="32"/>
        <v>673995</v>
      </c>
      <c r="H422" s="240">
        <v>641900</v>
      </c>
      <c r="I422" s="171" t="s">
        <v>2919</v>
      </c>
      <c r="J422" s="172">
        <f t="shared" si="36"/>
        <v>-70.88103027470531</v>
      </c>
      <c r="K422" s="172">
        <f t="shared" si="36"/>
        <v>21.989094874591057</v>
      </c>
      <c r="L422" s="173">
        <v>1</v>
      </c>
      <c r="M422" s="174">
        <f t="shared" si="33"/>
        <v>826240.8</v>
      </c>
      <c r="N422" s="174">
        <f t="shared" si="34"/>
        <v>657947.5</v>
      </c>
      <c r="P422" s="98" t="s">
        <v>2322</v>
      </c>
      <c r="Q422" s="267">
        <f t="shared" si="35"/>
        <v>657947.5</v>
      </c>
    </row>
    <row r="423" spans="1:17" ht="14.25" customHeight="1">
      <c r="A423" s="98">
        <v>418</v>
      </c>
      <c r="B423" s="98" t="s">
        <v>3372</v>
      </c>
      <c r="C423" s="98" t="s">
        <v>2357</v>
      </c>
      <c r="D423" s="98" t="s">
        <v>2530</v>
      </c>
      <c r="E423" s="173">
        <v>17526.32</v>
      </c>
      <c r="F423" s="173">
        <v>17526.32</v>
      </c>
      <c r="G423" s="239">
        <f t="shared" si="32"/>
        <v>18402.636000000002</v>
      </c>
      <c r="H423" s="240">
        <f>+F423</f>
        <v>17526.32</v>
      </c>
      <c r="I423" s="175" t="s">
        <v>2597</v>
      </c>
      <c r="J423" s="172">
        <f t="shared" si="36"/>
        <v>4.7619047619047752</v>
      </c>
      <c r="K423" s="172">
        <f t="shared" si="36"/>
        <v>0</v>
      </c>
      <c r="L423" s="173">
        <v>2</v>
      </c>
      <c r="M423" s="174">
        <f t="shared" si="33"/>
        <v>35052.639999999999</v>
      </c>
      <c r="N423" s="174">
        <f t="shared" si="34"/>
        <v>35928.956000000006</v>
      </c>
      <c r="P423" s="98" t="s">
        <v>2357</v>
      </c>
      <c r="Q423" s="267">
        <f t="shared" si="35"/>
        <v>35928.956000000006</v>
      </c>
    </row>
    <row r="424" spans="1:17" ht="14.25" customHeight="1">
      <c r="A424" s="98">
        <v>419</v>
      </c>
      <c r="B424" s="98" t="s">
        <v>1097</v>
      </c>
      <c r="C424" s="98" t="s">
        <v>2396</v>
      </c>
      <c r="D424" s="98" t="s">
        <v>2531</v>
      </c>
      <c r="E424" s="173">
        <v>3379.6</v>
      </c>
      <c r="F424" s="173">
        <v>3129.7</v>
      </c>
      <c r="G424" s="239">
        <f t="shared" si="32"/>
        <v>16800</v>
      </c>
      <c r="H424" s="240">
        <v>16000</v>
      </c>
      <c r="I424" s="175" t="s">
        <v>2605</v>
      </c>
      <c r="J424" s="172">
        <f t="shared" si="36"/>
        <v>79.883333333333326</v>
      </c>
      <c r="K424" s="172">
        <f t="shared" si="36"/>
        <v>80.439374999999984</v>
      </c>
      <c r="L424" s="173">
        <v>30</v>
      </c>
      <c r="M424" s="174">
        <f t="shared" si="33"/>
        <v>97639.499999999985</v>
      </c>
      <c r="N424" s="174">
        <f t="shared" si="34"/>
        <v>492000</v>
      </c>
      <c r="P424" s="98" t="s">
        <v>2396</v>
      </c>
      <c r="Q424" s="267">
        <f t="shared" si="35"/>
        <v>492000</v>
      </c>
    </row>
    <row r="425" spans="1:17" ht="14.25" customHeight="1">
      <c r="A425" s="98">
        <v>420</v>
      </c>
      <c r="B425" s="98" t="s">
        <v>3372</v>
      </c>
      <c r="C425" s="98" t="s">
        <v>2443</v>
      </c>
      <c r="D425" s="98" t="s">
        <v>2532</v>
      </c>
      <c r="E425" s="173">
        <v>47571.44</v>
      </c>
      <c r="F425" s="173">
        <v>47571.44</v>
      </c>
      <c r="G425" s="239">
        <f t="shared" si="32"/>
        <v>32986.800000000003</v>
      </c>
      <c r="H425" s="240">
        <v>31416</v>
      </c>
      <c r="I425" s="175" t="s">
        <v>2584</v>
      </c>
      <c r="J425" s="172">
        <f t="shared" si="36"/>
        <v>-44.213564213564212</v>
      </c>
      <c r="K425" s="172">
        <f t="shared" si="36"/>
        <v>-51.424242424242429</v>
      </c>
      <c r="L425" s="173">
        <v>27</v>
      </c>
      <c r="M425" s="174">
        <f t="shared" si="33"/>
        <v>1284428.8800000001</v>
      </c>
      <c r="N425" s="174">
        <f t="shared" si="34"/>
        <v>869437.8</v>
      </c>
      <c r="P425" s="98" t="s">
        <v>2443</v>
      </c>
      <c r="Q425" s="267">
        <f t="shared" si="35"/>
        <v>869437.8</v>
      </c>
    </row>
    <row r="426" spans="1:17" ht="14.25" customHeight="1">
      <c r="A426" s="98">
        <v>421</v>
      </c>
      <c r="B426" s="98" t="s">
        <v>1097</v>
      </c>
      <c r="C426" s="98" t="s">
        <v>2396</v>
      </c>
      <c r="D426" s="98" t="s">
        <v>2533</v>
      </c>
      <c r="E426" s="173">
        <v>162744.4</v>
      </c>
      <c r="F426" s="173">
        <v>150225.60000000001</v>
      </c>
      <c r="G426" s="239">
        <f t="shared" si="32"/>
        <v>8295</v>
      </c>
      <c r="H426" s="240">
        <v>7900</v>
      </c>
      <c r="I426" s="171" t="s">
        <v>2195</v>
      </c>
      <c r="J426" s="172">
        <f t="shared" si="36"/>
        <v>-1861.9578059071728</v>
      </c>
      <c r="K426" s="172">
        <f t="shared" si="36"/>
        <v>-1801.5898734177217</v>
      </c>
      <c r="L426" s="173">
        <v>5</v>
      </c>
      <c r="M426" s="174">
        <f t="shared" si="33"/>
        <v>782425</v>
      </c>
      <c r="N426" s="174">
        <f t="shared" si="34"/>
        <v>40487.5</v>
      </c>
      <c r="P426" s="98" t="s">
        <v>2396</v>
      </c>
      <c r="Q426" s="267">
        <f t="shared" si="35"/>
        <v>40487.5</v>
      </c>
    </row>
    <row r="427" spans="1:17" ht="14.25" customHeight="1">
      <c r="A427" s="98">
        <v>422</v>
      </c>
      <c r="B427" s="98" t="s">
        <v>1097</v>
      </c>
      <c r="C427" s="98" t="s">
        <v>2396</v>
      </c>
      <c r="D427" s="98" t="s">
        <v>2534</v>
      </c>
      <c r="E427" s="173">
        <v>187782</v>
      </c>
      <c r="F427" s="173">
        <v>175263.2</v>
      </c>
      <c r="G427" s="239">
        <f t="shared" si="32"/>
        <v>115395</v>
      </c>
      <c r="H427" s="240">
        <v>109900</v>
      </c>
      <c r="I427" s="171" t="s">
        <v>2195</v>
      </c>
      <c r="J427" s="172">
        <f t="shared" si="36"/>
        <v>-62.729754322111006</v>
      </c>
      <c r="K427" s="172">
        <f t="shared" si="36"/>
        <v>-59.475159235668798</v>
      </c>
      <c r="L427" s="173">
        <v>2</v>
      </c>
      <c r="M427" s="174">
        <f t="shared" si="33"/>
        <v>363045.2</v>
      </c>
      <c r="N427" s="174">
        <f t="shared" si="34"/>
        <v>225295</v>
      </c>
      <c r="P427" s="98" t="s">
        <v>2396</v>
      </c>
      <c r="Q427" s="267">
        <f t="shared" si="35"/>
        <v>225295</v>
      </c>
    </row>
    <row r="428" spans="1:17" ht="14.25" customHeight="1">
      <c r="A428" s="98">
        <v>423</v>
      </c>
      <c r="B428" s="98" t="s">
        <v>1097</v>
      </c>
      <c r="C428" s="98" t="s">
        <v>2322</v>
      </c>
      <c r="D428" s="98" t="s">
        <v>2535</v>
      </c>
      <c r="E428" s="173">
        <v>663496.4</v>
      </c>
      <c r="F428" s="173">
        <v>375564</v>
      </c>
      <c r="G428" s="239">
        <f t="shared" si="32"/>
        <v>554403.15</v>
      </c>
      <c r="H428" s="240">
        <v>528003</v>
      </c>
      <c r="I428" s="175" t="s">
        <v>2584</v>
      </c>
      <c r="J428" s="172">
        <f t="shared" si="36"/>
        <v>-19.677602841903045</v>
      </c>
      <c r="K428" s="172">
        <f t="shared" si="36"/>
        <v>28.87085868830291</v>
      </c>
      <c r="L428" s="173">
        <v>1</v>
      </c>
      <c r="M428" s="174">
        <f t="shared" si="33"/>
        <v>519530.2</v>
      </c>
      <c r="N428" s="174">
        <f t="shared" si="34"/>
        <v>541203.07499999995</v>
      </c>
      <c r="P428" s="98" t="s">
        <v>2322</v>
      </c>
      <c r="Q428" s="267">
        <f t="shared" si="35"/>
        <v>541203.07499999995</v>
      </c>
    </row>
    <row r="429" spans="1:17" ht="14.25" customHeight="1">
      <c r="A429" s="98">
        <v>424</v>
      </c>
      <c r="B429" s="98" t="s">
        <v>1097</v>
      </c>
      <c r="C429" s="98" t="s">
        <v>2322</v>
      </c>
      <c r="D429" s="98" t="s">
        <v>2536</v>
      </c>
      <c r="E429" s="173">
        <v>751128</v>
      </c>
      <c r="F429" s="173">
        <v>751128</v>
      </c>
      <c r="G429" s="239">
        <f t="shared" si="32"/>
        <v>924000</v>
      </c>
      <c r="H429" s="240">
        <v>880000</v>
      </c>
      <c r="I429" s="175" t="s">
        <v>2584</v>
      </c>
      <c r="J429" s="172">
        <f t="shared" si="36"/>
        <v>18.709090909090907</v>
      </c>
      <c r="K429" s="172">
        <f t="shared" si="36"/>
        <v>14.644545454545455</v>
      </c>
      <c r="L429" s="173">
        <v>0</v>
      </c>
      <c r="M429" s="174">
        <f t="shared" si="33"/>
        <v>0</v>
      </c>
      <c r="N429" s="174">
        <f t="shared" si="34"/>
        <v>0</v>
      </c>
      <c r="P429" s="98" t="s">
        <v>2322</v>
      </c>
      <c r="Q429" s="267">
        <f t="shared" si="35"/>
        <v>0</v>
      </c>
    </row>
    <row r="430" spans="1:17" ht="14.25" customHeight="1">
      <c r="A430" s="98">
        <v>425</v>
      </c>
      <c r="B430" s="98" t="s">
        <v>1097</v>
      </c>
      <c r="C430" s="98" t="s">
        <v>2322</v>
      </c>
      <c r="D430" s="98" t="s">
        <v>2537</v>
      </c>
      <c r="E430" s="173">
        <v>876316</v>
      </c>
      <c r="F430" s="173">
        <v>438158</v>
      </c>
      <c r="G430" s="239">
        <f t="shared" si="32"/>
        <v>396900</v>
      </c>
      <c r="H430" s="240">
        <v>378000</v>
      </c>
      <c r="I430" s="171" t="s">
        <v>2919</v>
      </c>
      <c r="J430" s="172">
        <f t="shared" si="36"/>
        <v>-120.79012345679013</v>
      </c>
      <c r="K430" s="172">
        <f t="shared" si="36"/>
        <v>-15.914814814814815</v>
      </c>
      <c r="L430" s="173">
        <v>1</v>
      </c>
      <c r="M430" s="174">
        <f t="shared" si="33"/>
        <v>657237</v>
      </c>
      <c r="N430" s="174">
        <f t="shared" si="34"/>
        <v>387450</v>
      </c>
      <c r="P430" s="98" t="s">
        <v>2322</v>
      </c>
      <c r="Q430" s="267">
        <f t="shared" si="35"/>
        <v>387450</v>
      </c>
    </row>
    <row r="431" spans="1:17" ht="14.25" customHeight="1">
      <c r="A431" s="98">
        <v>426</v>
      </c>
      <c r="B431" s="98" t="s">
        <v>876</v>
      </c>
      <c r="C431" s="98" t="s">
        <v>2322</v>
      </c>
      <c r="D431" s="98" t="s">
        <v>2538</v>
      </c>
      <c r="E431" s="173">
        <v>625.94000000000005</v>
      </c>
      <c r="F431" s="173">
        <v>21281.96</v>
      </c>
      <c r="G431" s="239">
        <f t="shared" si="32"/>
        <v>23089.5</v>
      </c>
      <c r="H431" s="240">
        <v>21990</v>
      </c>
      <c r="I431" s="175" t="s">
        <v>2933</v>
      </c>
      <c r="J431" s="172">
        <f t="shared" si="36"/>
        <v>97.289070789752913</v>
      </c>
      <c r="K431" s="172">
        <f t="shared" si="36"/>
        <v>3.2198271941791763</v>
      </c>
      <c r="L431" s="173">
        <v>2</v>
      </c>
      <c r="M431" s="174">
        <f t="shared" si="33"/>
        <v>21907.899999999998</v>
      </c>
      <c r="N431" s="174">
        <f t="shared" si="34"/>
        <v>45079.5</v>
      </c>
      <c r="P431" s="98" t="s">
        <v>2322</v>
      </c>
      <c r="Q431" s="267">
        <f t="shared" si="35"/>
        <v>45079.5</v>
      </c>
    </row>
    <row r="432" spans="1:17" ht="14.25" customHeight="1">
      <c r="A432" s="98">
        <v>427</v>
      </c>
      <c r="B432" s="98" t="s">
        <v>3372</v>
      </c>
      <c r="C432" s="98" t="s">
        <v>2320</v>
      </c>
      <c r="D432" s="98" t="s">
        <v>2539</v>
      </c>
      <c r="E432" s="173">
        <v>9139.2000000000007</v>
      </c>
      <c r="F432" s="173">
        <v>8638.2099999999991</v>
      </c>
      <c r="G432" s="239">
        <f t="shared" si="32"/>
        <v>30450</v>
      </c>
      <c r="H432" s="240">
        <v>29000</v>
      </c>
      <c r="I432" s="171" t="s">
        <v>2919</v>
      </c>
      <c r="J432" s="172">
        <f t="shared" si="36"/>
        <v>69.986206896551721</v>
      </c>
      <c r="K432" s="172">
        <f t="shared" si="36"/>
        <v>70.213068965517238</v>
      </c>
      <c r="L432" s="173">
        <v>1</v>
      </c>
      <c r="M432" s="174">
        <f t="shared" si="33"/>
        <v>8888.7049999999999</v>
      </c>
      <c r="N432" s="174">
        <f t="shared" si="34"/>
        <v>29725</v>
      </c>
      <c r="P432" s="98" t="s">
        <v>2320</v>
      </c>
      <c r="Q432" s="267">
        <f t="shared" si="35"/>
        <v>29725</v>
      </c>
    </row>
    <row r="433" spans="1:17" ht="14.25" customHeight="1">
      <c r="A433" s="98">
        <v>428</v>
      </c>
      <c r="B433" s="98" t="s">
        <v>876</v>
      </c>
      <c r="C433" s="98" t="s">
        <v>2320</v>
      </c>
      <c r="D433" s="98" t="s">
        <v>2540</v>
      </c>
      <c r="E433" s="173">
        <v>1251.8800000000001</v>
      </c>
      <c r="F433" s="173">
        <v>225338.4</v>
      </c>
      <c r="G433" s="239">
        <f t="shared" si="32"/>
        <v>237405</v>
      </c>
      <c r="H433" s="240">
        <v>226100</v>
      </c>
      <c r="I433" s="175" t="s">
        <v>2584</v>
      </c>
      <c r="J433" s="172">
        <f t="shared" si="36"/>
        <v>99.472681704260651</v>
      </c>
      <c r="K433" s="172">
        <f t="shared" si="36"/>
        <v>0.3368421052631605</v>
      </c>
      <c r="L433" s="173">
        <v>0</v>
      </c>
      <c r="M433" s="174">
        <f t="shared" si="33"/>
        <v>0</v>
      </c>
      <c r="N433" s="174">
        <f t="shared" si="34"/>
        <v>0</v>
      </c>
      <c r="P433" s="98" t="s">
        <v>2320</v>
      </c>
      <c r="Q433" s="267">
        <f t="shared" si="35"/>
        <v>0</v>
      </c>
    </row>
    <row r="434" spans="1:17" ht="14.25" customHeight="1">
      <c r="A434" s="98">
        <v>429</v>
      </c>
      <c r="B434" s="98" t="s">
        <v>1097</v>
      </c>
      <c r="C434" s="98" t="s">
        <v>2322</v>
      </c>
      <c r="D434" s="98" t="s">
        <v>2541</v>
      </c>
      <c r="E434" s="173">
        <v>813722</v>
      </c>
      <c r="F434" s="173">
        <v>688534</v>
      </c>
      <c r="G434" s="239">
        <f t="shared" si="32"/>
        <v>1155000</v>
      </c>
      <c r="H434" s="240">
        <v>1100000</v>
      </c>
      <c r="I434" s="175" t="s">
        <v>2584</v>
      </c>
      <c r="J434" s="172">
        <f t="shared" si="36"/>
        <v>29.547878787878791</v>
      </c>
      <c r="K434" s="172">
        <f t="shared" si="36"/>
        <v>37.405999999999999</v>
      </c>
      <c r="L434" s="173">
        <v>1</v>
      </c>
      <c r="M434" s="174">
        <f t="shared" si="33"/>
        <v>751128</v>
      </c>
      <c r="N434" s="174">
        <f t="shared" si="34"/>
        <v>1127500</v>
      </c>
      <c r="P434" s="98" t="s">
        <v>2322</v>
      </c>
      <c r="Q434" s="267">
        <f t="shared" si="35"/>
        <v>1127500</v>
      </c>
    </row>
    <row r="435" spans="1:17" ht="14.25" customHeight="1">
      <c r="A435" s="98">
        <v>430</v>
      </c>
      <c r="B435" s="98" t="s">
        <v>1097</v>
      </c>
      <c r="C435" s="98" t="s">
        <v>2322</v>
      </c>
      <c r="D435" s="98" t="s">
        <v>2542</v>
      </c>
      <c r="E435" s="173">
        <v>520782.08000000002</v>
      </c>
      <c r="F435" s="173">
        <v>237857.2</v>
      </c>
      <c r="G435" s="239">
        <f t="shared" si="32"/>
        <v>430500</v>
      </c>
      <c r="H435" s="240">
        <v>410000</v>
      </c>
      <c r="I435" s="175" t="s">
        <v>2584</v>
      </c>
      <c r="J435" s="172">
        <f t="shared" si="36"/>
        <v>-20.971447154471548</v>
      </c>
      <c r="K435" s="172">
        <f t="shared" si="36"/>
        <v>41.986048780487799</v>
      </c>
      <c r="L435" s="173">
        <v>1</v>
      </c>
      <c r="M435" s="174">
        <f t="shared" si="33"/>
        <v>379319.64</v>
      </c>
      <c r="N435" s="174">
        <f t="shared" si="34"/>
        <v>420250</v>
      </c>
      <c r="P435" s="98" t="s">
        <v>2322</v>
      </c>
      <c r="Q435" s="267">
        <f t="shared" si="35"/>
        <v>420250</v>
      </c>
    </row>
    <row r="436" spans="1:17" ht="14.25" customHeight="1">
      <c r="A436" s="98">
        <v>431</v>
      </c>
      <c r="B436" s="98" t="s">
        <v>876</v>
      </c>
      <c r="C436" s="98" t="s">
        <v>2320</v>
      </c>
      <c r="D436" s="98" t="s">
        <v>2543</v>
      </c>
      <c r="E436" s="173">
        <v>7135.24</v>
      </c>
      <c r="F436" s="173">
        <v>7135.24</v>
      </c>
      <c r="G436" s="239">
        <f t="shared" si="32"/>
        <v>12364.800000000001</v>
      </c>
      <c r="H436" s="240">
        <v>11776</v>
      </c>
      <c r="I436" s="171" t="s">
        <v>2919</v>
      </c>
      <c r="J436" s="172">
        <f t="shared" si="36"/>
        <v>42.293931159420296</v>
      </c>
      <c r="K436" s="172">
        <f t="shared" si="36"/>
        <v>39.408627717391305</v>
      </c>
      <c r="L436" s="173">
        <v>9</v>
      </c>
      <c r="M436" s="174">
        <f t="shared" si="33"/>
        <v>64217.159999999996</v>
      </c>
      <c r="N436" s="174">
        <f t="shared" si="34"/>
        <v>108633.60000000001</v>
      </c>
      <c r="P436" s="98" t="s">
        <v>2320</v>
      </c>
      <c r="Q436" s="267">
        <f t="shared" si="35"/>
        <v>108633.60000000001</v>
      </c>
    </row>
    <row r="437" spans="1:17" ht="14.25" customHeight="1">
      <c r="A437" s="98">
        <v>432</v>
      </c>
      <c r="B437" s="98" t="s">
        <v>876</v>
      </c>
      <c r="C437" s="98" t="s">
        <v>2320</v>
      </c>
      <c r="D437" s="98" t="s">
        <v>2544</v>
      </c>
      <c r="E437" s="173">
        <v>8262.17</v>
      </c>
      <c r="F437" s="173">
        <v>8262.17</v>
      </c>
      <c r="G437" s="239">
        <f t="shared" si="32"/>
        <v>14616</v>
      </c>
      <c r="H437" s="240">
        <v>13920</v>
      </c>
      <c r="I437" s="171" t="s">
        <v>2919</v>
      </c>
      <c r="J437" s="172">
        <f t="shared" si="36"/>
        <v>43.471743295019152</v>
      </c>
      <c r="K437" s="172">
        <f t="shared" si="36"/>
        <v>40.645330459770115</v>
      </c>
      <c r="L437" s="173">
        <v>9</v>
      </c>
      <c r="M437" s="174">
        <f t="shared" si="33"/>
        <v>74359.53</v>
      </c>
      <c r="N437" s="174">
        <f t="shared" si="34"/>
        <v>128412</v>
      </c>
      <c r="P437" s="98" t="s">
        <v>2320</v>
      </c>
      <c r="Q437" s="267">
        <f t="shared" si="35"/>
        <v>128412</v>
      </c>
    </row>
    <row r="438" spans="1:17" ht="14.25" customHeight="1">
      <c r="A438" s="98">
        <v>433</v>
      </c>
      <c r="B438" s="98" t="s">
        <v>876</v>
      </c>
      <c r="C438" s="98" t="s">
        <v>2320</v>
      </c>
      <c r="D438" s="98" t="s">
        <v>2545</v>
      </c>
      <c r="E438" s="173">
        <v>13144.74</v>
      </c>
      <c r="F438" s="173">
        <v>13144.74</v>
      </c>
      <c r="G438" s="239">
        <f t="shared" si="32"/>
        <v>14542.5</v>
      </c>
      <c r="H438" s="240">
        <v>13850</v>
      </c>
      <c r="I438" s="171" t="s">
        <v>2919</v>
      </c>
      <c r="J438" s="172">
        <f t="shared" si="36"/>
        <v>9.6115523465703987</v>
      </c>
      <c r="K438" s="172">
        <f t="shared" si="36"/>
        <v>5.0921299638989188</v>
      </c>
      <c r="L438" s="173">
        <v>9</v>
      </c>
      <c r="M438" s="174">
        <f t="shared" si="33"/>
        <v>118302.66</v>
      </c>
      <c r="N438" s="174">
        <f t="shared" si="34"/>
        <v>127766.25</v>
      </c>
      <c r="P438" s="98" t="s">
        <v>2320</v>
      </c>
      <c r="Q438" s="267">
        <f t="shared" si="35"/>
        <v>127766.25</v>
      </c>
    </row>
    <row r="439" spans="1:17" ht="14.25" customHeight="1">
      <c r="A439" s="98">
        <v>434</v>
      </c>
      <c r="B439" s="98" t="s">
        <v>944</v>
      </c>
      <c r="C439" s="98" t="s">
        <v>2320</v>
      </c>
      <c r="D439" s="98" t="s">
        <v>2546</v>
      </c>
      <c r="E439" s="173">
        <v>2503.7600000000002</v>
      </c>
      <c r="F439" s="173">
        <v>225338.4</v>
      </c>
      <c r="G439" s="239">
        <f t="shared" si="32"/>
        <v>204918</v>
      </c>
      <c r="H439" s="240">
        <v>195160</v>
      </c>
      <c r="I439" s="175" t="s">
        <v>2584</v>
      </c>
      <c r="J439" s="172">
        <f t="shared" si="36"/>
        <v>98.778164924506385</v>
      </c>
      <c r="K439" s="172">
        <f t="shared" si="36"/>
        <v>-15.463414634146339</v>
      </c>
      <c r="L439" s="173">
        <v>1</v>
      </c>
      <c r="M439" s="174">
        <f t="shared" si="33"/>
        <v>113921.08</v>
      </c>
      <c r="N439" s="174">
        <f t="shared" si="34"/>
        <v>200039</v>
      </c>
      <c r="P439" s="98" t="s">
        <v>2320</v>
      </c>
      <c r="Q439" s="267">
        <f t="shared" si="35"/>
        <v>200039</v>
      </c>
    </row>
    <row r="440" spans="1:17" ht="14.25" customHeight="1">
      <c r="A440" s="98">
        <v>435</v>
      </c>
      <c r="B440" s="98" t="s">
        <v>1097</v>
      </c>
      <c r="C440" s="98" t="s">
        <v>2322</v>
      </c>
      <c r="D440" s="98" t="s">
        <v>2547</v>
      </c>
      <c r="E440" s="173">
        <v>1877820</v>
      </c>
      <c r="F440" s="173">
        <v>1877820</v>
      </c>
      <c r="G440" s="239">
        <f t="shared" si="32"/>
        <v>823620</v>
      </c>
      <c r="H440" s="240">
        <v>784400</v>
      </c>
      <c r="I440" s="171" t="s">
        <v>2919</v>
      </c>
      <c r="J440" s="172">
        <f t="shared" si="36"/>
        <v>-127.99592044875064</v>
      </c>
      <c r="K440" s="172">
        <f t="shared" si="36"/>
        <v>-139.39571647118817</v>
      </c>
      <c r="L440" s="173">
        <v>3</v>
      </c>
      <c r="M440" s="174">
        <f t="shared" si="33"/>
        <v>5633460</v>
      </c>
      <c r="N440" s="174">
        <f t="shared" si="34"/>
        <v>2412030</v>
      </c>
      <c r="P440" s="98" t="s">
        <v>2322</v>
      </c>
      <c r="Q440" s="267">
        <f t="shared" si="35"/>
        <v>2412030</v>
      </c>
    </row>
    <row r="441" spans="1:17" ht="14.25" customHeight="1">
      <c r="A441" s="98">
        <v>436</v>
      </c>
      <c r="B441" s="98" t="s">
        <v>944</v>
      </c>
      <c r="C441" s="98" t="s">
        <v>2371</v>
      </c>
      <c r="D441" s="98" t="s">
        <v>2548</v>
      </c>
      <c r="E441" s="173">
        <v>2209.1999999999998</v>
      </c>
      <c r="F441" s="173">
        <v>44184</v>
      </c>
      <c r="G441" s="239">
        <f t="shared" si="32"/>
        <v>79275</v>
      </c>
      <c r="H441" s="240">
        <v>75500</v>
      </c>
      <c r="I441" s="171" t="s">
        <v>2919</v>
      </c>
      <c r="J441" s="172">
        <f t="shared" si="36"/>
        <v>97.213245033112585</v>
      </c>
      <c r="K441" s="172">
        <f t="shared" si="36"/>
        <v>41.47814569536424</v>
      </c>
      <c r="L441" s="173">
        <v>1</v>
      </c>
      <c r="M441" s="174">
        <f t="shared" si="33"/>
        <v>23196.6</v>
      </c>
      <c r="N441" s="174">
        <f t="shared" si="34"/>
        <v>77387.5</v>
      </c>
      <c r="P441" s="98" t="s">
        <v>2371</v>
      </c>
      <c r="Q441" s="267">
        <f t="shared" si="35"/>
        <v>77387.5</v>
      </c>
    </row>
    <row r="442" spans="1:17" ht="14.25" customHeight="1">
      <c r="A442" s="98">
        <v>437</v>
      </c>
      <c r="B442" s="98" t="s">
        <v>876</v>
      </c>
      <c r="C442" s="98" t="s">
        <v>2322</v>
      </c>
      <c r="D442" s="98" t="s">
        <v>2549</v>
      </c>
      <c r="E442" s="173">
        <v>27352</v>
      </c>
      <c r="F442" s="173">
        <v>3682</v>
      </c>
      <c r="G442" s="239">
        <f t="shared" si="32"/>
        <v>24018.75</v>
      </c>
      <c r="H442" s="240">
        <v>22875</v>
      </c>
      <c r="I442" s="175" t="s">
        <v>2584</v>
      </c>
      <c r="J442" s="172">
        <f t="shared" si="36"/>
        <v>-13.877699713765287</v>
      </c>
      <c r="K442" s="172">
        <f t="shared" si="36"/>
        <v>83.903825136612014</v>
      </c>
      <c r="L442" s="173">
        <v>357</v>
      </c>
      <c r="M442" s="174">
        <f t="shared" si="33"/>
        <v>5539569</v>
      </c>
      <c r="N442" s="174">
        <f t="shared" si="34"/>
        <v>8370534.375</v>
      </c>
      <c r="P442" s="98" t="s">
        <v>2322</v>
      </c>
      <c r="Q442" s="267">
        <f t="shared" si="35"/>
        <v>8370534.375</v>
      </c>
    </row>
    <row r="443" spans="1:17" ht="14.25" customHeight="1">
      <c r="A443" s="98">
        <v>438</v>
      </c>
      <c r="B443" s="98" t="s">
        <v>1097</v>
      </c>
      <c r="C443" s="98" t="s">
        <v>2396</v>
      </c>
      <c r="D443" s="98" t="s">
        <v>2550</v>
      </c>
      <c r="E443" s="173">
        <v>312.97000000000003</v>
      </c>
      <c r="F443" s="173">
        <v>312.97000000000003</v>
      </c>
      <c r="G443" s="239">
        <f t="shared" si="32"/>
        <v>27300</v>
      </c>
      <c r="H443" s="240">
        <v>26000</v>
      </c>
      <c r="I443" s="171" t="s">
        <v>2919</v>
      </c>
      <c r="J443" s="172">
        <f t="shared" si="36"/>
        <v>98.853589743589737</v>
      </c>
      <c r="K443" s="172">
        <f t="shared" si="36"/>
        <v>98.796269230769227</v>
      </c>
      <c r="L443" s="173">
        <v>23</v>
      </c>
      <c r="M443" s="174">
        <f t="shared" si="33"/>
        <v>7198.31</v>
      </c>
      <c r="N443" s="174">
        <f t="shared" si="34"/>
        <v>612950</v>
      </c>
      <c r="P443" s="98" t="s">
        <v>2396</v>
      </c>
      <c r="Q443" s="267">
        <f t="shared" si="35"/>
        <v>612950</v>
      </c>
    </row>
    <row r="444" spans="1:17" ht="14.25" customHeight="1">
      <c r="A444" s="98">
        <v>439</v>
      </c>
      <c r="B444" s="98" t="s">
        <v>1097</v>
      </c>
      <c r="C444" s="98" t="s">
        <v>2322</v>
      </c>
      <c r="D444" s="98" t="s">
        <v>2551</v>
      </c>
      <c r="E444" s="173">
        <v>2474966.7599999998</v>
      </c>
      <c r="F444" s="173">
        <v>2474966.7599999998</v>
      </c>
      <c r="G444" s="239">
        <f t="shared" si="32"/>
        <v>2226630</v>
      </c>
      <c r="H444" s="240">
        <v>2120600</v>
      </c>
      <c r="I444" s="175" t="s">
        <v>2584</v>
      </c>
      <c r="J444" s="172">
        <f t="shared" si="36"/>
        <v>-11.153032160709223</v>
      </c>
      <c r="K444" s="172">
        <f t="shared" si="36"/>
        <v>-16.710683768744683</v>
      </c>
      <c r="L444" s="173">
        <v>1</v>
      </c>
      <c r="M444" s="174">
        <f t="shared" si="33"/>
        <v>2474966.7599999998</v>
      </c>
      <c r="N444" s="174">
        <f t="shared" si="34"/>
        <v>2173615</v>
      </c>
      <c r="P444" s="98" t="s">
        <v>2322</v>
      </c>
      <c r="Q444" s="267">
        <f t="shared" si="35"/>
        <v>2173615</v>
      </c>
    </row>
    <row r="445" spans="1:17" ht="14.25" customHeight="1">
      <c r="A445" s="98">
        <v>440</v>
      </c>
      <c r="B445" s="98" t="s">
        <v>1097</v>
      </c>
      <c r="C445" s="98" t="s">
        <v>2322</v>
      </c>
      <c r="D445" s="98" t="s">
        <v>2583</v>
      </c>
      <c r="E445" s="173">
        <v>548323.43999999994</v>
      </c>
      <c r="F445" s="173">
        <v>262894.8</v>
      </c>
      <c r="G445" s="239">
        <f t="shared" si="32"/>
        <v>276039.53999999998</v>
      </c>
      <c r="H445" s="240">
        <f>+F445</f>
        <v>262894.8</v>
      </c>
      <c r="I445" s="175" t="s">
        <v>2597</v>
      </c>
      <c r="J445" s="172">
        <f t="shared" si="36"/>
        <v>-98.639455782312922</v>
      </c>
      <c r="K445" s="172">
        <f t="shared" si="36"/>
        <v>0</v>
      </c>
      <c r="L445" s="173">
        <v>1</v>
      </c>
      <c r="M445" s="174">
        <f t="shared" si="33"/>
        <v>405609.12</v>
      </c>
      <c r="N445" s="174">
        <f t="shared" si="34"/>
        <v>269467.17</v>
      </c>
      <c r="P445" s="98" t="s">
        <v>2322</v>
      </c>
      <c r="Q445" s="267">
        <f t="shared" si="35"/>
        <v>269467.17</v>
      </c>
    </row>
    <row r="446" spans="1:17" ht="14.25" customHeight="1">
      <c r="A446" s="98">
        <v>441</v>
      </c>
      <c r="B446" s="98" t="s">
        <v>1097</v>
      </c>
      <c r="C446" s="98" t="s">
        <v>2322</v>
      </c>
      <c r="D446" s="98" t="s">
        <v>2553</v>
      </c>
      <c r="E446" s="173">
        <v>726716.34</v>
      </c>
      <c r="F446" s="173">
        <v>75112.800000000003</v>
      </c>
      <c r="G446" s="239">
        <f t="shared" si="32"/>
        <v>1193022.6000000001</v>
      </c>
      <c r="H446" s="240">
        <v>1136212</v>
      </c>
      <c r="I446" s="175" t="s">
        <v>2584</v>
      </c>
      <c r="J446" s="172">
        <f t="shared" si="36"/>
        <v>39.086121252019879</v>
      </c>
      <c r="K446" s="172">
        <f t="shared" si="36"/>
        <v>93.389191453707582</v>
      </c>
      <c r="L446" s="173">
        <v>1</v>
      </c>
      <c r="M446" s="174">
        <f t="shared" si="33"/>
        <v>400914.57</v>
      </c>
      <c r="N446" s="174">
        <f t="shared" si="34"/>
        <v>1164617.3</v>
      </c>
      <c r="P446" s="98" t="s">
        <v>2322</v>
      </c>
      <c r="Q446" s="267">
        <f t="shared" si="35"/>
        <v>1164617.3</v>
      </c>
    </row>
    <row r="447" spans="1:17" ht="14.25" customHeight="1">
      <c r="A447" s="98">
        <v>442</v>
      </c>
      <c r="B447" s="98" t="s">
        <v>876</v>
      </c>
      <c r="C447" s="98" t="s">
        <v>2322</v>
      </c>
      <c r="D447" s="98" t="s">
        <v>2554</v>
      </c>
      <c r="E447" s="173">
        <v>479470.04000000004</v>
      </c>
      <c r="F447" s="173">
        <v>450676.8</v>
      </c>
      <c r="G447" s="239">
        <f t="shared" si="32"/>
        <v>241395</v>
      </c>
      <c r="H447" s="240">
        <v>229900</v>
      </c>
      <c r="I447" s="171" t="s">
        <v>2195</v>
      </c>
      <c r="J447" s="172">
        <f t="shared" si="36"/>
        <v>-98.624677395969272</v>
      </c>
      <c r="K447" s="172">
        <f t="shared" si="36"/>
        <v>-96.031665941713783</v>
      </c>
      <c r="L447" s="173">
        <v>0</v>
      </c>
      <c r="M447" s="174">
        <f t="shared" si="33"/>
        <v>0</v>
      </c>
      <c r="N447" s="174">
        <f t="shared" si="34"/>
        <v>0</v>
      </c>
      <c r="P447" s="98" t="s">
        <v>2322</v>
      </c>
      <c r="Q447" s="267">
        <f t="shared" si="35"/>
        <v>0</v>
      </c>
    </row>
    <row r="448" spans="1:17" ht="14.25" customHeight="1">
      <c r="A448" s="98">
        <v>443</v>
      </c>
      <c r="B448" s="98" t="s">
        <v>944</v>
      </c>
      <c r="C448" s="98" t="s">
        <v>2357</v>
      </c>
      <c r="D448" s="98" t="s">
        <v>2555</v>
      </c>
      <c r="E448" s="173">
        <v>10640.98</v>
      </c>
      <c r="F448" s="173">
        <v>10015.040000000001</v>
      </c>
      <c r="G448" s="239">
        <f t="shared" si="32"/>
        <v>6300</v>
      </c>
      <c r="H448" s="240">
        <v>6000</v>
      </c>
      <c r="I448" s="175" t="s">
        <v>2584</v>
      </c>
      <c r="J448" s="172">
        <f t="shared" si="36"/>
        <v>-68.904444444444437</v>
      </c>
      <c r="K448" s="172">
        <f t="shared" si="36"/>
        <v>-66.917333333333346</v>
      </c>
      <c r="L448" s="173">
        <v>2</v>
      </c>
      <c r="M448" s="174">
        <f t="shared" si="33"/>
        <v>20656.02</v>
      </c>
      <c r="N448" s="174">
        <f t="shared" si="34"/>
        <v>12300</v>
      </c>
      <c r="P448" s="98" t="s">
        <v>2357</v>
      </c>
      <c r="Q448" s="267">
        <f t="shared" si="35"/>
        <v>12300</v>
      </c>
    </row>
    <row r="449" spans="1:17" ht="14.25" customHeight="1">
      <c r="A449" s="98">
        <v>444</v>
      </c>
      <c r="B449" s="98" t="s">
        <v>1097</v>
      </c>
      <c r="C449" s="98" t="s">
        <v>2322</v>
      </c>
      <c r="D449" s="98" t="s">
        <v>2556</v>
      </c>
      <c r="E449" s="173">
        <v>945169.4</v>
      </c>
      <c r="F449" s="173">
        <v>563346</v>
      </c>
      <c r="G449" s="239">
        <f t="shared" si="32"/>
        <v>960960</v>
      </c>
      <c r="H449" s="240">
        <v>915200</v>
      </c>
      <c r="I449" s="175" t="s">
        <v>2584</v>
      </c>
      <c r="J449" s="172">
        <f t="shared" si="36"/>
        <v>1.6432109557109533</v>
      </c>
      <c r="K449" s="172">
        <f t="shared" si="36"/>
        <v>38.44558566433566</v>
      </c>
      <c r="L449" s="173">
        <v>1</v>
      </c>
      <c r="M449" s="174">
        <f t="shared" si="33"/>
        <v>754257.7</v>
      </c>
      <c r="N449" s="174">
        <f t="shared" si="34"/>
        <v>938080</v>
      </c>
      <c r="P449" s="98" t="s">
        <v>2322</v>
      </c>
      <c r="Q449" s="267">
        <f t="shared" si="35"/>
        <v>938080</v>
      </c>
    </row>
    <row r="450" spans="1:17" ht="14.25" customHeight="1">
      <c r="A450" s="98">
        <v>445</v>
      </c>
      <c r="B450" s="98" t="s">
        <v>876</v>
      </c>
      <c r="C450" s="98" t="s">
        <v>2320</v>
      </c>
      <c r="D450" s="98" t="s">
        <v>2557</v>
      </c>
      <c r="E450" s="173">
        <v>36805.51</v>
      </c>
      <c r="F450" s="173">
        <v>34676.6</v>
      </c>
      <c r="G450" s="239">
        <f t="shared" si="32"/>
        <v>46138.05</v>
      </c>
      <c r="H450" s="240">
        <v>43941</v>
      </c>
      <c r="I450" s="171" t="s">
        <v>2919</v>
      </c>
      <c r="J450" s="172">
        <f t="shared" si="36"/>
        <v>20.227426169939996</v>
      </c>
      <c r="K450" s="172">
        <f t="shared" si="36"/>
        <v>21.083725905191056</v>
      </c>
      <c r="L450" s="173">
        <v>3</v>
      </c>
      <c r="M450" s="174">
        <f t="shared" si="33"/>
        <v>107223.16500000001</v>
      </c>
      <c r="N450" s="174">
        <f t="shared" si="34"/>
        <v>135118.57500000001</v>
      </c>
      <c r="P450" s="98" t="s">
        <v>2320</v>
      </c>
      <c r="Q450" s="267">
        <f t="shared" si="35"/>
        <v>135118.57500000001</v>
      </c>
    </row>
    <row r="451" spans="1:17" ht="14.25" customHeight="1">
      <c r="A451" s="98">
        <v>446</v>
      </c>
      <c r="B451" s="98" t="s">
        <v>1097</v>
      </c>
      <c r="C451" s="98" t="s">
        <v>2322</v>
      </c>
      <c r="D451" s="98" t="s">
        <v>2558</v>
      </c>
      <c r="E451" s="173">
        <v>143966.20000000001</v>
      </c>
      <c r="F451" s="173">
        <v>137706.79999999999</v>
      </c>
      <c r="G451" s="239">
        <f t="shared" si="32"/>
        <v>158686.5</v>
      </c>
      <c r="H451" s="240">
        <v>151130</v>
      </c>
      <c r="I451" s="175" t="s">
        <v>2584</v>
      </c>
      <c r="J451" s="172">
        <f t="shared" si="36"/>
        <v>9.2763404574428119</v>
      </c>
      <c r="K451" s="172">
        <f t="shared" si="36"/>
        <v>8.8818897637795349</v>
      </c>
      <c r="L451" s="173">
        <v>7</v>
      </c>
      <c r="M451" s="174">
        <f t="shared" si="33"/>
        <v>985855.5</v>
      </c>
      <c r="N451" s="174">
        <f t="shared" si="34"/>
        <v>1084357.75</v>
      </c>
      <c r="P451" s="98" t="s">
        <v>2322</v>
      </c>
      <c r="Q451" s="267">
        <f t="shared" si="35"/>
        <v>1084357.75</v>
      </c>
    </row>
    <row r="452" spans="1:17" ht="14.25" customHeight="1">
      <c r="A452" s="98">
        <v>447</v>
      </c>
      <c r="B452" s="98" t="s">
        <v>1097</v>
      </c>
      <c r="C452" s="98" t="s">
        <v>2322</v>
      </c>
      <c r="D452" s="98" t="s">
        <v>2559</v>
      </c>
      <c r="E452" s="173">
        <v>845019</v>
      </c>
      <c r="F452" s="173">
        <v>563346</v>
      </c>
      <c r="G452" s="239">
        <f t="shared" si="32"/>
        <v>784245</v>
      </c>
      <c r="H452" s="240">
        <v>746900</v>
      </c>
      <c r="I452" s="171" t="s">
        <v>2919</v>
      </c>
      <c r="J452" s="172">
        <f t="shared" si="36"/>
        <v>-7.7493640380238311</v>
      </c>
      <c r="K452" s="172">
        <f t="shared" si="36"/>
        <v>24.575445173383319</v>
      </c>
      <c r="L452" s="173">
        <v>1</v>
      </c>
      <c r="M452" s="174">
        <f t="shared" si="33"/>
        <v>704182.5</v>
      </c>
      <c r="N452" s="174">
        <f t="shared" si="34"/>
        <v>765572.5</v>
      </c>
      <c r="P452" s="98" t="s">
        <v>2322</v>
      </c>
      <c r="Q452" s="267">
        <f t="shared" si="35"/>
        <v>765572.5</v>
      </c>
    </row>
    <row r="453" spans="1:17" ht="14.25" customHeight="1">
      <c r="A453" s="98">
        <v>448</v>
      </c>
      <c r="B453" s="98" t="s">
        <v>876</v>
      </c>
      <c r="C453" s="98" t="s">
        <v>2320</v>
      </c>
      <c r="D453" s="98" t="s">
        <v>2560</v>
      </c>
      <c r="E453" s="173">
        <v>4381.58</v>
      </c>
      <c r="F453" s="173">
        <v>4381.58</v>
      </c>
      <c r="G453" s="239">
        <f t="shared" si="32"/>
        <v>5596.5</v>
      </c>
      <c r="H453" s="240">
        <v>5330</v>
      </c>
      <c r="I453" s="175" t="s">
        <v>2584</v>
      </c>
      <c r="J453" s="172">
        <f t="shared" si="36"/>
        <v>21.708567854909319</v>
      </c>
      <c r="K453" s="172">
        <f t="shared" si="36"/>
        <v>17.793996247654785</v>
      </c>
      <c r="L453" s="173">
        <v>0</v>
      </c>
      <c r="M453" s="174">
        <f t="shared" si="33"/>
        <v>0</v>
      </c>
      <c r="N453" s="174">
        <f t="shared" si="34"/>
        <v>0</v>
      </c>
      <c r="P453" s="98" t="s">
        <v>2320</v>
      </c>
      <c r="Q453" s="267">
        <f t="shared" si="35"/>
        <v>0</v>
      </c>
    </row>
    <row r="454" spans="1:17" ht="14.25" customHeight="1">
      <c r="A454" s="98">
        <v>449</v>
      </c>
      <c r="B454" s="98" t="s">
        <v>876</v>
      </c>
      <c r="C454" s="98" t="s">
        <v>2320</v>
      </c>
      <c r="D454" s="98" t="s">
        <v>2561</v>
      </c>
      <c r="E454" s="173">
        <v>4131.68</v>
      </c>
      <c r="F454" s="173">
        <v>4131.68</v>
      </c>
      <c r="G454" s="239">
        <f t="shared" ref="G454:G485" si="37">H454*1.05</f>
        <v>5596.5</v>
      </c>
      <c r="H454" s="240">
        <v>5330</v>
      </c>
      <c r="I454" s="175" t="s">
        <v>2584</v>
      </c>
      <c r="J454" s="172">
        <f t="shared" si="36"/>
        <v>26.173858661663534</v>
      </c>
      <c r="K454" s="172">
        <f t="shared" si="36"/>
        <v>22.48255159474671</v>
      </c>
      <c r="L454" s="173">
        <v>0</v>
      </c>
      <c r="M454" s="174">
        <f t="shared" si="33"/>
        <v>0</v>
      </c>
      <c r="N454" s="174">
        <f t="shared" si="34"/>
        <v>0</v>
      </c>
      <c r="P454" s="98" t="s">
        <v>2320</v>
      </c>
      <c r="Q454" s="267">
        <f t="shared" si="35"/>
        <v>0</v>
      </c>
    </row>
    <row r="455" spans="1:17" ht="14.25" customHeight="1">
      <c r="A455" s="98">
        <v>450</v>
      </c>
      <c r="B455" s="98" t="s">
        <v>876</v>
      </c>
      <c r="C455" s="98" t="s">
        <v>2320</v>
      </c>
      <c r="D455" s="98" t="s">
        <v>2562</v>
      </c>
      <c r="E455" s="173">
        <v>4381.58</v>
      </c>
      <c r="F455" s="173">
        <v>4381.58</v>
      </c>
      <c r="G455" s="239">
        <f t="shared" si="37"/>
        <v>5596.5</v>
      </c>
      <c r="H455" s="240">
        <v>5330</v>
      </c>
      <c r="I455" s="175" t="s">
        <v>2584</v>
      </c>
      <c r="J455" s="172">
        <f t="shared" si="36"/>
        <v>21.708567854909319</v>
      </c>
      <c r="K455" s="172">
        <f t="shared" si="36"/>
        <v>17.793996247654785</v>
      </c>
      <c r="L455" s="173">
        <v>0</v>
      </c>
      <c r="M455" s="174">
        <f t="shared" ref="M455:M506" si="38">+L455*((E455+F455)/2)</f>
        <v>0</v>
      </c>
      <c r="N455" s="174">
        <f t="shared" ref="N455:N506" si="39">(+L455*((G455+H455)/2))</f>
        <v>0</v>
      </c>
      <c r="P455" s="98" t="s">
        <v>2320</v>
      </c>
      <c r="Q455" s="267">
        <f t="shared" ref="Q455:Q507" si="40">+N455</f>
        <v>0</v>
      </c>
    </row>
    <row r="456" spans="1:17" ht="14.25" customHeight="1">
      <c r="A456" s="98">
        <v>451</v>
      </c>
      <c r="B456" s="98" t="s">
        <v>876</v>
      </c>
      <c r="C456" s="98" t="s">
        <v>2320</v>
      </c>
      <c r="D456" s="98" t="s">
        <v>2563</v>
      </c>
      <c r="E456" s="173">
        <v>4381.58</v>
      </c>
      <c r="F456" s="173">
        <v>4381.58</v>
      </c>
      <c r="G456" s="239">
        <f t="shared" si="37"/>
        <v>5596.5</v>
      </c>
      <c r="H456" s="240">
        <v>5330</v>
      </c>
      <c r="I456" s="175" t="s">
        <v>2584</v>
      </c>
      <c r="J456" s="172">
        <f t="shared" si="36"/>
        <v>21.708567854909319</v>
      </c>
      <c r="K456" s="172">
        <f t="shared" si="36"/>
        <v>17.793996247654785</v>
      </c>
      <c r="L456" s="173">
        <v>0</v>
      </c>
      <c r="M456" s="174">
        <f t="shared" si="38"/>
        <v>0</v>
      </c>
      <c r="N456" s="174">
        <f t="shared" si="39"/>
        <v>0</v>
      </c>
      <c r="P456" s="98" t="s">
        <v>2320</v>
      </c>
      <c r="Q456" s="267">
        <f t="shared" si="40"/>
        <v>0</v>
      </c>
    </row>
    <row r="457" spans="1:17" ht="14.25" customHeight="1">
      <c r="A457" s="98">
        <v>452</v>
      </c>
      <c r="B457" s="98" t="s">
        <v>876</v>
      </c>
      <c r="C457" s="98" t="s">
        <v>2320</v>
      </c>
      <c r="D457" s="98" t="s">
        <v>2564</v>
      </c>
      <c r="E457" s="173">
        <v>3254.65</v>
      </c>
      <c r="F457" s="173">
        <v>3254.65</v>
      </c>
      <c r="G457" s="239">
        <f t="shared" si="37"/>
        <v>4441.5</v>
      </c>
      <c r="H457" s="240">
        <v>4230</v>
      </c>
      <c r="I457" s="175" t="s">
        <v>2584</v>
      </c>
      <c r="J457" s="172">
        <f t="shared" si="36"/>
        <v>26.721828211189912</v>
      </c>
      <c r="K457" s="172">
        <f t="shared" si="36"/>
        <v>23.057919621749406</v>
      </c>
      <c r="L457" s="173">
        <v>0</v>
      </c>
      <c r="M457" s="174">
        <f t="shared" si="38"/>
        <v>0</v>
      </c>
      <c r="N457" s="174">
        <f t="shared" si="39"/>
        <v>0</v>
      </c>
      <c r="P457" s="98" t="s">
        <v>2320</v>
      </c>
      <c r="Q457" s="267">
        <f t="shared" si="40"/>
        <v>0</v>
      </c>
    </row>
    <row r="458" spans="1:17" ht="14.25" customHeight="1">
      <c r="A458" s="98">
        <v>453</v>
      </c>
      <c r="B458" s="98" t="s">
        <v>876</v>
      </c>
      <c r="C458" s="98" t="s">
        <v>2320</v>
      </c>
      <c r="D458" s="98" t="s">
        <v>2565</v>
      </c>
      <c r="E458" s="173">
        <v>3254.65</v>
      </c>
      <c r="F458" s="173">
        <v>3254.65</v>
      </c>
      <c r="G458" s="239">
        <f t="shared" si="37"/>
        <v>4441.5</v>
      </c>
      <c r="H458" s="240">
        <v>4230</v>
      </c>
      <c r="I458" s="175" t="s">
        <v>2584</v>
      </c>
      <c r="J458" s="172">
        <f t="shared" si="36"/>
        <v>26.721828211189912</v>
      </c>
      <c r="K458" s="172">
        <f t="shared" si="36"/>
        <v>23.057919621749406</v>
      </c>
      <c r="L458" s="173">
        <v>0</v>
      </c>
      <c r="M458" s="174">
        <f t="shared" si="38"/>
        <v>0</v>
      </c>
      <c r="N458" s="174">
        <f t="shared" si="39"/>
        <v>0</v>
      </c>
      <c r="P458" s="98" t="s">
        <v>2320</v>
      </c>
      <c r="Q458" s="267">
        <f t="shared" si="40"/>
        <v>0</v>
      </c>
    </row>
    <row r="459" spans="1:17" ht="14.25" customHeight="1">
      <c r="A459" s="98">
        <v>454</v>
      </c>
      <c r="B459" s="98" t="s">
        <v>876</v>
      </c>
      <c r="C459" s="98" t="s">
        <v>2320</v>
      </c>
      <c r="D459" s="98" t="s">
        <v>2566</v>
      </c>
      <c r="E459" s="173">
        <v>3254.65</v>
      </c>
      <c r="F459" s="173">
        <v>3254.65</v>
      </c>
      <c r="G459" s="239">
        <f t="shared" si="37"/>
        <v>4441.5</v>
      </c>
      <c r="H459" s="240">
        <v>4230</v>
      </c>
      <c r="I459" s="175" t="s">
        <v>2584</v>
      </c>
      <c r="J459" s="172">
        <f t="shared" si="36"/>
        <v>26.721828211189912</v>
      </c>
      <c r="K459" s="172">
        <f t="shared" si="36"/>
        <v>23.057919621749406</v>
      </c>
      <c r="L459" s="173">
        <v>0</v>
      </c>
      <c r="M459" s="174">
        <f t="shared" si="38"/>
        <v>0</v>
      </c>
      <c r="N459" s="174">
        <f t="shared" si="39"/>
        <v>0</v>
      </c>
      <c r="P459" s="98" t="s">
        <v>2320</v>
      </c>
      <c r="Q459" s="267">
        <f t="shared" si="40"/>
        <v>0</v>
      </c>
    </row>
    <row r="460" spans="1:17" ht="14.25" customHeight="1">
      <c r="A460" s="98">
        <v>455</v>
      </c>
      <c r="B460" s="98" t="s">
        <v>876</v>
      </c>
      <c r="C460" s="98" t="s">
        <v>2320</v>
      </c>
      <c r="D460" s="98" t="s">
        <v>2567</v>
      </c>
      <c r="E460" s="173">
        <v>3254.65</v>
      </c>
      <c r="F460" s="173">
        <v>3254.65</v>
      </c>
      <c r="G460" s="239">
        <f t="shared" si="37"/>
        <v>4441.5</v>
      </c>
      <c r="H460" s="240">
        <v>4230</v>
      </c>
      <c r="I460" s="175" t="s">
        <v>2584</v>
      </c>
      <c r="J460" s="172">
        <f t="shared" si="36"/>
        <v>26.721828211189912</v>
      </c>
      <c r="K460" s="172">
        <f t="shared" si="36"/>
        <v>23.057919621749406</v>
      </c>
      <c r="L460" s="173">
        <v>0</v>
      </c>
      <c r="M460" s="174">
        <f t="shared" si="38"/>
        <v>0</v>
      </c>
      <c r="N460" s="174">
        <f t="shared" si="39"/>
        <v>0</v>
      </c>
      <c r="P460" s="98" t="s">
        <v>2320</v>
      </c>
      <c r="Q460" s="267">
        <f t="shared" si="40"/>
        <v>0</v>
      </c>
    </row>
    <row r="461" spans="1:17" ht="14.25" customHeight="1">
      <c r="A461" s="98">
        <v>456</v>
      </c>
      <c r="B461" s="98" t="s">
        <v>876</v>
      </c>
      <c r="C461" s="98" t="s">
        <v>2320</v>
      </c>
      <c r="D461" s="98" t="s">
        <v>2568</v>
      </c>
      <c r="E461" s="173">
        <v>1439.9</v>
      </c>
      <c r="F461" s="173">
        <v>1439.9</v>
      </c>
      <c r="G461" s="239">
        <f t="shared" si="37"/>
        <v>2462.25</v>
      </c>
      <c r="H461" s="240">
        <v>2345</v>
      </c>
      <c r="I461" s="175" t="s">
        <v>2584</v>
      </c>
      <c r="J461" s="172">
        <f t="shared" si="36"/>
        <v>41.520966595593457</v>
      </c>
      <c r="K461" s="172">
        <f t="shared" si="36"/>
        <v>38.597014925373131</v>
      </c>
      <c r="L461" s="173">
        <v>0</v>
      </c>
      <c r="M461" s="174">
        <f t="shared" si="38"/>
        <v>0</v>
      </c>
      <c r="N461" s="174">
        <f t="shared" si="39"/>
        <v>0</v>
      </c>
      <c r="P461" s="98" t="s">
        <v>2320</v>
      </c>
      <c r="Q461" s="267">
        <f t="shared" si="40"/>
        <v>0</v>
      </c>
    </row>
    <row r="462" spans="1:17" ht="14.25" customHeight="1">
      <c r="A462" s="98">
        <v>457</v>
      </c>
      <c r="B462" s="98" t="s">
        <v>876</v>
      </c>
      <c r="C462" s="98" t="s">
        <v>2320</v>
      </c>
      <c r="D462" s="98" t="s">
        <v>2569</v>
      </c>
      <c r="E462" s="173">
        <v>1439.9</v>
      </c>
      <c r="F462" s="173">
        <v>1439.9</v>
      </c>
      <c r="G462" s="239">
        <f t="shared" si="37"/>
        <v>2462.25</v>
      </c>
      <c r="H462" s="240">
        <v>2345</v>
      </c>
      <c r="I462" s="175" t="s">
        <v>2584</v>
      </c>
      <c r="J462" s="172">
        <f t="shared" si="36"/>
        <v>41.520966595593457</v>
      </c>
      <c r="K462" s="172">
        <f t="shared" si="36"/>
        <v>38.597014925373131</v>
      </c>
      <c r="L462" s="173">
        <v>0</v>
      </c>
      <c r="M462" s="174">
        <f t="shared" si="38"/>
        <v>0</v>
      </c>
      <c r="N462" s="174">
        <f t="shared" si="39"/>
        <v>0</v>
      </c>
      <c r="P462" s="98" t="s">
        <v>2320</v>
      </c>
      <c r="Q462" s="267">
        <f t="shared" si="40"/>
        <v>0</v>
      </c>
    </row>
    <row r="463" spans="1:17" ht="14.25" customHeight="1">
      <c r="A463" s="98">
        <v>458</v>
      </c>
      <c r="B463" s="98" t="s">
        <v>876</v>
      </c>
      <c r="C463" s="98" t="s">
        <v>2320</v>
      </c>
      <c r="D463" s="98" t="s">
        <v>2570</v>
      </c>
      <c r="E463" s="173">
        <v>1439.9</v>
      </c>
      <c r="F463" s="173">
        <v>1439.9</v>
      </c>
      <c r="G463" s="239">
        <f t="shared" si="37"/>
        <v>2462.25</v>
      </c>
      <c r="H463" s="240">
        <v>2345</v>
      </c>
      <c r="I463" s="175" t="s">
        <v>2584</v>
      </c>
      <c r="J463" s="172">
        <f t="shared" si="36"/>
        <v>41.520966595593457</v>
      </c>
      <c r="K463" s="172">
        <f t="shared" si="36"/>
        <v>38.597014925373131</v>
      </c>
      <c r="L463" s="173">
        <v>0</v>
      </c>
      <c r="M463" s="174">
        <f t="shared" si="38"/>
        <v>0</v>
      </c>
      <c r="N463" s="174">
        <f t="shared" si="39"/>
        <v>0</v>
      </c>
      <c r="P463" s="98" t="s">
        <v>2320</v>
      </c>
      <c r="Q463" s="267">
        <f t="shared" si="40"/>
        <v>0</v>
      </c>
    </row>
    <row r="464" spans="1:17" ht="14.25" customHeight="1">
      <c r="A464" s="98">
        <v>459</v>
      </c>
      <c r="B464" s="98" t="s">
        <v>876</v>
      </c>
      <c r="C464" s="98" t="s">
        <v>2320</v>
      </c>
      <c r="D464" s="98" t="s">
        <v>2571</v>
      </c>
      <c r="E464" s="173">
        <v>1439.9</v>
      </c>
      <c r="F464" s="173">
        <v>1439.9</v>
      </c>
      <c r="G464" s="239">
        <f t="shared" si="37"/>
        <v>2462.25</v>
      </c>
      <c r="H464" s="240">
        <v>2345</v>
      </c>
      <c r="I464" s="175" t="s">
        <v>2584</v>
      </c>
      <c r="J464" s="172">
        <f t="shared" si="36"/>
        <v>41.520966595593457</v>
      </c>
      <c r="K464" s="172">
        <f t="shared" si="36"/>
        <v>38.597014925373131</v>
      </c>
      <c r="L464" s="173">
        <v>0</v>
      </c>
      <c r="M464" s="174">
        <f t="shared" si="38"/>
        <v>0</v>
      </c>
      <c r="N464" s="174">
        <f t="shared" si="39"/>
        <v>0</v>
      </c>
      <c r="P464" s="98" t="s">
        <v>2320</v>
      </c>
      <c r="Q464" s="267">
        <f t="shared" si="40"/>
        <v>0</v>
      </c>
    </row>
    <row r="465" spans="1:17" ht="14.25" customHeight="1">
      <c r="A465" s="98">
        <v>460</v>
      </c>
      <c r="B465" s="98" t="s">
        <v>876</v>
      </c>
      <c r="C465" s="98" t="s">
        <v>2320</v>
      </c>
      <c r="D465" s="98" t="s">
        <v>2573</v>
      </c>
      <c r="E465" s="173">
        <v>1401.82</v>
      </c>
      <c r="F465" s="173">
        <v>1401.82</v>
      </c>
      <c r="G465" s="239">
        <f t="shared" si="37"/>
        <v>2462.25</v>
      </c>
      <c r="H465" s="240">
        <v>2345</v>
      </c>
      <c r="I465" s="175" t="s">
        <v>2584</v>
      </c>
      <c r="J465" s="172">
        <f t="shared" si="36"/>
        <v>43.067519545131489</v>
      </c>
      <c r="K465" s="172">
        <f t="shared" si="36"/>
        <v>40.220895522388062</v>
      </c>
      <c r="L465" s="173">
        <v>5</v>
      </c>
      <c r="M465" s="174">
        <f t="shared" si="38"/>
        <v>7009.0999999999995</v>
      </c>
      <c r="N465" s="174">
        <f t="shared" si="39"/>
        <v>12018.125</v>
      </c>
      <c r="P465" s="98" t="s">
        <v>2320</v>
      </c>
      <c r="Q465" s="267">
        <f t="shared" si="40"/>
        <v>12018.125</v>
      </c>
    </row>
    <row r="466" spans="1:17" ht="14.25" customHeight="1">
      <c r="A466" s="98">
        <v>461</v>
      </c>
      <c r="B466" s="98" t="s">
        <v>876</v>
      </c>
      <c r="C466" s="98" t="s">
        <v>2320</v>
      </c>
      <c r="D466" s="98" t="s">
        <v>2574</v>
      </c>
      <c r="E466" s="173">
        <v>1285.2</v>
      </c>
      <c r="F466" s="173">
        <v>1285.2</v>
      </c>
      <c r="G466" s="239">
        <f t="shared" si="37"/>
        <v>2462.25</v>
      </c>
      <c r="H466" s="240">
        <v>2345</v>
      </c>
      <c r="I466" s="175" t="s">
        <v>2584</v>
      </c>
      <c r="J466" s="172">
        <f t="shared" si="36"/>
        <v>47.80383795309168</v>
      </c>
      <c r="K466" s="172">
        <f t="shared" si="36"/>
        <v>45.194029850746261</v>
      </c>
      <c r="L466" s="173">
        <v>5</v>
      </c>
      <c r="M466" s="174">
        <f t="shared" si="38"/>
        <v>6426</v>
      </c>
      <c r="N466" s="174">
        <f t="shared" si="39"/>
        <v>12018.125</v>
      </c>
      <c r="P466" s="98" t="s">
        <v>2320</v>
      </c>
      <c r="Q466" s="267">
        <f t="shared" si="40"/>
        <v>12018.125</v>
      </c>
    </row>
    <row r="467" spans="1:17" ht="14.25" customHeight="1">
      <c r="A467" s="98">
        <v>462</v>
      </c>
      <c r="B467" s="98" t="s">
        <v>876</v>
      </c>
      <c r="C467" s="98" t="s">
        <v>2320</v>
      </c>
      <c r="D467" s="98" t="s">
        <v>2575</v>
      </c>
      <c r="E467" s="173">
        <v>5883.36</v>
      </c>
      <c r="F467" s="173">
        <v>5883.36</v>
      </c>
      <c r="G467" s="239">
        <f t="shared" si="37"/>
        <v>7164.1500000000005</v>
      </c>
      <c r="H467" s="240">
        <v>6823</v>
      </c>
      <c r="I467" s="175" t="s">
        <v>2584</v>
      </c>
      <c r="J467" s="172">
        <f t="shared" si="36"/>
        <v>17.877766378425925</v>
      </c>
      <c r="K467" s="172">
        <f t="shared" si="36"/>
        <v>13.771654697347213</v>
      </c>
      <c r="L467" s="173">
        <v>6</v>
      </c>
      <c r="M467" s="174">
        <f t="shared" si="38"/>
        <v>35300.159999999996</v>
      </c>
      <c r="N467" s="174">
        <f t="shared" si="39"/>
        <v>41961.450000000004</v>
      </c>
      <c r="P467" s="98" t="s">
        <v>2320</v>
      </c>
      <c r="Q467" s="267">
        <f t="shared" si="40"/>
        <v>41961.450000000004</v>
      </c>
    </row>
    <row r="468" spans="1:17" ht="14.25" customHeight="1">
      <c r="A468" s="98">
        <v>463</v>
      </c>
      <c r="B468" s="98" t="s">
        <v>876</v>
      </c>
      <c r="C468" s="98" t="s">
        <v>2320</v>
      </c>
      <c r="D468" s="98" t="s">
        <v>2579</v>
      </c>
      <c r="E468" s="173">
        <v>5633.46</v>
      </c>
      <c r="F468" s="173">
        <v>5633.46</v>
      </c>
      <c r="G468" s="239">
        <f t="shared" si="37"/>
        <v>7164.1500000000005</v>
      </c>
      <c r="H468" s="240">
        <v>6823</v>
      </c>
      <c r="I468" s="175" t="s">
        <v>2584</v>
      </c>
      <c r="J468" s="172">
        <f t="shared" si="36"/>
        <v>21.365968049245204</v>
      </c>
      <c r="K468" s="172">
        <f t="shared" si="36"/>
        <v>17.434266451707458</v>
      </c>
      <c r="L468" s="173">
        <v>6</v>
      </c>
      <c r="M468" s="174">
        <f t="shared" si="38"/>
        <v>33800.76</v>
      </c>
      <c r="N468" s="174">
        <f t="shared" si="39"/>
        <v>41961.450000000004</v>
      </c>
      <c r="P468" s="98" t="s">
        <v>2320</v>
      </c>
      <c r="Q468" s="267">
        <f t="shared" si="40"/>
        <v>41961.450000000004</v>
      </c>
    </row>
    <row r="469" spans="1:17" ht="14.25" customHeight="1">
      <c r="A469" s="98">
        <v>464</v>
      </c>
      <c r="B469" s="98" t="s">
        <v>876</v>
      </c>
      <c r="C469" s="98" t="s">
        <v>2320</v>
      </c>
      <c r="D469" s="98" t="s">
        <v>2576</v>
      </c>
      <c r="E469" s="173">
        <v>7386.33</v>
      </c>
      <c r="F469" s="173">
        <v>7386.33</v>
      </c>
      <c r="G469" s="239">
        <f t="shared" si="37"/>
        <v>10298.4</v>
      </c>
      <c r="H469" s="240">
        <v>9808</v>
      </c>
      <c r="I469" s="175" t="s">
        <v>2584</v>
      </c>
      <c r="J469" s="172">
        <f t="shared" si="36"/>
        <v>28.276916802610113</v>
      </c>
      <c r="K469" s="172">
        <f t="shared" si="36"/>
        <v>24.690762642740623</v>
      </c>
      <c r="L469" s="173">
        <v>6</v>
      </c>
      <c r="M469" s="174">
        <f t="shared" si="38"/>
        <v>44317.979999999996</v>
      </c>
      <c r="N469" s="174">
        <f t="shared" si="39"/>
        <v>60319.200000000004</v>
      </c>
      <c r="P469" s="98" t="s">
        <v>2320</v>
      </c>
      <c r="Q469" s="267">
        <f t="shared" si="40"/>
        <v>60319.200000000004</v>
      </c>
    </row>
    <row r="470" spans="1:17" ht="14.25" customHeight="1">
      <c r="A470" s="98">
        <v>465</v>
      </c>
      <c r="B470" s="98" t="s">
        <v>876</v>
      </c>
      <c r="C470" s="98" t="s">
        <v>2320</v>
      </c>
      <c r="D470" s="98" t="s">
        <v>2577</v>
      </c>
      <c r="E470" s="173">
        <v>7010.29</v>
      </c>
      <c r="F470" s="173">
        <v>7010.29</v>
      </c>
      <c r="G470" s="239">
        <f t="shared" si="37"/>
        <v>10298.4</v>
      </c>
      <c r="H470" s="240">
        <v>9808</v>
      </c>
      <c r="I470" s="175" t="s">
        <v>2584</v>
      </c>
      <c r="J470" s="172">
        <f>((G470-E470)/G470)*100</f>
        <v>31.928357803153883</v>
      </c>
      <c r="K470" s="172">
        <f>((H470-F470)/H470)*100</f>
        <v>28.524775693311582</v>
      </c>
      <c r="L470" s="173">
        <v>6</v>
      </c>
      <c r="M470" s="174">
        <f t="shared" si="38"/>
        <v>42061.74</v>
      </c>
      <c r="N470" s="174">
        <f t="shared" si="39"/>
        <v>60319.200000000004</v>
      </c>
      <c r="P470" s="98" t="s">
        <v>2320</v>
      </c>
      <c r="Q470" s="267">
        <f t="shared" si="40"/>
        <v>60319.200000000004</v>
      </c>
    </row>
    <row r="471" spans="1:17" ht="14.25" customHeight="1" thickBot="1">
      <c r="A471" s="339">
        <v>466</v>
      </c>
      <c r="B471" s="339" t="s">
        <v>876</v>
      </c>
      <c r="C471" s="339" t="s">
        <v>2320</v>
      </c>
      <c r="D471" s="339" t="s">
        <v>2578</v>
      </c>
      <c r="E471" s="340">
        <v>8763.16</v>
      </c>
      <c r="F471" s="340">
        <v>8763.16</v>
      </c>
      <c r="G471" s="341">
        <f t="shared" si="37"/>
        <v>10298.4</v>
      </c>
      <c r="H471" s="341">
        <v>9808</v>
      </c>
      <c r="I471" s="342" t="s">
        <v>2584</v>
      </c>
      <c r="J471" s="343">
        <f>((G471-E471)/G471)*100</f>
        <v>14.907558455682434</v>
      </c>
      <c r="K471" s="343">
        <f>((H471-F471)/H471)*100</f>
        <v>10.65293637846656</v>
      </c>
      <c r="L471" s="340">
        <v>6</v>
      </c>
      <c r="M471" s="344">
        <f t="shared" si="38"/>
        <v>52578.96</v>
      </c>
      <c r="N471" s="344">
        <f t="shared" si="39"/>
        <v>60319.200000000004</v>
      </c>
      <c r="P471" s="98" t="s">
        <v>2320</v>
      </c>
      <c r="Q471" s="267">
        <f t="shared" si="40"/>
        <v>60319.200000000004</v>
      </c>
    </row>
    <row r="472" spans="1:17" ht="14.25" customHeight="1" thickTop="1">
      <c r="A472" s="345">
        <v>467</v>
      </c>
      <c r="B472" s="98" t="s">
        <v>3372</v>
      </c>
      <c r="C472" s="345" t="s">
        <v>2322</v>
      </c>
      <c r="D472" s="345" t="s">
        <v>2855</v>
      </c>
      <c r="E472" s="346">
        <v>17118.150000000001</v>
      </c>
      <c r="F472" s="346">
        <v>16303</v>
      </c>
      <c r="G472" s="239">
        <f t="shared" si="37"/>
        <v>12245.1</v>
      </c>
      <c r="H472" s="347">
        <v>11662</v>
      </c>
      <c r="I472" s="348" t="s">
        <v>2584</v>
      </c>
      <c r="J472" s="349">
        <f t="shared" ref="J472:K486" si="41">((G472-E472)/G472)*100</f>
        <v>-39.795918367346943</v>
      </c>
      <c r="K472" s="349">
        <f t="shared" si="41"/>
        <v>-39.795918367346935</v>
      </c>
      <c r="L472" s="346">
        <v>0</v>
      </c>
      <c r="M472" s="174">
        <f t="shared" si="38"/>
        <v>0</v>
      </c>
      <c r="N472" s="174">
        <f t="shared" si="39"/>
        <v>0</v>
      </c>
      <c r="P472" s="98" t="s">
        <v>2322</v>
      </c>
      <c r="Q472" s="267">
        <f t="shared" si="40"/>
        <v>0</v>
      </c>
    </row>
    <row r="473" spans="1:17" ht="14.25" customHeight="1">
      <c r="A473" s="98">
        <v>468</v>
      </c>
      <c r="B473" s="98" t="s">
        <v>1097</v>
      </c>
      <c r="C473" s="98" t="s">
        <v>2396</v>
      </c>
      <c r="D473" s="98" t="s">
        <v>2856</v>
      </c>
      <c r="E473" s="173">
        <v>28113.75</v>
      </c>
      <c r="F473" s="173">
        <v>26775</v>
      </c>
      <c r="G473" s="239">
        <f t="shared" si="37"/>
        <v>25410</v>
      </c>
      <c r="H473" s="240">
        <v>24200</v>
      </c>
      <c r="I473" s="171" t="s">
        <v>2919</v>
      </c>
      <c r="J473" s="172">
        <f t="shared" si="41"/>
        <v>-10.640495867768596</v>
      </c>
      <c r="K473" s="172">
        <f t="shared" si="41"/>
        <v>-10.640495867768596</v>
      </c>
      <c r="L473" s="173">
        <v>5</v>
      </c>
      <c r="M473" s="174">
        <f t="shared" si="38"/>
        <v>137221.875</v>
      </c>
      <c r="N473" s="174">
        <f t="shared" si="39"/>
        <v>124025</v>
      </c>
      <c r="P473" s="98" t="s">
        <v>2396</v>
      </c>
      <c r="Q473" s="267">
        <f t="shared" si="40"/>
        <v>124025</v>
      </c>
    </row>
    <row r="474" spans="1:17" ht="14.25" customHeight="1">
      <c r="A474" s="98">
        <v>469</v>
      </c>
      <c r="B474" s="98" t="s">
        <v>1097</v>
      </c>
      <c r="C474" s="98" t="s">
        <v>2322</v>
      </c>
      <c r="D474" s="98" t="s">
        <v>2909</v>
      </c>
      <c r="E474" s="173">
        <v>395716.65</v>
      </c>
      <c r="F474" s="173">
        <v>376873</v>
      </c>
      <c r="G474" s="239">
        <f t="shared" si="37"/>
        <v>357000</v>
      </c>
      <c r="H474" s="240">
        <v>340000</v>
      </c>
      <c r="I474" s="171" t="s">
        <v>2919</v>
      </c>
      <c r="J474" s="172">
        <f t="shared" si="41"/>
        <v>-10.845000000000006</v>
      </c>
      <c r="K474" s="172">
        <f t="shared" si="41"/>
        <v>-10.845000000000001</v>
      </c>
      <c r="L474" s="173">
        <v>0</v>
      </c>
      <c r="M474" s="174">
        <f t="shared" si="38"/>
        <v>0</v>
      </c>
      <c r="N474" s="174">
        <f t="shared" si="39"/>
        <v>0</v>
      </c>
      <c r="P474" s="98" t="s">
        <v>2322</v>
      </c>
      <c r="Q474" s="267">
        <f t="shared" si="40"/>
        <v>0</v>
      </c>
    </row>
    <row r="475" spans="1:17" ht="14.25" customHeight="1">
      <c r="A475" s="98">
        <v>470</v>
      </c>
      <c r="B475" s="98" t="s">
        <v>1097</v>
      </c>
      <c r="C475" s="98" t="s">
        <v>2322</v>
      </c>
      <c r="D475" s="98" t="s">
        <v>2858</v>
      </c>
      <c r="E475" s="173">
        <v>12495</v>
      </c>
      <c r="F475" s="173">
        <v>11900</v>
      </c>
      <c r="G475" s="239">
        <f t="shared" si="37"/>
        <v>13125</v>
      </c>
      <c r="H475" s="240">
        <v>12500</v>
      </c>
      <c r="I475" s="171" t="s">
        <v>2919</v>
      </c>
      <c r="J475" s="172">
        <f t="shared" si="41"/>
        <v>4.8</v>
      </c>
      <c r="K475" s="172">
        <f t="shared" si="41"/>
        <v>4.8</v>
      </c>
      <c r="L475" s="173">
        <v>1</v>
      </c>
      <c r="M475" s="174">
        <f t="shared" si="38"/>
        <v>12197.5</v>
      </c>
      <c r="N475" s="174">
        <f t="shared" si="39"/>
        <v>12812.5</v>
      </c>
      <c r="P475" s="98" t="s">
        <v>2322</v>
      </c>
      <c r="Q475" s="267">
        <f t="shared" si="40"/>
        <v>12812.5</v>
      </c>
    </row>
    <row r="476" spans="1:17" ht="14.25" customHeight="1">
      <c r="A476" s="98">
        <v>471</v>
      </c>
      <c r="B476" s="98" t="s">
        <v>1097</v>
      </c>
      <c r="C476" s="98" t="s">
        <v>2396</v>
      </c>
      <c r="D476" s="98" t="s">
        <v>2859</v>
      </c>
      <c r="E476" s="173">
        <v>41983.199999999997</v>
      </c>
      <c r="F476" s="173">
        <v>39984</v>
      </c>
      <c r="G476" s="239">
        <f t="shared" si="37"/>
        <v>38694.6</v>
      </c>
      <c r="H476" s="240">
        <v>36852</v>
      </c>
      <c r="I476" s="175" t="s">
        <v>2584</v>
      </c>
      <c r="J476" s="172">
        <f t="shared" si="41"/>
        <v>-8.4988603060892185</v>
      </c>
      <c r="K476" s="172">
        <f t="shared" si="41"/>
        <v>-8.498860306089222</v>
      </c>
      <c r="L476" s="173">
        <v>5</v>
      </c>
      <c r="M476" s="174">
        <f t="shared" si="38"/>
        <v>204918</v>
      </c>
      <c r="N476" s="174">
        <f t="shared" si="39"/>
        <v>188866.5</v>
      </c>
      <c r="P476" s="98" t="s">
        <v>2396</v>
      </c>
      <c r="Q476" s="267">
        <f t="shared" si="40"/>
        <v>188866.5</v>
      </c>
    </row>
    <row r="477" spans="1:17" ht="14.25" customHeight="1">
      <c r="A477" s="98">
        <v>472</v>
      </c>
      <c r="B477" s="98" t="s">
        <v>3372</v>
      </c>
      <c r="C477" s="98" t="s">
        <v>2357</v>
      </c>
      <c r="D477" s="98" t="s">
        <v>2860</v>
      </c>
      <c r="E477" s="173">
        <v>37485</v>
      </c>
      <c r="F477" s="173">
        <v>35700</v>
      </c>
      <c r="G477" s="239">
        <f t="shared" si="37"/>
        <v>40679.1</v>
      </c>
      <c r="H477" s="240">
        <v>38742</v>
      </c>
      <c r="I477" s="175" t="s">
        <v>2584</v>
      </c>
      <c r="J477" s="172">
        <f t="shared" si="41"/>
        <v>7.8519436270713925</v>
      </c>
      <c r="K477" s="172">
        <f t="shared" si="41"/>
        <v>7.8519436270713951</v>
      </c>
      <c r="L477" s="173">
        <v>2</v>
      </c>
      <c r="M477" s="174">
        <f t="shared" si="38"/>
        <v>73185</v>
      </c>
      <c r="N477" s="174">
        <f t="shared" si="39"/>
        <v>79421.100000000006</v>
      </c>
      <c r="P477" s="98" t="s">
        <v>2357</v>
      </c>
      <c r="Q477" s="267">
        <f t="shared" si="40"/>
        <v>79421.100000000006</v>
      </c>
    </row>
    <row r="478" spans="1:17" ht="14.25" customHeight="1">
      <c r="A478" s="98">
        <v>473</v>
      </c>
      <c r="B478" s="98" t="s">
        <v>1097</v>
      </c>
      <c r="C478" s="98" t="s">
        <v>2322</v>
      </c>
      <c r="D478" s="98" t="s">
        <v>2861</v>
      </c>
      <c r="E478" s="173">
        <v>1153413.45</v>
      </c>
      <c r="F478" s="173">
        <v>1098489</v>
      </c>
      <c r="G478" s="239">
        <f t="shared" si="37"/>
        <v>1102183.95</v>
      </c>
      <c r="H478" s="240">
        <v>1049699</v>
      </c>
      <c r="I478" s="175" t="s">
        <v>2584</v>
      </c>
      <c r="J478" s="172">
        <f t="shared" si="41"/>
        <v>-4.6479990930733486</v>
      </c>
      <c r="K478" s="172">
        <f t="shared" si="41"/>
        <v>-4.6479990930733477</v>
      </c>
      <c r="L478" s="173">
        <v>2</v>
      </c>
      <c r="M478" s="174">
        <f t="shared" si="38"/>
        <v>2251902.4500000002</v>
      </c>
      <c r="N478" s="174">
        <f t="shared" si="39"/>
        <v>2151882.9500000002</v>
      </c>
      <c r="P478" s="98" t="s">
        <v>2322</v>
      </c>
      <c r="Q478" s="267">
        <f t="shared" si="40"/>
        <v>2151882.9500000002</v>
      </c>
    </row>
    <row r="479" spans="1:17" ht="14.25" customHeight="1">
      <c r="A479" s="98">
        <v>474</v>
      </c>
      <c r="B479" s="98" t="s">
        <v>1097</v>
      </c>
      <c r="C479" s="98" t="s">
        <v>2320</v>
      </c>
      <c r="D479" s="98" t="s">
        <v>2862</v>
      </c>
      <c r="E479" s="173">
        <v>624750</v>
      </c>
      <c r="F479" s="173">
        <v>595000</v>
      </c>
      <c r="G479" s="239">
        <f t="shared" si="37"/>
        <v>852600</v>
      </c>
      <c r="H479" s="240">
        <v>812000</v>
      </c>
      <c r="I479" s="171" t="s">
        <v>2919</v>
      </c>
      <c r="J479" s="172">
        <f t="shared" si="41"/>
        <v>26.72413793103448</v>
      </c>
      <c r="K479" s="172">
        <f t="shared" si="41"/>
        <v>26.72413793103448</v>
      </c>
      <c r="L479" s="173">
        <v>1</v>
      </c>
      <c r="M479" s="174">
        <f t="shared" si="38"/>
        <v>609875</v>
      </c>
      <c r="N479" s="174">
        <f t="shared" si="39"/>
        <v>832300</v>
      </c>
      <c r="P479" s="98" t="s">
        <v>2320</v>
      </c>
      <c r="Q479" s="267">
        <f t="shared" si="40"/>
        <v>832300</v>
      </c>
    </row>
    <row r="480" spans="1:17" ht="14.25" customHeight="1">
      <c r="A480" s="98">
        <v>475</v>
      </c>
      <c r="B480" s="98" t="s">
        <v>1097</v>
      </c>
      <c r="C480" s="98" t="s">
        <v>2322</v>
      </c>
      <c r="D480" s="98" t="s">
        <v>2863</v>
      </c>
      <c r="E480" s="173">
        <v>824670</v>
      </c>
      <c r="F480" s="173">
        <v>785400</v>
      </c>
      <c r="G480" s="239">
        <f t="shared" si="37"/>
        <v>724710</v>
      </c>
      <c r="H480" s="240">
        <v>690200</v>
      </c>
      <c r="I480" s="175" t="s">
        <v>2584</v>
      </c>
      <c r="J480" s="172">
        <f t="shared" si="41"/>
        <v>-13.793103448275861</v>
      </c>
      <c r="K480" s="172">
        <f t="shared" si="41"/>
        <v>-13.793103448275861</v>
      </c>
      <c r="L480" s="173">
        <v>0</v>
      </c>
      <c r="M480" s="174">
        <f t="shared" si="38"/>
        <v>0</v>
      </c>
      <c r="N480" s="174">
        <f t="shared" si="39"/>
        <v>0</v>
      </c>
      <c r="P480" s="98" t="s">
        <v>2322</v>
      </c>
      <c r="Q480" s="267">
        <f t="shared" si="40"/>
        <v>0</v>
      </c>
    </row>
    <row r="481" spans="1:17" ht="14.25" customHeight="1">
      <c r="A481" s="98">
        <v>476</v>
      </c>
      <c r="B481" s="98" t="s">
        <v>3372</v>
      </c>
      <c r="C481" s="98" t="s">
        <v>2320</v>
      </c>
      <c r="D481" s="98" t="s">
        <v>2864</v>
      </c>
      <c r="E481" s="173">
        <v>190400</v>
      </c>
      <c r="F481" s="173">
        <v>190400</v>
      </c>
      <c r="G481" s="239">
        <f t="shared" si="37"/>
        <v>163789.5</v>
      </c>
      <c r="H481" s="240">
        <v>155990</v>
      </c>
      <c r="I481" s="171" t="s">
        <v>2919</v>
      </c>
      <c r="J481" s="172">
        <f t="shared" si="41"/>
        <v>-16.246767955210803</v>
      </c>
      <c r="K481" s="172">
        <f t="shared" si="41"/>
        <v>-22.059106352971344</v>
      </c>
      <c r="L481" s="173">
        <v>5</v>
      </c>
      <c r="M481" s="174">
        <f t="shared" si="38"/>
        <v>952000</v>
      </c>
      <c r="N481" s="174">
        <f t="shared" si="39"/>
        <v>799448.75</v>
      </c>
      <c r="P481" s="98" t="s">
        <v>2320</v>
      </c>
      <c r="Q481" s="267">
        <f t="shared" si="40"/>
        <v>799448.75</v>
      </c>
    </row>
    <row r="482" spans="1:17" ht="14.25" customHeight="1">
      <c r="A482" s="98">
        <v>477</v>
      </c>
      <c r="B482" s="98" t="s">
        <v>3372</v>
      </c>
      <c r="C482" s="98" t="s">
        <v>2398</v>
      </c>
      <c r="D482" s="98" t="s">
        <v>2865</v>
      </c>
      <c r="E482" s="173">
        <v>137445</v>
      </c>
      <c r="F482" s="173">
        <v>130900</v>
      </c>
      <c r="G482" s="239">
        <f t="shared" si="37"/>
        <v>149190.30000000002</v>
      </c>
      <c r="H482" s="240">
        <v>142086</v>
      </c>
      <c r="I482" s="175" t="s">
        <v>2584</v>
      </c>
      <c r="J482" s="172">
        <f t="shared" si="41"/>
        <v>7.8726968174204464</v>
      </c>
      <c r="K482" s="172">
        <f t="shared" si="41"/>
        <v>7.8726968174204357</v>
      </c>
      <c r="L482" s="173">
        <v>1</v>
      </c>
      <c r="M482" s="174">
        <f t="shared" si="38"/>
        <v>134172.5</v>
      </c>
      <c r="N482" s="174">
        <f t="shared" si="39"/>
        <v>145638.15000000002</v>
      </c>
      <c r="P482" s="98" t="s">
        <v>2398</v>
      </c>
      <c r="Q482" s="267">
        <f t="shared" si="40"/>
        <v>145638.15000000002</v>
      </c>
    </row>
    <row r="483" spans="1:17" ht="14.25" customHeight="1">
      <c r="A483" s="98">
        <v>478</v>
      </c>
      <c r="B483" s="98" t="s">
        <v>3372</v>
      </c>
      <c r="C483" s="98" t="s">
        <v>2357</v>
      </c>
      <c r="D483" s="98" t="s">
        <v>2866</v>
      </c>
      <c r="E483" s="173">
        <v>266143.5</v>
      </c>
      <c r="F483" s="173">
        <v>253470</v>
      </c>
      <c r="G483" s="239">
        <f t="shared" si="37"/>
        <v>221063.85</v>
      </c>
      <c r="H483" s="240">
        <v>210537</v>
      </c>
      <c r="I483" s="175" t="s">
        <v>2584</v>
      </c>
      <c r="J483" s="172">
        <f t="shared" si="41"/>
        <v>-20.392140098889978</v>
      </c>
      <c r="K483" s="172">
        <f t="shared" si="41"/>
        <v>-20.392140098889982</v>
      </c>
      <c r="L483" s="173">
        <v>1</v>
      </c>
      <c r="M483" s="174">
        <f t="shared" si="38"/>
        <v>259806.75</v>
      </c>
      <c r="N483" s="174">
        <f t="shared" si="39"/>
        <v>215800.42499999999</v>
      </c>
      <c r="P483" s="98" t="s">
        <v>2357</v>
      </c>
      <c r="Q483" s="267">
        <f t="shared" si="40"/>
        <v>215800.42499999999</v>
      </c>
    </row>
    <row r="484" spans="1:17" ht="14.25" customHeight="1">
      <c r="A484" s="98">
        <v>479</v>
      </c>
      <c r="B484" s="98" t="s">
        <v>1097</v>
      </c>
      <c r="C484" s="98" t="s">
        <v>2320</v>
      </c>
      <c r="D484" s="98" t="s">
        <v>2867</v>
      </c>
      <c r="E484" s="173">
        <v>2328318.2999999998</v>
      </c>
      <c r="F484" s="173">
        <v>2217446</v>
      </c>
      <c r="G484" s="239">
        <f t="shared" si="37"/>
        <v>2423405.25</v>
      </c>
      <c r="H484" s="240">
        <v>2308005</v>
      </c>
      <c r="I484" s="171" t="s">
        <v>2919</v>
      </c>
      <c r="J484" s="172">
        <f t="shared" si="41"/>
        <v>3.9236916731116347</v>
      </c>
      <c r="K484" s="172">
        <f t="shared" si="41"/>
        <v>3.9236916731116267</v>
      </c>
      <c r="L484" s="173">
        <v>0</v>
      </c>
      <c r="M484" s="174">
        <f t="shared" si="38"/>
        <v>0</v>
      </c>
      <c r="N484" s="174">
        <f t="shared" si="39"/>
        <v>0</v>
      </c>
      <c r="P484" s="98" t="s">
        <v>2320</v>
      </c>
      <c r="Q484" s="267">
        <f t="shared" si="40"/>
        <v>0</v>
      </c>
    </row>
    <row r="485" spans="1:17" ht="14.25" customHeight="1">
      <c r="A485" s="98">
        <v>480</v>
      </c>
      <c r="B485" s="98" t="s">
        <v>1097</v>
      </c>
      <c r="C485" s="98" t="s">
        <v>2322</v>
      </c>
      <c r="D485" s="98" t="s">
        <v>2936</v>
      </c>
      <c r="E485" s="173">
        <v>980857.5</v>
      </c>
      <c r="F485" s="173">
        <v>934150</v>
      </c>
      <c r="G485" s="239">
        <f t="shared" si="37"/>
        <v>1260000</v>
      </c>
      <c r="H485" s="240">
        <v>1200000</v>
      </c>
      <c r="I485" s="175" t="s">
        <v>2584</v>
      </c>
      <c r="J485" s="172">
        <f t="shared" si="41"/>
        <v>22.154166666666665</v>
      </c>
      <c r="K485" s="172">
        <f t="shared" si="41"/>
        <v>22.154166666666665</v>
      </c>
      <c r="L485" s="173">
        <v>4</v>
      </c>
      <c r="M485" s="174">
        <f t="shared" si="38"/>
        <v>3830015</v>
      </c>
      <c r="N485" s="174">
        <f t="shared" si="39"/>
        <v>4920000</v>
      </c>
      <c r="P485" s="98" t="s">
        <v>2322</v>
      </c>
      <c r="Q485" s="267">
        <f t="shared" si="40"/>
        <v>4920000</v>
      </c>
    </row>
    <row r="486" spans="1:17" ht="14.25" customHeight="1">
      <c r="A486" s="98">
        <v>481</v>
      </c>
      <c r="B486" s="98" t="s">
        <v>1097</v>
      </c>
      <c r="C486" s="98" t="s">
        <v>2320</v>
      </c>
      <c r="D486" s="98" t="s">
        <v>2869</v>
      </c>
      <c r="E486" s="173">
        <v>197421</v>
      </c>
      <c r="F486" s="173">
        <v>188020</v>
      </c>
      <c r="G486" s="239">
        <f>H486*1.05</f>
        <v>208950</v>
      </c>
      <c r="H486" s="240">
        <v>199000</v>
      </c>
      <c r="I486" s="175" t="s">
        <v>2584</v>
      </c>
      <c r="J486" s="172">
        <f t="shared" si="41"/>
        <v>5.5175879396984921</v>
      </c>
      <c r="K486" s="172">
        <f t="shared" si="41"/>
        <v>5.5175879396984921</v>
      </c>
      <c r="L486" s="173">
        <v>1</v>
      </c>
      <c r="M486" s="174">
        <f t="shared" si="38"/>
        <v>192720.5</v>
      </c>
      <c r="N486" s="174">
        <f t="shared" si="39"/>
        <v>203975</v>
      </c>
      <c r="P486" s="98" t="s">
        <v>2320</v>
      </c>
      <c r="Q486" s="267">
        <f t="shared" si="40"/>
        <v>203975</v>
      </c>
    </row>
    <row r="487" spans="1:17" ht="14.25" customHeight="1">
      <c r="A487" s="98">
        <v>482</v>
      </c>
      <c r="B487" s="98" t="s">
        <v>3372</v>
      </c>
      <c r="C487" s="98" t="s">
        <v>2357</v>
      </c>
      <c r="D487" s="98" t="s">
        <v>3323</v>
      </c>
      <c r="E487" s="173">
        <v>20519.288999999997</v>
      </c>
      <c r="F487" s="173">
        <v>19542.18</v>
      </c>
      <c r="G487" s="239">
        <v>42610.2</v>
      </c>
      <c r="H487" s="240">
        <v>40587</v>
      </c>
      <c r="I487" s="175" t="s">
        <v>2584</v>
      </c>
      <c r="J487" s="172">
        <f t="shared" ref="J487:J506" si="42">((G487-E487)/G487)*100</f>
        <v>51.844185195094141</v>
      </c>
      <c r="K487" s="172">
        <f t="shared" ref="K487:K506" si="43">((H487-F487)/H487)*100</f>
        <v>51.851134599748683</v>
      </c>
      <c r="L487" s="173">
        <v>1</v>
      </c>
      <c r="M487" s="174">
        <f t="shared" si="38"/>
        <v>20030.734499999999</v>
      </c>
      <c r="N487" s="174">
        <f t="shared" si="39"/>
        <v>41598.6</v>
      </c>
      <c r="P487" s="98" t="s">
        <v>2357</v>
      </c>
      <c r="Q487" s="267">
        <f t="shared" si="40"/>
        <v>41598.6</v>
      </c>
    </row>
    <row r="488" spans="1:17" ht="14.25" customHeight="1">
      <c r="A488" s="98">
        <v>483</v>
      </c>
      <c r="B488" s="98" t="s">
        <v>1097</v>
      </c>
      <c r="C488" s="98" t="s">
        <v>2322</v>
      </c>
      <c r="D488" s="98" t="s">
        <v>3324</v>
      </c>
      <c r="E488" s="173">
        <v>25128.694499999998</v>
      </c>
      <c r="F488" s="173">
        <v>23932.09</v>
      </c>
      <c r="G488" s="239">
        <v>31500</v>
      </c>
      <c r="H488" s="240">
        <v>30000</v>
      </c>
      <c r="I488" s="175" t="s">
        <v>2584</v>
      </c>
      <c r="J488" s="172">
        <f t="shared" si="42"/>
        <v>20.226366666666674</v>
      </c>
      <c r="K488" s="172">
        <f t="shared" si="43"/>
        <v>20.226366666666667</v>
      </c>
      <c r="L488" s="173">
        <v>1</v>
      </c>
      <c r="M488" s="174">
        <f t="shared" si="38"/>
        <v>24530.392249999997</v>
      </c>
      <c r="N488" s="174">
        <f t="shared" si="39"/>
        <v>30750</v>
      </c>
      <c r="P488" s="98" t="s">
        <v>2322</v>
      </c>
      <c r="Q488" s="267">
        <f t="shared" si="40"/>
        <v>30750</v>
      </c>
    </row>
    <row r="489" spans="1:17" ht="14.25" customHeight="1">
      <c r="A489" s="98">
        <v>484</v>
      </c>
      <c r="B489" s="98" t="s">
        <v>876</v>
      </c>
      <c r="C489" s="98" t="s">
        <v>2322</v>
      </c>
      <c r="D489" s="98" t="s">
        <v>3325</v>
      </c>
      <c r="E489" s="173">
        <v>5247.9</v>
      </c>
      <c r="F489" s="173">
        <v>4998</v>
      </c>
      <c r="G489" s="239">
        <v>4673.130000000001</v>
      </c>
      <c r="H489" s="240">
        <v>4450.6000000000004</v>
      </c>
      <c r="I489" s="175" t="s">
        <v>2584</v>
      </c>
      <c r="J489" s="172">
        <f t="shared" si="42"/>
        <v>-12.299465240641679</v>
      </c>
      <c r="K489" s="172">
        <f t="shared" si="43"/>
        <v>-12.299465240641702</v>
      </c>
      <c r="L489" s="173">
        <v>1</v>
      </c>
      <c r="M489" s="174">
        <f t="shared" si="38"/>
        <v>5122.95</v>
      </c>
      <c r="N489" s="174">
        <f t="shared" si="39"/>
        <v>4561.8650000000007</v>
      </c>
      <c r="P489" s="98" t="s">
        <v>2322</v>
      </c>
      <c r="Q489" s="267">
        <f t="shared" si="40"/>
        <v>4561.8650000000007</v>
      </c>
    </row>
    <row r="490" spans="1:17" ht="14.25" customHeight="1">
      <c r="A490" s="98">
        <v>485</v>
      </c>
      <c r="B490" s="98" t="s">
        <v>3372</v>
      </c>
      <c r="C490" s="98" t="s">
        <v>2396</v>
      </c>
      <c r="D490" s="98" t="s">
        <v>3326</v>
      </c>
      <c r="E490" s="173">
        <v>153063.75</v>
      </c>
      <c r="F490" s="173">
        <v>145775</v>
      </c>
      <c r="G490" s="239">
        <v>84000</v>
      </c>
      <c r="H490" s="240">
        <v>80000</v>
      </c>
      <c r="I490" s="175" t="s">
        <v>3346</v>
      </c>
      <c r="J490" s="172">
        <f t="shared" si="42"/>
        <v>-82.21875</v>
      </c>
      <c r="K490" s="172">
        <f t="shared" si="43"/>
        <v>-82.21875</v>
      </c>
      <c r="L490" s="173">
        <v>0</v>
      </c>
      <c r="M490" s="174">
        <f t="shared" si="38"/>
        <v>0</v>
      </c>
      <c r="N490" s="174">
        <f t="shared" si="39"/>
        <v>0</v>
      </c>
      <c r="P490" s="98" t="s">
        <v>2396</v>
      </c>
      <c r="Q490" s="267">
        <f t="shared" si="40"/>
        <v>0</v>
      </c>
    </row>
    <row r="491" spans="1:17" ht="14.25" customHeight="1">
      <c r="A491" s="98">
        <v>486</v>
      </c>
      <c r="B491" s="98" t="s">
        <v>3372</v>
      </c>
      <c r="C491" s="98" t="s">
        <v>2320</v>
      </c>
      <c r="D491" s="98" t="s">
        <v>3209</v>
      </c>
      <c r="E491" s="173">
        <v>27489</v>
      </c>
      <c r="F491" s="173">
        <v>26180</v>
      </c>
      <c r="G491" s="239">
        <v>25864.65</v>
      </c>
      <c r="H491" s="240">
        <v>24633</v>
      </c>
      <c r="I491" s="175" t="s">
        <v>2584</v>
      </c>
      <c r="J491" s="172">
        <f t="shared" si="42"/>
        <v>-6.28019323671497</v>
      </c>
      <c r="K491" s="172">
        <f t="shared" si="43"/>
        <v>-6.2801932367149762</v>
      </c>
      <c r="L491" s="173">
        <v>1</v>
      </c>
      <c r="M491" s="174">
        <f t="shared" si="38"/>
        <v>26834.5</v>
      </c>
      <c r="N491" s="174">
        <f t="shared" si="39"/>
        <v>25248.825000000001</v>
      </c>
      <c r="P491" s="98" t="s">
        <v>2320</v>
      </c>
      <c r="Q491" s="267">
        <f t="shared" si="40"/>
        <v>25248.825000000001</v>
      </c>
    </row>
    <row r="492" spans="1:17" ht="14.25" customHeight="1">
      <c r="A492" s="98">
        <v>487</v>
      </c>
      <c r="B492" s="98" t="s">
        <v>3372</v>
      </c>
      <c r="C492" s="98" t="s">
        <v>2396</v>
      </c>
      <c r="D492" s="98" t="s">
        <v>3327</v>
      </c>
      <c r="E492" s="173">
        <v>281137.5</v>
      </c>
      <c r="F492" s="173">
        <v>267750</v>
      </c>
      <c r="G492" s="239">
        <v>94303.37</v>
      </c>
      <c r="H492" s="240">
        <v>89817.37</v>
      </c>
      <c r="I492" s="175" t="s">
        <v>2584</v>
      </c>
      <c r="J492" s="172">
        <f t="shared" si="42"/>
        <v>-198.12031107690004</v>
      </c>
      <c r="K492" s="172">
        <f t="shared" si="43"/>
        <v>-198.10492113051185</v>
      </c>
      <c r="L492" s="173">
        <v>1</v>
      </c>
      <c r="M492" s="174">
        <f t="shared" si="38"/>
        <v>274443.75</v>
      </c>
      <c r="N492" s="174">
        <f t="shared" si="39"/>
        <v>92060.37</v>
      </c>
      <c r="P492" s="98" t="s">
        <v>2396</v>
      </c>
      <c r="Q492" s="267">
        <f t="shared" si="40"/>
        <v>92060.37</v>
      </c>
    </row>
    <row r="493" spans="1:17" ht="14.25" customHeight="1">
      <c r="A493" s="98">
        <v>488</v>
      </c>
      <c r="B493" s="98" t="s">
        <v>876</v>
      </c>
      <c r="C493" s="98" t="s">
        <v>2380</v>
      </c>
      <c r="D493" s="98" t="s">
        <v>3328</v>
      </c>
      <c r="E493" s="173">
        <v>27489</v>
      </c>
      <c r="F493" s="173">
        <v>26180</v>
      </c>
      <c r="G493" s="239">
        <v>34860</v>
      </c>
      <c r="H493" s="240">
        <v>33200</v>
      </c>
      <c r="I493" s="175" t="s">
        <v>2584</v>
      </c>
      <c r="J493" s="172">
        <f t="shared" si="42"/>
        <v>21.144578313253014</v>
      </c>
      <c r="K493" s="172">
        <f t="shared" si="43"/>
        <v>21.144578313253014</v>
      </c>
      <c r="L493" s="173">
        <v>0</v>
      </c>
      <c r="M493" s="174">
        <f t="shared" si="38"/>
        <v>0</v>
      </c>
      <c r="N493" s="174">
        <f t="shared" si="39"/>
        <v>0</v>
      </c>
      <c r="P493" s="98" t="s">
        <v>2380</v>
      </c>
      <c r="Q493" s="267">
        <f t="shared" si="40"/>
        <v>0</v>
      </c>
    </row>
    <row r="494" spans="1:17" ht="14.25" customHeight="1">
      <c r="A494" s="98">
        <v>489</v>
      </c>
      <c r="B494" s="98" t="s">
        <v>876</v>
      </c>
      <c r="C494" s="98" t="s">
        <v>2380</v>
      </c>
      <c r="D494" s="98" t="s">
        <v>3347</v>
      </c>
      <c r="E494" s="173">
        <v>34861.050000000003</v>
      </c>
      <c r="F494" s="173">
        <v>33201</v>
      </c>
      <c r="G494" s="239">
        <v>34860</v>
      </c>
      <c r="H494" s="240">
        <v>33200</v>
      </c>
      <c r="I494" s="175" t="s">
        <v>2584</v>
      </c>
      <c r="J494" s="172">
        <f t="shared" si="42"/>
        <v>-3.0120481927794333E-3</v>
      </c>
      <c r="K494" s="172">
        <f t="shared" si="43"/>
        <v>-3.0120481927710841E-3</v>
      </c>
      <c r="L494" s="173">
        <v>0</v>
      </c>
      <c r="M494" s="174">
        <f t="shared" si="38"/>
        <v>0</v>
      </c>
      <c r="N494" s="174">
        <f t="shared" si="39"/>
        <v>0</v>
      </c>
      <c r="P494" s="98" t="s">
        <v>2380</v>
      </c>
      <c r="Q494" s="267">
        <f t="shared" si="40"/>
        <v>0</v>
      </c>
    </row>
    <row r="495" spans="1:17" ht="14.25" customHeight="1">
      <c r="A495" s="98">
        <v>490</v>
      </c>
      <c r="B495" s="98" t="s">
        <v>876</v>
      </c>
      <c r="C495" s="98" t="s">
        <v>2322</v>
      </c>
      <c r="D495" s="98" t="s">
        <v>3329</v>
      </c>
      <c r="E495" s="173">
        <v>22491</v>
      </c>
      <c r="F495" s="173">
        <v>21420</v>
      </c>
      <c r="G495" s="239">
        <v>55533.450000000004</v>
      </c>
      <c r="H495" s="240">
        <v>52889</v>
      </c>
      <c r="I495" s="175" t="s">
        <v>2584</v>
      </c>
      <c r="J495" s="172">
        <f t="shared" si="42"/>
        <v>59.50008508385487</v>
      </c>
      <c r="K495" s="172">
        <f t="shared" si="43"/>
        <v>59.50008508385487</v>
      </c>
      <c r="L495" s="173">
        <v>0</v>
      </c>
      <c r="M495" s="174">
        <f t="shared" si="38"/>
        <v>0</v>
      </c>
      <c r="N495" s="174">
        <f t="shared" si="39"/>
        <v>0</v>
      </c>
      <c r="P495" s="98" t="s">
        <v>2322</v>
      </c>
      <c r="Q495" s="267">
        <f t="shared" si="40"/>
        <v>0</v>
      </c>
    </row>
    <row r="496" spans="1:17" ht="14.25" customHeight="1">
      <c r="A496" s="98">
        <v>491</v>
      </c>
      <c r="B496" s="98" t="s">
        <v>876</v>
      </c>
      <c r="C496" s="98" t="s">
        <v>2317</v>
      </c>
      <c r="D496" s="98" t="s">
        <v>3348</v>
      </c>
      <c r="E496" s="173">
        <v>53865</v>
      </c>
      <c r="F496" s="173">
        <v>51300</v>
      </c>
      <c r="G496" s="239">
        <v>37703.410000000003</v>
      </c>
      <c r="H496" s="240">
        <v>35908.5</v>
      </c>
      <c r="I496" s="175" t="s">
        <v>2195</v>
      </c>
      <c r="J496" s="172">
        <f t="shared" si="42"/>
        <v>-42.865061807406796</v>
      </c>
      <c r="K496" s="172">
        <f t="shared" si="43"/>
        <v>-42.863110405614272</v>
      </c>
      <c r="L496" s="173">
        <v>4</v>
      </c>
      <c r="M496" s="174">
        <f t="shared" si="38"/>
        <v>210330</v>
      </c>
      <c r="N496" s="174">
        <f t="shared" si="39"/>
        <v>147223.82</v>
      </c>
      <c r="P496" s="98" t="s">
        <v>2317</v>
      </c>
      <c r="Q496" s="267">
        <f t="shared" si="40"/>
        <v>147223.82</v>
      </c>
    </row>
    <row r="497" spans="1:17" ht="14.25" customHeight="1">
      <c r="A497" s="98">
        <v>492</v>
      </c>
      <c r="B497" s="98" t="s">
        <v>1097</v>
      </c>
      <c r="C497" s="98" t="s">
        <v>2322</v>
      </c>
      <c r="D497" s="98" t="s">
        <v>3330</v>
      </c>
      <c r="E497" s="173">
        <v>1752173.85</v>
      </c>
      <c r="F497" s="173">
        <v>1668737</v>
      </c>
      <c r="G497" s="239">
        <v>1573950</v>
      </c>
      <c r="H497" s="240">
        <v>1499000</v>
      </c>
      <c r="I497" s="175" t="s">
        <v>2584</v>
      </c>
      <c r="J497" s="172">
        <f t="shared" si="42"/>
        <v>-11.323348899266183</v>
      </c>
      <c r="K497" s="172">
        <f t="shared" si="43"/>
        <v>-11.323348899266177</v>
      </c>
      <c r="L497" s="173">
        <v>43</v>
      </c>
      <c r="M497" s="174">
        <f t="shared" si="38"/>
        <v>73549583.275000006</v>
      </c>
      <c r="N497" s="174">
        <f t="shared" si="39"/>
        <v>66068425</v>
      </c>
      <c r="P497" s="98" t="s">
        <v>2322</v>
      </c>
      <c r="Q497" s="267">
        <f t="shared" si="40"/>
        <v>66068425</v>
      </c>
    </row>
    <row r="498" spans="1:17" ht="14.25" customHeight="1">
      <c r="A498" s="98">
        <v>493</v>
      </c>
      <c r="B498" s="98" t="s">
        <v>876</v>
      </c>
      <c r="C498" s="98" t="s">
        <v>2322</v>
      </c>
      <c r="D498" s="98" t="s">
        <v>3331</v>
      </c>
      <c r="E498" s="173">
        <v>72970.8</v>
      </c>
      <c r="F498" s="173">
        <v>69496</v>
      </c>
      <c r="G498" s="239">
        <v>90838.650000000009</v>
      </c>
      <c r="H498" s="240">
        <v>86513</v>
      </c>
      <c r="I498" s="175" t="s">
        <v>2584</v>
      </c>
      <c r="J498" s="172">
        <f t="shared" si="42"/>
        <v>19.669876203576344</v>
      </c>
      <c r="K498" s="172">
        <f t="shared" si="43"/>
        <v>19.669876203576344</v>
      </c>
      <c r="L498" s="173">
        <v>0</v>
      </c>
      <c r="M498" s="174">
        <f t="shared" si="38"/>
        <v>0</v>
      </c>
      <c r="N498" s="174">
        <f t="shared" si="39"/>
        <v>0</v>
      </c>
      <c r="P498" s="98" t="s">
        <v>2322</v>
      </c>
      <c r="Q498" s="267">
        <f t="shared" si="40"/>
        <v>0</v>
      </c>
    </row>
    <row r="499" spans="1:17" ht="14.25" customHeight="1">
      <c r="A499" s="98">
        <v>494</v>
      </c>
      <c r="B499" s="98" t="s">
        <v>1097</v>
      </c>
      <c r="C499" s="98" t="s">
        <v>2320</v>
      </c>
      <c r="D499" s="98" t="s">
        <v>3332</v>
      </c>
      <c r="E499" s="173">
        <v>1666833</v>
      </c>
      <c r="F499" s="173">
        <v>1587460</v>
      </c>
      <c r="G499" s="239">
        <v>2100000</v>
      </c>
      <c r="H499" s="240">
        <v>2000000</v>
      </c>
      <c r="I499" s="175" t="s">
        <v>2584</v>
      </c>
      <c r="J499" s="172">
        <f t="shared" si="42"/>
        <v>20.627000000000002</v>
      </c>
      <c r="K499" s="172">
        <f t="shared" si="43"/>
        <v>20.627000000000002</v>
      </c>
      <c r="L499" s="173">
        <v>1</v>
      </c>
      <c r="M499" s="174">
        <f t="shared" si="38"/>
        <v>1627146.5</v>
      </c>
      <c r="N499" s="174">
        <f t="shared" si="39"/>
        <v>2050000</v>
      </c>
      <c r="P499" s="98" t="s">
        <v>2320</v>
      </c>
      <c r="Q499" s="267">
        <f t="shared" si="40"/>
        <v>2050000</v>
      </c>
    </row>
    <row r="500" spans="1:17" ht="14.25" customHeight="1">
      <c r="A500" s="98">
        <v>495</v>
      </c>
      <c r="B500" s="98" t="s">
        <v>1097</v>
      </c>
      <c r="C500" s="98" t="s">
        <v>2320</v>
      </c>
      <c r="D500" s="98" t="s">
        <v>3333</v>
      </c>
      <c r="E500" s="173">
        <v>1376949</v>
      </c>
      <c r="F500" s="173">
        <v>1311380</v>
      </c>
      <c r="G500" s="239">
        <v>2677678.5</v>
      </c>
      <c r="H500" s="240">
        <v>2550170</v>
      </c>
      <c r="I500" s="175" t="s">
        <v>2584</v>
      </c>
      <c r="J500" s="172">
        <f t="shared" si="42"/>
        <v>48.576761549230049</v>
      </c>
      <c r="K500" s="172">
        <f t="shared" si="43"/>
        <v>48.576761549230049</v>
      </c>
      <c r="L500" s="173">
        <v>0</v>
      </c>
      <c r="M500" s="174">
        <f t="shared" si="38"/>
        <v>0</v>
      </c>
      <c r="N500" s="174">
        <f t="shared" si="39"/>
        <v>0</v>
      </c>
      <c r="P500" s="98" t="s">
        <v>2320</v>
      </c>
      <c r="Q500" s="267">
        <f t="shared" si="40"/>
        <v>0</v>
      </c>
    </row>
    <row r="501" spans="1:17" ht="14.25" customHeight="1">
      <c r="A501" s="98">
        <v>496</v>
      </c>
      <c r="B501" s="98" t="s">
        <v>1097</v>
      </c>
      <c r="C501" s="98" t="s">
        <v>2320</v>
      </c>
      <c r="D501" s="98" t="s">
        <v>3334</v>
      </c>
      <c r="E501" s="173">
        <v>1820521.5</v>
      </c>
      <c r="F501" s="173">
        <v>1733830</v>
      </c>
      <c r="G501" s="239">
        <v>1820521.5</v>
      </c>
      <c r="H501" s="240">
        <v>1733830</v>
      </c>
      <c r="I501" s="175" t="s">
        <v>2597</v>
      </c>
      <c r="J501" s="172">
        <f t="shared" si="42"/>
        <v>0</v>
      </c>
      <c r="K501" s="172">
        <f t="shared" si="43"/>
        <v>0</v>
      </c>
      <c r="L501" s="173">
        <v>0</v>
      </c>
      <c r="M501" s="174">
        <f t="shared" si="38"/>
        <v>0</v>
      </c>
      <c r="N501" s="174">
        <f t="shared" si="39"/>
        <v>0</v>
      </c>
      <c r="P501" s="98" t="s">
        <v>2320</v>
      </c>
      <c r="Q501" s="267">
        <f t="shared" si="40"/>
        <v>0</v>
      </c>
    </row>
    <row r="502" spans="1:17" ht="14.25" customHeight="1">
      <c r="A502" s="98">
        <v>497</v>
      </c>
      <c r="B502" s="98" t="s">
        <v>1097</v>
      </c>
      <c r="C502" s="98" t="s">
        <v>2320</v>
      </c>
      <c r="D502" s="98" t="s">
        <v>3335</v>
      </c>
      <c r="E502" s="173">
        <v>1280737.5</v>
      </c>
      <c r="F502" s="173">
        <v>1219750</v>
      </c>
      <c r="G502" s="239">
        <v>1280737.5</v>
      </c>
      <c r="H502" s="240">
        <v>1219750</v>
      </c>
      <c r="I502" s="175" t="s">
        <v>2597</v>
      </c>
      <c r="J502" s="172">
        <f t="shared" si="42"/>
        <v>0</v>
      </c>
      <c r="K502" s="172">
        <f t="shared" si="43"/>
        <v>0</v>
      </c>
      <c r="L502" s="173">
        <v>0</v>
      </c>
      <c r="M502" s="174">
        <f t="shared" si="38"/>
        <v>0</v>
      </c>
      <c r="N502" s="174">
        <f t="shared" si="39"/>
        <v>0</v>
      </c>
      <c r="P502" s="98" t="s">
        <v>2320</v>
      </c>
      <c r="Q502" s="267">
        <f t="shared" si="40"/>
        <v>0</v>
      </c>
    </row>
    <row r="503" spans="1:17" ht="14.25" customHeight="1">
      <c r="A503" s="98">
        <v>498</v>
      </c>
      <c r="B503" s="98" t="s">
        <v>1097</v>
      </c>
      <c r="C503" s="98" t="s">
        <v>2412</v>
      </c>
      <c r="D503" s="98" t="s">
        <v>3336</v>
      </c>
      <c r="E503" s="173">
        <v>421081.5</v>
      </c>
      <c r="F503" s="173">
        <v>401030</v>
      </c>
      <c r="G503" s="239">
        <v>509291</v>
      </c>
      <c r="H503" s="240">
        <v>485041</v>
      </c>
      <c r="I503" s="175" t="s">
        <v>2584</v>
      </c>
      <c r="J503" s="172">
        <f t="shared" si="42"/>
        <v>17.320058669797817</v>
      </c>
      <c r="K503" s="172">
        <f t="shared" si="43"/>
        <v>17.320391472061125</v>
      </c>
      <c r="L503" s="173">
        <v>1</v>
      </c>
      <c r="M503" s="174">
        <f t="shared" si="38"/>
        <v>411055.75</v>
      </c>
      <c r="N503" s="174">
        <f t="shared" si="39"/>
        <v>497166</v>
      </c>
      <c r="P503" s="98" t="s">
        <v>2412</v>
      </c>
      <c r="Q503" s="267">
        <f t="shared" si="40"/>
        <v>497166</v>
      </c>
    </row>
    <row r="504" spans="1:17" ht="14.25" customHeight="1">
      <c r="A504" s="98">
        <v>499</v>
      </c>
      <c r="B504" s="98" t="s">
        <v>944</v>
      </c>
      <c r="C504" s="98" t="s">
        <v>2320</v>
      </c>
      <c r="D504" s="98" t="s">
        <v>3337</v>
      </c>
      <c r="E504" s="173">
        <v>111580.35</v>
      </c>
      <c r="F504" s="173">
        <v>106267</v>
      </c>
      <c r="G504" s="239">
        <v>140722.54999999999</v>
      </c>
      <c r="H504" s="240">
        <v>134022.54999999999</v>
      </c>
      <c r="I504" s="175" t="s">
        <v>2584</v>
      </c>
      <c r="J504" s="172">
        <f t="shared" si="42"/>
        <v>20.708976635230091</v>
      </c>
      <c r="K504" s="172">
        <f t="shared" si="43"/>
        <v>20.709611927246566</v>
      </c>
      <c r="L504" s="173">
        <v>3</v>
      </c>
      <c r="M504" s="174">
        <f t="shared" si="38"/>
        <v>326771.02500000002</v>
      </c>
      <c r="N504" s="174">
        <f t="shared" si="39"/>
        <v>412117.64999999997</v>
      </c>
      <c r="P504" s="98" t="s">
        <v>2320</v>
      </c>
      <c r="Q504" s="267">
        <f t="shared" si="40"/>
        <v>412117.64999999997</v>
      </c>
    </row>
    <row r="505" spans="1:17" ht="14.25" customHeight="1">
      <c r="A505" s="98">
        <v>500</v>
      </c>
      <c r="B505" s="98" t="s">
        <v>3372</v>
      </c>
      <c r="C505" s="98" t="s">
        <v>2380</v>
      </c>
      <c r="D505" s="98" t="s">
        <v>3338</v>
      </c>
      <c r="E505" s="173">
        <v>47730.9</v>
      </c>
      <c r="F505" s="173">
        <v>45458</v>
      </c>
      <c r="G505" s="239">
        <v>26114.550000000003</v>
      </c>
      <c r="H505" s="240">
        <v>24871</v>
      </c>
      <c r="I505" s="175" t="s">
        <v>2584</v>
      </c>
      <c r="J505" s="172">
        <f t="shared" si="42"/>
        <v>-82.775119617224874</v>
      </c>
      <c r="K505" s="172">
        <f t="shared" si="43"/>
        <v>-82.775119617224874</v>
      </c>
      <c r="L505" s="173">
        <v>0</v>
      </c>
      <c r="M505" s="174">
        <f t="shared" si="38"/>
        <v>0</v>
      </c>
      <c r="N505" s="174">
        <f t="shared" si="39"/>
        <v>0</v>
      </c>
      <c r="P505" s="98" t="s">
        <v>2380</v>
      </c>
      <c r="Q505" s="267">
        <f t="shared" si="40"/>
        <v>0</v>
      </c>
    </row>
    <row r="506" spans="1:17" ht="14.25" customHeight="1">
      <c r="A506" s="98">
        <v>501</v>
      </c>
      <c r="B506" s="98" t="s">
        <v>876</v>
      </c>
      <c r="C506" s="98" t="s">
        <v>2322</v>
      </c>
      <c r="D506" s="98" t="s">
        <v>3353</v>
      </c>
      <c r="E506" s="173">
        <v>624750</v>
      </c>
      <c r="F506" s="173">
        <v>595000</v>
      </c>
      <c r="G506" s="239">
        <v>376002.13</v>
      </c>
      <c r="H506" s="240">
        <v>358122.13</v>
      </c>
      <c r="I506" s="175" t="s">
        <v>3352</v>
      </c>
      <c r="J506" s="172">
        <f t="shared" si="42"/>
        <v>-66.15597363770253</v>
      </c>
      <c r="K506" s="172">
        <f t="shared" si="43"/>
        <v>-66.144437932389152</v>
      </c>
      <c r="L506" s="173">
        <v>1</v>
      </c>
      <c r="M506" s="174">
        <f t="shared" si="38"/>
        <v>609875</v>
      </c>
      <c r="N506" s="174">
        <f t="shared" si="39"/>
        <v>367062.13</v>
      </c>
      <c r="P506" s="98" t="s">
        <v>2322</v>
      </c>
      <c r="Q506" s="267">
        <f t="shared" si="40"/>
        <v>367062.13</v>
      </c>
    </row>
    <row r="507" spans="1:17">
      <c r="Q507" s="154">
        <f t="shared" si="40"/>
        <v>0</v>
      </c>
    </row>
    <row r="509" spans="1:17">
      <c r="N509" s="413">
        <f>SUM(N6:N508)</f>
        <v>692305548.76475048</v>
      </c>
    </row>
    <row r="511" spans="1:17">
      <c r="Q511" s="255"/>
    </row>
    <row r="512" spans="1:17">
      <c r="M512" s="266" t="s">
        <v>3379</v>
      </c>
      <c r="N512" s="398">
        <v>692305548.77975023</v>
      </c>
    </row>
    <row r="513" spans="13:17">
      <c r="M513" s="266" t="s">
        <v>3380</v>
      </c>
      <c r="N513" s="399">
        <f>+N509-N512</f>
        <v>-1.4999747276306152E-2</v>
      </c>
      <c r="Q513" s="256"/>
    </row>
    <row r="517" spans="13:17" ht="15">
      <c r="P517"/>
    </row>
    <row r="518" spans="13:17" ht="15">
      <c r="P518"/>
    </row>
    <row r="519" spans="13:17" ht="15">
      <c r="P519"/>
    </row>
    <row r="520" spans="13:17" ht="15">
      <c r="P520"/>
    </row>
    <row r="521" spans="13:17" ht="15">
      <c r="P521"/>
    </row>
    <row r="522" spans="13:17" ht="15">
      <c r="P522"/>
    </row>
    <row r="523" spans="13:17" ht="15">
      <c r="P523"/>
    </row>
    <row r="524" spans="13:17" ht="15">
      <c r="P524"/>
    </row>
    <row r="525" spans="13:17" ht="15">
      <c r="P525"/>
    </row>
    <row r="526" spans="13:17" ht="15">
      <c r="P526"/>
    </row>
    <row r="527" spans="13:17" ht="15">
      <c r="P527"/>
    </row>
    <row r="528" spans="13:17" ht="15">
      <c r="P528"/>
    </row>
    <row r="529" spans="16:16" ht="15">
      <c r="P529"/>
    </row>
  </sheetData>
  <autoFilter ref="A5:O506" xr:uid="{00000000-0009-0000-0000-00000F000000}"/>
  <mergeCells count="7">
    <mergeCell ref="A4:D4"/>
    <mergeCell ref="A1:N1"/>
    <mergeCell ref="A2:N2"/>
    <mergeCell ref="A3:D3"/>
    <mergeCell ref="E3:F3"/>
    <mergeCell ref="G3:H3"/>
    <mergeCell ref="J3:K3"/>
  </mergeCells>
  <conditionalFormatting sqref="J6:K506">
    <cfRule type="cellIs" dxfId="0" priority="3" operator="greaterThan">
      <formula>1</formula>
    </cfRule>
  </conditionalFormatting>
  <hyperlinks>
    <hyperlink ref="D152" r:id="rId2" display="https://www.hiltrento.com/sellos-manuales/871-sello-numerador-12-mm-6-digitos.html" xr:uid="{1A70D97A-C7C5-4486-AEB3-7F65B833EE6B}"/>
  </hyperlinks>
  <pageMargins left="0.70866141732283472" right="0.70866141732283472" top="0.94488188976377963" bottom="0.94488188976377963" header="0.31496062992125984" footer="0.31496062992125984"/>
  <pageSetup scale="60" fitToHeight="0" orientation="landscape" horizontalDpi="4294967294" verticalDpi="4294967294" r:id="rId3"/>
  <legacy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1E02C-9AE9-44AC-AC4A-C567AD6B46B6}">
  <sheetPr>
    <tabColor theme="5" tint="0.39997558519241921"/>
  </sheetPr>
  <dimension ref="A1:A38"/>
  <sheetViews>
    <sheetView workbookViewId="0">
      <selection activeCell="C14" sqref="C14"/>
    </sheetView>
  </sheetViews>
  <sheetFormatPr baseColWidth="10" defaultRowHeight="15"/>
  <cols>
    <col min="1" max="1" width="101.28515625" customWidth="1"/>
  </cols>
  <sheetData>
    <row r="1" spans="1:1" ht="15.75" thickTop="1">
      <c r="A1" s="1" t="s">
        <v>3365</v>
      </c>
    </row>
    <row r="2" spans="1:1">
      <c r="A2" s="2" t="s">
        <v>3286</v>
      </c>
    </row>
    <row r="3" spans="1:1">
      <c r="A3" s="2" t="s">
        <v>0</v>
      </c>
    </row>
    <row r="4" spans="1:1">
      <c r="A4" s="2" t="s">
        <v>3287</v>
      </c>
    </row>
    <row r="5" spans="1:1" ht="15" customHeight="1" thickBot="1">
      <c r="A5" s="389" t="s">
        <v>2103</v>
      </c>
    </row>
    <row r="6" spans="1:1" ht="24.75" customHeight="1">
      <c r="A6" s="742" t="s">
        <v>3389</v>
      </c>
    </row>
    <row r="7" spans="1:1">
      <c r="A7" s="743"/>
    </row>
    <row r="8" spans="1:1">
      <c r="A8" s="743"/>
    </row>
    <row r="9" spans="1:1">
      <c r="A9" s="743"/>
    </row>
    <row r="10" spans="1:1">
      <c r="A10" s="743"/>
    </row>
    <row r="11" spans="1:1" ht="17.25" customHeight="1">
      <c r="A11" s="743"/>
    </row>
    <row r="12" spans="1:1">
      <c r="A12" s="743"/>
    </row>
    <row r="13" spans="1:1">
      <c r="A13" s="743"/>
    </row>
    <row r="14" spans="1:1">
      <c r="A14" s="743"/>
    </row>
    <row r="15" spans="1:1">
      <c r="A15" s="743"/>
    </row>
    <row r="16" spans="1:1">
      <c r="A16" s="743"/>
    </row>
    <row r="17" spans="1:1">
      <c r="A17" s="743"/>
    </row>
    <row r="18" spans="1:1">
      <c r="A18" s="743"/>
    </row>
    <row r="19" spans="1:1">
      <c r="A19" s="743"/>
    </row>
    <row r="20" spans="1:1">
      <c r="A20" s="743"/>
    </row>
    <row r="21" spans="1:1">
      <c r="A21" s="743"/>
    </row>
    <row r="22" spans="1:1">
      <c r="A22" s="743"/>
    </row>
    <row r="23" spans="1:1">
      <c r="A23" s="743"/>
    </row>
    <row r="24" spans="1:1">
      <c r="A24" s="743"/>
    </row>
    <row r="25" spans="1:1">
      <c r="A25" s="743"/>
    </row>
    <row r="26" spans="1:1">
      <c r="A26" s="743"/>
    </row>
    <row r="27" spans="1:1">
      <c r="A27" s="743"/>
    </row>
    <row r="28" spans="1:1">
      <c r="A28" s="743"/>
    </row>
    <row r="29" spans="1:1">
      <c r="A29" s="743"/>
    </row>
    <row r="30" spans="1:1">
      <c r="A30" s="743"/>
    </row>
    <row r="31" spans="1:1">
      <c r="A31" s="743"/>
    </row>
    <row r="32" spans="1:1">
      <c r="A32" s="743"/>
    </row>
    <row r="33" spans="1:1">
      <c r="A33" s="743"/>
    </row>
    <row r="34" spans="1:1">
      <c r="A34" s="743"/>
    </row>
    <row r="35" spans="1:1">
      <c r="A35" s="743"/>
    </row>
    <row r="36" spans="1:1">
      <c r="A36" s="743"/>
    </row>
    <row r="37" spans="1:1">
      <c r="A37" s="743"/>
    </row>
    <row r="38" spans="1:1" ht="15.75" thickBot="1">
      <c r="A38" s="744"/>
    </row>
  </sheetData>
  <mergeCells count="1">
    <mergeCell ref="A6:A38"/>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5" tint="0.39997558519241921"/>
  </sheetPr>
  <dimension ref="A1:E21"/>
  <sheetViews>
    <sheetView workbookViewId="0">
      <selection activeCell="C28" sqref="C28"/>
    </sheetView>
  </sheetViews>
  <sheetFormatPr baseColWidth="10" defaultRowHeight="15"/>
  <cols>
    <col min="1" max="1" width="41.85546875" bestFit="1" customWidth="1"/>
    <col min="2" max="2" width="26" customWidth="1"/>
    <col min="3" max="3" width="12" customWidth="1"/>
    <col min="5" max="5" width="43.7109375" customWidth="1"/>
  </cols>
  <sheetData>
    <row r="1" spans="1:5">
      <c r="A1" s="745" t="s">
        <v>3365</v>
      </c>
      <c r="B1" s="746"/>
      <c r="C1" s="746"/>
      <c r="D1" s="746"/>
      <c r="E1" s="747"/>
    </row>
    <row r="2" spans="1:5">
      <c r="A2" s="748" t="s">
        <v>3286</v>
      </c>
      <c r="B2" s="749"/>
      <c r="C2" s="749"/>
      <c r="D2" s="749"/>
      <c r="E2" s="750"/>
    </row>
    <row r="3" spans="1:5">
      <c r="A3" s="751" t="s">
        <v>0</v>
      </c>
      <c r="B3" s="752"/>
      <c r="C3" s="752"/>
      <c r="D3" s="752"/>
      <c r="E3" s="753"/>
    </row>
    <row r="4" spans="1:5">
      <c r="A4" s="751" t="s">
        <v>3288</v>
      </c>
      <c r="B4" s="752"/>
      <c r="C4" s="752"/>
      <c r="D4" s="752"/>
      <c r="E4" s="753"/>
    </row>
    <row r="5" spans="1:5">
      <c r="A5" s="748" t="s">
        <v>3314</v>
      </c>
      <c r="B5" s="749"/>
      <c r="C5" s="749"/>
      <c r="D5" s="749"/>
      <c r="E5" s="750"/>
    </row>
    <row r="6" spans="1:5">
      <c r="A6" s="748" t="s">
        <v>3362</v>
      </c>
      <c r="B6" s="749"/>
      <c r="C6" s="749"/>
      <c r="D6" s="749"/>
      <c r="E6" s="750"/>
    </row>
    <row r="7" spans="1:5">
      <c r="A7" s="42"/>
      <c r="B7" s="15"/>
      <c r="C7" s="15"/>
      <c r="D7" s="15"/>
      <c r="E7" s="43"/>
    </row>
    <row r="8" spans="1:5" ht="15.75" thickBot="1">
      <c r="A8" s="42" t="s">
        <v>2769</v>
      </c>
      <c r="B8" s="17"/>
      <c r="C8" s="15"/>
      <c r="D8" s="15" t="s">
        <v>1201</v>
      </c>
      <c r="E8" s="44"/>
    </row>
    <row r="9" spans="1:5">
      <c r="A9" s="42"/>
      <c r="B9" s="15"/>
      <c r="C9" s="15"/>
      <c r="D9" s="15"/>
      <c r="E9" s="43"/>
    </row>
    <row r="10" spans="1:5" ht="15.75" thickBot="1">
      <c r="A10" s="42" t="s">
        <v>2770</v>
      </c>
      <c r="B10" s="17"/>
      <c r="C10" s="15"/>
      <c r="D10" s="15" t="s">
        <v>2771</v>
      </c>
      <c r="E10" s="44"/>
    </row>
    <row r="11" spans="1:5">
      <c r="A11" s="45"/>
      <c r="B11" s="20"/>
      <c r="C11" s="20"/>
      <c r="D11" s="20"/>
      <c r="E11" s="46"/>
    </row>
    <row r="12" spans="1:5">
      <c r="A12" s="47" t="s">
        <v>1208</v>
      </c>
      <c r="B12" s="22" t="s">
        <v>1209</v>
      </c>
      <c r="C12" s="22" t="s">
        <v>2084</v>
      </c>
      <c r="D12" s="22" t="s">
        <v>1210</v>
      </c>
      <c r="E12" s="48" t="s">
        <v>1211</v>
      </c>
    </row>
    <row r="13" spans="1:5">
      <c r="A13" s="49" t="s">
        <v>3373</v>
      </c>
      <c r="B13" s="23"/>
      <c r="C13" s="23"/>
      <c r="D13" s="23"/>
      <c r="E13" s="50"/>
    </row>
    <row r="14" spans="1:5">
      <c r="A14" s="49" t="s">
        <v>3374</v>
      </c>
      <c r="B14" s="23"/>
      <c r="C14" s="23"/>
      <c r="D14" s="23"/>
      <c r="E14" s="50"/>
    </row>
    <row r="15" spans="1:5">
      <c r="A15" s="45"/>
      <c r="B15" s="20"/>
      <c r="C15" s="20"/>
      <c r="D15" s="20"/>
      <c r="E15" s="46"/>
    </row>
    <row r="16" spans="1:5">
      <c r="A16" s="45"/>
      <c r="B16" s="761"/>
      <c r="C16" s="761"/>
      <c r="D16" s="761"/>
      <c r="E16" s="46"/>
    </row>
    <row r="17" spans="1:5">
      <c r="A17" s="45"/>
      <c r="B17" s="762"/>
      <c r="C17" s="762"/>
      <c r="D17" s="762"/>
      <c r="E17" s="46"/>
    </row>
    <row r="18" spans="1:5">
      <c r="A18" s="45"/>
      <c r="B18" s="760" t="s">
        <v>2772</v>
      </c>
      <c r="C18" s="760"/>
      <c r="D18" s="760"/>
      <c r="E18" s="46"/>
    </row>
    <row r="19" spans="1:5">
      <c r="A19" s="45"/>
      <c r="B19" s="20"/>
      <c r="C19" s="20"/>
      <c r="D19" s="20"/>
      <c r="E19" s="46"/>
    </row>
    <row r="20" spans="1:5" ht="32.25" customHeight="1">
      <c r="A20" s="757" t="s">
        <v>1212</v>
      </c>
      <c r="B20" s="758"/>
      <c r="C20" s="758"/>
      <c r="D20" s="758"/>
      <c r="E20" s="759"/>
    </row>
    <row r="21" spans="1:5" ht="15.75" thickBot="1">
      <c r="A21" s="754"/>
      <c r="B21" s="755"/>
      <c r="C21" s="755"/>
      <c r="D21" s="755"/>
      <c r="E21" s="756"/>
    </row>
  </sheetData>
  <mergeCells count="10">
    <mergeCell ref="A21:E21"/>
    <mergeCell ref="A20:E20"/>
    <mergeCell ref="A6:E6"/>
    <mergeCell ref="B18:D18"/>
    <mergeCell ref="B16:D17"/>
    <mergeCell ref="A1:E1"/>
    <mergeCell ref="A2:E2"/>
    <mergeCell ref="A3:E3"/>
    <mergeCell ref="A4:E4"/>
    <mergeCell ref="A5:E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5" tint="0.39997558519241921"/>
  </sheetPr>
  <dimension ref="B1:D18"/>
  <sheetViews>
    <sheetView topLeftCell="A4" workbookViewId="0">
      <selection activeCell="B4" sqref="B4:D4"/>
    </sheetView>
  </sheetViews>
  <sheetFormatPr baseColWidth="10" defaultRowHeight="15"/>
  <cols>
    <col min="1" max="1" width="7" customWidth="1"/>
    <col min="2" max="2" width="92.140625" customWidth="1"/>
    <col min="3" max="3" width="11.140625" bestFit="1" customWidth="1"/>
    <col min="4" max="4" width="24.85546875" customWidth="1"/>
  </cols>
  <sheetData>
    <row r="1" spans="2:4">
      <c r="B1" s="766" t="s">
        <v>3365</v>
      </c>
      <c r="C1" s="767"/>
      <c r="D1" s="768"/>
    </row>
    <row r="2" spans="2:4">
      <c r="B2" s="769" t="s">
        <v>3286</v>
      </c>
      <c r="C2" s="770"/>
      <c r="D2" s="771"/>
    </row>
    <row r="3" spans="2:4">
      <c r="B3" s="769" t="s">
        <v>0</v>
      </c>
      <c r="C3" s="770"/>
      <c r="D3" s="771"/>
    </row>
    <row r="4" spans="2:4">
      <c r="B4" s="769" t="s">
        <v>3287</v>
      </c>
      <c r="C4" s="770"/>
      <c r="D4" s="771"/>
    </row>
    <row r="5" spans="2:4">
      <c r="B5" s="769" t="s">
        <v>2101</v>
      </c>
      <c r="C5" s="770"/>
      <c r="D5" s="771"/>
    </row>
    <row r="6" spans="2:4">
      <c r="B6" s="781" t="s">
        <v>3289</v>
      </c>
      <c r="C6" s="770"/>
      <c r="D6" s="782"/>
    </row>
    <row r="7" spans="2:4" ht="94.5" customHeight="1">
      <c r="B7" s="775" t="s">
        <v>2089</v>
      </c>
      <c r="C7" s="776"/>
      <c r="D7" s="777"/>
    </row>
    <row r="8" spans="2:4">
      <c r="B8" s="772" t="s">
        <v>2773</v>
      </c>
      <c r="C8" s="773"/>
      <c r="D8" s="774"/>
    </row>
    <row r="9" spans="2:4">
      <c r="B9" s="286"/>
      <c r="C9" s="369"/>
      <c r="D9" s="287"/>
    </row>
    <row r="10" spans="2:4">
      <c r="B10" s="772" t="s">
        <v>2774</v>
      </c>
      <c r="C10" s="773"/>
      <c r="D10" s="774"/>
    </row>
    <row r="11" spans="2:4" ht="15.75" thickBot="1">
      <c r="B11" s="778"/>
      <c r="C11" s="779"/>
      <c r="D11" s="780"/>
    </row>
    <row r="12" spans="2:4" ht="39" thickBot="1">
      <c r="B12" s="288" t="s">
        <v>2085</v>
      </c>
      <c r="C12" s="289" t="s">
        <v>3366</v>
      </c>
      <c r="D12" s="289" t="s">
        <v>3350</v>
      </c>
    </row>
    <row r="13" spans="2:4" ht="57" customHeight="1" thickBot="1">
      <c r="B13" s="33" t="s">
        <v>3349</v>
      </c>
      <c r="C13" s="34" t="s">
        <v>2086</v>
      </c>
      <c r="D13" s="34"/>
    </row>
    <row r="14" spans="2:4" ht="51" customHeight="1" thickBot="1">
      <c r="B14" s="33" t="s">
        <v>2087</v>
      </c>
      <c r="C14" s="34" t="s">
        <v>2088</v>
      </c>
      <c r="D14" s="34"/>
    </row>
    <row r="15" spans="2:4" ht="58.5" customHeight="1" thickBot="1">
      <c r="B15" s="763" t="s">
        <v>2775</v>
      </c>
      <c r="C15" s="764"/>
      <c r="D15" s="765"/>
    </row>
    <row r="18" ht="30" customHeight="1"/>
  </sheetData>
  <mergeCells count="11">
    <mergeCell ref="B15:D15"/>
    <mergeCell ref="B1:D1"/>
    <mergeCell ref="B2:D2"/>
    <mergeCell ref="B3:D3"/>
    <mergeCell ref="B4:D4"/>
    <mergeCell ref="B5:D5"/>
    <mergeCell ref="B8:D8"/>
    <mergeCell ref="B7:D7"/>
    <mergeCell ref="B11:D11"/>
    <mergeCell ref="B10:D10"/>
    <mergeCell ref="B6:D6"/>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5" tint="0.39997558519241921"/>
  </sheetPr>
  <dimension ref="A1:D20"/>
  <sheetViews>
    <sheetView workbookViewId="0">
      <selection activeCell="A18" sqref="A18:D20"/>
    </sheetView>
  </sheetViews>
  <sheetFormatPr baseColWidth="10" defaultRowHeight="15"/>
  <cols>
    <col min="1" max="1" width="23.85546875" customWidth="1"/>
    <col min="2" max="2" width="22.85546875" customWidth="1"/>
    <col min="3" max="3" width="10.5703125" bestFit="1" customWidth="1"/>
    <col min="4" max="4" width="31.140625" customWidth="1"/>
  </cols>
  <sheetData>
    <row r="1" spans="1:4" ht="15.75" thickTop="1">
      <c r="A1" s="794" t="s">
        <v>3365</v>
      </c>
      <c r="B1" s="795"/>
      <c r="C1" s="795"/>
      <c r="D1" s="796"/>
    </row>
    <row r="2" spans="1:4">
      <c r="A2" s="783" t="s">
        <v>3286</v>
      </c>
      <c r="B2" s="749"/>
      <c r="C2" s="749"/>
      <c r="D2" s="784"/>
    </row>
    <row r="3" spans="1:4">
      <c r="A3" s="797" t="s">
        <v>0</v>
      </c>
      <c r="B3" s="752"/>
      <c r="C3" s="752"/>
      <c r="D3" s="798"/>
    </row>
    <row r="4" spans="1:4">
      <c r="A4" s="797" t="s">
        <v>3288</v>
      </c>
      <c r="B4" s="752"/>
      <c r="C4" s="752"/>
      <c r="D4" s="798"/>
    </row>
    <row r="5" spans="1:4">
      <c r="A5" s="783" t="s">
        <v>3314</v>
      </c>
      <c r="B5" s="749"/>
      <c r="C5" s="749"/>
      <c r="D5" s="784"/>
    </row>
    <row r="6" spans="1:4">
      <c r="A6" s="783" t="s">
        <v>3367</v>
      </c>
      <c r="B6" s="749"/>
      <c r="C6" s="749"/>
      <c r="D6" s="784"/>
    </row>
    <row r="7" spans="1:4">
      <c r="A7" s="14"/>
      <c r="B7" s="15"/>
      <c r="C7" s="15"/>
      <c r="D7" s="16"/>
    </row>
    <row r="8" spans="1:4" ht="15.75" thickBot="1">
      <c r="A8" s="14" t="s">
        <v>2769</v>
      </c>
      <c r="B8" s="17"/>
      <c r="C8" s="15" t="s">
        <v>1201</v>
      </c>
      <c r="D8" s="18"/>
    </row>
    <row r="9" spans="1:4">
      <c r="A9" s="14"/>
      <c r="B9" s="15"/>
      <c r="C9" s="15"/>
      <c r="D9" s="16"/>
    </row>
    <row r="10" spans="1:4" ht="15.75" thickBot="1">
      <c r="A10" s="14" t="s">
        <v>2770</v>
      </c>
      <c r="B10" s="17"/>
      <c r="C10" s="15" t="s">
        <v>2771</v>
      </c>
      <c r="D10" s="18"/>
    </row>
    <row r="11" spans="1:4" ht="15.75" thickBot="1">
      <c r="A11" s="19"/>
      <c r="B11" s="20"/>
      <c r="C11" s="20"/>
      <c r="D11" s="21"/>
    </row>
    <row r="12" spans="1:4" ht="60.75" customHeight="1" thickTop="1" thickBot="1">
      <c r="A12" s="35" t="s">
        <v>1213</v>
      </c>
      <c r="B12" s="36" t="s">
        <v>1214</v>
      </c>
      <c r="C12" s="799" t="s">
        <v>3368</v>
      </c>
      <c r="D12" s="800"/>
    </row>
    <row r="13" spans="1:4" ht="15.75" thickBot="1">
      <c r="A13" s="24" t="s">
        <v>1215</v>
      </c>
      <c r="B13" s="25">
        <v>1</v>
      </c>
      <c r="C13" s="801"/>
      <c r="D13" s="802"/>
    </row>
    <row r="14" spans="1:4" ht="15.75" thickBot="1">
      <c r="A14" s="24" t="s">
        <v>1216</v>
      </c>
      <c r="B14" s="25">
        <v>2</v>
      </c>
      <c r="C14" s="801"/>
      <c r="D14" s="802"/>
    </row>
    <row r="15" spans="1:4" ht="15.75" thickBot="1">
      <c r="A15" s="24" t="s">
        <v>1217</v>
      </c>
      <c r="B15" s="25">
        <v>3</v>
      </c>
      <c r="C15" s="801"/>
      <c r="D15" s="802"/>
    </row>
    <row r="16" spans="1:4" ht="15.75" thickBot="1">
      <c r="A16" s="24" t="s">
        <v>1218</v>
      </c>
      <c r="B16" s="25">
        <v>4</v>
      </c>
      <c r="C16" s="801"/>
      <c r="D16" s="802"/>
    </row>
    <row r="17" spans="1:4" ht="15.75" thickBot="1">
      <c r="A17" s="290" t="s">
        <v>1219</v>
      </c>
      <c r="B17" s="291">
        <v>5</v>
      </c>
      <c r="C17" s="801"/>
      <c r="D17" s="802"/>
    </row>
    <row r="18" spans="1:4">
      <c r="A18" s="785" t="s">
        <v>2775</v>
      </c>
      <c r="B18" s="786"/>
      <c r="C18" s="786"/>
      <c r="D18" s="787"/>
    </row>
    <row r="19" spans="1:4">
      <c r="A19" s="788"/>
      <c r="B19" s="789"/>
      <c r="C19" s="789"/>
      <c r="D19" s="790"/>
    </row>
    <row r="20" spans="1:4" ht="15.75" thickBot="1">
      <c r="A20" s="791"/>
      <c r="B20" s="792"/>
      <c r="C20" s="792"/>
      <c r="D20" s="793"/>
    </row>
  </sheetData>
  <mergeCells count="13">
    <mergeCell ref="A6:D6"/>
    <mergeCell ref="A18:D20"/>
    <mergeCell ref="A1:D1"/>
    <mergeCell ref="A2:D2"/>
    <mergeCell ref="A3:D3"/>
    <mergeCell ref="A4:D4"/>
    <mergeCell ref="A5:D5"/>
    <mergeCell ref="C12:D12"/>
    <mergeCell ref="C13:D13"/>
    <mergeCell ref="C14:D14"/>
    <mergeCell ref="C15:D15"/>
    <mergeCell ref="C16:D16"/>
    <mergeCell ref="C17:D17"/>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5" tint="0.39997558519241921"/>
  </sheetPr>
  <dimension ref="A1:C26"/>
  <sheetViews>
    <sheetView workbookViewId="0">
      <selection sqref="A1:C1"/>
    </sheetView>
  </sheetViews>
  <sheetFormatPr baseColWidth="10" defaultColWidth="11.42578125" defaultRowHeight="14.25"/>
  <cols>
    <col min="1" max="1" width="42.28515625" style="176" customWidth="1"/>
    <col min="2" max="2" width="38.5703125" style="176" customWidth="1"/>
    <col min="3" max="3" width="46.28515625" style="176" customWidth="1"/>
    <col min="4" max="16384" width="11.42578125" style="176"/>
  </cols>
  <sheetData>
    <row r="1" spans="1:3">
      <c r="A1" s="812" t="s">
        <v>3365</v>
      </c>
      <c r="B1" s="813"/>
      <c r="C1" s="814"/>
    </row>
    <row r="2" spans="1:3">
      <c r="A2" s="815" t="s">
        <v>3286</v>
      </c>
      <c r="B2" s="816"/>
      <c r="C2" s="817"/>
    </row>
    <row r="3" spans="1:3" ht="15" thickBot="1">
      <c r="A3" s="818" t="s">
        <v>0</v>
      </c>
      <c r="B3" s="819"/>
      <c r="C3" s="820"/>
    </row>
    <row r="4" spans="1:3" ht="15" thickBot="1">
      <c r="A4" s="821" t="s">
        <v>3288</v>
      </c>
      <c r="B4" s="821"/>
      <c r="C4" s="821"/>
    </row>
    <row r="5" spans="1:3" ht="15" thickBot="1">
      <c r="A5" s="822" t="s">
        <v>3314</v>
      </c>
      <c r="B5" s="822"/>
      <c r="C5" s="822"/>
    </row>
    <row r="6" spans="1:3" ht="15" thickBot="1">
      <c r="A6" s="823" t="s">
        <v>1220</v>
      </c>
      <c r="B6" s="823"/>
      <c r="C6" s="823"/>
    </row>
    <row r="7" spans="1:3">
      <c r="A7" s="350"/>
      <c r="B7" s="351"/>
      <c r="C7" s="352"/>
    </row>
    <row r="8" spans="1:3">
      <c r="A8" s="353" t="s">
        <v>2769</v>
      </c>
      <c r="B8" s="381"/>
      <c r="C8" s="354" t="s">
        <v>1201</v>
      </c>
    </row>
    <row r="9" spans="1:3">
      <c r="A9" s="353"/>
      <c r="B9" s="381"/>
      <c r="C9" s="354"/>
    </row>
    <row r="10" spans="1:3">
      <c r="A10" s="353" t="s">
        <v>2777</v>
      </c>
      <c r="B10" s="381"/>
      <c r="C10" s="354" t="s">
        <v>2771</v>
      </c>
    </row>
    <row r="11" spans="1:3" ht="15" thickBot="1">
      <c r="A11" s="355"/>
      <c r="B11" s="356"/>
      <c r="C11" s="357"/>
    </row>
    <row r="12" spans="1:3" ht="26.25" thickBot="1">
      <c r="A12" s="378" t="s">
        <v>1221</v>
      </c>
      <c r="B12" s="374" t="s">
        <v>1222</v>
      </c>
      <c r="C12" s="358" t="s">
        <v>3369</v>
      </c>
    </row>
    <row r="13" spans="1:3" ht="29.25" customHeight="1">
      <c r="A13" s="803" t="s">
        <v>1223</v>
      </c>
      <c r="B13" s="375">
        <v>10</v>
      </c>
      <c r="C13" s="359"/>
    </row>
    <row r="14" spans="1:3" ht="29.25" customHeight="1">
      <c r="A14" s="804"/>
      <c r="B14" s="376">
        <v>20</v>
      </c>
      <c r="C14" s="360"/>
    </row>
    <row r="15" spans="1:3" ht="29.25" customHeight="1" thickBot="1">
      <c r="A15" s="805"/>
      <c r="B15" s="377">
        <v>35</v>
      </c>
      <c r="C15" s="361"/>
    </row>
    <row r="16" spans="1:3" ht="15" thickBot="1">
      <c r="A16" s="362"/>
      <c r="B16" s="154"/>
      <c r="C16" s="363"/>
    </row>
    <row r="17" spans="1:3" ht="26.25" thickBot="1">
      <c r="A17" s="373" t="s">
        <v>1224</v>
      </c>
      <c r="B17" s="379" t="s">
        <v>1222</v>
      </c>
      <c r="C17" s="380" t="s">
        <v>3369</v>
      </c>
    </row>
    <row r="18" spans="1:3" ht="29.25" customHeight="1">
      <c r="A18" s="803" t="s">
        <v>3390</v>
      </c>
      <c r="B18" s="375">
        <v>10</v>
      </c>
      <c r="C18" s="359"/>
    </row>
    <row r="19" spans="1:3" ht="29.25" customHeight="1">
      <c r="A19" s="804"/>
      <c r="B19" s="376">
        <v>20</v>
      </c>
      <c r="C19" s="360"/>
    </row>
    <row r="20" spans="1:3" ht="29.25" customHeight="1" thickBot="1">
      <c r="A20" s="805"/>
      <c r="B20" s="377">
        <v>35</v>
      </c>
      <c r="C20" s="361"/>
    </row>
    <row r="21" spans="1:3">
      <c r="A21" s="362"/>
      <c r="B21" s="154"/>
      <c r="C21" s="363"/>
    </row>
    <row r="22" spans="1:3" ht="15" thickBot="1">
      <c r="A22" s="362"/>
      <c r="B22" s="154"/>
      <c r="C22" s="363"/>
    </row>
    <row r="23" spans="1:3">
      <c r="A23" s="824" t="s">
        <v>2776</v>
      </c>
      <c r="B23" s="806"/>
      <c r="C23" s="807"/>
    </row>
    <row r="24" spans="1:3">
      <c r="A24" s="825"/>
      <c r="B24" s="808"/>
      <c r="C24" s="809"/>
    </row>
    <row r="25" spans="1:3">
      <c r="A25" s="825"/>
      <c r="B25" s="808"/>
      <c r="C25" s="809"/>
    </row>
    <row r="26" spans="1:3" ht="15" thickBot="1">
      <c r="A26" s="826"/>
      <c r="B26" s="810"/>
      <c r="C26" s="811"/>
    </row>
  </sheetData>
  <mergeCells count="10">
    <mergeCell ref="A13:A15"/>
    <mergeCell ref="B23:C26"/>
    <mergeCell ref="A1:C1"/>
    <mergeCell ref="A2:C2"/>
    <mergeCell ref="A3:C3"/>
    <mergeCell ref="A4:C4"/>
    <mergeCell ref="A5:C5"/>
    <mergeCell ref="A6:C6"/>
    <mergeCell ref="A18:A20"/>
    <mergeCell ref="A23:A2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5" tint="0.39997558519241921"/>
  </sheetPr>
  <dimension ref="B1:E24"/>
  <sheetViews>
    <sheetView workbookViewId="0">
      <selection activeCell="B1" sqref="B1:E1"/>
    </sheetView>
  </sheetViews>
  <sheetFormatPr baseColWidth="10" defaultRowHeight="15"/>
  <cols>
    <col min="1" max="1" width="3.7109375" customWidth="1"/>
    <col min="2" max="2" width="29.140625" bestFit="1" customWidth="1"/>
    <col min="3" max="3" width="26.140625" customWidth="1"/>
    <col min="4" max="4" width="22.85546875" bestFit="1" customWidth="1"/>
    <col min="5" max="5" width="29.28515625" customWidth="1"/>
  </cols>
  <sheetData>
    <row r="1" spans="2:5" ht="15.75" thickBot="1">
      <c r="B1" s="833" t="s">
        <v>3365</v>
      </c>
      <c r="C1" s="834"/>
      <c r="D1" s="834"/>
      <c r="E1" s="835"/>
    </row>
    <row r="2" spans="2:5" ht="15.75" thickBot="1">
      <c r="B2" s="833" t="s">
        <v>3290</v>
      </c>
      <c r="C2" s="834"/>
      <c r="D2" s="834"/>
      <c r="E2" s="835"/>
    </row>
    <row r="3" spans="2:5" ht="15.75" thickBot="1">
      <c r="B3" s="836" t="s">
        <v>3315</v>
      </c>
      <c r="C3" s="837"/>
      <c r="D3" s="837"/>
      <c r="E3" s="838"/>
    </row>
    <row r="4" spans="2:5" ht="15.75" thickBot="1">
      <c r="B4" s="833" t="s">
        <v>3314</v>
      </c>
      <c r="C4" s="834"/>
      <c r="D4" s="834"/>
      <c r="E4" s="835"/>
    </row>
    <row r="5" spans="2:5" ht="54" customHeight="1" thickBot="1">
      <c r="B5" s="827" t="s">
        <v>3391</v>
      </c>
      <c r="C5" s="828"/>
      <c r="D5" s="828"/>
      <c r="E5" s="829"/>
    </row>
    <row r="6" spans="2:5">
      <c r="B6" s="839" t="s">
        <v>2060</v>
      </c>
      <c r="C6" s="383" t="s">
        <v>1222</v>
      </c>
      <c r="D6" s="383" t="s">
        <v>3370</v>
      </c>
      <c r="E6" s="38" t="s">
        <v>3316</v>
      </c>
    </row>
    <row r="7" spans="2:5" ht="30" customHeight="1">
      <c r="B7" s="840"/>
      <c r="C7" s="37" t="s">
        <v>2061</v>
      </c>
      <c r="D7" s="37"/>
      <c r="E7" s="39"/>
    </row>
    <row r="8" spans="2:5" ht="30" customHeight="1">
      <c r="B8" s="840"/>
      <c r="C8" s="37" t="s">
        <v>2090</v>
      </c>
      <c r="D8" s="37"/>
      <c r="E8" s="39"/>
    </row>
    <row r="9" spans="2:5" ht="30" customHeight="1" thickBot="1">
      <c r="B9" s="841"/>
      <c r="C9" s="367" t="s">
        <v>2063</v>
      </c>
      <c r="D9" s="382"/>
      <c r="E9" s="40"/>
    </row>
    <row r="10" spans="2:5" ht="15.75" thickBot="1">
      <c r="B10" s="833" t="s">
        <v>2064</v>
      </c>
      <c r="C10" s="844"/>
      <c r="D10" s="845"/>
      <c r="E10" s="835"/>
    </row>
    <row r="11" spans="2:5">
      <c r="B11" s="842" t="s">
        <v>2065</v>
      </c>
      <c r="C11" s="384" t="s">
        <v>1222</v>
      </c>
      <c r="D11" s="383" t="s">
        <v>3370</v>
      </c>
      <c r="E11" s="38" t="s">
        <v>3316</v>
      </c>
    </row>
    <row r="12" spans="2:5" ht="30" customHeight="1">
      <c r="B12" s="840"/>
      <c r="C12" s="80" t="s">
        <v>2061</v>
      </c>
      <c r="D12" s="37"/>
      <c r="E12" s="39"/>
    </row>
    <row r="13" spans="2:5" ht="30" customHeight="1">
      <c r="B13" s="840"/>
      <c r="C13" s="80" t="s">
        <v>2062</v>
      </c>
      <c r="D13" s="37"/>
      <c r="E13" s="39"/>
    </row>
    <row r="14" spans="2:5" ht="30" customHeight="1" thickBot="1">
      <c r="B14" s="843"/>
      <c r="C14" s="81" t="s">
        <v>2063</v>
      </c>
      <c r="D14" s="382"/>
      <c r="E14" s="40"/>
    </row>
    <row r="15" spans="2:5" ht="15.75" thickBot="1">
      <c r="B15" s="833" t="s">
        <v>2064</v>
      </c>
      <c r="C15" s="844"/>
      <c r="D15" s="845"/>
      <c r="E15" s="835"/>
    </row>
    <row r="16" spans="2:5" ht="45.75" customHeight="1" thickBot="1">
      <c r="B16" s="830" t="s">
        <v>3317</v>
      </c>
      <c r="C16" s="831"/>
      <c r="D16" s="831"/>
      <c r="E16" s="832"/>
    </row>
    <row r="17" spans="2:5">
      <c r="B17" s="294"/>
      <c r="C17" s="295"/>
      <c r="D17" s="295"/>
      <c r="E17" s="296"/>
    </row>
    <row r="18" spans="2:5">
      <c r="B18" s="293" t="s">
        <v>3363</v>
      </c>
      <c r="C18" s="15"/>
      <c r="D18" s="297" t="s">
        <v>1201</v>
      </c>
      <c r="E18" s="296"/>
    </row>
    <row r="19" spans="2:5">
      <c r="B19" s="293"/>
      <c r="C19" s="15"/>
      <c r="D19" s="297"/>
      <c r="E19" s="296"/>
    </row>
    <row r="20" spans="2:5">
      <c r="B20" s="293" t="s">
        <v>2777</v>
      </c>
      <c r="C20" s="15"/>
      <c r="D20" s="297" t="s">
        <v>2771</v>
      </c>
      <c r="E20" s="296"/>
    </row>
    <row r="21" spans="2:5" ht="15.75" thickBot="1">
      <c r="B21" s="293"/>
      <c r="C21" s="15"/>
      <c r="D21" s="297"/>
      <c r="E21" s="296"/>
    </row>
    <row r="22" spans="2:5">
      <c r="B22" s="785" t="s">
        <v>2775</v>
      </c>
      <c r="C22" s="786"/>
      <c r="D22" s="786"/>
      <c r="E22" s="787"/>
    </row>
    <row r="23" spans="2:5">
      <c r="B23" s="788"/>
      <c r="C23" s="789"/>
      <c r="D23" s="789"/>
      <c r="E23" s="790"/>
    </row>
    <row r="24" spans="2:5" ht="15.75" thickBot="1">
      <c r="B24" s="791"/>
      <c r="C24" s="792"/>
      <c r="D24" s="792"/>
      <c r="E24" s="793"/>
    </row>
  </sheetData>
  <mergeCells count="13">
    <mergeCell ref="B22:E24"/>
    <mergeCell ref="B5:E5"/>
    <mergeCell ref="B16:E16"/>
    <mergeCell ref="B1:E1"/>
    <mergeCell ref="B2:E2"/>
    <mergeCell ref="B3:E3"/>
    <mergeCell ref="B6:B9"/>
    <mergeCell ref="B11:B14"/>
    <mergeCell ref="B4:E4"/>
    <mergeCell ref="B10:C10"/>
    <mergeCell ref="D10:E10"/>
    <mergeCell ref="B15:C15"/>
    <mergeCell ref="D15:E15"/>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5" tint="0.39997558519241921"/>
  </sheetPr>
  <dimension ref="A1:H20"/>
  <sheetViews>
    <sheetView workbookViewId="0">
      <selection sqref="A1:H1"/>
    </sheetView>
  </sheetViews>
  <sheetFormatPr baseColWidth="10" defaultRowHeight="15"/>
  <sheetData>
    <row r="1" spans="1:8" ht="15.75" thickTop="1">
      <c r="A1" s="850" t="s">
        <v>3365</v>
      </c>
      <c r="B1" s="851"/>
      <c r="C1" s="851"/>
      <c r="D1" s="851"/>
      <c r="E1" s="851"/>
      <c r="F1" s="851"/>
      <c r="G1" s="851"/>
      <c r="H1" s="852"/>
    </row>
    <row r="2" spans="1:8">
      <c r="A2" s="853" t="s">
        <v>3286</v>
      </c>
      <c r="B2" s="854"/>
      <c r="C2" s="854"/>
      <c r="D2" s="854"/>
      <c r="E2" s="854"/>
      <c r="F2" s="854"/>
      <c r="G2" s="854"/>
      <c r="H2" s="855"/>
    </row>
    <row r="3" spans="1:8">
      <c r="A3" s="853" t="s">
        <v>0</v>
      </c>
      <c r="B3" s="854"/>
      <c r="C3" s="854"/>
      <c r="D3" s="854"/>
      <c r="E3" s="854"/>
      <c r="F3" s="854"/>
      <c r="G3" s="854"/>
      <c r="H3" s="855"/>
    </row>
    <row r="4" spans="1:8">
      <c r="A4" s="853" t="s">
        <v>3287</v>
      </c>
      <c r="B4" s="854"/>
      <c r="C4" s="854"/>
      <c r="D4" s="854"/>
      <c r="E4" s="854"/>
      <c r="F4" s="854"/>
      <c r="G4" s="854"/>
      <c r="H4" s="855"/>
    </row>
    <row r="5" spans="1:8">
      <c r="A5" s="853" t="s">
        <v>1202</v>
      </c>
      <c r="B5" s="854"/>
      <c r="C5" s="854"/>
      <c r="D5" s="854"/>
      <c r="E5" s="854"/>
      <c r="F5" s="854"/>
      <c r="G5" s="854"/>
      <c r="H5" s="855"/>
    </row>
    <row r="6" spans="1:8">
      <c r="A6" s="853" t="s">
        <v>3314</v>
      </c>
      <c r="B6" s="854"/>
      <c r="C6" s="854"/>
      <c r="D6" s="854"/>
      <c r="E6" s="854"/>
      <c r="F6" s="854"/>
      <c r="G6" s="854"/>
      <c r="H6" s="855"/>
    </row>
    <row r="7" spans="1:8" ht="52.5" customHeight="1">
      <c r="A7" s="797"/>
      <c r="B7" s="752"/>
      <c r="C7" s="752"/>
      <c r="D7" s="752"/>
      <c r="E7" s="752"/>
      <c r="F7" s="752"/>
      <c r="G7" s="752"/>
      <c r="H7" s="798"/>
    </row>
    <row r="8" spans="1:8">
      <c r="A8" s="846" t="s">
        <v>1203</v>
      </c>
      <c r="B8" s="847"/>
      <c r="C8" s="848"/>
      <c r="D8" s="848"/>
      <c r="E8" s="848"/>
      <c r="F8" s="848"/>
      <c r="G8" s="848"/>
      <c r="H8" s="849"/>
    </row>
    <row r="9" spans="1:8">
      <c r="A9" s="3"/>
      <c r="B9" s="4"/>
      <c r="C9" s="4"/>
      <c r="D9" s="4"/>
      <c r="E9" s="4"/>
      <c r="F9" s="4"/>
      <c r="G9" s="4"/>
      <c r="H9" s="5"/>
    </row>
    <row r="10" spans="1:8" ht="29.25" customHeight="1">
      <c r="A10" s="859" t="s">
        <v>1204</v>
      </c>
      <c r="B10" s="860"/>
      <c r="C10" s="860"/>
      <c r="D10" s="860"/>
      <c r="E10" s="860"/>
      <c r="F10" s="860"/>
      <c r="G10" s="860"/>
      <c r="H10" s="861"/>
    </row>
    <row r="11" spans="1:8">
      <c r="A11" s="6"/>
      <c r="B11" s="4"/>
      <c r="C11" s="4"/>
      <c r="D11" s="4"/>
      <c r="E11" s="4"/>
      <c r="F11" s="4"/>
      <c r="G11" s="4"/>
      <c r="H11" s="5"/>
    </row>
    <row r="12" spans="1:8" ht="30" customHeight="1">
      <c r="A12" s="862" t="s">
        <v>3371</v>
      </c>
      <c r="B12" s="863"/>
      <c r="C12" s="863"/>
      <c r="D12" s="863"/>
      <c r="E12" s="863"/>
      <c r="F12" s="863"/>
      <c r="G12" s="863"/>
      <c r="H12" s="864"/>
    </row>
    <row r="13" spans="1:8">
      <c r="A13" s="7"/>
      <c r="B13" s="865"/>
      <c r="C13" s="865"/>
      <c r="D13" s="865"/>
      <c r="E13" s="865"/>
      <c r="F13" s="865"/>
      <c r="G13" s="865"/>
      <c r="H13" s="8"/>
    </row>
    <row r="14" spans="1:8">
      <c r="A14" s="7"/>
      <c r="B14" s="865"/>
      <c r="C14" s="865"/>
      <c r="D14" s="865"/>
      <c r="E14" s="865"/>
      <c r="F14" s="865"/>
      <c r="G14" s="865"/>
      <c r="H14" s="8"/>
    </row>
    <row r="15" spans="1:8">
      <c r="A15" s="6"/>
      <c r="B15" s="865"/>
      <c r="C15" s="865"/>
      <c r="D15" s="865"/>
      <c r="E15" s="865"/>
      <c r="F15" s="865"/>
      <c r="G15" s="865"/>
      <c r="H15" s="5"/>
    </row>
    <row r="16" spans="1:8">
      <c r="A16" s="9"/>
      <c r="B16" s="865"/>
      <c r="C16" s="865"/>
      <c r="D16" s="865"/>
      <c r="E16" s="865"/>
      <c r="F16" s="865"/>
      <c r="G16" s="865"/>
      <c r="H16" s="5"/>
    </row>
    <row r="17" spans="1:8">
      <c r="A17" s="846" t="s">
        <v>1205</v>
      </c>
      <c r="B17" s="847"/>
      <c r="C17" s="847"/>
      <c r="D17" s="847"/>
      <c r="E17" s="847"/>
      <c r="F17" s="847"/>
      <c r="G17" s="847"/>
      <c r="H17" s="866"/>
    </row>
    <row r="18" spans="1:8">
      <c r="A18" s="867" t="s">
        <v>1206</v>
      </c>
      <c r="B18" s="868"/>
      <c r="C18" s="869"/>
      <c r="D18" s="870"/>
      <c r="E18" s="870"/>
      <c r="F18" s="870"/>
      <c r="G18" s="871"/>
      <c r="H18" s="10"/>
    </row>
    <row r="19" spans="1:8" ht="15.75" thickBot="1">
      <c r="A19" s="11" t="s">
        <v>1207</v>
      </c>
      <c r="B19" s="12"/>
      <c r="C19" s="856"/>
      <c r="D19" s="857"/>
      <c r="E19" s="857"/>
      <c r="F19" s="857"/>
      <c r="G19" s="858"/>
      <c r="H19" s="13"/>
    </row>
    <row r="20" spans="1:8" ht="15.75" thickTop="1"/>
  </sheetData>
  <mergeCells count="16">
    <mergeCell ref="C19:G19"/>
    <mergeCell ref="A10:H10"/>
    <mergeCell ref="A12:H12"/>
    <mergeCell ref="B13:G16"/>
    <mergeCell ref="A17:H17"/>
    <mergeCell ref="A18:B18"/>
    <mergeCell ref="C18:G18"/>
    <mergeCell ref="A8:B8"/>
    <mergeCell ref="C8:H8"/>
    <mergeCell ref="A1:H1"/>
    <mergeCell ref="A2:H2"/>
    <mergeCell ref="A3:H3"/>
    <mergeCell ref="A4:H4"/>
    <mergeCell ref="A5:H5"/>
    <mergeCell ref="A7:H7"/>
    <mergeCell ref="A6:H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5" tint="0.39997558519241921"/>
  </sheetPr>
  <dimension ref="B1:E73"/>
  <sheetViews>
    <sheetView workbookViewId="0">
      <selection activeCell="B2" sqref="B2:D2"/>
    </sheetView>
  </sheetViews>
  <sheetFormatPr baseColWidth="10" defaultRowHeight="15"/>
  <cols>
    <col min="2" max="2" width="29.42578125" customWidth="1"/>
    <col min="3" max="3" width="23.5703125" customWidth="1"/>
    <col min="4" max="4" width="52.5703125" bestFit="1" customWidth="1"/>
  </cols>
  <sheetData>
    <row r="1" spans="2:4" ht="15.75" thickBot="1"/>
    <row r="2" spans="2:4" ht="14.25" customHeight="1">
      <c r="B2" s="745" t="s">
        <v>3365</v>
      </c>
      <c r="C2" s="746"/>
      <c r="D2" s="747"/>
    </row>
    <row r="3" spans="2:4">
      <c r="B3" s="748" t="s">
        <v>3286</v>
      </c>
      <c r="C3" s="749"/>
      <c r="D3" s="750"/>
    </row>
    <row r="4" spans="2:4" ht="13.5" customHeight="1">
      <c r="B4" s="769" t="s">
        <v>0</v>
      </c>
      <c r="C4" s="705"/>
      <c r="D4" s="771"/>
    </row>
    <row r="5" spans="2:4" ht="15.75" customHeight="1">
      <c r="B5" s="769" t="s">
        <v>3288</v>
      </c>
      <c r="C5" s="705"/>
      <c r="D5" s="771"/>
    </row>
    <row r="6" spans="2:4" ht="15.75" customHeight="1">
      <c r="B6" s="769" t="s">
        <v>3314</v>
      </c>
      <c r="C6" s="705"/>
      <c r="D6" s="771"/>
    </row>
    <row r="7" spans="2:4" ht="16.5" customHeight="1">
      <c r="B7" s="769" t="s">
        <v>2083</v>
      </c>
      <c r="C7" s="705"/>
      <c r="D7" s="771"/>
    </row>
    <row r="8" spans="2:4">
      <c r="B8" s="881" t="s">
        <v>2066</v>
      </c>
      <c r="C8" s="882"/>
      <c r="D8" s="878"/>
    </row>
    <row r="9" spans="2:4" ht="11.25" customHeight="1">
      <c r="B9" s="881"/>
      <c r="C9" s="882"/>
      <c r="D9" s="878"/>
    </row>
    <row r="10" spans="2:4" ht="2.25" customHeight="1">
      <c r="B10" s="881"/>
      <c r="C10" s="882"/>
      <c r="D10" s="878"/>
    </row>
    <row r="11" spans="2:4" ht="12" customHeight="1">
      <c r="B11" s="881"/>
      <c r="C11" s="882"/>
      <c r="D11" s="878"/>
    </row>
    <row r="12" spans="2:4" ht="9" customHeight="1">
      <c r="B12" s="881" t="s">
        <v>3291</v>
      </c>
      <c r="C12" s="882"/>
      <c r="D12" s="878"/>
    </row>
    <row r="13" spans="2:4">
      <c r="B13" s="881"/>
      <c r="C13" s="882"/>
      <c r="D13" s="878"/>
    </row>
    <row r="14" spans="2:4" ht="12" customHeight="1">
      <c r="B14" s="881"/>
      <c r="C14" s="882"/>
      <c r="D14" s="878"/>
    </row>
    <row r="15" spans="2:4" ht="9.75" customHeight="1">
      <c r="B15" s="881"/>
      <c r="C15" s="882"/>
      <c r="D15" s="878"/>
    </row>
    <row r="16" spans="2:4" ht="10.5" customHeight="1">
      <c r="B16" s="881" t="s">
        <v>3292</v>
      </c>
      <c r="C16" s="882"/>
      <c r="D16" s="878"/>
    </row>
    <row r="17" spans="2:4">
      <c r="B17" s="881"/>
      <c r="C17" s="882"/>
      <c r="D17" s="878"/>
    </row>
    <row r="18" spans="2:4" ht="9" customHeight="1">
      <c r="B18" s="881"/>
      <c r="C18" s="882"/>
      <c r="D18" s="878"/>
    </row>
    <row r="19" spans="2:4">
      <c r="B19" s="881"/>
      <c r="C19" s="882"/>
      <c r="D19" s="878"/>
    </row>
    <row r="20" spans="2:4">
      <c r="B20" s="875" t="s">
        <v>3293</v>
      </c>
      <c r="C20" s="31" t="s">
        <v>2067</v>
      </c>
      <c r="D20" s="30"/>
    </row>
    <row r="21" spans="2:4">
      <c r="B21" s="875"/>
      <c r="C21" s="31" t="s">
        <v>2068</v>
      </c>
      <c r="D21" s="30"/>
    </row>
    <row r="22" spans="2:4">
      <c r="B22" s="875"/>
      <c r="C22" s="31" t="s">
        <v>2069</v>
      </c>
      <c r="D22" s="30"/>
    </row>
    <row r="23" spans="2:4">
      <c r="B23" s="875"/>
      <c r="C23" s="31" t="s">
        <v>2070</v>
      </c>
      <c r="D23" s="30"/>
    </row>
    <row r="24" spans="2:4">
      <c r="B24" s="875"/>
      <c r="C24" s="31" t="s">
        <v>2071</v>
      </c>
      <c r="D24" s="30"/>
    </row>
    <row r="25" spans="2:4">
      <c r="B25" s="875"/>
      <c r="C25" s="31" t="s">
        <v>2072</v>
      </c>
      <c r="D25" s="30"/>
    </row>
    <row r="26" spans="2:4">
      <c r="B26" s="875" t="s">
        <v>3294</v>
      </c>
      <c r="C26" s="877"/>
      <c r="D26" s="878"/>
    </row>
    <row r="27" spans="2:4">
      <c r="B27" s="875"/>
      <c r="C27" s="877"/>
      <c r="D27" s="878"/>
    </row>
    <row r="28" spans="2:4" ht="6.75" customHeight="1">
      <c r="B28" s="875"/>
      <c r="C28" s="877"/>
      <c r="D28" s="878"/>
    </row>
    <row r="29" spans="2:4" ht="10.5" customHeight="1">
      <c r="B29" s="875"/>
      <c r="C29" s="877"/>
      <c r="D29" s="878"/>
    </row>
    <row r="30" spans="2:4">
      <c r="B30" s="875"/>
      <c r="C30" s="877"/>
      <c r="D30" s="878"/>
    </row>
    <row r="31" spans="2:4" ht="8.25" customHeight="1">
      <c r="B31" s="875"/>
      <c r="C31" s="877"/>
      <c r="D31" s="878"/>
    </row>
    <row r="32" spans="2:4">
      <c r="B32" s="875" t="s">
        <v>3295</v>
      </c>
      <c r="C32" s="31" t="s">
        <v>2073</v>
      </c>
      <c r="D32" s="30" t="s">
        <v>2074</v>
      </c>
    </row>
    <row r="33" spans="2:5">
      <c r="B33" s="875"/>
      <c r="C33" s="697"/>
      <c r="D33" s="878"/>
    </row>
    <row r="34" spans="2:5">
      <c r="B34" s="875"/>
      <c r="C34" s="697"/>
      <c r="D34" s="878"/>
    </row>
    <row r="35" spans="2:5">
      <c r="B35" s="875" t="s">
        <v>2075</v>
      </c>
      <c r="C35" s="877"/>
      <c r="D35" s="878"/>
    </row>
    <row r="36" spans="2:5">
      <c r="B36" s="875"/>
      <c r="C36" s="877"/>
      <c r="D36" s="878"/>
    </row>
    <row r="37" spans="2:5" ht="18" customHeight="1">
      <c r="B37" s="875"/>
      <c r="C37" s="877"/>
      <c r="D37" s="878"/>
    </row>
    <row r="38" spans="2:5">
      <c r="B38" s="875" t="s">
        <v>3296</v>
      </c>
      <c r="C38" s="31" t="s">
        <v>2076</v>
      </c>
      <c r="D38" s="30" t="s">
        <v>2077</v>
      </c>
    </row>
    <row r="39" spans="2:5">
      <c r="B39" s="875"/>
      <c r="C39" s="31"/>
      <c r="D39" s="30"/>
    </row>
    <row r="40" spans="2:5">
      <c r="B40" s="875"/>
      <c r="C40" s="32"/>
      <c r="D40" s="30"/>
    </row>
    <row r="41" spans="2:5">
      <c r="B41" s="875"/>
      <c r="C41" s="32"/>
      <c r="D41" s="30"/>
    </row>
    <row r="42" spans="2:5">
      <c r="B42" s="875" t="s">
        <v>2078</v>
      </c>
      <c r="C42" s="877"/>
      <c r="D42" s="878"/>
    </row>
    <row r="43" spans="2:5">
      <c r="B43" s="875"/>
      <c r="C43" s="877"/>
      <c r="D43" s="878"/>
    </row>
    <row r="44" spans="2:5">
      <c r="B44" s="875"/>
      <c r="C44" s="877"/>
      <c r="D44" s="878"/>
    </row>
    <row r="45" spans="2:5">
      <c r="B45" s="875"/>
      <c r="C45" s="877"/>
      <c r="D45" s="878"/>
    </row>
    <row r="46" spans="2:5">
      <c r="B46" s="875"/>
      <c r="C46" s="877"/>
      <c r="D46" s="878"/>
    </row>
    <row r="47" spans="2:5" ht="15.75" thickBot="1">
      <c r="B47" s="876"/>
      <c r="C47" s="879"/>
      <c r="D47" s="880"/>
    </row>
    <row r="48" spans="2:5">
      <c r="B48" s="298"/>
      <c r="C48" s="299"/>
      <c r="D48" s="300"/>
      <c r="E48" s="295"/>
    </row>
    <row r="49" spans="2:5">
      <c r="B49" s="293" t="s">
        <v>2769</v>
      </c>
      <c r="C49" s="15"/>
      <c r="D49" s="292" t="s">
        <v>1201</v>
      </c>
      <c r="E49" s="295"/>
    </row>
    <row r="50" spans="2:5">
      <c r="B50" s="293"/>
      <c r="C50" s="15"/>
      <c r="D50" s="292"/>
      <c r="E50" s="295"/>
    </row>
    <row r="51" spans="2:5">
      <c r="B51" s="293" t="s">
        <v>2777</v>
      </c>
      <c r="C51" s="15"/>
      <c r="D51" s="292" t="s">
        <v>2771</v>
      </c>
      <c r="E51" s="295"/>
    </row>
    <row r="52" spans="2:5" ht="15.75" thickBot="1">
      <c r="B52" s="301"/>
      <c r="C52" s="17"/>
      <c r="D52" s="302"/>
      <c r="E52" s="295"/>
    </row>
    <row r="55" spans="2:5">
      <c r="B55" s="872" t="s">
        <v>2046</v>
      </c>
      <c r="C55" s="873"/>
      <c r="D55" s="873"/>
    </row>
    <row r="56" spans="2:5">
      <c r="B56" s="874" t="s">
        <v>868</v>
      </c>
      <c r="C56" s="874"/>
      <c r="D56" s="874"/>
    </row>
    <row r="57" spans="2:5">
      <c r="B57" s="874"/>
      <c r="C57" s="874"/>
      <c r="D57" s="874"/>
    </row>
    <row r="58" spans="2:5">
      <c r="B58" s="385" t="s">
        <v>869</v>
      </c>
      <c r="C58" s="385" t="s">
        <v>870</v>
      </c>
      <c r="D58" s="385" t="s">
        <v>2910</v>
      </c>
    </row>
    <row r="59" spans="2:5">
      <c r="B59" s="386">
        <v>1</v>
      </c>
      <c r="C59" s="386" t="s">
        <v>876</v>
      </c>
      <c r="D59" s="386" t="s">
        <v>2032</v>
      </c>
    </row>
    <row r="60" spans="2:5">
      <c r="B60" s="386">
        <v>2</v>
      </c>
      <c r="C60" s="386" t="s">
        <v>876</v>
      </c>
      <c r="D60" s="386" t="s">
        <v>2033</v>
      </c>
    </row>
    <row r="61" spans="2:5">
      <c r="B61" s="386">
        <v>3</v>
      </c>
      <c r="C61" s="386" t="s">
        <v>876</v>
      </c>
      <c r="D61" s="386" t="s">
        <v>2034</v>
      </c>
    </row>
    <row r="62" spans="2:5">
      <c r="B62" s="386">
        <v>4</v>
      </c>
      <c r="C62" s="386" t="s">
        <v>876</v>
      </c>
      <c r="D62" s="386" t="s">
        <v>2035</v>
      </c>
    </row>
    <row r="63" spans="2:5">
      <c r="B63" s="386">
        <v>5</v>
      </c>
      <c r="C63" s="386" t="s">
        <v>876</v>
      </c>
      <c r="D63" s="386" t="s">
        <v>2036</v>
      </c>
    </row>
    <row r="64" spans="2:5">
      <c r="B64" s="386">
        <v>6</v>
      </c>
      <c r="C64" s="386" t="s">
        <v>876</v>
      </c>
      <c r="D64" s="386" t="s">
        <v>2037</v>
      </c>
    </row>
    <row r="65" spans="2:4">
      <c r="B65" s="386">
        <v>7</v>
      </c>
      <c r="C65" s="386" t="s">
        <v>876</v>
      </c>
      <c r="D65" s="386" t="s">
        <v>2038</v>
      </c>
    </row>
    <row r="66" spans="2:4">
      <c r="B66" s="386">
        <v>8</v>
      </c>
      <c r="C66" s="386" t="s">
        <v>876</v>
      </c>
      <c r="D66" s="387" t="s">
        <v>2039</v>
      </c>
    </row>
    <row r="67" spans="2:4">
      <c r="B67" s="386">
        <v>9</v>
      </c>
      <c r="C67" s="386" t="s">
        <v>876</v>
      </c>
      <c r="D67" s="387" t="s">
        <v>2040</v>
      </c>
    </row>
    <row r="68" spans="2:4">
      <c r="B68" s="386">
        <v>10</v>
      </c>
      <c r="C68" s="386" t="s">
        <v>876</v>
      </c>
      <c r="D68" s="386" t="s">
        <v>2041</v>
      </c>
    </row>
    <row r="69" spans="2:4">
      <c r="B69" s="386">
        <v>11</v>
      </c>
      <c r="C69" s="386" t="s">
        <v>876</v>
      </c>
      <c r="D69" s="386" t="s">
        <v>2042</v>
      </c>
    </row>
    <row r="70" spans="2:4">
      <c r="B70" s="386">
        <v>12</v>
      </c>
      <c r="C70" s="386" t="s">
        <v>937</v>
      </c>
      <c r="D70" s="388" t="s">
        <v>938</v>
      </c>
    </row>
    <row r="71" spans="2:4">
      <c r="B71" s="386">
        <v>13</v>
      </c>
      <c r="C71" s="386" t="s">
        <v>876</v>
      </c>
      <c r="D71" s="386" t="s">
        <v>2043</v>
      </c>
    </row>
    <row r="72" spans="2:4">
      <c r="B72" s="386">
        <v>14</v>
      </c>
      <c r="C72" s="386" t="s">
        <v>876</v>
      </c>
      <c r="D72" s="386" t="s">
        <v>2044</v>
      </c>
    </row>
    <row r="73" spans="2:4">
      <c r="B73" s="386">
        <v>15</v>
      </c>
      <c r="C73" s="386" t="s">
        <v>876</v>
      </c>
      <c r="D73" s="386" t="s">
        <v>2045</v>
      </c>
    </row>
  </sheetData>
  <mergeCells count="25">
    <mergeCell ref="B26:B31"/>
    <mergeCell ref="C26:D31"/>
    <mergeCell ref="B2:D2"/>
    <mergeCell ref="B3:D3"/>
    <mergeCell ref="B4:D4"/>
    <mergeCell ref="B5:D5"/>
    <mergeCell ref="B7:D7"/>
    <mergeCell ref="B8:C11"/>
    <mergeCell ref="D8:D11"/>
    <mergeCell ref="B12:C15"/>
    <mergeCell ref="D12:D15"/>
    <mergeCell ref="B16:C19"/>
    <mergeCell ref="D16:D19"/>
    <mergeCell ref="B20:B25"/>
    <mergeCell ref="B6:D6"/>
    <mergeCell ref="C33:C34"/>
    <mergeCell ref="D33:D34"/>
    <mergeCell ref="B32:B34"/>
    <mergeCell ref="B35:B37"/>
    <mergeCell ref="C35:D37"/>
    <mergeCell ref="B55:D55"/>
    <mergeCell ref="B56:D57"/>
    <mergeCell ref="B38:B41"/>
    <mergeCell ref="B42:B47"/>
    <mergeCell ref="C42:D4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file>

<file path=customXml/itemProps1.xml><?xml version="1.0" encoding="utf-8"?>
<ds:datastoreItem xmlns:ds="http://schemas.openxmlformats.org/officeDocument/2006/customXml" ds:itemID="{F92FB84B-DC78-4C75-8AEF-2E1523F7D3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680c-5126-4293-8efc-f0ef4683a575"/>
    <ds:schemaRef ds:uri="58020ebd-ab32-47fa-8ceb-969687debf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2EDDB1-453E-4C56-B69D-334BA23B2587}">
  <ds:schemaRefs>
    <ds:schemaRef ds:uri="http://schemas.microsoft.com/office/2006/metadata/properties"/>
    <ds:schemaRef ds:uri="http://schemas.microsoft.com/office/infopath/2007/PartnerControls"/>
    <ds:schemaRef ds:uri="58020ebd-ab32-47fa-8ceb-969687debf76"/>
    <ds:schemaRef ds:uri="afb6680c-5126-4293-8efc-f0ef4683a575"/>
  </ds:schemaRefs>
</ds:datastoreItem>
</file>

<file path=customXml/itemProps3.xml><?xml version="1.0" encoding="utf-8"?>
<ds:datastoreItem xmlns:ds="http://schemas.openxmlformats.org/officeDocument/2006/customXml" ds:itemID="{4630863B-48DA-4F8D-98F1-F4089BCA7A43}">
  <ds:schemaRefs>
    <ds:schemaRef ds:uri="http://schemas.microsoft.com/sharepoint/v3/contenttype/forms"/>
  </ds:schemaRefs>
</ds:datastoreItem>
</file>

<file path=customXml/itemProps4.xml><?xml version="1.0" encoding="utf-8"?>
<ds:datastoreItem xmlns:ds="http://schemas.openxmlformats.org/officeDocument/2006/customXml" ds:itemID="{0059CFDA-FB76-4394-8824-B1C112C3143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2</vt:i4>
      </vt:variant>
    </vt:vector>
  </HeadingPairs>
  <TitlesOfParts>
    <vt:vector size="29" baseType="lpstr">
      <vt:lpstr>CONTENIDO</vt:lpstr>
      <vt:lpstr>SECOP II</vt:lpstr>
      <vt:lpstr>ANEXO No. 01 (1)</vt:lpstr>
      <vt:lpstr>-</vt:lpstr>
      <vt:lpstr>ANEXO No. 01</vt:lpstr>
      <vt:lpstr>RD</vt:lpstr>
      <vt:lpstr>ANEXO No. 02</vt:lpstr>
      <vt:lpstr>ANEXO No. 03</vt:lpstr>
      <vt:lpstr>ANEXO No. 04</vt:lpstr>
      <vt:lpstr>ANEXO No. 05</vt:lpstr>
      <vt:lpstr>ANEXO No. 06</vt:lpstr>
      <vt:lpstr>ANEXO No. 07</vt:lpstr>
      <vt:lpstr>ANEXO No. 08</vt:lpstr>
      <vt:lpstr>ANEXO No. 9</vt:lpstr>
      <vt:lpstr>ANEXO No.10</vt:lpstr>
      <vt:lpstr>ANEXO No. 11</vt:lpstr>
      <vt:lpstr>ANEXO No. 12</vt:lpstr>
      <vt:lpstr>UNSPSC</vt:lpstr>
      <vt:lpstr>ANEXO No. 13 (N. Catálogo)</vt:lpstr>
      <vt:lpstr>FORMATO No. XX</vt:lpstr>
      <vt:lpstr>FORMATO No. XX (2)</vt:lpstr>
      <vt:lpstr>FORMATO No. XX (3)</vt:lpstr>
      <vt:lpstr>FORMATO No. XX (4)</vt:lpstr>
      <vt:lpstr>FORMATO No. XX (5)</vt:lpstr>
      <vt:lpstr>FORMATO No. XX (6)</vt:lpstr>
      <vt:lpstr>FORMATO No. XX (7)</vt:lpstr>
      <vt:lpstr>FORMATO No. XX (8)</vt:lpstr>
      <vt:lpstr>'ANEXO No. 12'!Títulos_a_imprimir</vt:lpstr>
      <vt:lpstr>'ANEXO No. 13 (N. Catálogo)'!Títulos_a_imprimir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Roque Molina Aponte</dc:creator>
  <cp:lastModifiedBy>Hollman Rodrigo Briceno Mendoza</cp:lastModifiedBy>
  <dcterms:created xsi:type="dcterms:W3CDTF">2018-12-28T18:54:39Z</dcterms:created>
  <dcterms:modified xsi:type="dcterms:W3CDTF">2026-10-13T18:39:02Z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0x0101005863B650E9255644A1B24DBA1F101A74</vt:lpwstr>
  </property>
  <property fmtid="{D5CDD505-2E9C-101B-9397-08002B2CF9AE}" pid="3" name="MediaServiceImageTags">
    <vt:lpwstr/>
  </property>
  <property fmtid="{D5CDD505-2E9C-101B-9397-08002B2CF9AE}" pid="4" name="gvdocid">
    <vt:lpwstr>0886ad70-95e1-4b38-a823-06765ab4dffb</vt:lpwstr>
  </property>
  <property fmtid="{D5CDD505-2E9C-101B-9397-08002B2CF9AE}" pid="5" name="ClassificationTagSetId">
    <vt:lpwstr>e16409a7-1700-4153-9090-3955bc2f0ae8</vt:lpwstr>
  </property>
  <property fmtid="{D5CDD505-2E9C-101B-9397-08002B2CF9AE}" pid="6" name="ComplianceTagSetId">
    <vt:lpwstr>f14fc1f1-8950-40d5-8a29-45909da947d6</vt:lpwstr>
  </property>
  <property fmtid="{D5CDD505-2E9C-101B-9397-08002B2CF9AE}" pid="7" name="FileId">
    <vt:lpwstr>0886ad70-95e1-4b38-a823-06765ab4dffb</vt:lpwstr>
  </property>
  <property fmtid="{D5CDD505-2E9C-101B-9397-08002B2CF9AE}" pid="8" name="UserId">
    <vt:lpwstr>Diego Armando Sanchez Rodriguez</vt:lpwstr>
  </property>
  <property fmtid="{D5CDD505-2E9C-101B-9397-08002B2CF9AE}" pid="9" name="TagDateTime">
    <vt:lpwstr>2026-09-30T23:45:44Z</vt:lpwstr>
  </property>
  <property fmtid="{D5CDD505-2E9C-101B-9397-08002B2CF9AE}" pid="10" name="GVData">
    <vt:lpwstr>eyJPUyI6IldpbmRvd3MiLCJkb2NJRCI6IjA4ODZhZDcwLTk1ZTEtNGIzOC1hODIzLTA2NzY1YWI0ZGZmYiIsImRvY1N0YXRlIjoie30iLCJwYXJlbnRMaW5lSWRzIjoiW1wiYzY4YjBiMzMtYzQ1YS00ZTQ4LTg2NTktMzBhZTU5OTdmYThmXCIsXCIyM2Q3MmM4YS02</vt:lpwstr>
  </property>
  <property fmtid="{D5CDD505-2E9C-101B-9397-08002B2CF9AE}" pid="11" name="GVData0">
    <vt:lpwstr>OTY5LTRjZTctOTI2ZC1mNDc5NzY3ZTMxNzNcIixcIjgzMDBiZGI5LTE1ZjEtNGQxYS04NjcxLTM0ZjRlNGJhNDc0MVwiLFwiMjY5OGQzMGQtMjJmMS00M2QzLTgyZjMtYmJjYzM0OWQxZTVlXCIsXCIzZjJjNzQ1Ny1jMGJiLTQ4ZmQtYjQ2Ni1lMWUyYmUzNDMzMjhc</vt:lpwstr>
  </property>
  <property fmtid="{D5CDD505-2E9C-101B-9397-08002B2CF9AE}" pid="12" name="GVData1">
    <vt:lpwstr>IixcIjc0Y2IxNzY1LTY4NGItNDljMi04Y2ZiLTk2MzBhMTkxMmRhMVwiLFwiNzMwMDA1MWUtZjljMC00ZjMyLWIxYjMtYmQ5OTZiMGZmNTI5XCIsXCI4MGRkMmUyYi1jNGFmLTQ4MzMtOWE1Mi1iNGMzZGY5MmYxYTFcIixcIjJiZGE0NzkwLWIyOGMtNGY4MC05YTBh</vt:lpwstr>
  </property>
  <property fmtid="{D5CDD505-2E9C-101B-9397-08002B2CF9AE}" pid="13" name="GVData2">
    <vt:lpwstr>LWUzNWVjNDE3NWVkZlwiLFwiMjNkYzUzOWEtYzVjMS00ZDRjLWFkZWItODllZDAzOGNmYjQ0XCJdIiwid3JpdHRlbktleXMiOiJbXCJndmRvY2lkXCIsXCJDbGFzc2lmaWNhdGlvblRhZ1NldElkXCIsXCJDb21wbGlhbmNlVGFnU2V0SWRcIixcIkZpbGVJZFwiLFwi</vt:lpwstr>
  </property>
  <property fmtid="{D5CDD505-2E9C-101B-9397-08002B2CF9AE}" pid="14" name="GVData3">
    <vt:lpwstr>VXNlcklkXCIsXCJUYWdEYXRlVGltZVwiXSIsIm5vT2ZHdkRhdGFFbnRyaWVzIjoiNyIsImxpbmVJZCI6IjQyYTUwY2VhLTg4YTctNDMxZC05YTU2LWYzYjY5MzA3NTQ2MSJ9</vt:lpwstr>
  </property>
  <property fmtid="{D5CDD505-2E9C-101B-9397-08002B2CF9AE}" pid="15" name="GVData4">
    <vt:lpwstr>(end)</vt:lpwstr>
  </property>
</Properties>
</file>