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SERVICIOS ESPECIALIZADOS ORACLE MIGRACIÓN DE LAS BASES DE DATOS/"/>
    </mc:Choice>
  </mc:AlternateContent>
  <xr:revisionPtr revIDLastSave="0" documentId="8_{9896A99C-A355-4A30-9E98-916CE2471089}" xr6:coauthVersionLast="47" xr6:coauthVersionMax="47" xr10:uidLastSave="{00000000-0000-0000-0000-000000000000}"/>
  <bookViews>
    <workbookView xWindow="-28920" yWindow="-120" windowWidth="29040" windowHeight="15720" activeTab="2" xr2:uid="{911F2FE4-D4D9-4746-9EC5-1C3C619AF831}"/>
  </bookViews>
  <sheets>
    <sheet name="ANEXO 1 ANÁLISIS DE COTIZACIÓN" sheetId="1" r:id="rId1"/>
    <sheet name="ANEXO 2 RESULTADO COTIZACIONES" sheetId="5" r:id="rId2"/>
    <sheet name="ANEXO 3 - ESTUDIO DEL SECTOR " sheetId="4" r:id="rId3"/>
  </sheets>
  <definedNames>
    <definedName name="_xlnm.Print_Area" localSheetId="2">'ANEXO 3 - ESTUDIO DEL SECTOR '!$B$2:$J$14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6" i="1" l="1"/>
  <c r="Q6" i="1"/>
  <c r="S6" i="1"/>
  <c r="D3" i="5"/>
  <c r="T6" i="1" l="1"/>
  <c r="W6" i="1" l="1"/>
  <c r="U6" i="1" l="1"/>
  <c r="X6" i="1" s="1"/>
  <c r="D3" i="4" l="1"/>
  <c r="G6" i="5" l="1"/>
  <c r="I6" i="5" l="1"/>
  <c r="J6" i="5" s="1"/>
  <c r="K6" i="5" s="1"/>
  <c r="L6" i="5" s="1"/>
  <c r="L7" i="5" s="1"/>
  <c r="G6" i="4" l="1"/>
  <c r="H6" i="4"/>
  <c r="Y6" i="1"/>
  <c r="Z6" i="1" s="1"/>
  <c r="Z7" i="1" l="1"/>
  <c r="I6" i="4" l="1"/>
  <c r="J6" i="4" s="1"/>
  <c r="J7" i="4" l="1"/>
  <c r="F9" i="4" s="1"/>
</calcChain>
</file>

<file path=xl/sharedStrings.xml><?xml version="1.0" encoding="utf-8"?>
<sst xmlns="http://schemas.openxmlformats.org/spreadsheetml/2006/main" count="92" uniqueCount="45">
  <si>
    <t>Ítem</t>
  </si>
  <si>
    <t>Unidad de Medida</t>
  </si>
  <si>
    <t>Cantidad</t>
  </si>
  <si>
    <t xml:space="preserve">PROMEDIO                                                                                </t>
  </si>
  <si>
    <t>NOTAS:</t>
  </si>
  <si>
    <t>VALOR UNITARIO
SIN IVA</t>
  </si>
  <si>
    <t>Valor Total 
Incluido IVA</t>
  </si>
  <si>
    <t>ESTUDIO DEL SECTOR</t>
  </si>
  <si>
    <t>PORCENTAJE DIFERENCIAL (PROMEDIO/BAJA)</t>
  </si>
  <si>
    <t>25 % &lt; / &gt;</t>
  </si>
  <si>
    <t>TOTAL</t>
  </si>
  <si>
    <t>Valor Unitario
sin IVA</t>
  </si>
  <si>
    <t>Descripción del Bien o Servicio</t>
  </si>
  <si>
    <t>ANEXO 1 - ANÁLISIS DE COTIZACIONES</t>
  </si>
  <si>
    <t xml:space="preserve">EL PRESUPUESTO ASIGNADO AL PROCESO ES POR </t>
  </si>
  <si>
    <t>ANÁLISIS DE COTIZACIONES</t>
  </si>
  <si>
    <t>Elaboró</t>
  </si>
  <si>
    <t>Aprobó</t>
  </si>
  <si>
    <t>Catherine Herrera Muñoz
Pofesional Equipo Estudio del Sector
Subdirección Nacional de Gestión Contractual</t>
  </si>
  <si>
    <t>1)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</si>
  <si>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DESCRIPCIÓN DE LA NECESIDAD</t>
  </si>
  <si>
    <r>
      <t>VALOR COTIZACIÓN HÁBIL MÁS BAJA</t>
    </r>
    <r>
      <rPr>
        <b/>
        <sz val="10"/>
        <rFont val="Arial Narrow"/>
        <family val="2"/>
      </rPr>
      <t xml:space="preserve">      </t>
    </r>
    <r>
      <rPr>
        <b/>
        <sz val="10"/>
        <color indexed="10"/>
        <rFont val="Arial Narrow"/>
        <family val="2"/>
      </rPr>
      <t xml:space="preserve">                                                                                              </t>
    </r>
  </si>
  <si>
    <r>
      <t>VALOR COTIZACIÓN  HÁBIL MÁS ALTA</t>
    </r>
    <r>
      <rPr>
        <b/>
        <sz val="10"/>
        <rFont val="Arial Narrow"/>
        <family val="2"/>
      </rPr>
      <t xml:space="preserve">     </t>
    </r>
    <r>
      <rPr>
        <b/>
        <sz val="10"/>
        <color indexed="10"/>
        <rFont val="Arial Narrow"/>
        <family val="2"/>
      </rPr>
      <t xml:space="preserve">                                                                                              </t>
    </r>
  </si>
  <si>
    <t xml:space="preserve">ANÁLISIS DE COTIZACIONES </t>
  </si>
  <si>
    <t>MEDIA ARITMÉTICA BAJA</t>
  </si>
  <si>
    <t xml:space="preserve">PROYECCIÓN DE COSTOS </t>
  </si>
  <si>
    <t>ANEXO 4 - ESTUDIO DEL SECTOR</t>
  </si>
  <si>
    <t>Valor IVA</t>
  </si>
  <si>
    <t>Valor Unitario incluido IVA</t>
  </si>
  <si>
    <t>Valor Total
incluido IVA</t>
  </si>
  <si>
    <t>Gustavo Palacio Olarte
Coordinador Equipo Estudio del Sector
Subdirección Nacional de Gestión Contractual</t>
  </si>
  <si>
    <t>Fecha de elaboración: 09/09/2026</t>
  </si>
  <si>
    <t>COTIZACIÓN 1 - BMIND</t>
  </si>
  <si>
    <t>COTIZACIÓN 2 - ENTELGY</t>
  </si>
  <si>
    <t>COTIZACIÓN 3 - IT CROWD S.A.S</t>
  </si>
  <si>
    <t>COTIZACIÓN 4 - GLOBAL TECHNOLOGY SERVICES GTS SA</t>
  </si>
  <si>
    <t>COTIZACIÓN 5 - TAK COLOMBIA</t>
  </si>
  <si>
    <t>ORACLE CUSTOMER SUCCESS SERVICES CSS (SEGÚN FICHA TÉCNICA)</t>
  </si>
  <si>
    <t>PAQUETES DE SERVICIOS PROFESIONALES</t>
  </si>
  <si>
    <t xml:space="preserve">PRESTACIÓN DE SERVICIOS ESPECIALIZADOS ORACLE CUSTOMER SUCCESS SERVICES (CSS) PARA LA MIGRACIÓN DE LAS BASES DE DATOS INSTITUCIONALES DE LA FISCALÍA GENERAL DE LA NACIÓN </t>
  </si>
  <si>
    <t>1) Se realizó el estudio con cinco (5) cotizaciones, las cuales cumplen con lo solicitado por la Fiscalía General de la Nación.</t>
  </si>
  <si>
    <t>3) El valor de las Cotizaciones 2 y 3 correspondientes a ENTELGY y IT CROWD S.A.S no serán consideradas dentro del análisis, en la medida en que se identifican como datos atípicos frente al comportamiento del mercado, lo que evidencia una desviación significativa respecto de los valores de referencia. Esta determinación se adopta en cumplimiento de lo previsto en el numeral 8.3.4 de la Guía para la Elaboración de Estudios de Sector.</t>
  </si>
  <si>
    <t>2) Se aplica la fórmula de promedio considerado un margen cercano entre los valores cotizados; por ello, este método permite obtener un valor de referencia y representativo del mercado.</t>
  </si>
  <si>
    <t>4)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</si>
  <si>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ANEXO 3 - RESULTADO DE COTIZACIONES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</si>
</sst>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quot;$&quot;\ #,##0.00"/>
  </numFmts>
  <fonts count="15" x14ac:knownFonts="1">
    <font>
      <sz val="11"/>
      <color theme="1"/>
      <name val="Aptos Narrow"/>
      <family val="2"/>
      <scheme val="minor"/>
    </font>
    <font>
      <sz val="11"/>
      <color theme="1"/>
      <name val="Aptos Narrow"/>
      <family val="2"/>
      <scheme val="minor"/>
    </font>
    <font>
      <sz val="8"/>
      <name val="Aptos Narrow"/>
      <family val="2"/>
      <scheme val="minor"/>
    </font>
    <font>
      <sz val="10"/>
      <name val="Arial"/>
      <family val="2"/>
    </font>
    <font>
      <sz val="10"/>
      <color theme="1"/>
      <name val="Arial Narrow"/>
      <family val="2"/>
    </font>
    <font>
      <b/>
      <sz val="10"/>
      <color theme="1"/>
      <name val="Arial Narrow"/>
      <family val="2"/>
    </font>
    <font>
      <b/>
      <sz val="10"/>
      <name val="Arial Narrow"/>
      <family val="2"/>
    </font>
    <font>
      <b/>
      <sz val="10"/>
      <color rgb="FF000000"/>
      <name val="Arial Narrow"/>
      <family val="2"/>
    </font>
    <font>
      <b/>
      <sz val="10"/>
      <color rgb="FFFF0000"/>
      <name val="Arial Narrow"/>
      <family val="2"/>
    </font>
    <font>
      <b/>
      <sz val="10"/>
      <color indexed="10"/>
      <name val="Arial Narrow"/>
      <family val="2"/>
    </font>
    <font>
      <sz val="10"/>
      <name val="Arial Narrow"/>
      <family val="2"/>
    </font>
    <font>
      <sz val="8"/>
      <name val="Arial Narrow"/>
      <family val="2"/>
    </font>
    <font>
      <sz val="8"/>
      <color theme="1"/>
      <name val="Arial Narrow"/>
      <family val="2"/>
    </font>
    <font>
      <sz val="10"/>
      <color rgb="FFFF0000"/>
      <name val="Arial Narrow"/>
      <family val="2"/>
    </font>
    <font>
      <b/>
      <sz val="13"/>
      <color theme="1"/>
      <name val="Arial Narrow"/>
      <family val="2"/>
    </font>
  </fonts>
  <fills count="10">
    <fill>
      <patternFill patternType="none"/>
    </fill>
    <fill>
      <patternFill patternType="gray125"/>
    </fill>
    <fill>
      <patternFill patternType="solid">
        <fgColor rgb="FFF2F2F2"/>
        <bgColor indexed="64"/>
      </patternFill>
    </fill>
    <fill>
      <patternFill patternType="solid">
        <fgColor theme="3" tint="0.89999084444715716"/>
        <bgColor indexed="64"/>
      </patternFill>
    </fill>
    <fill>
      <patternFill patternType="solid">
        <fgColor indexed="22"/>
        <bgColor indexed="64"/>
      </patternFill>
    </fill>
    <fill>
      <patternFill patternType="solid">
        <fgColor theme="0"/>
        <bgColor indexed="64"/>
      </patternFill>
    </fill>
    <fill>
      <patternFill patternType="solid">
        <fgColor theme="3" tint="0.749992370372631"/>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8"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auto="1"/>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4">
    <xf numFmtId="0" fontId="0" fillId="0" borderId="0"/>
    <xf numFmtId="9" fontId="1" fillId="0" borderId="0" applyFont="0" applyFill="0" applyBorder="0" applyAlignment="0" applyProtection="0"/>
    <xf numFmtId="0" fontId="3" fillId="0" borderId="0"/>
    <xf numFmtId="0" fontId="1" fillId="0" borderId="0"/>
  </cellStyleXfs>
  <cellXfs count="95">
    <xf numFmtId="0" fontId="0" fillId="0" borderId="0" xfId="0"/>
    <xf numFmtId="0" fontId="4" fillId="0" borderId="0" xfId="0" applyFont="1"/>
    <xf numFmtId="0" fontId="7" fillId="2" borderId="6" xfId="0" applyFont="1" applyFill="1" applyBorder="1" applyAlignment="1">
      <alignment horizontal="center" vertical="center" wrapText="1"/>
    </xf>
    <xf numFmtId="10" fontId="4" fillId="0" borderId="0" xfId="1" applyNumberFormat="1" applyFont="1" applyAlignment="1">
      <alignment vertical="center"/>
    </xf>
    <xf numFmtId="0" fontId="7" fillId="2" borderId="5" xfId="0" applyFont="1" applyFill="1" applyBorder="1" applyAlignment="1">
      <alignment horizontal="center" vertical="center" wrapText="1"/>
    </xf>
    <xf numFmtId="0" fontId="8" fillId="4" borderId="5" xfId="2" applyFont="1" applyFill="1" applyBorder="1" applyAlignment="1">
      <alignment horizontal="center" vertical="center" wrapText="1"/>
    </xf>
    <xf numFmtId="0" fontId="9" fillId="4" borderId="5" xfId="2" applyFont="1" applyFill="1" applyBorder="1" applyAlignment="1">
      <alignment horizontal="center" vertical="center" wrapText="1"/>
    </xf>
    <xf numFmtId="0" fontId="6" fillId="4" borderId="1" xfId="2" applyFont="1" applyFill="1" applyBorder="1" applyAlignment="1">
      <alignment horizontal="center" vertical="center" wrapText="1"/>
    </xf>
    <xf numFmtId="0" fontId="8" fillId="4" borderId="1" xfId="2" applyFont="1" applyFill="1" applyBorder="1" applyAlignment="1">
      <alignment horizontal="center" vertical="center" wrapText="1"/>
    </xf>
    <xf numFmtId="165" fontId="4" fillId="0" borderId="0" xfId="0" applyNumberFormat="1" applyFont="1"/>
    <xf numFmtId="164" fontId="10" fillId="5" borderId="1" xfId="2" applyNumberFormat="1" applyFont="1" applyFill="1" applyBorder="1" applyAlignment="1">
      <alignment horizontal="center" vertical="center" wrapText="1"/>
    </xf>
    <xf numFmtId="10" fontId="6" fillId="5" borderId="1" xfId="1" applyNumberFormat="1" applyFont="1" applyFill="1" applyBorder="1" applyAlignment="1">
      <alignment horizontal="center" vertical="center" wrapText="1"/>
    </xf>
    <xf numFmtId="165" fontId="4"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4" fillId="6" borderId="1" xfId="0" applyFont="1" applyFill="1" applyBorder="1"/>
    <xf numFmtId="0" fontId="4" fillId="6" borderId="2" xfId="0" applyFont="1" applyFill="1" applyBorder="1"/>
    <xf numFmtId="165" fontId="5" fillId="6" borderId="1" xfId="0" applyNumberFormat="1" applyFont="1" applyFill="1" applyBorder="1" applyAlignment="1">
      <alignment horizontal="center" vertical="center"/>
    </xf>
    <xf numFmtId="0" fontId="6" fillId="0" borderId="0" xfId="0" applyFont="1" applyAlignment="1">
      <alignment vertical="center"/>
    </xf>
    <xf numFmtId="0" fontId="10" fillId="0" borderId="0" xfId="0" applyFont="1" applyAlignment="1">
      <alignment vertical="center"/>
    </xf>
    <xf numFmtId="0" fontId="12" fillId="0" borderId="0" xfId="0" applyFont="1"/>
    <xf numFmtId="164" fontId="4" fillId="5" borderId="1" xfId="0" applyNumberFormat="1" applyFont="1" applyFill="1" applyBorder="1" applyAlignment="1">
      <alignment horizontal="center" vertical="center"/>
    </xf>
    <xf numFmtId="0" fontId="10" fillId="5" borderId="0" xfId="0" applyFont="1" applyFill="1"/>
    <xf numFmtId="0" fontId="4" fillId="0" borderId="0" xfId="0" applyFont="1" applyAlignment="1">
      <alignment vertical="center" wrapText="1"/>
    </xf>
    <xf numFmtId="10" fontId="6" fillId="5" borderId="0" xfId="1" applyNumberFormat="1" applyFont="1" applyFill="1" applyBorder="1" applyAlignment="1">
      <alignment horizontal="center" vertical="center" wrapText="1"/>
    </xf>
    <xf numFmtId="0" fontId="5" fillId="5" borderId="0" xfId="0" applyFont="1" applyFill="1" applyAlignment="1">
      <alignment horizontal="center"/>
    </xf>
    <xf numFmtId="0" fontId="4" fillId="5" borderId="0" xfId="0" applyFont="1" applyFill="1"/>
    <xf numFmtId="165" fontId="5" fillId="5" borderId="0" xfId="0" applyNumberFormat="1" applyFont="1" applyFill="1" applyAlignment="1">
      <alignment horizontal="center" vertical="center"/>
    </xf>
    <xf numFmtId="0" fontId="4" fillId="5" borderId="0" xfId="0" applyFont="1" applyFill="1" applyAlignment="1">
      <alignment horizontal="center" vertical="center" wrapText="1"/>
    </xf>
    <xf numFmtId="0" fontId="5" fillId="0" borderId="0" xfId="0" applyFont="1"/>
    <xf numFmtId="0" fontId="6" fillId="5" borderId="0" xfId="0" applyFont="1" applyFill="1" applyAlignment="1">
      <alignment vertical="center"/>
    </xf>
    <xf numFmtId="0" fontId="10" fillId="5" borderId="0" xfId="0" applyFont="1" applyFill="1" applyAlignment="1">
      <alignment vertical="center"/>
    </xf>
    <xf numFmtId="0" fontId="6" fillId="5" borderId="0" xfId="0" applyFont="1" applyFill="1" applyAlignment="1">
      <alignment vertical="center" wrapText="1"/>
    </xf>
    <xf numFmtId="0" fontId="11" fillId="5" borderId="1" xfId="0" applyFont="1" applyFill="1" applyBorder="1" applyAlignment="1">
      <alignment horizontal="center" vertical="center" wrapText="1"/>
    </xf>
    <xf numFmtId="0" fontId="13" fillId="5" borderId="0" xfId="0" applyFont="1" applyFill="1" applyAlignment="1">
      <alignment horizontal="left" vertical="center" wrapText="1"/>
    </xf>
    <xf numFmtId="0" fontId="13" fillId="5" borderId="0" xfId="0" applyFont="1" applyFill="1"/>
    <xf numFmtId="14" fontId="12" fillId="5" borderId="1" xfId="0" applyNumberFormat="1" applyFont="1" applyFill="1" applyBorder="1" applyAlignment="1">
      <alignment horizontal="center" vertical="center"/>
    </xf>
    <xf numFmtId="0" fontId="12" fillId="5" borderId="0" xfId="0" applyFont="1" applyFill="1"/>
    <xf numFmtId="0" fontId="10" fillId="5" borderId="0" xfId="0" applyFont="1" applyFill="1" applyAlignment="1">
      <alignment horizontal="left" vertical="center" wrapText="1"/>
    </xf>
    <xf numFmtId="14" fontId="11" fillId="5" borderId="2" xfId="0" applyNumberFormat="1" applyFont="1" applyFill="1" applyBorder="1" applyAlignment="1">
      <alignment horizontal="center" vertical="center"/>
    </xf>
    <xf numFmtId="165" fontId="4" fillId="5" borderId="1" xfId="0" applyNumberFormat="1" applyFont="1" applyFill="1" applyBorder="1" applyAlignment="1">
      <alignment horizontal="center" vertical="center"/>
    </xf>
    <xf numFmtId="165" fontId="4" fillId="5" borderId="0" xfId="0" applyNumberFormat="1" applyFont="1" applyFill="1"/>
    <xf numFmtId="0" fontId="6" fillId="5" borderId="3" xfId="3" applyFont="1" applyFill="1" applyBorder="1" applyAlignment="1">
      <alignment horizontal="left" vertical="center" wrapText="1"/>
    </xf>
    <xf numFmtId="0" fontId="10" fillId="5" borderId="0" xfId="0" applyFont="1" applyFill="1" applyAlignment="1">
      <alignment vertical="center" wrapText="1"/>
    </xf>
    <xf numFmtId="165" fontId="10" fillId="5" borderId="0" xfId="0" applyNumberFormat="1" applyFont="1" applyFill="1" applyAlignment="1">
      <alignmen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14" fontId="11" fillId="5" borderId="1" xfId="0" applyNumberFormat="1" applyFont="1" applyFill="1" applyBorder="1" applyAlignment="1">
      <alignment horizontal="center" vertical="center"/>
    </xf>
    <xf numFmtId="164" fontId="10" fillId="0" borderId="1" xfId="0" applyNumberFormat="1" applyFont="1" applyBorder="1" applyAlignment="1">
      <alignment horizontal="center" vertical="center"/>
    </xf>
    <xf numFmtId="165" fontId="4" fillId="8" borderId="1" xfId="0" applyNumberFormat="1" applyFont="1" applyFill="1" applyBorder="1" applyAlignment="1">
      <alignment horizontal="center" vertical="center"/>
    </xf>
    <xf numFmtId="164" fontId="10" fillId="9" borderId="1" xfId="2" applyNumberFormat="1"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6" fillId="5" borderId="2" xfId="3" applyFont="1" applyFill="1" applyBorder="1" applyAlignment="1">
      <alignment horizontal="left" vertical="center" wrapText="1"/>
    </xf>
    <xf numFmtId="0" fontId="6" fillId="5" borderId="4" xfId="3" applyFont="1" applyFill="1" applyBorder="1" applyAlignment="1">
      <alignment horizontal="left" vertical="center" wrapText="1"/>
    </xf>
    <xf numFmtId="0" fontId="4" fillId="0" borderId="1" xfId="0" applyFont="1" applyBorder="1" applyAlignment="1">
      <alignment horizontal="center"/>
    </xf>
    <xf numFmtId="0" fontId="5" fillId="7" borderId="1" xfId="0" applyFont="1" applyFill="1" applyBorder="1" applyAlignment="1">
      <alignment horizontal="center" vertical="center"/>
    </xf>
    <xf numFmtId="0" fontId="10" fillId="5" borderId="2" xfId="0" applyFont="1" applyFill="1" applyBorder="1" applyAlignment="1">
      <alignment horizontal="justify" vertical="center" wrapText="1"/>
    </xf>
    <xf numFmtId="0" fontId="10" fillId="5" borderId="3" xfId="0" applyFont="1" applyFill="1" applyBorder="1" applyAlignment="1">
      <alignment horizontal="justify" vertical="center" wrapText="1"/>
    </xf>
    <xf numFmtId="0" fontId="10" fillId="5" borderId="4" xfId="0" applyFont="1" applyFill="1" applyBorder="1" applyAlignment="1">
      <alignment horizontal="justify" vertical="center" wrapText="1"/>
    </xf>
    <xf numFmtId="0" fontId="5" fillId="6" borderId="5" xfId="0" applyFont="1" applyFill="1" applyBorder="1" applyAlignment="1">
      <alignment horizontal="center" vertical="center" wrapText="1"/>
    </xf>
    <xf numFmtId="0" fontId="4" fillId="6" borderId="2" xfId="0" applyFont="1" applyFill="1" applyBorder="1" applyAlignment="1">
      <alignment horizontal="center"/>
    </xf>
    <xf numFmtId="0" fontId="4" fillId="6" borderId="3" xfId="0" applyFont="1" applyFill="1" applyBorder="1" applyAlignment="1">
      <alignment horizontal="center"/>
    </xf>
    <xf numFmtId="0" fontId="4" fillId="6" borderId="4" xfId="0" applyFont="1" applyFill="1" applyBorder="1" applyAlignment="1">
      <alignment horizontal="center"/>
    </xf>
    <xf numFmtId="0" fontId="12" fillId="5" borderId="10" xfId="0" applyFont="1" applyFill="1" applyBorder="1" applyAlignment="1">
      <alignment horizontal="center"/>
    </xf>
    <xf numFmtId="0" fontId="12" fillId="5" borderId="0" xfId="0" applyFont="1" applyFill="1" applyAlignment="1">
      <alignment horizontal="center"/>
    </xf>
    <xf numFmtId="0" fontId="10" fillId="5" borderId="0" xfId="0" applyFont="1" applyFill="1" applyAlignment="1">
      <alignment horizontal="left"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5" fillId="6" borderId="2" xfId="0" applyFont="1" applyFill="1" applyBorder="1" applyAlignment="1">
      <alignment horizontal="center" vertical="center"/>
    </xf>
    <xf numFmtId="0" fontId="5" fillId="6" borderId="3" xfId="0" applyFont="1" applyFill="1" applyBorder="1" applyAlignment="1">
      <alignment horizontal="center" vertical="center"/>
    </xf>
    <xf numFmtId="0" fontId="5" fillId="6" borderId="4" xfId="0" applyFont="1" applyFill="1" applyBorder="1" applyAlignment="1">
      <alignment horizontal="center" vertical="center"/>
    </xf>
    <xf numFmtId="0" fontId="5" fillId="7" borderId="2" xfId="0" applyFont="1" applyFill="1" applyBorder="1" applyAlignment="1">
      <alignment horizontal="center" vertical="center"/>
    </xf>
    <xf numFmtId="0" fontId="5" fillId="7" borderId="3" xfId="0" applyFont="1" applyFill="1" applyBorder="1" applyAlignment="1">
      <alignment horizontal="center" vertical="center"/>
    </xf>
    <xf numFmtId="0" fontId="5" fillId="7" borderId="4" xfId="0" applyFont="1" applyFill="1" applyBorder="1" applyAlignment="1">
      <alignment horizontal="center" vertical="center"/>
    </xf>
    <xf numFmtId="0" fontId="5" fillId="6" borderId="1" xfId="0" applyFont="1" applyFill="1" applyBorder="1" applyAlignment="1">
      <alignment horizontal="center" vertical="center" wrapText="1"/>
    </xf>
    <xf numFmtId="0" fontId="10" fillId="5" borderId="2" xfId="0" applyFont="1" applyFill="1" applyBorder="1" applyAlignment="1">
      <alignment horizontal="justify" vertical="justify" wrapText="1"/>
    </xf>
    <xf numFmtId="0" fontId="10" fillId="5" borderId="3" xfId="0" applyFont="1" applyFill="1" applyBorder="1" applyAlignment="1">
      <alignment horizontal="justify" vertical="justify" wrapText="1"/>
    </xf>
    <xf numFmtId="0" fontId="10" fillId="5" borderId="4" xfId="0" applyFont="1" applyFill="1" applyBorder="1" applyAlignment="1">
      <alignment horizontal="justify" vertical="justify" wrapText="1"/>
    </xf>
    <xf numFmtId="0" fontId="11" fillId="5" borderId="10" xfId="0" applyFont="1" applyFill="1" applyBorder="1" applyAlignment="1">
      <alignment horizontal="center"/>
    </xf>
    <xf numFmtId="0" fontId="11" fillId="5" borderId="0" xfId="0" applyFont="1" applyFill="1" applyAlignment="1">
      <alignment horizontal="center"/>
    </xf>
    <xf numFmtId="0" fontId="14" fillId="5" borderId="1" xfId="0" applyFont="1" applyFill="1" applyBorder="1" applyAlignment="1">
      <alignment horizontal="center" vertical="center"/>
    </xf>
    <xf numFmtId="165" fontId="14" fillId="5" borderId="2" xfId="0" applyNumberFormat="1" applyFont="1" applyFill="1" applyBorder="1" applyAlignment="1">
      <alignment horizontal="center" vertical="center"/>
    </xf>
    <xf numFmtId="165" fontId="14" fillId="5" borderId="3" xfId="0" applyNumberFormat="1" applyFont="1" applyFill="1" applyBorder="1" applyAlignment="1">
      <alignment horizontal="center" vertical="center"/>
    </xf>
    <xf numFmtId="165" fontId="14" fillId="5" borderId="4" xfId="0" applyNumberFormat="1" applyFont="1" applyFill="1" applyBorder="1" applyAlignment="1">
      <alignment horizontal="center" vertical="center"/>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5" fillId="6" borderId="7" xfId="0" applyFont="1" applyFill="1" applyBorder="1" applyAlignment="1">
      <alignment horizontal="center"/>
    </xf>
    <xf numFmtId="0" fontId="5" fillId="6" borderId="8" xfId="0" applyFont="1" applyFill="1" applyBorder="1" applyAlignment="1">
      <alignment horizontal="center"/>
    </xf>
    <xf numFmtId="0" fontId="5" fillId="6" borderId="9" xfId="0" applyFont="1" applyFill="1" applyBorder="1" applyAlignment="1">
      <alignment horizontal="center"/>
    </xf>
  </cellXfs>
  <cellStyles count="4">
    <cellStyle name="Normal" xfId="0" builtinId="0"/>
    <cellStyle name="Normal 5" xfId="3" xr:uid="{50B33DEF-495E-4FC0-86CB-5F640C9FBC61}"/>
    <cellStyle name="Normal_HERRAMIENTAS PARA TRANSPORTE" xfId="2" xr:uid="{DD0249C0-33BF-41F8-817D-8F1A5DC6B7AF}"/>
    <cellStyle name="Porcentaje" xfId="1" builtinId="5"/>
  </cellStyles>
  <dxfs count="4">
    <dxf>
      <font>
        <color rgb="FF00B050"/>
      </font>
    </dxf>
    <dxf>
      <font>
        <color rgb="FFFF0000"/>
      </font>
    </dxf>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200024</xdr:colOff>
      <xdr:row>1</xdr:row>
      <xdr:rowOff>266700</xdr:rowOff>
    </xdr:from>
    <xdr:ext cx="2066925" cy="485775"/>
    <xdr:pic>
      <xdr:nvPicPr>
        <xdr:cNvPr id="3" name="image1.png">
          <a:extLst>
            <a:ext uri="{FF2B5EF4-FFF2-40B4-BE49-F238E27FC236}">
              <a16:creationId xmlns:a16="http://schemas.microsoft.com/office/drawing/2014/main" id="{BC7EAE87-AA9B-4DB5-8D90-F91DC0E2F536}"/>
            </a:ext>
          </a:extLst>
        </xdr:cNvPr>
        <xdr:cNvPicPr preferRelativeResize="0"/>
      </xdr:nvPicPr>
      <xdr:blipFill>
        <a:blip xmlns:r="http://schemas.openxmlformats.org/officeDocument/2006/relationships" r:embed="rId1" cstate="print"/>
        <a:stretch>
          <a:fillRect/>
        </a:stretch>
      </xdr:blipFill>
      <xdr:spPr>
        <a:xfrm>
          <a:off x="438149" y="476250"/>
          <a:ext cx="2066925" cy="485775"/>
        </a:xfrm>
        <a:prstGeom prst="rect">
          <a:avLst/>
        </a:prstGeom>
        <a:noFill/>
      </xdr:spPr>
    </xdr:pic>
    <xdr:clientData fLocksWithSheet="0"/>
  </xdr:oneCellAnchor>
  <xdr:twoCellAnchor editAs="oneCell">
    <xdr:from>
      <xdr:col>3</xdr:col>
      <xdr:colOff>374921</xdr:colOff>
      <xdr:row>16</xdr:row>
      <xdr:rowOff>42638</xdr:rowOff>
    </xdr:from>
    <xdr:to>
      <xdr:col>3</xdr:col>
      <xdr:colOff>674555</xdr:colOff>
      <xdr:row>16</xdr:row>
      <xdr:rowOff>438499</xdr:rowOff>
    </xdr:to>
    <xdr:pic>
      <xdr:nvPicPr>
        <xdr:cNvPr id="5" name="Imagen 4" descr="Dibujo en blanco y negroDescripción generada automáticamente con confianza baja">
          <a:extLst>
            <a:ext uri="{FF2B5EF4-FFF2-40B4-BE49-F238E27FC236}">
              <a16:creationId xmlns:a16="http://schemas.microsoft.com/office/drawing/2014/main" id="{E6B71D10-C0BC-B1A5-AFD2-96D144B2C79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251471" y="6443438"/>
          <a:ext cx="299634" cy="395861"/>
        </a:xfrm>
        <a:prstGeom prst="rect">
          <a:avLst/>
        </a:prstGeom>
        <a:noFill/>
        <a:ln>
          <a:noFill/>
        </a:ln>
      </xdr:spPr>
    </xdr:pic>
    <xdr:clientData/>
  </xdr:twoCellAnchor>
  <xdr:twoCellAnchor editAs="oneCell">
    <xdr:from>
      <xdr:col>3</xdr:col>
      <xdr:colOff>152400</xdr:colOff>
      <xdr:row>17</xdr:row>
      <xdr:rowOff>66675</xdr:rowOff>
    </xdr:from>
    <xdr:to>
      <xdr:col>3</xdr:col>
      <xdr:colOff>934720</xdr:colOff>
      <xdr:row>17</xdr:row>
      <xdr:rowOff>399415</xdr:rowOff>
    </xdr:to>
    <xdr:pic>
      <xdr:nvPicPr>
        <xdr:cNvPr id="8" name="Imagen 7">
          <a:extLst>
            <a:ext uri="{FF2B5EF4-FFF2-40B4-BE49-F238E27FC236}">
              <a16:creationId xmlns:a16="http://schemas.microsoft.com/office/drawing/2014/main" id="{37353E9E-CE3E-46AB-9B67-BEB80C72082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028950" y="7162800"/>
          <a:ext cx="782320" cy="3327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428625</xdr:colOff>
      <xdr:row>1</xdr:row>
      <xdr:rowOff>342900</xdr:rowOff>
    </xdr:from>
    <xdr:ext cx="2066925" cy="485775"/>
    <xdr:pic>
      <xdr:nvPicPr>
        <xdr:cNvPr id="2" name="image1.png">
          <a:extLst>
            <a:ext uri="{FF2B5EF4-FFF2-40B4-BE49-F238E27FC236}">
              <a16:creationId xmlns:a16="http://schemas.microsoft.com/office/drawing/2014/main" id="{BF2926CD-15EC-4D5A-ABA3-48AA63960255}"/>
            </a:ext>
          </a:extLst>
        </xdr:cNvPr>
        <xdr:cNvPicPr preferRelativeResize="0"/>
      </xdr:nvPicPr>
      <xdr:blipFill>
        <a:blip xmlns:r="http://schemas.openxmlformats.org/officeDocument/2006/relationships" r:embed="rId1" cstate="print"/>
        <a:stretch>
          <a:fillRect/>
        </a:stretch>
      </xdr:blipFill>
      <xdr:spPr>
        <a:xfrm>
          <a:off x="666750" y="504825"/>
          <a:ext cx="2066925" cy="485775"/>
        </a:xfrm>
        <a:prstGeom prst="rect">
          <a:avLst/>
        </a:prstGeom>
        <a:noFill/>
      </xdr:spPr>
    </xdr:pic>
    <xdr:clientData fLocksWithSheet="0"/>
  </xdr:oneCellAnchor>
  <xdr:twoCellAnchor editAs="oneCell">
    <xdr:from>
      <xdr:col>3</xdr:col>
      <xdr:colOff>304733</xdr:colOff>
      <xdr:row>13</xdr:row>
      <xdr:rowOff>44753</xdr:rowOff>
    </xdr:from>
    <xdr:to>
      <xdr:col>3</xdr:col>
      <xdr:colOff>509117</xdr:colOff>
      <xdr:row>13</xdr:row>
      <xdr:rowOff>421199</xdr:rowOff>
    </xdr:to>
    <xdr:pic>
      <xdr:nvPicPr>
        <xdr:cNvPr id="5" name="Imagen 4" descr="Dibujo en blanco y negroDescripción generada automáticamente con confianza baja">
          <a:extLst>
            <a:ext uri="{FF2B5EF4-FFF2-40B4-BE49-F238E27FC236}">
              <a16:creationId xmlns:a16="http://schemas.microsoft.com/office/drawing/2014/main" id="{FEDF0C4B-510D-63CA-183F-2034D7F58D4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505133" y="9188753"/>
          <a:ext cx="204384" cy="376446"/>
        </a:xfrm>
        <a:prstGeom prst="rect">
          <a:avLst/>
        </a:prstGeom>
        <a:noFill/>
        <a:ln>
          <a:noFill/>
        </a:ln>
      </xdr:spPr>
    </xdr:pic>
    <xdr:clientData/>
  </xdr:twoCellAnchor>
  <xdr:twoCellAnchor editAs="oneCell">
    <xdr:from>
      <xdr:col>3</xdr:col>
      <xdr:colOff>38100</xdr:colOff>
      <xdr:row>14</xdr:row>
      <xdr:rowOff>133350</xdr:rowOff>
    </xdr:from>
    <xdr:to>
      <xdr:col>3</xdr:col>
      <xdr:colOff>730841</xdr:colOff>
      <xdr:row>14</xdr:row>
      <xdr:rowOff>427990</xdr:rowOff>
    </xdr:to>
    <xdr:pic>
      <xdr:nvPicPr>
        <xdr:cNvPr id="8" name="Imagen 7">
          <a:extLst>
            <a:ext uri="{FF2B5EF4-FFF2-40B4-BE49-F238E27FC236}">
              <a16:creationId xmlns:a16="http://schemas.microsoft.com/office/drawing/2014/main" id="{EB9E2431-74B6-470F-89B0-348A74B6D0E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095625" y="6638925"/>
          <a:ext cx="692741" cy="29464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352425</xdr:colOff>
      <xdr:row>1</xdr:row>
      <xdr:rowOff>257175</xdr:rowOff>
    </xdr:from>
    <xdr:ext cx="2066925" cy="485775"/>
    <xdr:pic>
      <xdr:nvPicPr>
        <xdr:cNvPr id="2" name="image1.png">
          <a:extLst>
            <a:ext uri="{FF2B5EF4-FFF2-40B4-BE49-F238E27FC236}">
              <a16:creationId xmlns:a16="http://schemas.microsoft.com/office/drawing/2014/main" id="{A8B273F0-B6CB-45B9-BE0D-38E3854DDFAA}"/>
            </a:ext>
          </a:extLst>
        </xdr:cNvPr>
        <xdr:cNvPicPr preferRelativeResize="0"/>
      </xdr:nvPicPr>
      <xdr:blipFill>
        <a:blip xmlns:r="http://schemas.openxmlformats.org/officeDocument/2006/relationships" r:embed="rId1" cstate="print"/>
        <a:stretch>
          <a:fillRect/>
        </a:stretch>
      </xdr:blipFill>
      <xdr:spPr>
        <a:xfrm>
          <a:off x="523875" y="466725"/>
          <a:ext cx="2066925" cy="485775"/>
        </a:xfrm>
        <a:prstGeom prst="rect">
          <a:avLst/>
        </a:prstGeom>
        <a:noFill/>
      </xdr:spPr>
    </xdr:pic>
    <xdr:clientData fLocksWithSheet="0"/>
  </xdr:oneCellAnchor>
  <xdr:twoCellAnchor editAs="oneCell">
    <xdr:from>
      <xdr:col>3</xdr:col>
      <xdr:colOff>192916</xdr:colOff>
      <xdr:row>15</xdr:row>
      <xdr:rowOff>59919</xdr:rowOff>
    </xdr:from>
    <xdr:to>
      <xdr:col>3</xdr:col>
      <xdr:colOff>472598</xdr:colOff>
      <xdr:row>15</xdr:row>
      <xdr:rowOff>455055</xdr:rowOff>
    </xdr:to>
    <xdr:pic>
      <xdr:nvPicPr>
        <xdr:cNvPr id="5" name="Imagen 4" descr="Dibujo en blanco y negroDescripción generada automáticamente con confianza baja">
          <a:extLst>
            <a:ext uri="{FF2B5EF4-FFF2-40B4-BE49-F238E27FC236}">
              <a16:creationId xmlns:a16="http://schemas.microsoft.com/office/drawing/2014/main" id="{126890E0-C372-7781-257A-0091ADE2E87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240916" y="9127719"/>
          <a:ext cx="279682" cy="395136"/>
        </a:xfrm>
        <a:prstGeom prst="rect">
          <a:avLst/>
        </a:prstGeom>
        <a:noFill/>
        <a:ln>
          <a:noFill/>
        </a:ln>
      </xdr:spPr>
    </xdr:pic>
    <xdr:clientData/>
  </xdr:twoCellAnchor>
  <xdr:twoCellAnchor editAs="oneCell">
    <xdr:from>
      <xdr:col>3</xdr:col>
      <xdr:colOff>38100</xdr:colOff>
      <xdr:row>16</xdr:row>
      <xdr:rowOff>133350</xdr:rowOff>
    </xdr:from>
    <xdr:to>
      <xdr:col>3</xdr:col>
      <xdr:colOff>730841</xdr:colOff>
      <xdr:row>16</xdr:row>
      <xdr:rowOff>427990</xdr:rowOff>
    </xdr:to>
    <xdr:pic>
      <xdr:nvPicPr>
        <xdr:cNvPr id="6" name="Imagen 5">
          <a:extLst>
            <a:ext uri="{FF2B5EF4-FFF2-40B4-BE49-F238E27FC236}">
              <a16:creationId xmlns:a16="http://schemas.microsoft.com/office/drawing/2014/main" id="{25ACAB58-DB8A-4F09-9BBD-A79DAE95756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095625" y="6638925"/>
          <a:ext cx="692741" cy="294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3AB22-C042-4D3C-B900-8EFF28F005FD}">
  <dimension ref="A2:AB22"/>
  <sheetViews>
    <sheetView showGridLines="0" zoomScaleNormal="100" workbookViewId="0">
      <selection activeCell="B12" sqref="B12:P12"/>
    </sheetView>
  </sheetViews>
  <sheetFormatPr baseColWidth="10" defaultRowHeight="12.75" outlineLevelCol="1" x14ac:dyDescent="0.2"/>
  <cols>
    <col min="1" max="1" width="3.5703125" style="1" customWidth="1"/>
    <col min="2" max="2" width="7.5703125" style="1" customWidth="1"/>
    <col min="3" max="3" width="32" style="1" customWidth="1"/>
    <col min="4" max="4" width="17.140625" style="1" customWidth="1"/>
    <col min="5" max="5" width="10.140625" style="1" customWidth="1"/>
    <col min="6" max="6" width="2.7109375" style="1" customWidth="1"/>
    <col min="7" max="7" width="15.42578125" style="1" customWidth="1"/>
    <col min="8" max="8" width="2.7109375" style="1" customWidth="1"/>
    <col min="9" max="9" width="15.42578125" style="1" customWidth="1"/>
    <col min="10" max="10" width="2.7109375" style="1" customWidth="1"/>
    <col min="11" max="11" width="15.42578125" style="1" customWidth="1"/>
    <col min="12" max="12" width="2.7109375" style="1" customWidth="1"/>
    <col min="13" max="13" width="15.42578125" style="1" customWidth="1"/>
    <col min="14" max="14" width="2.7109375" style="1" customWidth="1"/>
    <col min="15" max="15" width="15.42578125" style="1" customWidth="1"/>
    <col min="16" max="16" width="2.7109375" style="1" customWidth="1"/>
    <col min="17" max="18" width="15.5703125" style="1" customWidth="1" outlineLevel="1"/>
    <col min="19" max="19" width="14.28515625" style="1" customWidth="1" outlineLevel="1"/>
    <col min="20" max="20" width="15" style="1" customWidth="1" outlineLevel="1"/>
    <col min="21" max="21" width="15.5703125" style="1" customWidth="1" outlineLevel="1"/>
    <col min="22" max="22" width="2.7109375" style="1" customWidth="1" outlineLevel="1"/>
    <col min="23" max="26" width="15.5703125" style="1" customWidth="1"/>
    <col min="27" max="27" width="11.42578125" style="1"/>
    <col min="28" max="28" width="15.7109375" style="1" customWidth="1"/>
    <col min="29" max="16384" width="11.42578125" style="1"/>
  </cols>
  <sheetData>
    <row r="2" spans="1:28" ht="30.75" customHeight="1" x14ac:dyDescent="0.2">
      <c r="B2" s="55"/>
      <c r="C2" s="55"/>
      <c r="D2" s="56" t="s">
        <v>13</v>
      </c>
      <c r="E2" s="56"/>
      <c r="F2" s="56"/>
      <c r="G2" s="56"/>
      <c r="H2" s="56"/>
      <c r="I2" s="56"/>
      <c r="J2" s="56"/>
      <c r="K2" s="56"/>
      <c r="L2" s="56"/>
      <c r="M2" s="56"/>
      <c r="N2" s="56"/>
      <c r="O2" s="56"/>
      <c r="P2" s="56"/>
      <c r="Q2" s="56"/>
      <c r="R2" s="56"/>
      <c r="S2" s="56"/>
      <c r="T2" s="56"/>
      <c r="U2" s="56"/>
      <c r="V2" s="56"/>
      <c r="W2" s="56"/>
      <c r="X2" s="56"/>
      <c r="Y2" s="56"/>
      <c r="Z2" s="56"/>
    </row>
    <row r="3" spans="1:28" ht="48.75" customHeight="1" x14ac:dyDescent="0.2">
      <c r="B3" s="55"/>
      <c r="C3" s="55"/>
      <c r="D3" s="50" t="s">
        <v>39</v>
      </c>
      <c r="E3" s="51"/>
      <c r="F3" s="51"/>
      <c r="G3" s="51"/>
      <c r="H3" s="51"/>
      <c r="I3" s="51"/>
      <c r="J3" s="51"/>
      <c r="K3" s="51"/>
      <c r="L3" s="51"/>
      <c r="M3" s="51"/>
      <c r="N3" s="51"/>
      <c r="O3" s="51"/>
      <c r="P3" s="51"/>
      <c r="Q3" s="51"/>
      <c r="R3" s="51"/>
      <c r="S3" s="51"/>
      <c r="T3" s="51"/>
      <c r="U3" s="51"/>
      <c r="V3" s="51"/>
      <c r="W3" s="51"/>
      <c r="X3" s="51"/>
      <c r="Y3" s="51"/>
      <c r="Z3" s="52"/>
    </row>
    <row r="4" spans="1:28" ht="72" customHeight="1" x14ac:dyDescent="0.2">
      <c r="B4" s="67" t="s">
        <v>20</v>
      </c>
      <c r="C4" s="68"/>
      <c r="D4" s="68"/>
      <c r="E4" s="69"/>
      <c r="G4" s="4" t="s">
        <v>32</v>
      </c>
      <c r="I4" s="4" t="s">
        <v>33</v>
      </c>
      <c r="K4" s="4" t="s">
        <v>34</v>
      </c>
      <c r="M4" s="4" t="s">
        <v>35</v>
      </c>
      <c r="O4" s="4" t="s">
        <v>36</v>
      </c>
      <c r="P4" s="25"/>
      <c r="Q4" s="5" t="s">
        <v>21</v>
      </c>
      <c r="R4" s="5" t="s">
        <v>3</v>
      </c>
      <c r="S4" s="5" t="s">
        <v>22</v>
      </c>
      <c r="T4" s="5" t="s">
        <v>8</v>
      </c>
      <c r="U4" s="6" t="s">
        <v>24</v>
      </c>
      <c r="W4" s="70" t="s">
        <v>15</v>
      </c>
      <c r="X4" s="71"/>
      <c r="Y4" s="71"/>
      <c r="Z4" s="72"/>
    </row>
    <row r="5" spans="1:28" ht="38.25" customHeight="1" x14ac:dyDescent="0.2">
      <c r="B5" s="2" t="s">
        <v>0</v>
      </c>
      <c r="C5" s="2" t="s">
        <v>12</v>
      </c>
      <c r="D5" s="2" t="s">
        <v>1</v>
      </c>
      <c r="E5" s="2" t="s">
        <v>2</v>
      </c>
      <c r="G5" s="4" t="s">
        <v>11</v>
      </c>
      <c r="I5" s="4" t="s">
        <v>11</v>
      </c>
      <c r="K5" s="4" t="s">
        <v>11</v>
      </c>
      <c r="M5" s="4" t="s">
        <v>11</v>
      </c>
      <c r="O5" s="4" t="s">
        <v>11</v>
      </c>
      <c r="Q5" s="7" t="s">
        <v>5</v>
      </c>
      <c r="R5" s="7" t="s">
        <v>5</v>
      </c>
      <c r="S5" s="7" t="s">
        <v>5</v>
      </c>
      <c r="T5" s="8" t="s">
        <v>9</v>
      </c>
      <c r="U5" s="7" t="s">
        <v>5</v>
      </c>
      <c r="W5" s="4" t="s">
        <v>11</v>
      </c>
      <c r="X5" s="4" t="s">
        <v>27</v>
      </c>
      <c r="Y5" s="4" t="s">
        <v>28</v>
      </c>
      <c r="Z5" s="4" t="s">
        <v>29</v>
      </c>
    </row>
    <row r="6" spans="1:28" ht="42" customHeight="1" x14ac:dyDescent="0.2">
      <c r="B6" s="45">
        <v>1</v>
      </c>
      <c r="C6" s="44" t="s">
        <v>37</v>
      </c>
      <c r="D6" s="44" t="s">
        <v>38</v>
      </c>
      <c r="E6" s="44">
        <v>3</v>
      </c>
      <c r="G6" s="39">
        <v>299038641</v>
      </c>
      <c r="I6" s="48">
        <v>941535003</v>
      </c>
      <c r="K6" s="48">
        <v>310000000</v>
      </c>
      <c r="M6" s="39">
        <v>298879551.81999999</v>
      </c>
      <c r="O6" s="39">
        <v>298980000</v>
      </c>
      <c r="P6" s="40"/>
      <c r="Q6" s="10">
        <f>ROUND(MIN(G6,O6,M6),2)</f>
        <v>298879551.81999999</v>
      </c>
      <c r="R6" s="49">
        <f>AVERAGE(G6,O6,M6)</f>
        <v>298966064.27333331</v>
      </c>
      <c r="S6" s="10">
        <f>+MAX(G6,M6,O6)</f>
        <v>299038641</v>
      </c>
      <c r="T6" s="11">
        <f>+(R6/Q6)-1</f>
        <v>2.8945591227813594E-4</v>
      </c>
      <c r="U6" s="10">
        <f>+ROUND(AVERAGE(Q6,R6),2)</f>
        <v>298922808.05000001</v>
      </c>
      <c r="V6" s="25"/>
      <c r="W6" s="20">
        <f>R6</f>
        <v>298966064.27333331</v>
      </c>
      <c r="X6" s="20">
        <f>ROUND((+W6*19/100),2)</f>
        <v>56803552.210000001</v>
      </c>
      <c r="Y6" s="20">
        <f>+W6+X6</f>
        <v>355769616.48333329</v>
      </c>
      <c r="Z6" s="10">
        <f>+Y6*$E6</f>
        <v>1067308849.4499998</v>
      </c>
      <c r="AB6" s="9"/>
    </row>
    <row r="7" spans="1:28" ht="33" customHeight="1" x14ac:dyDescent="0.2">
      <c r="B7" s="60" t="s">
        <v>10</v>
      </c>
      <c r="C7" s="60"/>
      <c r="D7" s="60"/>
      <c r="E7" s="60"/>
      <c r="G7" s="14"/>
      <c r="I7" s="14"/>
      <c r="K7" s="14"/>
      <c r="M7" s="14"/>
      <c r="O7" s="14"/>
      <c r="Q7" s="61"/>
      <c r="R7" s="62"/>
      <c r="S7" s="62"/>
      <c r="T7" s="62"/>
      <c r="U7" s="63"/>
      <c r="W7" s="73" t="s">
        <v>10</v>
      </c>
      <c r="X7" s="74"/>
      <c r="Y7" s="75"/>
      <c r="Z7" s="16">
        <f>SUM(Z6:Z6)</f>
        <v>1067308849.4499998</v>
      </c>
    </row>
    <row r="9" spans="1:28" x14ac:dyDescent="0.2">
      <c r="B9" s="17" t="s">
        <v>4</v>
      </c>
      <c r="C9" s="17"/>
      <c r="D9" s="18"/>
      <c r="E9" s="18"/>
      <c r="F9" s="18"/>
      <c r="H9" s="18"/>
      <c r="J9" s="18"/>
      <c r="L9" s="18"/>
      <c r="N9" s="18"/>
    </row>
    <row r="10" spans="1:28" ht="26.25" customHeight="1" x14ac:dyDescent="0.2">
      <c r="B10" s="57" t="s">
        <v>40</v>
      </c>
      <c r="C10" s="58"/>
      <c r="D10" s="58"/>
      <c r="E10" s="58"/>
      <c r="F10" s="58"/>
      <c r="G10" s="58"/>
      <c r="H10" s="58"/>
      <c r="I10" s="58"/>
      <c r="J10" s="58"/>
      <c r="K10" s="58"/>
      <c r="L10" s="58"/>
      <c r="M10" s="58"/>
      <c r="N10" s="58"/>
      <c r="O10" s="58"/>
      <c r="P10" s="59"/>
      <c r="Q10" s="25"/>
      <c r="R10" s="9"/>
    </row>
    <row r="11" spans="1:28" ht="24.75" customHeight="1" x14ac:dyDescent="0.2">
      <c r="B11" s="57" t="s">
        <v>42</v>
      </c>
      <c r="C11" s="58"/>
      <c r="D11" s="58"/>
      <c r="E11" s="58"/>
      <c r="F11" s="58"/>
      <c r="G11" s="58"/>
      <c r="H11" s="58"/>
      <c r="I11" s="58"/>
      <c r="J11" s="58"/>
      <c r="K11" s="58"/>
      <c r="L11" s="58"/>
      <c r="M11" s="58"/>
      <c r="N11" s="58"/>
      <c r="O11" s="58"/>
      <c r="P11" s="59"/>
      <c r="Q11" s="25"/>
      <c r="R11" s="9"/>
    </row>
    <row r="12" spans="1:28" ht="27.75" customHeight="1" x14ac:dyDescent="0.2">
      <c r="B12" s="57" t="s">
        <v>41</v>
      </c>
      <c r="C12" s="58"/>
      <c r="D12" s="58"/>
      <c r="E12" s="58"/>
      <c r="F12" s="58"/>
      <c r="G12" s="58"/>
      <c r="H12" s="58"/>
      <c r="I12" s="58"/>
      <c r="J12" s="58"/>
      <c r="K12" s="58"/>
      <c r="L12" s="58"/>
      <c r="M12" s="58"/>
      <c r="N12" s="58"/>
      <c r="O12" s="58"/>
      <c r="P12" s="59"/>
      <c r="Q12" s="25"/>
      <c r="R12" s="9"/>
    </row>
    <row r="13" spans="1:28" ht="36" customHeight="1" x14ac:dyDescent="0.2">
      <c r="A13" s="25"/>
      <c r="B13" s="57" t="s">
        <v>43</v>
      </c>
      <c r="C13" s="58"/>
      <c r="D13" s="58"/>
      <c r="E13" s="58"/>
      <c r="F13" s="58"/>
      <c r="G13" s="58"/>
      <c r="H13" s="58"/>
      <c r="I13" s="58"/>
      <c r="J13" s="58"/>
      <c r="K13" s="58"/>
      <c r="L13" s="58"/>
      <c r="M13" s="58"/>
      <c r="N13" s="58"/>
      <c r="O13" s="58"/>
      <c r="P13" s="59"/>
    </row>
    <row r="14" spans="1:28" x14ac:dyDescent="0.2">
      <c r="A14" s="25"/>
      <c r="B14" s="37"/>
      <c r="C14" s="37"/>
      <c r="D14" s="37"/>
      <c r="E14" s="37"/>
      <c r="F14" s="37"/>
      <c r="G14" s="25"/>
      <c r="H14" s="37"/>
      <c r="I14" s="25"/>
      <c r="J14" s="37"/>
      <c r="K14" s="25"/>
      <c r="L14" s="37"/>
      <c r="M14" s="25"/>
      <c r="N14" s="37"/>
      <c r="O14" s="25"/>
      <c r="P14" s="25"/>
    </row>
    <row r="15" spans="1:28" ht="15.75" customHeight="1" x14ac:dyDescent="0.2">
      <c r="A15" s="25"/>
      <c r="B15" s="53" t="s">
        <v>31</v>
      </c>
      <c r="C15" s="54"/>
      <c r="D15" s="31"/>
      <c r="E15" s="31"/>
      <c r="F15" s="31"/>
      <c r="G15" s="25"/>
      <c r="H15" s="31"/>
      <c r="I15" s="25"/>
      <c r="J15" s="31"/>
      <c r="K15" s="25"/>
      <c r="L15" s="31"/>
      <c r="M15" s="25"/>
      <c r="N15" s="31"/>
      <c r="O15" s="25"/>
      <c r="P15" s="31"/>
    </row>
    <row r="16" spans="1:28" x14ac:dyDescent="0.2">
      <c r="A16" s="25"/>
      <c r="B16" s="25"/>
      <c r="C16" s="66"/>
      <c r="D16" s="66"/>
      <c r="E16" s="66"/>
      <c r="F16" s="66"/>
      <c r="G16" s="66"/>
      <c r="H16" s="66"/>
      <c r="I16" s="66"/>
      <c r="J16" s="66"/>
      <c r="K16" s="66"/>
      <c r="L16" s="66"/>
      <c r="M16" s="66"/>
      <c r="N16" s="66"/>
      <c r="O16" s="66"/>
      <c r="P16" s="66"/>
    </row>
    <row r="17" spans="1:16" s="19" customFormat="1" ht="38.25" x14ac:dyDescent="0.25">
      <c r="A17" s="36"/>
      <c r="B17" s="32" t="s">
        <v>16</v>
      </c>
      <c r="C17" s="32" t="s">
        <v>18</v>
      </c>
      <c r="D17" s="35"/>
      <c r="E17" s="64"/>
      <c r="F17" s="65"/>
      <c r="G17" s="36"/>
      <c r="H17" s="36"/>
      <c r="I17" s="36"/>
      <c r="J17" s="36"/>
      <c r="K17" s="36"/>
      <c r="L17" s="36"/>
      <c r="M17" s="36"/>
      <c r="N17" s="36"/>
      <c r="O17" s="36"/>
      <c r="P17" s="36"/>
    </row>
    <row r="18" spans="1:16" s="19" customFormat="1" ht="38.25" x14ac:dyDescent="0.25">
      <c r="A18" s="36"/>
      <c r="B18" s="32" t="s">
        <v>17</v>
      </c>
      <c r="C18" s="32" t="s">
        <v>30</v>
      </c>
      <c r="D18" s="46"/>
      <c r="E18" s="64"/>
      <c r="F18" s="65"/>
      <c r="G18" s="36"/>
      <c r="H18" s="36"/>
      <c r="I18" s="36"/>
      <c r="J18" s="36"/>
      <c r="K18" s="36"/>
      <c r="L18" s="36"/>
      <c r="M18" s="36"/>
      <c r="N18" s="36"/>
      <c r="O18" s="36"/>
      <c r="P18" s="36"/>
    </row>
    <row r="19" spans="1:16" x14ac:dyDescent="0.2">
      <c r="A19" s="25"/>
      <c r="B19" s="25"/>
      <c r="C19" s="25"/>
      <c r="D19" s="25"/>
      <c r="E19" s="25"/>
      <c r="F19" s="25"/>
      <c r="G19" s="25"/>
      <c r="H19" s="25"/>
      <c r="I19" s="25"/>
      <c r="J19" s="25"/>
      <c r="K19" s="25"/>
      <c r="L19" s="25"/>
      <c r="M19" s="25"/>
      <c r="N19" s="25"/>
      <c r="O19" s="25"/>
      <c r="P19" s="25"/>
    </row>
    <row r="20" spans="1:16" x14ac:dyDescent="0.2">
      <c r="A20" s="25"/>
      <c r="B20" s="25"/>
      <c r="C20" s="25"/>
      <c r="D20" s="25"/>
      <c r="E20" s="25"/>
      <c r="F20" s="25"/>
      <c r="G20" s="25"/>
      <c r="H20" s="25"/>
      <c r="I20" s="25"/>
      <c r="J20" s="25"/>
      <c r="K20" s="25"/>
      <c r="L20" s="25"/>
      <c r="M20" s="25"/>
      <c r="N20" s="25"/>
      <c r="O20" s="25"/>
      <c r="P20" s="25"/>
    </row>
    <row r="21" spans="1:16" x14ac:dyDescent="0.2">
      <c r="A21" s="25"/>
      <c r="B21" s="25"/>
      <c r="C21" s="25"/>
      <c r="D21" s="25"/>
      <c r="E21" s="25"/>
      <c r="F21" s="25"/>
      <c r="G21" s="25"/>
      <c r="H21" s="25"/>
      <c r="I21" s="25"/>
      <c r="J21" s="25"/>
      <c r="K21" s="25"/>
      <c r="L21" s="25"/>
      <c r="M21" s="25"/>
      <c r="N21" s="25"/>
      <c r="O21" s="25"/>
      <c r="P21" s="25"/>
    </row>
    <row r="22" spans="1:16" x14ac:dyDescent="0.2">
      <c r="A22" s="25"/>
      <c r="B22" s="25"/>
      <c r="C22" s="25"/>
      <c r="D22" s="25"/>
      <c r="E22" s="25"/>
      <c r="F22" s="25"/>
      <c r="G22" s="25"/>
      <c r="H22" s="25"/>
      <c r="I22" s="25"/>
      <c r="J22" s="25"/>
      <c r="K22" s="25"/>
      <c r="L22" s="25"/>
      <c r="M22" s="25"/>
      <c r="N22" s="25"/>
      <c r="O22" s="25"/>
      <c r="P22" s="25"/>
    </row>
  </sheetData>
  <mergeCells count="16">
    <mergeCell ref="E17:F17"/>
    <mergeCell ref="E18:F18"/>
    <mergeCell ref="C16:P16"/>
    <mergeCell ref="B4:E4"/>
    <mergeCell ref="W4:Z4"/>
    <mergeCell ref="W7:Y7"/>
    <mergeCell ref="D3:Z3"/>
    <mergeCell ref="B15:C15"/>
    <mergeCell ref="B2:C3"/>
    <mergeCell ref="D2:Z2"/>
    <mergeCell ref="B10:P10"/>
    <mergeCell ref="B13:P13"/>
    <mergeCell ref="B7:E7"/>
    <mergeCell ref="Q7:U7"/>
    <mergeCell ref="B11:P11"/>
    <mergeCell ref="B12:P12"/>
  </mergeCells>
  <phoneticPr fontId="2" type="noConversion"/>
  <conditionalFormatting sqref="T6">
    <cfRule type="expression" dxfId="3" priority="1">
      <formula>$T6&gt;25%</formula>
    </cfRule>
    <cfRule type="expression" dxfId="2" priority="2">
      <formula>$T6&lt;24.99%</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C1675-C758-4377-81BC-855B44FFC4F1}">
  <dimension ref="A2:P16"/>
  <sheetViews>
    <sheetView showGridLines="0" zoomScaleNormal="100" workbookViewId="0">
      <selection activeCell="D2" sqref="D2:L2"/>
    </sheetView>
  </sheetViews>
  <sheetFormatPr baseColWidth="10" defaultRowHeight="12.75" x14ac:dyDescent="0.2"/>
  <cols>
    <col min="1" max="1" width="3.5703125" style="1" customWidth="1"/>
    <col min="2" max="2" width="7.5703125" style="1" customWidth="1"/>
    <col min="3" max="3" width="36.85546875" style="1" customWidth="1"/>
    <col min="4" max="4" width="14.42578125" style="1" customWidth="1"/>
    <col min="5" max="5" width="11.42578125" style="1"/>
    <col min="6" max="6" width="2.7109375" style="1" customWidth="1"/>
    <col min="7" max="7" width="17.140625" style="1" customWidth="1"/>
    <col min="8" max="8" width="2.7109375" style="1" customWidth="1"/>
    <col min="9" max="12" width="17.140625" style="1" customWidth="1"/>
    <col min="13" max="13" width="11.42578125" style="1"/>
    <col min="14" max="14" width="11.85546875" style="1" bestFit="1" customWidth="1"/>
    <col min="15" max="16384" width="11.42578125" style="1"/>
  </cols>
  <sheetData>
    <row r="2" spans="1:16" ht="30.75" customHeight="1" x14ac:dyDescent="0.2">
      <c r="B2" s="55"/>
      <c r="C2" s="55"/>
      <c r="D2" s="76" t="s">
        <v>44</v>
      </c>
      <c r="E2" s="77"/>
      <c r="F2" s="77"/>
      <c r="G2" s="77"/>
      <c r="H2" s="77"/>
      <c r="I2" s="77"/>
      <c r="J2" s="77"/>
      <c r="K2" s="77"/>
      <c r="L2" s="78"/>
    </row>
    <row r="3" spans="1:16" ht="65.25" customHeight="1" x14ac:dyDescent="0.2">
      <c r="B3" s="55"/>
      <c r="C3" s="55"/>
      <c r="D3" s="50" t="str">
        <f>+'ANEXO 1 ANÁLISIS DE COTIZACIÓN'!D3</f>
        <v xml:space="preserve">PRESTACIÓN DE SERVICIOS ESPECIALIZADOS ORACLE CUSTOMER SUCCESS SERVICES (CSS) PARA LA MIGRACIÓN DE LAS BASES DE DATOS INSTITUCIONALES DE LA FISCALÍA GENERAL DE LA NACIÓN </v>
      </c>
      <c r="E3" s="51"/>
      <c r="F3" s="51"/>
      <c r="G3" s="51"/>
      <c r="H3" s="51"/>
      <c r="I3" s="51"/>
      <c r="J3" s="51"/>
      <c r="K3" s="51"/>
      <c r="L3" s="52"/>
    </row>
    <row r="4" spans="1:16" ht="61.5" customHeight="1" x14ac:dyDescent="0.2">
      <c r="B4" s="67" t="s">
        <v>20</v>
      </c>
      <c r="C4" s="68"/>
      <c r="D4" s="68"/>
      <c r="E4" s="69"/>
      <c r="G4" s="4" t="s">
        <v>23</v>
      </c>
      <c r="H4" s="28"/>
      <c r="I4" s="70" t="s">
        <v>25</v>
      </c>
      <c r="J4" s="71"/>
      <c r="K4" s="71"/>
      <c r="L4" s="72"/>
      <c r="P4" s="23"/>
    </row>
    <row r="5" spans="1:16" ht="33" customHeight="1" x14ac:dyDescent="0.2">
      <c r="B5" s="4" t="s">
        <v>0</v>
      </c>
      <c r="C5" s="4" t="s">
        <v>12</v>
      </c>
      <c r="D5" s="4" t="s">
        <v>1</v>
      </c>
      <c r="E5" s="4" t="s">
        <v>2</v>
      </c>
      <c r="G5" s="4" t="s">
        <v>5</v>
      </c>
      <c r="H5" s="28"/>
      <c r="I5" s="4" t="s">
        <v>11</v>
      </c>
      <c r="J5" s="4" t="s">
        <v>27</v>
      </c>
      <c r="K5" s="4" t="s">
        <v>28</v>
      </c>
      <c r="L5" s="4" t="s">
        <v>29</v>
      </c>
    </row>
    <row r="6" spans="1:16" ht="42" customHeight="1" x14ac:dyDescent="0.2">
      <c r="B6" s="45">
        <v>1</v>
      </c>
      <c r="C6" s="44" t="s">
        <v>37</v>
      </c>
      <c r="D6" s="44" t="s">
        <v>38</v>
      </c>
      <c r="E6" s="44">
        <v>3</v>
      </c>
      <c r="G6" s="39">
        <f>'ANEXO 1 ANÁLISIS DE COTIZACIÓN'!W6</f>
        <v>298966064.27333331</v>
      </c>
      <c r="I6" s="47">
        <f>ROUND(G6,2)</f>
        <v>298966064.26999998</v>
      </c>
      <c r="J6" s="13">
        <f>+ROUND((I6*19/100),2)</f>
        <v>56803552.210000001</v>
      </c>
      <c r="K6" s="13">
        <f>+I6+J6</f>
        <v>355769616.47999996</v>
      </c>
      <c r="L6" s="13">
        <f>+K6*$E6</f>
        <v>1067308849.4399998</v>
      </c>
      <c r="N6" s="3"/>
      <c r="O6" s="9"/>
    </row>
    <row r="7" spans="1:16" ht="30" customHeight="1" x14ac:dyDescent="0.2">
      <c r="B7" s="79" t="s">
        <v>10</v>
      </c>
      <c r="C7" s="79"/>
      <c r="D7" s="79"/>
      <c r="E7" s="79"/>
      <c r="G7" s="14"/>
      <c r="I7" s="73" t="s">
        <v>10</v>
      </c>
      <c r="J7" s="74"/>
      <c r="K7" s="75"/>
      <c r="L7" s="16">
        <f>SUM(L6:L6)</f>
        <v>1067308849.4399998</v>
      </c>
    </row>
    <row r="9" spans="1:16" x14ac:dyDescent="0.2">
      <c r="B9" s="17" t="s">
        <v>4</v>
      </c>
      <c r="C9" s="17"/>
      <c r="D9" s="18"/>
      <c r="E9" s="18"/>
      <c r="F9" s="18"/>
    </row>
    <row r="10" spans="1:16" ht="46.5" customHeight="1" x14ac:dyDescent="0.2">
      <c r="A10" s="25"/>
      <c r="B10" s="80" t="s">
        <v>19</v>
      </c>
      <c r="C10" s="81"/>
      <c r="D10" s="81"/>
      <c r="E10" s="81"/>
      <c r="F10" s="81"/>
      <c r="G10" s="82"/>
      <c r="H10" s="42"/>
      <c r="I10" s="43"/>
      <c r="J10" s="42"/>
      <c r="K10" s="42"/>
    </row>
    <row r="11" spans="1:16" ht="18.75" customHeight="1" x14ac:dyDescent="0.2">
      <c r="A11" s="25"/>
      <c r="B11" s="33"/>
      <c r="C11" s="33"/>
      <c r="D11" s="33"/>
      <c r="E11" s="33"/>
      <c r="F11" s="33"/>
      <c r="G11" s="34"/>
      <c r="H11" s="42"/>
      <c r="I11" s="22"/>
      <c r="J11" s="22"/>
      <c r="K11" s="22"/>
    </row>
    <row r="12" spans="1:16" ht="16.5" customHeight="1" x14ac:dyDescent="0.2">
      <c r="A12" s="25"/>
      <c r="B12" s="53" t="s">
        <v>31</v>
      </c>
      <c r="C12" s="54"/>
      <c r="D12" s="31"/>
      <c r="E12" s="31"/>
      <c r="F12" s="31"/>
      <c r="G12" s="25"/>
    </row>
    <row r="13" spans="1:16" s="25" customFormat="1" ht="16.5" customHeight="1" x14ac:dyDescent="0.2">
      <c r="B13" s="41"/>
      <c r="C13" s="41"/>
      <c r="D13" s="31"/>
      <c r="E13" s="31"/>
      <c r="F13" s="31"/>
    </row>
    <row r="14" spans="1:16" ht="38.25" x14ac:dyDescent="0.25">
      <c r="A14" s="25"/>
      <c r="B14" s="32" t="s">
        <v>16</v>
      </c>
      <c r="C14" s="32" t="s">
        <v>18</v>
      </c>
      <c r="D14" s="35"/>
      <c r="E14" s="64"/>
      <c r="F14" s="65"/>
      <c r="G14" s="25"/>
    </row>
    <row r="15" spans="1:16" ht="38.25" x14ac:dyDescent="0.25">
      <c r="A15" s="25"/>
      <c r="B15" s="32" t="s">
        <v>17</v>
      </c>
      <c r="C15" s="32" t="s">
        <v>30</v>
      </c>
      <c r="D15" s="46"/>
      <c r="E15" s="64"/>
      <c r="F15" s="65"/>
      <c r="G15" s="25"/>
    </row>
    <row r="16" spans="1:16" x14ac:dyDescent="0.2">
      <c r="A16" s="25"/>
      <c r="B16" s="25"/>
      <c r="C16" s="25"/>
      <c r="D16" s="25"/>
      <c r="E16" s="25"/>
      <c r="F16" s="25"/>
      <c r="G16" s="25"/>
    </row>
  </sheetData>
  <mergeCells count="11">
    <mergeCell ref="E15:F15"/>
    <mergeCell ref="B2:C3"/>
    <mergeCell ref="D2:L2"/>
    <mergeCell ref="D3:L3"/>
    <mergeCell ref="B4:E4"/>
    <mergeCell ref="I4:L4"/>
    <mergeCell ref="B7:E7"/>
    <mergeCell ref="B10:G10"/>
    <mergeCell ref="B12:C12"/>
    <mergeCell ref="E14:F14"/>
    <mergeCell ref="I7:K7"/>
  </mergeCells>
  <conditionalFormatting sqref="P4">
    <cfRule type="expression" dxfId="1" priority="5">
      <formula>#REF!&gt;25%</formula>
    </cfRule>
    <cfRule type="expression" dxfId="0" priority="6">
      <formula>#REF!&lt;24.99%</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741C-7A91-4676-88E0-03D578319681}">
  <dimension ref="A2:J18"/>
  <sheetViews>
    <sheetView showGridLines="0" tabSelected="1" zoomScaleNormal="100" workbookViewId="0">
      <selection activeCell="G6" sqref="G6"/>
    </sheetView>
  </sheetViews>
  <sheetFormatPr baseColWidth="10" defaultRowHeight="12.75" x14ac:dyDescent="0.2"/>
  <cols>
    <col min="1" max="1" width="2.5703125" style="1" customWidth="1"/>
    <col min="2" max="2" width="7.5703125" style="1" customWidth="1"/>
    <col min="3" max="3" width="35.5703125" style="1" customWidth="1"/>
    <col min="4" max="4" width="13.5703125" style="1" customWidth="1"/>
    <col min="5" max="5" width="9.140625" style="1" customWidth="1"/>
    <col min="6" max="6" width="2.7109375" style="1" customWidth="1"/>
    <col min="7" max="10" width="15.140625" style="1" customWidth="1"/>
    <col min="11" max="16384" width="11.42578125" style="1"/>
  </cols>
  <sheetData>
    <row r="2" spans="1:10" ht="30.75" customHeight="1" x14ac:dyDescent="0.2">
      <c r="B2" s="55"/>
      <c r="C2" s="55"/>
      <c r="D2" s="76" t="s">
        <v>26</v>
      </c>
      <c r="E2" s="77"/>
      <c r="F2" s="77"/>
      <c r="G2" s="77"/>
      <c r="H2" s="77"/>
      <c r="I2" s="77"/>
      <c r="J2" s="78"/>
    </row>
    <row r="3" spans="1:10" ht="69" customHeight="1" x14ac:dyDescent="0.2">
      <c r="B3" s="55"/>
      <c r="C3" s="55"/>
      <c r="D3" s="50" t="str">
        <f>+'ANEXO 1 ANÁLISIS DE COTIZACIÓN'!D3</f>
        <v xml:space="preserve">PRESTACIÓN DE SERVICIOS ESPECIALIZADOS ORACLE CUSTOMER SUCCESS SERVICES (CSS) PARA LA MIGRACIÓN DE LAS BASES DE DATOS INSTITUCIONALES DE LA FISCALÍA GENERAL DE LA NACIÓN </v>
      </c>
      <c r="E3" s="51"/>
      <c r="F3" s="51"/>
      <c r="G3" s="51"/>
      <c r="H3" s="51"/>
      <c r="I3" s="51"/>
      <c r="J3" s="52"/>
    </row>
    <row r="4" spans="1:10" ht="31.5" customHeight="1" x14ac:dyDescent="0.2">
      <c r="B4" s="67" t="s">
        <v>20</v>
      </c>
      <c r="C4" s="68"/>
      <c r="D4" s="68"/>
      <c r="E4" s="69"/>
      <c r="G4" s="89" t="s">
        <v>7</v>
      </c>
      <c r="H4" s="90"/>
      <c r="I4" s="90"/>
      <c r="J4" s="91"/>
    </row>
    <row r="5" spans="1:10" ht="33" customHeight="1" x14ac:dyDescent="0.2">
      <c r="B5" s="4" t="s">
        <v>0</v>
      </c>
      <c r="C5" s="4" t="s">
        <v>12</v>
      </c>
      <c r="D5" s="4" t="s">
        <v>1</v>
      </c>
      <c r="E5" s="4" t="s">
        <v>2</v>
      </c>
      <c r="G5" s="4" t="s">
        <v>11</v>
      </c>
      <c r="H5" s="4" t="s">
        <v>27</v>
      </c>
      <c r="I5" s="4" t="s">
        <v>28</v>
      </c>
      <c r="J5" s="4" t="s">
        <v>6</v>
      </c>
    </row>
    <row r="6" spans="1:10" ht="42" customHeight="1" x14ac:dyDescent="0.2">
      <c r="B6" s="45">
        <v>1</v>
      </c>
      <c r="C6" s="44" t="s">
        <v>37</v>
      </c>
      <c r="D6" s="44" t="s">
        <v>38</v>
      </c>
      <c r="E6" s="44">
        <v>3</v>
      </c>
      <c r="G6" s="13">
        <f>'ANEXO 2 RESULTADO COTIZACIONES'!I6</f>
        <v>298966064.26999998</v>
      </c>
      <c r="H6" s="13">
        <f>+ROUND((G6*19/100),2)</f>
        <v>56803552.210000001</v>
      </c>
      <c r="I6" s="13">
        <f>+G6+H6</f>
        <v>355769616.47999996</v>
      </c>
      <c r="J6" s="12">
        <f>+I6*E6</f>
        <v>1067308849.4399998</v>
      </c>
    </row>
    <row r="7" spans="1:10" ht="16.5" customHeight="1" x14ac:dyDescent="0.2">
      <c r="B7" s="92" t="s">
        <v>10</v>
      </c>
      <c r="C7" s="93"/>
      <c r="D7" s="93"/>
      <c r="E7" s="94"/>
      <c r="G7" s="15"/>
      <c r="H7" s="15"/>
      <c r="I7" s="15"/>
      <c r="J7" s="16">
        <f>SUM(J6:J6)</f>
        <v>1067308849.4399998</v>
      </c>
    </row>
    <row r="8" spans="1:10" ht="16.5" customHeight="1" x14ac:dyDescent="0.2">
      <c r="B8" s="24"/>
      <c r="C8" s="24"/>
      <c r="D8" s="24"/>
      <c r="E8" s="24"/>
      <c r="F8" s="25"/>
      <c r="G8" s="25"/>
      <c r="H8" s="25"/>
      <c r="I8" s="25"/>
      <c r="J8" s="26"/>
    </row>
    <row r="9" spans="1:10" ht="42" customHeight="1" x14ac:dyDescent="0.2">
      <c r="B9" s="85" t="s">
        <v>14</v>
      </c>
      <c r="C9" s="85"/>
      <c r="D9" s="85"/>
      <c r="E9" s="85"/>
      <c r="F9" s="86">
        <f>J7</f>
        <v>1067308849.4399998</v>
      </c>
      <c r="G9" s="87"/>
      <c r="H9" s="87"/>
      <c r="I9" s="87"/>
      <c r="J9" s="88"/>
    </row>
    <row r="10" spans="1:10" ht="16.5" customHeight="1" x14ac:dyDescent="0.2">
      <c r="A10" s="25"/>
      <c r="B10" s="24"/>
      <c r="C10" s="24"/>
      <c r="D10" s="24"/>
      <c r="E10" s="24"/>
      <c r="F10" s="25"/>
      <c r="G10" s="25"/>
      <c r="H10" s="25"/>
      <c r="I10" s="25"/>
      <c r="J10" s="26"/>
    </row>
    <row r="11" spans="1:10" x14ac:dyDescent="0.2">
      <c r="A11" s="25"/>
      <c r="B11" s="29" t="s">
        <v>4</v>
      </c>
      <c r="C11" s="29"/>
      <c r="D11" s="30"/>
      <c r="E11" s="30"/>
      <c r="F11" s="30"/>
      <c r="G11" s="25"/>
      <c r="H11" s="25"/>
      <c r="I11" s="25"/>
      <c r="J11" s="25"/>
    </row>
    <row r="12" spans="1:10" ht="39" customHeight="1" x14ac:dyDescent="0.2">
      <c r="A12" s="25"/>
      <c r="B12" s="80" t="s">
        <v>19</v>
      </c>
      <c r="C12" s="81"/>
      <c r="D12" s="81"/>
      <c r="E12" s="81"/>
      <c r="F12" s="81"/>
      <c r="G12" s="81"/>
      <c r="H12" s="81"/>
      <c r="I12" s="81"/>
      <c r="J12" s="82"/>
    </row>
    <row r="13" spans="1:10" x14ac:dyDescent="0.2">
      <c r="A13" s="25"/>
      <c r="B13" s="27"/>
      <c r="C13" s="27"/>
      <c r="D13" s="27"/>
      <c r="E13" s="27"/>
      <c r="F13" s="27"/>
      <c r="G13" s="27"/>
      <c r="H13" s="27"/>
      <c r="I13" s="27"/>
      <c r="J13" s="27"/>
    </row>
    <row r="14" spans="1:10" ht="12.75" customHeight="1" x14ac:dyDescent="0.2">
      <c r="A14" s="25"/>
      <c r="B14" s="53" t="s">
        <v>31</v>
      </c>
      <c r="C14" s="54"/>
      <c r="D14" s="31"/>
      <c r="E14" s="31"/>
      <c r="F14" s="31"/>
      <c r="G14" s="25"/>
      <c r="H14" s="25"/>
      <c r="I14" s="25"/>
      <c r="J14" s="25"/>
    </row>
    <row r="15" spans="1:10" s="25" customFormat="1" x14ac:dyDescent="0.2">
      <c r="B15" s="21"/>
      <c r="C15" s="21"/>
      <c r="D15" s="21"/>
      <c r="E15" s="21"/>
      <c r="F15" s="21"/>
    </row>
    <row r="16" spans="1:10" ht="38.25" x14ac:dyDescent="0.25">
      <c r="A16" s="25"/>
      <c r="B16" s="32" t="s">
        <v>16</v>
      </c>
      <c r="C16" s="32" t="s">
        <v>18</v>
      </c>
      <c r="D16" s="38"/>
      <c r="E16" s="83"/>
      <c r="F16" s="84"/>
      <c r="G16" s="25"/>
      <c r="H16" s="25"/>
      <c r="I16" s="25"/>
      <c r="J16" s="25"/>
    </row>
    <row r="17" spans="1:10" ht="38.25" x14ac:dyDescent="0.25">
      <c r="A17" s="25"/>
      <c r="B17" s="32" t="s">
        <v>17</v>
      </c>
      <c r="C17" s="32" t="s">
        <v>30</v>
      </c>
      <c r="D17" s="46"/>
      <c r="E17" s="83"/>
      <c r="F17" s="84"/>
      <c r="G17" s="25"/>
      <c r="H17" s="25"/>
      <c r="I17" s="25"/>
      <c r="J17" s="25"/>
    </row>
    <row r="18" spans="1:10" x14ac:dyDescent="0.2">
      <c r="A18" s="25"/>
      <c r="B18" s="25"/>
      <c r="C18" s="25"/>
      <c r="D18" s="25"/>
      <c r="E18" s="25"/>
      <c r="F18" s="25"/>
      <c r="G18" s="25"/>
      <c r="H18" s="25"/>
      <c r="I18" s="25"/>
      <c r="J18" s="25"/>
    </row>
  </sheetData>
  <mergeCells count="12">
    <mergeCell ref="D3:J3"/>
    <mergeCell ref="D2:J2"/>
    <mergeCell ref="B2:C3"/>
    <mergeCell ref="E17:F17"/>
    <mergeCell ref="B9:E9"/>
    <mergeCell ref="B12:J12"/>
    <mergeCell ref="F9:J9"/>
    <mergeCell ref="E16:F16"/>
    <mergeCell ref="B14:C14"/>
    <mergeCell ref="B4:E4"/>
    <mergeCell ref="G4:J4"/>
    <mergeCell ref="B7:E7"/>
  </mergeCells>
  <pageMargins left="0.7" right="0.7" top="0.75" bottom="0.75" header="0.3" footer="0.3"/>
  <pageSetup paperSize="9" scale="6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ANEXO 1 ANÁLISIS DE COTIZACIÓN</vt:lpstr>
      <vt:lpstr>ANEXO 2 RESULTADO COTIZACIONES</vt:lpstr>
      <vt:lpstr>ANEXO 3 - ESTUDIO DEL SECTOR </vt:lpstr>
      <vt:lpstr>'ANEXO 3 - ESTUDIO DEL SECTOR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Ivan Felipe Uribe Ospina</cp:lastModifiedBy>
  <cp:lastPrinted>2025-09-09T21:10:13Z</cp:lastPrinted>
  <dcterms:created xsi:type="dcterms:W3CDTF">2025-08-26T14:43:13Z</dcterms:created>
  <dcterms:modified xsi:type="dcterms:W3CDTF">2026-09-18T15:59:38Z</dcterms:modified>
</cp:coreProperties>
</file>