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430"/>
  <workbookPr/>
  <mc:AlternateContent xmlns:mc="http://schemas.openxmlformats.org/markup-compatibility/2006">
    <mc:Choice Requires="x15">
      <x15ac:absPath xmlns:x15ac="http://schemas.microsoft.com/office/spreadsheetml/2010/11/ac" url="https://registraduriaco.sharepoint.com/sites/adminfinanciera/compras/Documentos compartidos/JAIME REYES CAMACHO/2026/6. LICITACION/LP 03 DE 2026 FRR - ASEO Y CAFETERIA/3. ESTUDIOS PREVIOS/"/>
    </mc:Choice>
  </mc:AlternateContent>
  <xr:revisionPtr revIDLastSave="0" documentId="8_{7A6FEED3-DA16-4698-A45E-9635AD318858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ESTUDIO MERCADO 2026 A 2028" sheetId="1" r:id="rId1"/>
  </sheets>
  <calcPr calcId="191029" concurrentCalc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T29" i="1" l="1"/>
  <c r="Q34" i="1"/>
  <c r="P20" i="1"/>
  <c r="P19" i="1"/>
  <c r="Q13" i="1"/>
  <c r="S13" i="1"/>
  <c r="Q12" i="1"/>
  <c r="S12" i="1"/>
  <c r="Q11" i="1"/>
  <c r="S11" i="1"/>
  <c r="Q10" i="1"/>
  <c r="S10" i="1"/>
  <c r="S9" i="1"/>
  <c r="Q9" i="1"/>
  <c r="Q20" i="1"/>
  <c r="Q19" i="1"/>
  <c r="L9" i="1"/>
  <c r="L10" i="1"/>
  <c r="L11" i="1"/>
  <c r="L12" i="1"/>
  <c r="L13" i="1"/>
  <c r="L14" i="1"/>
  <c r="L15" i="1"/>
  <c r="K32" i="1"/>
  <c r="L19" i="1"/>
  <c r="L20" i="1"/>
  <c r="K21" i="1"/>
  <c r="O20" i="1"/>
  <c r="O19" i="1"/>
  <c r="L25" i="1"/>
  <c r="K33" i="1"/>
  <c r="R20" i="1"/>
  <c r="S20" i="1"/>
  <c r="T20" i="1"/>
  <c r="L29" i="1"/>
  <c r="K34" i="1"/>
  <c r="S19" i="1"/>
  <c r="T19" i="1"/>
  <c r="R19" i="1"/>
  <c r="O10" i="1"/>
  <c r="O11" i="1"/>
  <c r="O12" i="1"/>
  <c r="O13" i="1"/>
  <c r="O9" i="1"/>
  <c r="Q21" i="1"/>
  <c r="N20" i="1"/>
  <c r="N19" i="1"/>
  <c r="H20" i="1"/>
  <c r="H19" i="1"/>
  <c r="F20" i="1"/>
  <c r="F19" i="1"/>
  <c r="J20" i="1"/>
  <c r="J19" i="1"/>
  <c r="E21" i="1"/>
  <c r="M21" i="1"/>
  <c r="G21" i="1"/>
  <c r="N13" i="1"/>
  <c r="N12" i="1"/>
  <c r="N11" i="1"/>
  <c r="N10" i="1"/>
  <c r="N9" i="1"/>
  <c r="J13" i="1"/>
  <c r="J12" i="1"/>
  <c r="J11" i="1"/>
  <c r="J10" i="1"/>
  <c r="J9" i="1"/>
  <c r="F13" i="1"/>
  <c r="F12" i="1"/>
  <c r="F11" i="1"/>
  <c r="F10" i="1"/>
  <c r="F9" i="1"/>
  <c r="N14" i="1"/>
  <c r="N15" i="1"/>
  <c r="M32" i="1"/>
  <c r="N25" i="1"/>
  <c r="M33" i="1"/>
  <c r="P13" i="1"/>
  <c r="O21" i="1"/>
  <c r="P10" i="1"/>
  <c r="P11" i="1"/>
  <c r="P12" i="1"/>
  <c r="T13" i="1"/>
  <c r="R13" i="1"/>
  <c r="T12" i="1"/>
  <c r="R12" i="1"/>
  <c r="T11" i="1"/>
  <c r="R11" i="1"/>
  <c r="T10" i="1"/>
  <c r="R10" i="1"/>
  <c r="R9" i="1"/>
  <c r="T9" i="1"/>
  <c r="P9" i="1"/>
  <c r="F14" i="1"/>
  <c r="F15" i="1"/>
  <c r="E32" i="1"/>
  <c r="F25" i="1"/>
  <c r="E33" i="1"/>
  <c r="F29" i="1"/>
  <c r="E34" i="1"/>
  <c r="O14" i="1"/>
  <c r="N29" i="1"/>
  <c r="M34" i="1"/>
  <c r="R14" i="1"/>
  <c r="Q14" i="1"/>
  <c r="R15" i="1"/>
  <c r="Q32" i="1"/>
  <c r="P15" i="1"/>
  <c r="O32" i="1"/>
  <c r="P25" i="1"/>
  <c r="R25" i="1"/>
  <c r="O33" i="1"/>
  <c r="P29" i="1"/>
  <c r="I21" i="1"/>
  <c r="Q33" i="1"/>
  <c r="O34" i="1"/>
  <c r="S21" i="1"/>
  <c r="R29" i="1"/>
  <c r="I14" i="1"/>
  <c r="J15" i="1"/>
  <c r="I32" i="1"/>
  <c r="J25" i="1"/>
  <c r="I33" i="1"/>
  <c r="J29" i="1"/>
  <c r="I34" i="1"/>
  <c r="S14" i="1"/>
  <c r="T14" i="1"/>
  <c r="D14" i="1"/>
  <c r="H13" i="1"/>
  <c r="H12" i="1"/>
  <c r="H11" i="1"/>
  <c r="H10" i="1"/>
  <c r="H9" i="1"/>
  <c r="T15" i="1"/>
  <c r="S32" i="1"/>
  <c r="T25" i="1"/>
  <c r="G14" i="1"/>
  <c r="H15" i="1"/>
  <c r="G32" i="1"/>
  <c r="S33" i="1"/>
  <c r="H25" i="1"/>
  <c r="G33" i="1"/>
  <c r="H29" i="1"/>
  <c r="G34" i="1"/>
  <c r="S34" i="1"/>
  <c r="O35" i="1"/>
</calcChain>
</file>

<file path=xl/sharedStrings.xml><?xml version="1.0" encoding="utf-8"?>
<sst xmlns="http://schemas.openxmlformats.org/spreadsheetml/2006/main" count="99" uniqueCount="40">
  <si>
    <t>FONDO ROTATORIO DE LA REGISTRADURIA NACIONAL DEL ESTADO CIVIL</t>
  </si>
  <si>
    <t>PERSONAL</t>
  </si>
  <si>
    <t>ITEM</t>
  </si>
  <si>
    <t>CONCEPTO</t>
  </si>
  <si>
    <t>CANTIDAD</t>
  </si>
  <si>
    <t>VALOR UNITARIO MENSUAL</t>
  </si>
  <si>
    <t>VALOR TOTAL MENSUAL</t>
  </si>
  <si>
    <t>Operario de aseo y cafetería</t>
  </si>
  <si>
    <t>Jardinero</t>
  </si>
  <si>
    <t>Coordinador de tiempo completo</t>
  </si>
  <si>
    <t xml:space="preserve"> VALOR  MENSUAL DEL PERSONAL</t>
  </si>
  <si>
    <t>VALOR TOTAL  PERSONAL</t>
  </si>
  <si>
    <t>SERVICIOS</t>
  </si>
  <si>
    <t>SUBTOTAL SERVICIOS</t>
  </si>
  <si>
    <t>TOTAL PERSONAL Y SERVICIOS</t>
  </si>
  <si>
    <t>AIU (%)</t>
  </si>
  <si>
    <t>TOTAL GENERAL</t>
  </si>
  <si>
    <r>
      <t>FIRMA:</t>
    </r>
    <r>
      <rPr>
        <sz val="12"/>
        <color theme="1"/>
        <rFont val="Times New Roman"/>
        <family val="1"/>
      </rPr>
      <t xml:space="preserve"> </t>
    </r>
  </si>
  <si>
    <t>VALOR METRO CUADRADO</t>
  </si>
  <si>
    <t>Operario auxiliar con curso de alturas basico</t>
  </si>
  <si>
    <t>Operario de mantenimiento con curso de alturas avanzado</t>
  </si>
  <si>
    <t xml:space="preserve">VALOR METRO CUADRADO </t>
  </si>
  <si>
    <t>VALOR TOTAL METROS CUADRADOS</t>
  </si>
  <si>
    <t>TOTAL PERSONAL + SERVICIOS + AIU</t>
  </si>
  <si>
    <t>VALOR  TOTAL PRESUPUESTO PARA EL SERVICIO DE ASEO Y CAFETERIA POR LAS VIGENCIAS 2026-2028</t>
  </si>
  <si>
    <t>GEC</t>
  </si>
  <si>
    <t xml:space="preserve">CONSORCIO FRR SEISER CTO ACTUAL </t>
  </si>
  <si>
    <t>LASU Limpieza Institucional</t>
  </si>
  <si>
    <t xml:space="preserve">OR KANTOS DE OCCIDENTE </t>
  </si>
  <si>
    <t>POWER</t>
  </si>
  <si>
    <t>PROMEDIO ESTUDIO MERCADO VALOR (2026)</t>
  </si>
  <si>
    <t>VIGENCIA FUTURA 2027</t>
  </si>
  <si>
    <t>VIGENCIA FUTURA 2028</t>
  </si>
  <si>
    <t>AIU</t>
  </si>
  <si>
    <t>IVA</t>
  </si>
  <si>
    <t>IMPUESTO SOBRE LAS VENTAS (IVA)</t>
  </si>
  <si>
    <r>
      <t>12250
MTS</t>
    </r>
    <r>
      <rPr>
        <sz val="11"/>
        <color theme="1"/>
        <rFont val="Calibri"/>
        <family val="2"/>
      </rPr>
      <t>²</t>
    </r>
  </si>
  <si>
    <r>
      <rPr>
        <b/>
        <sz val="10"/>
        <rFont val="Arial"/>
        <family val="2"/>
      </rPr>
      <t>FUMIGACIÒN SEDE CENTRAL, EDIFICIO CORDOBA Y EDIFICO BANCOL  -</t>
    </r>
    <r>
      <rPr>
        <sz val="10"/>
        <rFont val="Arial"/>
        <family val="2"/>
      </rPr>
      <t xml:space="preserve"> Control de insectos y roedores
2026 - 1 servicio
2027 - 12 servicios
2028 - 6 servicios</t>
    </r>
  </si>
  <si>
    <r>
      <rPr>
        <b/>
        <sz val="10"/>
        <rFont val="Arial"/>
        <family val="2"/>
      </rPr>
      <t>DESINFECCIÓN  SEDE CENTRAL Y EDIFICIO CORDOBA Y EDIFICO BANCOL</t>
    </r>
    <r>
      <rPr>
        <sz val="10"/>
        <rFont val="Arial"/>
        <family val="2"/>
      </rPr>
      <t xml:space="preserve">- </t>
    </r>
    <r>
      <rPr>
        <sz val="10"/>
        <color theme="1"/>
        <rFont val="Arial"/>
        <family val="2"/>
      </rPr>
      <t xml:space="preserve"> reducir la cantidad de gérmenes a un nivel seguro.
2026 - 1 servicio
2027 - 12 servicios
2028 - 6 servicios
</t>
    </r>
  </si>
  <si>
    <t xml:space="preserve">  PARA EL SERVICIO DE ASEO Y CAFETERIA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</si>
</sst>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44" formatCode="_-&quot;$&quot;\ * #,##0.00_-;\-&quot;$&quot;\ * #,##0.00_-;_-&quot;$&quot;\ * &quot;-&quot;??_-;_-@_-"/>
    <numFmt numFmtId="43" formatCode="_-* #,##0.00_-;\-* #,##0.00_-;_-* &quot;-&quot;??_-;_-@_-"/>
    <numFmt numFmtId="164" formatCode="_-[$$-240A]\ * #,##0.00_-;\-[$$-240A]\ * #,##0.00_-;_-[$$-240A]\ * &quot;-&quot;_-;_-@_-"/>
    <numFmt numFmtId="165" formatCode="_-[$$-240A]\ * #,##0_-;\-[$$-240A]\ * #,##0_-;_-[$$-240A]\ * &quot;-&quot;_-;_-@_-"/>
    <numFmt numFmtId="166" formatCode="#,##0_ ;\-#,##0\ "/>
    <numFmt numFmtId="167" formatCode="[$$-240A]\ #,##0.00"/>
    <numFmt numFmtId="168" formatCode="_-&quot;$&quot;* #,##0.00_-;\-&quot;$&quot;* #,##0.00_-;_-&quot;$&quot;* &quot;-&quot;??_-;_-@_-"/>
    <numFmt numFmtId="169" formatCode="[$$-240A]\ #,##0"/>
  </numFmts>
  <fonts count="17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Arial"/>
      <family val="2"/>
    </font>
    <font>
      <b/>
      <sz val="14"/>
      <name val="Arial"/>
      <family val="2"/>
    </font>
    <font>
      <b/>
      <sz val="12"/>
      <name val="Arial"/>
      <family val="2"/>
    </font>
    <font>
      <b/>
      <sz val="10"/>
      <name val="Verdana"/>
      <family val="2"/>
    </font>
    <font>
      <b/>
      <sz val="8"/>
      <name val="Arial"/>
      <family val="2"/>
    </font>
    <font>
      <b/>
      <sz val="10"/>
      <name val="Arial"/>
      <family val="2"/>
    </font>
    <font>
      <sz val="11"/>
      <color theme="1"/>
      <name val="Calibri"/>
      <family val="2"/>
    </font>
    <font>
      <sz val="11"/>
      <color indexed="8"/>
      <name val="Calibri"/>
      <family val="2"/>
    </font>
    <font>
      <sz val="12"/>
      <color theme="1"/>
      <name val="Arial"/>
      <family val="2"/>
    </font>
    <font>
      <sz val="12"/>
      <color theme="1"/>
      <name val="Times New Roman"/>
      <family val="1"/>
    </font>
    <font>
      <sz val="10"/>
      <color theme="1"/>
      <name val="Arial"/>
      <family val="2"/>
    </font>
    <font>
      <sz val="11"/>
      <color theme="1"/>
      <name val="Calibri"/>
      <family val="2"/>
      <scheme val="minor"/>
    </font>
    <font>
      <b/>
      <sz val="10"/>
      <color theme="1"/>
      <name val="Arial"/>
      <family val="2"/>
    </font>
    <font>
      <b/>
      <sz val="11"/>
      <name val="Arial"/>
      <family val="2"/>
    </font>
    <font>
      <b/>
      <sz val="12"/>
      <color theme="1"/>
      <name val="Calibri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rgb="FFDBE5F1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0"/>
        <bgColor indexed="64"/>
      </patternFill>
    </fill>
  </fills>
  <borders count="43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thin">
        <color auto="1"/>
      </left>
      <right/>
      <top style="thin">
        <color auto="1"/>
      </top>
      <bottom style="medium">
        <color indexed="64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8">
    <xf numFmtId="0" fontId="0" fillId="0" borderId="0"/>
    <xf numFmtId="9" fontId="9" fillId="0" borderId="0" applyFont="0" applyFill="0" applyBorder="0" applyAlignment="0" applyProtection="0"/>
    <xf numFmtId="0" fontId="2" fillId="0" borderId="0"/>
    <xf numFmtId="0" fontId="5" fillId="2" borderId="0">
      <alignment horizontal="center" vertical="center"/>
    </xf>
    <xf numFmtId="43" fontId="13" fillId="0" borderId="0" applyFont="0" applyFill="0" applyBorder="0" applyAlignment="0" applyProtection="0"/>
    <xf numFmtId="168" fontId="13" fillId="0" borderId="0" applyFont="0" applyFill="0" applyBorder="0" applyAlignment="0" applyProtection="0"/>
    <xf numFmtId="9" fontId="13" fillId="0" borderId="0" applyFont="0" applyFill="0" applyBorder="0" applyAlignment="0" applyProtection="0"/>
    <xf numFmtId="44" fontId="13" fillId="0" borderId="0" applyFont="0" applyFill="0" applyBorder="0" applyAlignment="0" applyProtection="0"/>
  </cellStyleXfs>
  <cellXfs count="147">
    <xf numFmtId="0" fontId="0" fillId="0" borderId="0" xfId="0"/>
    <xf numFmtId="0" fontId="2" fillId="0" borderId="0" xfId="2"/>
    <xf numFmtId="0" fontId="2" fillId="0" borderId="0" xfId="2" applyAlignment="1">
      <alignment wrapText="1"/>
    </xf>
    <xf numFmtId="0" fontId="6" fillId="3" borderId="8" xfId="3" applyFont="1" applyFill="1" applyBorder="1" applyAlignment="1">
      <alignment horizontal="center" vertical="center" wrapText="1"/>
    </xf>
    <xf numFmtId="0" fontId="6" fillId="3" borderId="9" xfId="3" applyFont="1" applyFill="1" applyBorder="1" applyAlignment="1">
      <alignment horizontal="center" vertical="center" wrapText="1"/>
    </xf>
    <xf numFmtId="0" fontId="6" fillId="3" borderId="12" xfId="3" applyFont="1" applyFill="1" applyBorder="1" applyAlignment="1">
      <alignment horizontal="center" vertical="center" wrapText="1"/>
    </xf>
    <xf numFmtId="0" fontId="0" fillId="0" borderId="8" xfId="0" applyBorder="1" applyAlignment="1">
      <alignment horizontal="center" vertical="center"/>
    </xf>
    <xf numFmtId="0" fontId="0" fillId="0" borderId="9" xfId="0" applyBorder="1"/>
    <xf numFmtId="165" fontId="2" fillId="0" borderId="12" xfId="2" applyNumberFormat="1" applyBorder="1"/>
    <xf numFmtId="0" fontId="2" fillId="0" borderId="0" xfId="2" applyAlignment="1">
      <alignment horizontal="center" vertical="center"/>
    </xf>
    <xf numFmtId="4" fontId="0" fillId="0" borderId="0" xfId="0" applyNumberFormat="1"/>
    <xf numFmtId="3" fontId="0" fillId="0" borderId="9" xfId="0" applyNumberFormat="1" applyBorder="1" applyAlignment="1">
      <alignment horizontal="center" vertical="center" textRotation="90" wrapText="1"/>
    </xf>
    <xf numFmtId="4" fontId="2" fillId="0" borderId="0" xfId="2" applyNumberFormat="1"/>
    <xf numFmtId="0" fontId="10" fillId="0" borderId="0" xfId="0" applyFont="1" applyAlignment="1">
      <alignment vertical="center"/>
    </xf>
    <xf numFmtId="0" fontId="2" fillId="0" borderId="9" xfId="2" applyBorder="1" applyAlignment="1">
      <alignment horizontal="center" vertical="center" wrapText="1"/>
    </xf>
    <xf numFmtId="4" fontId="1" fillId="3" borderId="8" xfId="0" applyNumberFormat="1" applyFont="1" applyFill="1" applyBorder="1" applyAlignment="1">
      <alignment horizontal="center" vertical="center"/>
    </xf>
    <xf numFmtId="4" fontId="1" fillId="3" borderId="9" xfId="0" applyNumberFormat="1" applyFont="1" applyFill="1" applyBorder="1" applyAlignment="1">
      <alignment horizontal="center" vertical="center"/>
    </xf>
    <xf numFmtId="4" fontId="1" fillId="3" borderId="9" xfId="0" applyNumberFormat="1" applyFont="1" applyFill="1" applyBorder="1" applyAlignment="1">
      <alignment horizontal="center" vertical="center" wrapText="1"/>
    </xf>
    <xf numFmtId="165" fontId="2" fillId="4" borderId="9" xfId="2" applyNumberFormat="1" applyFill="1" applyBorder="1" applyAlignment="1">
      <alignment horizontal="justify" vertical="center" wrapText="1"/>
    </xf>
    <xf numFmtId="165" fontId="2" fillId="4" borderId="9" xfId="2" applyNumberFormat="1" applyFill="1" applyBorder="1"/>
    <xf numFmtId="0" fontId="7" fillId="3" borderId="9" xfId="3" applyFont="1" applyFill="1" applyBorder="1" applyAlignment="1">
      <alignment horizontal="center" vertical="center" wrapText="1"/>
    </xf>
    <xf numFmtId="0" fontId="7" fillId="3" borderId="9" xfId="3" applyFont="1" applyFill="1" applyBorder="1" applyAlignment="1">
      <alignment vertical="center" wrapText="1"/>
    </xf>
    <xf numFmtId="4" fontId="0" fillId="0" borderId="9" xfId="0" applyNumberFormat="1" applyBorder="1" applyAlignment="1">
      <alignment horizontal="center" vertical="center" wrapText="1"/>
    </xf>
    <xf numFmtId="0" fontId="4" fillId="0" borderId="4" xfId="2" applyFont="1" applyBorder="1" applyAlignment="1">
      <alignment vertical="center" wrapText="1"/>
    </xf>
    <xf numFmtId="0" fontId="4" fillId="0" borderId="5" xfId="2" applyFont="1" applyBorder="1" applyAlignment="1">
      <alignment vertical="center"/>
    </xf>
    <xf numFmtId="0" fontId="4" fillId="0" borderId="6" xfId="2" applyFont="1" applyBorder="1" applyAlignment="1">
      <alignment vertical="center"/>
    </xf>
    <xf numFmtId="0" fontId="3" fillId="0" borderId="7" xfId="2" applyFont="1" applyBorder="1" applyAlignment="1">
      <alignment vertical="center"/>
    </xf>
    <xf numFmtId="4" fontId="14" fillId="3" borderId="21" xfId="2" applyNumberFormat="1" applyFont="1" applyFill="1" applyBorder="1" applyAlignment="1">
      <alignment horizontal="center" vertical="center"/>
    </xf>
    <xf numFmtId="3" fontId="7" fillId="0" borderId="8" xfId="2" applyNumberFormat="1" applyFont="1" applyBorder="1" applyAlignment="1">
      <alignment horizontal="center" vertical="center"/>
    </xf>
    <xf numFmtId="3" fontId="7" fillId="0" borderId="25" xfId="2" applyNumberFormat="1" applyFont="1" applyBorder="1" applyAlignment="1">
      <alignment horizontal="center" vertical="center"/>
    </xf>
    <xf numFmtId="0" fontId="0" fillId="0" borderId="13" xfId="0" applyBorder="1" applyAlignment="1">
      <alignment horizontal="center"/>
    </xf>
    <xf numFmtId="0" fontId="6" fillId="3" borderId="13" xfId="3" applyFont="1" applyFill="1" applyBorder="1" applyAlignment="1">
      <alignment horizontal="center" vertical="center" wrapText="1"/>
    </xf>
    <xf numFmtId="165" fontId="7" fillId="0" borderId="15" xfId="2" applyNumberFormat="1" applyFont="1" applyBorder="1" applyAlignment="1">
      <alignment horizontal="center" vertical="center"/>
    </xf>
    <xf numFmtId="0" fontId="7" fillId="0" borderId="13" xfId="2" applyFont="1" applyBorder="1" applyAlignment="1">
      <alignment horizontal="center" vertical="center"/>
    </xf>
    <xf numFmtId="169" fontId="2" fillId="4" borderId="9" xfId="2" applyNumberFormat="1" applyFill="1" applyBorder="1" applyAlignment="1">
      <alignment horizontal="center" vertical="center"/>
    </xf>
    <xf numFmtId="0" fontId="7" fillId="0" borderId="0" xfId="2" applyFont="1" applyAlignment="1">
      <alignment horizontal="center" vertical="center" wrapText="1"/>
    </xf>
    <xf numFmtId="4" fontId="7" fillId="0" borderId="0" xfId="2" applyNumberFormat="1" applyFont="1" applyAlignment="1">
      <alignment horizontal="center" vertical="center"/>
    </xf>
    <xf numFmtId="0" fontId="7" fillId="0" borderId="10" xfId="2" applyFont="1" applyBorder="1" applyAlignment="1">
      <alignment horizontal="center" vertical="center"/>
    </xf>
    <xf numFmtId="165" fontId="7" fillId="0" borderId="10" xfId="2" applyNumberFormat="1" applyFont="1" applyBorder="1" applyAlignment="1">
      <alignment horizontal="center" vertical="center"/>
    </xf>
    <xf numFmtId="0" fontId="2" fillId="0" borderId="0" xfId="2" applyAlignment="1">
      <alignment vertical="center"/>
    </xf>
    <xf numFmtId="0" fontId="7" fillId="0" borderId="0" xfId="2" applyFont="1" applyAlignment="1">
      <alignment horizontal="center" vertical="center"/>
    </xf>
    <xf numFmtId="166" fontId="7" fillId="0" borderId="0" xfId="2" applyNumberFormat="1" applyFont="1" applyAlignment="1">
      <alignment horizontal="center" vertical="center"/>
    </xf>
    <xf numFmtId="164" fontId="7" fillId="0" borderId="0" xfId="2" applyNumberFormat="1" applyFont="1" applyAlignment="1">
      <alignment horizontal="center" vertical="center"/>
    </xf>
    <xf numFmtId="0" fontId="3" fillId="0" borderId="0" xfId="2" applyFont="1" applyAlignment="1">
      <alignment vertical="center"/>
    </xf>
    <xf numFmtId="0" fontId="2" fillId="0" borderId="33" xfId="2" applyBorder="1"/>
    <xf numFmtId="0" fontId="2" fillId="0" borderId="16" xfId="2" applyBorder="1" applyAlignment="1">
      <alignment vertical="center"/>
    </xf>
    <xf numFmtId="0" fontId="7" fillId="0" borderId="17" xfId="2" applyFont="1" applyBorder="1" applyAlignment="1">
      <alignment horizontal="center" vertical="center"/>
    </xf>
    <xf numFmtId="166" fontId="7" fillId="5" borderId="18" xfId="2" applyNumberFormat="1" applyFont="1" applyFill="1" applyBorder="1" applyAlignment="1">
      <alignment horizontal="center" vertical="center"/>
    </xf>
    <xf numFmtId="164" fontId="7" fillId="0" borderId="19" xfId="2" applyNumberFormat="1" applyFont="1" applyBorder="1" applyAlignment="1">
      <alignment horizontal="center" vertical="center"/>
    </xf>
    <xf numFmtId="164" fontId="7" fillId="0" borderId="34" xfId="2" applyNumberFormat="1" applyFont="1" applyBorder="1" applyAlignment="1">
      <alignment horizontal="center" vertical="center"/>
    </xf>
    <xf numFmtId="166" fontId="7" fillId="0" borderId="18" xfId="2" applyNumberFormat="1" applyFont="1" applyBorder="1" applyAlignment="1">
      <alignment horizontal="center" vertical="center"/>
    </xf>
    <xf numFmtId="165" fontId="2" fillId="0" borderId="13" xfId="2" applyNumberFormat="1" applyBorder="1"/>
    <xf numFmtId="0" fontId="6" fillId="3" borderId="35" xfId="3" applyFont="1" applyFill="1" applyBorder="1" applyAlignment="1">
      <alignment horizontal="center" vertical="center" wrapText="1"/>
    </xf>
    <xf numFmtId="0" fontId="6" fillId="3" borderId="31" xfId="3" applyFont="1" applyFill="1" applyBorder="1" applyAlignment="1">
      <alignment horizontal="center" vertical="center" wrapText="1"/>
    </xf>
    <xf numFmtId="0" fontId="6" fillId="3" borderId="36" xfId="3" applyFont="1" applyFill="1" applyBorder="1" applyAlignment="1">
      <alignment horizontal="center" vertical="center" wrapText="1"/>
    </xf>
    <xf numFmtId="165" fontId="2" fillId="0" borderId="10" xfId="2" applyNumberFormat="1" applyBorder="1"/>
    <xf numFmtId="0" fontId="6" fillId="3" borderId="30" xfId="3" applyFont="1" applyFill="1" applyBorder="1" applyAlignment="1">
      <alignment horizontal="center" vertical="center" wrapText="1"/>
    </xf>
    <xf numFmtId="165" fontId="2" fillId="4" borderId="8" xfId="2" applyNumberFormat="1" applyFill="1" applyBorder="1"/>
    <xf numFmtId="165" fontId="7" fillId="0" borderId="14" xfId="2" applyNumberFormat="1" applyFont="1" applyBorder="1" applyAlignment="1">
      <alignment horizontal="center" vertical="center"/>
    </xf>
    <xf numFmtId="166" fontId="7" fillId="5" borderId="38" xfId="2" applyNumberFormat="1" applyFont="1" applyFill="1" applyBorder="1" applyAlignment="1">
      <alignment horizontal="center" vertical="center"/>
    </xf>
    <xf numFmtId="165" fontId="2" fillId="0" borderId="14" xfId="2" applyNumberFormat="1" applyBorder="1"/>
    <xf numFmtId="167" fontId="7" fillId="0" borderId="0" xfId="2" applyNumberFormat="1" applyFont="1" applyAlignment="1">
      <alignment horizontal="center" vertical="center" wrapText="1"/>
    </xf>
    <xf numFmtId="4" fontId="1" fillId="6" borderId="30" xfId="0" applyNumberFormat="1" applyFont="1" applyFill="1" applyBorder="1" applyAlignment="1">
      <alignment horizontal="center"/>
    </xf>
    <xf numFmtId="4" fontId="1" fillId="6" borderId="31" xfId="0" applyNumberFormat="1" applyFont="1" applyFill="1" applyBorder="1" applyAlignment="1">
      <alignment horizontal="center" vertical="center"/>
    </xf>
    <xf numFmtId="4" fontId="1" fillId="0" borderId="0" xfId="0" applyNumberFormat="1" applyFont="1" applyAlignment="1">
      <alignment horizontal="center"/>
    </xf>
    <xf numFmtId="4" fontId="1" fillId="0" borderId="0" xfId="0" applyNumberFormat="1" applyFont="1" applyAlignment="1">
      <alignment horizontal="center" vertical="center"/>
    </xf>
    <xf numFmtId="167" fontId="7" fillId="0" borderId="0" xfId="2" applyNumberFormat="1" applyFont="1" applyAlignment="1">
      <alignment horizontal="center" vertical="center"/>
    </xf>
    <xf numFmtId="165" fontId="2" fillId="0" borderId="9" xfId="2" applyNumberFormat="1" applyBorder="1" applyAlignment="1">
      <alignment vertical="center"/>
    </xf>
    <xf numFmtId="0" fontId="7" fillId="3" borderId="12" xfId="3" applyFont="1" applyFill="1" applyBorder="1" applyAlignment="1">
      <alignment vertical="center" wrapText="1"/>
    </xf>
    <xf numFmtId="4" fontId="0" fillId="0" borderId="12" xfId="0" applyNumberFormat="1" applyBorder="1" applyAlignment="1">
      <alignment horizontal="center" vertical="center" wrapText="1"/>
    </xf>
    <xf numFmtId="4" fontId="1" fillId="0" borderId="38" xfId="0" applyNumberFormat="1" applyFont="1" applyBorder="1" applyAlignment="1">
      <alignment horizontal="center"/>
    </xf>
    <xf numFmtId="4" fontId="1" fillId="0" borderId="18" xfId="0" applyNumberFormat="1" applyFont="1" applyBorder="1" applyAlignment="1">
      <alignment horizontal="center" vertical="center"/>
    </xf>
    <xf numFmtId="4" fontId="0" fillId="0" borderId="38" xfId="0" applyNumberFormat="1" applyBorder="1"/>
    <xf numFmtId="4" fontId="0" fillId="0" borderId="18" xfId="0" applyNumberFormat="1" applyBorder="1" applyAlignment="1">
      <alignment horizontal="center" vertical="center"/>
    </xf>
    <xf numFmtId="9" fontId="0" fillId="0" borderId="18" xfId="1" applyFont="1" applyFill="1" applyBorder="1" applyAlignment="1">
      <alignment horizontal="center" vertical="center"/>
    </xf>
    <xf numFmtId="165" fontId="2" fillId="0" borderId="19" xfId="2" applyNumberFormat="1" applyBorder="1" applyAlignment="1">
      <alignment vertical="center"/>
    </xf>
    <xf numFmtId="165" fontId="2" fillId="9" borderId="9" xfId="2" applyNumberFormat="1" applyFill="1" applyBorder="1"/>
    <xf numFmtId="44" fontId="2" fillId="0" borderId="0" xfId="7" applyFont="1"/>
    <xf numFmtId="44" fontId="2" fillId="0" borderId="0" xfId="2" applyNumberFormat="1"/>
    <xf numFmtId="3" fontId="2" fillId="0" borderId="14" xfId="2" applyNumberFormat="1" applyBorder="1" applyAlignment="1">
      <alignment horizontal="center" vertical="center"/>
    </xf>
    <xf numFmtId="3" fontId="2" fillId="0" borderId="15" xfId="2" applyNumberFormat="1" applyBorder="1" applyAlignment="1">
      <alignment horizontal="center" vertical="center"/>
    </xf>
    <xf numFmtId="165" fontId="7" fillId="0" borderId="13" xfId="2" applyNumberFormat="1" applyFont="1" applyBorder="1" applyAlignment="1">
      <alignment horizontal="center" vertical="center"/>
    </xf>
    <xf numFmtId="165" fontId="7" fillId="0" borderId="10" xfId="2" applyNumberFormat="1" applyFont="1" applyBorder="1" applyAlignment="1">
      <alignment horizontal="center" vertical="center"/>
    </xf>
    <xf numFmtId="0" fontId="15" fillId="3" borderId="24" xfId="3" applyFont="1" applyFill="1" applyBorder="1" applyAlignment="1">
      <alignment horizontal="center" vertical="center" wrapText="1"/>
    </xf>
    <xf numFmtId="0" fontId="15" fillId="8" borderId="24" xfId="3" applyFont="1" applyFill="1" applyBorder="1" applyAlignment="1">
      <alignment horizontal="center" vertical="center" wrapText="1"/>
    </xf>
    <xf numFmtId="0" fontId="4" fillId="3" borderId="24" xfId="2" applyFont="1" applyFill="1" applyBorder="1" applyAlignment="1">
      <alignment horizontal="center" vertical="center" wrapText="1"/>
    </xf>
    <xf numFmtId="0" fontId="4" fillId="3" borderId="39" xfId="2" applyFont="1" applyFill="1" applyBorder="1" applyAlignment="1">
      <alignment horizontal="center" vertical="center" wrapText="1"/>
    </xf>
    <xf numFmtId="0" fontId="15" fillId="3" borderId="41" xfId="3" applyFont="1" applyFill="1" applyBorder="1" applyAlignment="1">
      <alignment horizontal="center" vertical="center" wrapText="1"/>
    </xf>
    <xf numFmtId="0" fontId="15" fillId="3" borderId="40" xfId="3" applyFont="1" applyFill="1" applyBorder="1" applyAlignment="1">
      <alignment horizontal="center" vertical="center" wrapText="1"/>
    </xf>
    <xf numFmtId="4" fontId="1" fillId="6" borderId="1" xfId="0" applyNumberFormat="1" applyFont="1" applyFill="1" applyBorder="1" applyAlignment="1">
      <alignment horizontal="center" vertical="center"/>
    </xf>
    <xf numFmtId="4" fontId="1" fillId="6" borderId="2" xfId="0" applyNumberFormat="1" applyFont="1" applyFill="1" applyBorder="1" applyAlignment="1">
      <alignment horizontal="center" vertical="center"/>
    </xf>
    <xf numFmtId="4" fontId="1" fillId="6" borderId="3" xfId="0" applyNumberFormat="1" applyFont="1" applyFill="1" applyBorder="1" applyAlignment="1">
      <alignment horizontal="center" vertical="center"/>
    </xf>
    <xf numFmtId="0" fontId="7" fillId="7" borderId="24" xfId="3" applyFont="1" applyFill="1" applyBorder="1" applyAlignment="1">
      <alignment horizontal="center" vertical="center" wrapText="1"/>
    </xf>
    <xf numFmtId="4" fontId="16" fillId="3" borderId="21" xfId="0" applyNumberFormat="1" applyFont="1" applyFill="1" applyBorder="1" applyAlignment="1">
      <alignment horizontal="center" vertical="center"/>
    </xf>
    <xf numFmtId="4" fontId="16" fillId="3" borderId="24" xfId="0" applyNumberFormat="1" applyFont="1" applyFill="1" applyBorder="1" applyAlignment="1">
      <alignment horizontal="center" vertical="center"/>
    </xf>
    <xf numFmtId="167" fontId="7" fillId="0" borderId="18" xfId="2" applyNumberFormat="1" applyFont="1" applyBorder="1" applyAlignment="1">
      <alignment horizontal="center" vertical="center" wrapText="1"/>
    </xf>
    <xf numFmtId="167" fontId="7" fillId="0" borderId="19" xfId="2" applyNumberFormat="1" applyFont="1" applyBorder="1" applyAlignment="1">
      <alignment horizontal="center" vertical="center" wrapText="1"/>
    </xf>
    <xf numFmtId="4" fontId="14" fillId="3" borderId="22" xfId="2" applyNumberFormat="1" applyFont="1" applyFill="1" applyBorder="1" applyAlignment="1">
      <alignment horizontal="center" vertical="center"/>
    </xf>
    <xf numFmtId="4" fontId="14" fillId="3" borderId="23" xfId="2" applyNumberFormat="1" applyFont="1" applyFill="1" applyBorder="1" applyAlignment="1">
      <alignment horizontal="center" vertical="center"/>
    </xf>
    <xf numFmtId="4" fontId="7" fillId="0" borderId="9" xfId="2" applyNumberFormat="1" applyFont="1" applyBorder="1" applyAlignment="1">
      <alignment horizontal="center" vertical="center"/>
    </xf>
    <xf numFmtId="4" fontId="7" fillId="0" borderId="13" xfId="2" applyNumberFormat="1" applyFont="1" applyBorder="1" applyAlignment="1">
      <alignment horizontal="center" vertical="center"/>
    </xf>
    <xf numFmtId="0" fontId="7" fillId="7" borderId="21" xfId="3" applyFont="1" applyFill="1" applyBorder="1" applyAlignment="1">
      <alignment horizontal="center" vertical="center" wrapText="1"/>
    </xf>
    <xf numFmtId="0" fontId="7" fillId="7" borderId="39" xfId="3" applyFont="1" applyFill="1" applyBorder="1" applyAlignment="1">
      <alignment horizontal="center" vertical="center" wrapText="1"/>
    </xf>
    <xf numFmtId="0" fontId="15" fillId="3" borderId="42" xfId="3" applyFont="1" applyFill="1" applyBorder="1" applyAlignment="1">
      <alignment horizontal="center" vertical="center" wrapText="1"/>
    </xf>
    <xf numFmtId="0" fontId="15" fillId="3" borderId="21" xfId="3" applyFont="1" applyFill="1" applyBorder="1" applyAlignment="1">
      <alignment horizontal="center" vertical="center" wrapText="1"/>
    </xf>
    <xf numFmtId="0" fontId="15" fillId="3" borderId="39" xfId="3" applyFont="1" applyFill="1" applyBorder="1" applyAlignment="1">
      <alignment horizontal="center" vertical="center" wrapText="1"/>
    </xf>
    <xf numFmtId="0" fontId="15" fillId="3" borderId="14" xfId="3" applyFont="1" applyFill="1" applyBorder="1" applyAlignment="1">
      <alignment horizontal="center" vertical="center" wrapText="1"/>
    </xf>
    <xf numFmtId="0" fontId="15" fillId="3" borderId="15" xfId="3" applyFont="1" applyFill="1" applyBorder="1" applyAlignment="1">
      <alignment horizontal="center" vertical="center" wrapText="1"/>
    </xf>
    <xf numFmtId="165" fontId="7" fillId="0" borderId="15" xfId="2" applyNumberFormat="1" applyFont="1" applyBorder="1" applyAlignment="1">
      <alignment horizontal="center" vertical="center"/>
    </xf>
    <xf numFmtId="0" fontId="3" fillId="0" borderId="4" xfId="2" applyFont="1" applyBorder="1" applyAlignment="1">
      <alignment horizontal="center" vertical="center"/>
    </xf>
    <xf numFmtId="0" fontId="3" fillId="0" borderId="29" xfId="2" applyFont="1" applyBorder="1" applyAlignment="1">
      <alignment horizontal="center" vertical="center"/>
    </xf>
    <xf numFmtId="0" fontId="3" fillId="0" borderId="32" xfId="2" applyFont="1" applyBorder="1" applyAlignment="1">
      <alignment horizontal="center" vertical="center"/>
    </xf>
    <xf numFmtId="0" fontId="3" fillId="0" borderId="5" xfId="2" applyFont="1" applyBorder="1" applyAlignment="1">
      <alignment horizontal="center" vertical="center"/>
    </xf>
    <xf numFmtId="0" fontId="3" fillId="0" borderId="0" xfId="2" applyFont="1" applyAlignment="1">
      <alignment horizontal="center" vertical="center"/>
    </xf>
    <xf numFmtId="0" fontId="3" fillId="0" borderId="33" xfId="2" applyFont="1" applyBorder="1" applyAlignment="1">
      <alignment horizontal="center" vertical="center"/>
    </xf>
    <xf numFmtId="0" fontId="15" fillId="3" borderId="1" xfId="3" applyFont="1" applyFill="1" applyBorder="1" applyAlignment="1">
      <alignment horizontal="center" vertical="center" wrapText="1"/>
    </xf>
    <xf numFmtId="0" fontId="15" fillId="3" borderId="3" xfId="3" applyFont="1" applyFill="1" applyBorder="1" applyAlignment="1">
      <alignment horizontal="center" vertical="center" wrapText="1"/>
    </xf>
    <xf numFmtId="0" fontId="15" fillId="8" borderId="1" xfId="3" applyFont="1" applyFill="1" applyBorder="1" applyAlignment="1">
      <alignment horizontal="center" vertical="center" wrapText="1"/>
    </xf>
    <xf numFmtId="0" fontId="15" fillId="8" borderId="3" xfId="3" applyFont="1" applyFill="1" applyBorder="1" applyAlignment="1">
      <alignment horizontal="center" vertical="center" wrapText="1"/>
    </xf>
    <xf numFmtId="165" fontId="7" fillId="0" borderId="14" xfId="2" applyNumberFormat="1" applyFont="1" applyBorder="1" applyAlignment="1">
      <alignment horizontal="center" vertical="center"/>
    </xf>
    <xf numFmtId="0" fontId="15" fillId="3" borderId="10" xfId="3" applyFont="1" applyFill="1" applyBorder="1" applyAlignment="1">
      <alignment horizontal="center" vertical="center" wrapText="1"/>
    </xf>
    <xf numFmtId="0" fontId="7" fillId="0" borderId="14" xfId="2" applyFont="1" applyBorder="1" applyAlignment="1">
      <alignment horizontal="center" vertical="center"/>
    </xf>
    <xf numFmtId="0" fontId="7" fillId="0" borderId="11" xfId="2" applyFont="1" applyBorder="1" applyAlignment="1">
      <alignment horizontal="center" vertical="center"/>
    </xf>
    <xf numFmtId="0" fontId="4" fillId="3" borderId="8" xfId="3" applyFont="1" applyFill="1" applyBorder="1" applyAlignment="1">
      <alignment horizontal="center" vertical="center" wrapText="1"/>
    </xf>
    <xf numFmtId="0" fontId="4" fillId="3" borderId="9" xfId="3" applyFont="1" applyFill="1" applyBorder="1" applyAlignment="1">
      <alignment horizontal="center" vertical="center" wrapText="1"/>
    </xf>
    <xf numFmtId="0" fontId="4" fillId="3" borderId="13" xfId="3" applyFont="1" applyFill="1" applyBorder="1" applyAlignment="1">
      <alignment horizontal="center" vertical="center" wrapText="1"/>
    </xf>
    <xf numFmtId="0" fontId="7" fillId="7" borderId="28" xfId="3" applyFont="1" applyFill="1" applyBorder="1" applyAlignment="1">
      <alignment horizontal="center" vertical="center" wrapText="1"/>
    </xf>
    <xf numFmtId="0" fontId="7" fillId="7" borderId="37" xfId="3" applyFont="1" applyFill="1" applyBorder="1" applyAlignment="1">
      <alignment horizontal="center" vertical="center" wrapText="1"/>
    </xf>
    <xf numFmtId="0" fontId="15" fillId="3" borderId="2" xfId="3" applyFont="1" applyFill="1" applyBorder="1" applyAlignment="1">
      <alignment horizontal="center" vertical="center" wrapText="1"/>
    </xf>
    <xf numFmtId="167" fontId="7" fillId="0" borderId="18" xfId="2" applyNumberFormat="1" applyFont="1" applyBorder="1" applyAlignment="1">
      <alignment horizontal="center" vertical="center"/>
    </xf>
    <xf numFmtId="167" fontId="7" fillId="0" borderId="34" xfId="2" applyNumberFormat="1" applyFont="1" applyBorder="1" applyAlignment="1">
      <alignment horizontal="center" vertical="center" wrapText="1"/>
    </xf>
    <xf numFmtId="167" fontId="7" fillId="0" borderId="17" xfId="2" applyNumberFormat="1" applyFont="1" applyBorder="1" applyAlignment="1">
      <alignment horizontal="center" vertical="center" wrapText="1"/>
    </xf>
    <xf numFmtId="0" fontId="15" fillId="3" borderId="22" xfId="3" applyFont="1" applyFill="1" applyBorder="1" applyAlignment="1">
      <alignment horizontal="center" vertical="center" wrapText="1"/>
    </xf>
    <xf numFmtId="0" fontId="7" fillId="7" borderId="31" xfId="3" applyFont="1" applyFill="1" applyBorder="1" applyAlignment="1">
      <alignment horizontal="center" vertical="center" wrapText="1"/>
    </xf>
    <xf numFmtId="0" fontId="15" fillId="3" borderId="31" xfId="3" applyFont="1" applyFill="1" applyBorder="1" applyAlignment="1">
      <alignment horizontal="center" vertical="center" wrapText="1"/>
    </xf>
    <xf numFmtId="0" fontId="15" fillId="8" borderId="31" xfId="3" applyFont="1" applyFill="1" applyBorder="1" applyAlignment="1">
      <alignment horizontal="center" vertical="center" wrapText="1"/>
    </xf>
    <xf numFmtId="0" fontId="4" fillId="3" borderId="31" xfId="2" applyFont="1" applyFill="1" applyBorder="1" applyAlignment="1">
      <alignment horizontal="center" vertical="center" wrapText="1"/>
    </xf>
    <xf numFmtId="0" fontId="4" fillId="3" borderId="36" xfId="2" applyFont="1" applyFill="1" applyBorder="1" applyAlignment="1">
      <alignment horizontal="center" vertical="center" wrapText="1"/>
    </xf>
    <xf numFmtId="3" fontId="2" fillId="0" borderId="16" xfId="2" applyNumberFormat="1" applyBorder="1" applyAlignment="1">
      <alignment horizontal="center" vertical="center"/>
    </xf>
    <xf numFmtId="3" fontId="2" fillId="0" borderId="27" xfId="2" applyNumberFormat="1" applyBorder="1" applyAlignment="1">
      <alignment horizontal="center" vertical="center"/>
    </xf>
    <xf numFmtId="0" fontId="7" fillId="0" borderId="1" xfId="2" applyFont="1" applyBorder="1" applyAlignment="1">
      <alignment horizontal="center" vertical="center" wrapText="1"/>
    </xf>
    <xf numFmtId="0" fontId="7" fillId="0" borderId="2" xfId="2" applyFont="1" applyBorder="1" applyAlignment="1">
      <alignment horizontal="center" vertical="center" wrapText="1"/>
    </xf>
    <xf numFmtId="169" fontId="7" fillId="0" borderId="1" xfId="2" applyNumberFormat="1" applyFont="1" applyBorder="1" applyAlignment="1">
      <alignment horizontal="center" vertical="center"/>
    </xf>
    <xf numFmtId="169" fontId="7" fillId="0" borderId="2" xfId="2" applyNumberFormat="1" applyFont="1" applyBorder="1" applyAlignment="1">
      <alignment horizontal="center" vertical="center"/>
    </xf>
    <xf numFmtId="169" fontId="7" fillId="0" borderId="3" xfId="2" applyNumberFormat="1" applyFont="1" applyBorder="1" applyAlignment="1">
      <alignment horizontal="center" vertical="center"/>
    </xf>
    <xf numFmtId="4" fontId="7" fillId="0" borderId="20" xfId="2" applyNumberFormat="1" applyFont="1" applyBorder="1" applyAlignment="1">
      <alignment horizontal="center" vertical="center"/>
    </xf>
    <xf numFmtId="4" fontId="7" fillId="0" borderId="26" xfId="2" applyNumberFormat="1" applyFont="1" applyBorder="1" applyAlignment="1">
      <alignment horizontal="center" vertical="center"/>
    </xf>
  </cellXfs>
  <cellStyles count="8">
    <cellStyle name="HeaderStyle" xfId="3" xr:uid="{00000000-0005-0000-0000-000000000000}"/>
    <cellStyle name="Millares 2" xfId="4" xr:uid="{6964BFEF-2B69-4A00-ACBC-BCAE4602D0A4}"/>
    <cellStyle name="Moneda" xfId="7" builtinId="4"/>
    <cellStyle name="Moneda 2" xfId="5" xr:uid="{F5FA82B5-70E1-4028-BCCA-B0C1D4B7F893}"/>
    <cellStyle name="Normal" xfId="0" builtinId="0"/>
    <cellStyle name="Normal 2" xfId="2" xr:uid="{00000000-0005-0000-0000-000002000000}"/>
    <cellStyle name="Porcentaje" xfId="1" builtinId="5"/>
    <cellStyle name="Porcentaje 2" xfId="6" xr:uid="{1A2F5821-32FC-4770-A1C5-B422CC54AF87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Relationship Id="rId9" Type="http://schemas.openxmlformats.org/officeDocument/2006/relationships/customXml" Target="../customXml/item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3434080</xdr:colOff>
      <xdr:row>72</xdr:row>
      <xdr:rowOff>19685</xdr:rowOff>
    </xdr:from>
    <xdr:to>
      <xdr:col>7</xdr:col>
      <xdr:colOff>344805</xdr:colOff>
      <xdr:row>72</xdr:row>
      <xdr:rowOff>19685</xdr:rowOff>
    </xdr:to>
    <xdr:cxnSp macro="">
      <xdr:nvCxnSpPr>
        <xdr:cNvPr id="5" name="Conector recto 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CxnSpPr/>
      </xdr:nvCxnSpPr>
      <xdr:spPr>
        <a:xfrm flipV="1">
          <a:off x="2719705" y="6182360"/>
          <a:ext cx="39592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1299210</xdr:colOff>
      <xdr:row>85</xdr:row>
      <xdr:rowOff>28575</xdr:rowOff>
    </xdr:from>
    <xdr:to>
      <xdr:col>6</xdr:col>
      <xdr:colOff>478155</xdr:colOff>
      <xdr:row>85</xdr:row>
      <xdr:rowOff>28575</xdr:rowOff>
    </xdr:to>
    <xdr:cxnSp macro="">
      <xdr:nvCxnSpPr>
        <xdr:cNvPr id="6" name="Conector recto 5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CxnSpPr/>
      </xdr:nvCxnSpPr>
      <xdr:spPr>
        <a:xfrm flipV="1">
          <a:off x="1651635" y="7219950"/>
          <a:ext cx="502729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9" tint="-0.249977111117893"/>
  </sheetPr>
  <dimension ref="B1:V41"/>
  <sheetViews>
    <sheetView tabSelected="1" zoomScale="85" zoomScaleNormal="85" workbookViewId="0">
      <selection activeCell="H68" sqref="H68"/>
    </sheetView>
  </sheetViews>
  <sheetFormatPr baseColWidth="10" defaultColWidth="9.140625" defaultRowHeight="12.75" x14ac:dyDescent="0.2"/>
  <cols>
    <col min="1" max="1" width="5.85546875" style="1" customWidth="1"/>
    <col min="2" max="2" width="12.140625" style="1" customWidth="1"/>
    <col min="3" max="3" width="51.7109375" style="1" customWidth="1"/>
    <col min="4" max="4" width="12.28515625" style="1" customWidth="1"/>
    <col min="5" max="5" width="15.28515625" style="1" customWidth="1"/>
    <col min="6" max="6" width="24.140625" style="1" customWidth="1"/>
    <col min="7" max="7" width="15.28515625" style="1" customWidth="1"/>
    <col min="8" max="8" width="24.28515625" style="1" customWidth="1"/>
    <col min="9" max="9" width="15.28515625" style="1" customWidth="1"/>
    <col min="10" max="10" width="29.5703125" style="1" customWidth="1"/>
    <col min="11" max="11" width="15.28515625" style="1" hidden="1" customWidth="1"/>
    <col min="12" max="12" width="23.5703125" style="1" hidden="1" customWidth="1"/>
    <col min="13" max="13" width="15.28515625" style="1" customWidth="1"/>
    <col min="14" max="14" width="19.140625" style="1" customWidth="1"/>
    <col min="15" max="15" width="15.28515625" style="1" customWidth="1"/>
    <col min="16" max="16" width="19.140625" style="1" customWidth="1"/>
    <col min="17" max="17" width="15.28515625" style="1" customWidth="1"/>
    <col min="18" max="18" width="19.140625" style="1" customWidth="1"/>
    <col min="19" max="19" width="15.28515625" style="1" customWidth="1"/>
    <col min="20" max="20" width="19.140625" style="1" customWidth="1"/>
    <col min="21" max="21" width="9.140625" style="1"/>
    <col min="22" max="22" width="16.42578125" style="1" bestFit="1" customWidth="1"/>
    <col min="23" max="23" width="12.7109375" style="1" bestFit="1" customWidth="1"/>
    <col min="24" max="24" width="11.7109375" style="1" bestFit="1" customWidth="1"/>
    <col min="25" max="16384" width="9.140625" style="1"/>
  </cols>
  <sheetData>
    <row r="1" spans="2:20" ht="31.5" customHeight="1" x14ac:dyDescent="0.2">
      <c r="B1" s="109" t="s">
        <v>0</v>
      </c>
      <c r="C1" s="110"/>
      <c r="D1" s="110"/>
      <c r="E1" s="110"/>
      <c r="F1" s="110"/>
      <c r="G1" s="110"/>
      <c r="H1" s="110"/>
      <c r="I1" s="110"/>
      <c r="J1" s="110"/>
      <c r="K1" s="110"/>
      <c r="L1" s="110"/>
      <c r="M1" s="110"/>
      <c r="N1" s="110"/>
      <c r="O1" s="110"/>
      <c r="P1" s="110"/>
      <c r="Q1" s="110"/>
      <c r="R1" s="110"/>
      <c r="S1" s="110"/>
      <c r="T1" s="111"/>
    </row>
    <row r="2" spans="2:20" ht="31.5" customHeight="1" thickBot="1" x14ac:dyDescent="0.25">
      <c r="B2" s="112" t="s">
        <v>39</v>
      </c>
      <c r="C2" s="113"/>
      <c r="D2" s="113"/>
      <c r="E2" s="113"/>
      <c r="F2" s="113"/>
      <c r="G2" s="113"/>
      <c r="H2" s="113"/>
      <c r="I2" s="113"/>
      <c r="J2" s="113"/>
      <c r="K2" s="113"/>
      <c r="L2" s="113"/>
      <c r="M2" s="113"/>
      <c r="N2" s="113"/>
      <c r="O2" s="113"/>
      <c r="P2" s="113"/>
      <c r="Q2" s="113"/>
      <c r="R2" s="113"/>
      <c r="S2" s="113"/>
      <c r="T2" s="114"/>
    </row>
    <row r="3" spans="2:20" ht="12.75" customHeight="1" x14ac:dyDescent="0.2">
      <c r="B3" s="23"/>
      <c r="C3" s="43"/>
      <c r="D3" s="43"/>
      <c r="E3" s="43"/>
      <c r="F3" s="43"/>
      <c r="G3" s="43"/>
      <c r="H3" s="43"/>
      <c r="T3" s="44"/>
    </row>
    <row r="4" spans="2:20" ht="12.75" customHeight="1" x14ac:dyDescent="0.2">
      <c r="B4" s="24"/>
      <c r="C4" s="43"/>
      <c r="D4" s="43"/>
      <c r="E4" s="43"/>
      <c r="F4" s="43"/>
      <c r="G4" s="43"/>
      <c r="H4" s="43"/>
      <c r="T4" s="44"/>
    </row>
    <row r="5" spans="2:20" ht="12.75" customHeight="1" x14ac:dyDescent="0.2">
      <c r="B5" s="24"/>
      <c r="C5" s="43"/>
      <c r="D5" s="43"/>
      <c r="E5" s="43"/>
      <c r="F5" s="43"/>
      <c r="G5" s="43"/>
      <c r="H5" s="43"/>
      <c r="T5" s="44"/>
    </row>
    <row r="6" spans="2:20" ht="12.75" customHeight="1" thickBot="1" x14ac:dyDescent="0.25">
      <c r="B6" s="25"/>
      <c r="C6" s="26"/>
      <c r="D6" s="26"/>
      <c r="E6" s="43"/>
      <c r="F6" s="43"/>
      <c r="G6" s="43"/>
      <c r="H6" s="43"/>
      <c r="T6" s="44"/>
    </row>
    <row r="7" spans="2:20" s="2" customFormat="1" ht="33.75" customHeight="1" thickBot="1" x14ac:dyDescent="0.25">
      <c r="B7" s="123" t="s">
        <v>1</v>
      </c>
      <c r="C7" s="124"/>
      <c r="D7" s="125"/>
      <c r="E7" s="126" t="s">
        <v>26</v>
      </c>
      <c r="F7" s="127"/>
      <c r="G7" s="115" t="s">
        <v>27</v>
      </c>
      <c r="H7" s="116"/>
      <c r="I7" s="115" t="s">
        <v>25</v>
      </c>
      <c r="J7" s="128"/>
      <c r="K7" s="115" t="s">
        <v>28</v>
      </c>
      <c r="L7" s="116"/>
      <c r="M7" s="115" t="s">
        <v>29</v>
      </c>
      <c r="N7" s="116"/>
      <c r="O7" s="117" t="s">
        <v>30</v>
      </c>
      <c r="P7" s="118"/>
      <c r="Q7" s="106" t="s">
        <v>31</v>
      </c>
      <c r="R7" s="120"/>
      <c r="S7" s="106" t="s">
        <v>32</v>
      </c>
      <c r="T7" s="107"/>
    </row>
    <row r="8" spans="2:20" s="2" customFormat="1" ht="33.75" customHeight="1" x14ac:dyDescent="0.2">
      <c r="B8" s="3" t="s">
        <v>2</v>
      </c>
      <c r="C8" s="4" t="s">
        <v>3</v>
      </c>
      <c r="D8" s="31" t="s">
        <v>4</v>
      </c>
      <c r="E8" s="53" t="s">
        <v>5</v>
      </c>
      <c r="F8" s="54" t="s">
        <v>6</v>
      </c>
      <c r="G8" s="53" t="s">
        <v>5</v>
      </c>
      <c r="H8" s="54" t="s">
        <v>6</v>
      </c>
      <c r="I8" s="53" t="s">
        <v>5</v>
      </c>
      <c r="J8" s="52" t="s">
        <v>6</v>
      </c>
      <c r="K8" s="56" t="s">
        <v>5</v>
      </c>
      <c r="L8" s="54" t="s">
        <v>6</v>
      </c>
      <c r="M8" s="56" t="s">
        <v>5</v>
      </c>
      <c r="N8" s="54" t="s">
        <v>6</v>
      </c>
      <c r="O8" s="56" t="s">
        <v>5</v>
      </c>
      <c r="P8" s="54" t="s">
        <v>6</v>
      </c>
      <c r="Q8" s="56" t="s">
        <v>5</v>
      </c>
      <c r="R8" s="54" t="s">
        <v>6</v>
      </c>
      <c r="S8" s="4" t="s">
        <v>5</v>
      </c>
      <c r="T8" s="5" t="s">
        <v>6</v>
      </c>
    </row>
    <row r="9" spans="2:20" ht="15" x14ac:dyDescent="0.25">
      <c r="B9" s="6">
        <v>1</v>
      </c>
      <c r="C9" s="7" t="s">
        <v>7</v>
      </c>
      <c r="D9" s="30">
        <v>77</v>
      </c>
      <c r="E9" s="19">
        <v>3270329</v>
      </c>
      <c r="F9" s="8">
        <f>+ROUND(E9*D9,0)</f>
        <v>251815333</v>
      </c>
      <c r="G9" s="76">
        <v>3394401</v>
      </c>
      <c r="H9" s="8">
        <f>+D9*G9</f>
        <v>261368877</v>
      </c>
      <c r="I9" s="19">
        <v>4150000</v>
      </c>
      <c r="J9" s="51">
        <f>+ROUND(I9*D9,0)</f>
        <v>319550000</v>
      </c>
      <c r="K9" s="57"/>
      <c r="L9" s="8">
        <f>+ROUND(K9*D9,0)</f>
        <v>0</v>
      </c>
      <c r="M9" s="57">
        <v>3650000</v>
      </c>
      <c r="N9" s="8">
        <f>+ROUND(M9*D9,0)</f>
        <v>281050000</v>
      </c>
      <c r="O9" s="60">
        <f>ROUND(AVERAGE(E9,G9,I9,K9,M9),0)</f>
        <v>3616183</v>
      </c>
      <c r="P9" s="8">
        <f>+ROUND(O9*D9,0)</f>
        <v>278446091</v>
      </c>
      <c r="Q9" s="55">
        <f>+ROUND(O9*4.4%+O9,0)</f>
        <v>3775295</v>
      </c>
      <c r="R9" s="8">
        <f>+ROUND(Q9*D9,0)</f>
        <v>290697715</v>
      </c>
      <c r="S9" s="55">
        <f>+ROUND(Q9*3%+Q9,0)</f>
        <v>3888554</v>
      </c>
      <c r="T9" s="8">
        <f>+ROUND(S9*D9,0)</f>
        <v>299418658</v>
      </c>
    </row>
    <row r="10" spans="2:20" ht="15" x14ac:dyDescent="0.25">
      <c r="B10" s="6">
        <v>2</v>
      </c>
      <c r="C10" s="7" t="s">
        <v>20</v>
      </c>
      <c r="D10" s="30">
        <v>4</v>
      </c>
      <c r="E10" s="19">
        <v>4063657</v>
      </c>
      <c r="F10" s="8">
        <f t="shared" ref="F10:F13" si="0">+ROUND(E10*D10,0)</f>
        <v>16254628</v>
      </c>
      <c r="G10" s="76">
        <v>3660151</v>
      </c>
      <c r="H10" s="8">
        <f>+D10*G10</f>
        <v>14640604</v>
      </c>
      <c r="I10" s="19">
        <v>4500000</v>
      </c>
      <c r="J10" s="51">
        <f t="shared" ref="J10:J13" si="1">+ROUND(I10*D10,0)</f>
        <v>18000000</v>
      </c>
      <c r="K10" s="57"/>
      <c r="L10" s="8">
        <f t="shared" ref="L10:L13" si="2">+ROUND(K10*D10,0)</f>
        <v>0</v>
      </c>
      <c r="M10" s="57">
        <v>4200000</v>
      </c>
      <c r="N10" s="8">
        <f>+ROUND(M10*D10,0)</f>
        <v>16800000</v>
      </c>
      <c r="O10" s="60">
        <f>ROUND(AVERAGE(E10,G10,I10,K10,M10),0)</f>
        <v>4105952</v>
      </c>
      <c r="P10" s="8">
        <f>+ROUND(O10*D10,0)</f>
        <v>16423808</v>
      </c>
      <c r="Q10" s="55">
        <f>+ROUND(O10*4.4%+O10,0)</f>
        <v>4286614</v>
      </c>
      <c r="R10" s="8">
        <f>+ROUND(Q10*D10,0)</f>
        <v>17146456</v>
      </c>
      <c r="S10" s="55">
        <f>+ROUND(Q10*3%+Q10,0)</f>
        <v>4415212</v>
      </c>
      <c r="T10" s="8">
        <f>+ROUND(S10*D10,0)</f>
        <v>17660848</v>
      </c>
    </row>
    <row r="11" spans="2:20" ht="15" x14ac:dyDescent="0.25">
      <c r="B11" s="6">
        <v>3</v>
      </c>
      <c r="C11" s="7" t="s">
        <v>8</v>
      </c>
      <c r="D11" s="30">
        <v>1</v>
      </c>
      <c r="E11" s="19">
        <v>3672551</v>
      </c>
      <c r="F11" s="8">
        <f t="shared" si="0"/>
        <v>3672551</v>
      </c>
      <c r="G11" s="76">
        <v>3492187</v>
      </c>
      <c r="H11" s="8">
        <f>+D11*G11</f>
        <v>3492187</v>
      </c>
      <c r="I11" s="19">
        <v>4450000</v>
      </c>
      <c r="J11" s="51">
        <f t="shared" si="1"/>
        <v>4450000</v>
      </c>
      <c r="K11" s="57"/>
      <c r="L11" s="8">
        <f t="shared" si="2"/>
        <v>0</v>
      </c>
      <c r="M11" s="57">
        <v>3900000</v>
      </c>
      <c r="N11" s="8">
        <f>+ROUND(M11*D11,0)</f>
        <v>3900000</v>
      </c>
      <c r="O11" s="60">
        <f>ROUND(AVERAGE(E11,G11,I11,K11,M11),0)</f>
        <v>3878685</v>
      </c>
      <c r="P11" s="8">
        <f>+ROUND(O11*D11,0)</f>
        <v>3878685</v>
      </c>
      <c r="Q11" s="55">
        <f>+ROUND(O11*4.4%+O11,0)</f>
        <v>4049347</v>
      </c>
      <c r="R11" s="8">
        <f>+ROUND(Q11*D11,0)</f>
        <v>4049347</v>
      </c>
      <c r="S11" s="55">
        <f>+ROUND(Q11*3%+Q11,0)</f>
        <v>4170827</v>
      </c>
      <c r="T11" s="8">
        <f>+ROUND(S11*D11,0)</f>
        <v>4170827</v>
      </c>
    </row>
    <row r="12" spans="2:20" ht="15" x14ac:dyDescent="0.25">
      <c r="B12" s="6">
        <v>4</v>
      </c>
      <c r="C12" s="7" t="s">
        <v>19</v>
      </c>
      <c r="D12" s="30">
        <v>4</v>
      </c>
      <c r="E12" s="19">
        <v>3514001</v>
      </c>
      <c r="F12" s="8">
        <f t="shared" si="0"/>
        <v>14056004</v>
      </c>
      <c r="G12" s="76">
        <v>3541995</v>
      </c>
      <c r="H12" s="8">
        <f>+D12*G12</f>
        <v>14167980</v>
      </c>
      <c r="I12" s="19">
        <v>4250000</v>
      </c>
      <c r="J12" s="51">
        <f t="shared" si="1"/>
        <v>17000000</v>
      </c>
      <c r="K12" s="57"/>
      <c r="L12" s="8">
        <f t="shared" si="2"/>
        <v>0</v>
      </c>
      <c r="M12" s="57">
        <v>4000000</v>
      </c>
      <c r="N12" s="8">
        <f>+ROUND(M12*D12,0)</f>
        <v>16000000</v>
      </c>
      <c r="O12" s="60">
        <f>ROUND(AVERAGE(E12,G12,I12,K12,M12),0)</f>
        <v>3826499</v>
      </c>
      <c r="P12" s="8">
        <f>+ROUND(O12*D12,0)</f>
        <v>15305996</v>
      </c>
      <c r="Q12" s="55">
        <f>+ROUND(O12*4.4%+O12,0)</f>
        <v>3994865</v>
      </c>
      <c r="R12" s="8">
        <f>+ROUND(Q12*D12,0)</f>
        <v>15979460</v>
      </c>
      <c r="S12" s="55">
        <f>+ROUND(Q12*3%+Q12,0)</f>
        <v>4114711</v>
      </c>
      <c r="T12" s="8">
        <f>+ROUND(S12*D12,0)</f>
        <v>16458844</v>
      </c>
    </row>
    <row r="13" spans="2:20" ht="15" x14ac:dyDescent="0.25">
      <c r="B13" s="6">
        <v>5</v>
      </c>
      <c r="C13" s="7" t="s">
        <v>9</v>
      </c>
      <c r="D13" s="30">
        <v>1</v>
      </c>
      <c r="E13" s="19">
        <v>3752191</v>
      </c>
      <c r="F13" s="8">
        <f t="shared" si="0"/>
        <v>3752191</v>
      </c>
      <c r="G13" s="76">
        <v>3827585</v>
      </c>
      <c r="H13" s="8">
        <f>+D13*G13</f>
        <v>3827585</v>
      </c>
      <c r="I13" s="19">
        <v>4500000</v>
      </c>
      <c r="J13" s="51">
        <f t="shared" si="1"/>
        <v>4500000</v>
      </c>
      <c r="K13" s="57"/>
      <c r="L13" s="8">
        <f t="shared" si="2"/>
        <v>0</v>
      </c>
      <c r="M13" s="57">
        <v>4250000</v>
      </c>
      <c r="N13" s="8">
        <f>+ROUND(M13*D13,0)</f>
        <v>4250000</v>
      </c>
      <c r="O13" s="60">
        <f>ROUND(AVERAGE(E13,G13,I13,K13,M13),0)</f>
        <v>4082444</v>
      </c>
      <c r="P13" s="8">
        <f>+ROUND(O13*D13,0)</f>
        <v>4082444</v>
      </c>
      <c r="Q13" s="55">
        <f>+ROUND(O13*4.4%+O13,0)</f>
        <v>4262072</v>
      </c>
      <c r="R13" s="8">
        <f>+ROUND(Q13*D13,0)</f>
        <v>4262072</v>
      </c>
      <c r="S13" s="55">
        <f>+ROUND(Q13*3%+Q13,0)</f>
        <v>4389934</v>
      </c>
      <c r="T13" s="8">
        <f>+ROUND(S13*D13,0)</f>
        <v>4389934</v>
      </c>
    </row>
    <row r="14" spans="2:20" s="9" customFormat="1" ht="23.25" customHeight="1" x14ac:dyDescent="0.25">
      <c r="B14" s="121" t="s">
        <v>10</v>
      </c>
      <c r="C14" s="122"/>
      <c r="D14" s="33">
        <f>SUM(D9:D13)</f>
        <v>87</v>
      </c>
      <c r="E14" s="37"/>
      <c r="F14" s="38">
        <f>SUM(F9:F13)</f>
        <v>289550707</v>
      </c>
      <c r="G14" s="81">
        <f>SUM(H9:H13)</f>
        <v>297497233</v>
      </c>
      <c r="H14" s="108"/>
      <c r="I14" s="81">
        <f>SUM(J9:J13)</f>
        <v>363500000</v>
      </c>
      <c r="J14" s="82"/>
      <c r="K14" s="58"/>
      <c r="L14" s="32">
        <f>SUM(L9:L13)</f>
        <v>0</v>
      </c>
      <c r="M14" s="58"/>
      <c r="N14" s="32">
        <f>SUM(N9:N13)</f>
        <v>322000000</v>
      </c>
      <c r="O14" s="119">
        <f>SUM(P9:P13)</f>
        <v>318137024</v>
      </c>
      <c r="P14" s="108"/>
      <c r="Q14" s="81">
        <f>SUM(R9:R13)</f>
        <v>332135050</v>
      </c>
      <c r="R14" s="108">
        <f>R9+R10+R11+R12+R13</f>
        <v>332135050</v>
      </c>
      <c r="S14" s="81">
        <f>SUM(T9:T13)</f>
        <v>342099111</v>
      </c>
      <c r="T14" s="108">
        <f>T9+T10+T11+T12+T13</f>
        <v>342099111</v>
      </c>
    </row>
    <row r="15" spans="2:20" s="9" customFormat="1" ht="52.5" customHeight="1" thickBot="1" x14ac:dyDescent="0.3">
      <c r="B15" s="45"/>
      <c r="C15" s="46" t="s">
        <v>11</v>
      </c>
      <c r="D15" s="50"/>
      <c r="E15" s="47">
        <v>1</v>
      </c>
      <c r="F15" s="48">
        <f>+F14*E15</f>
        <v>289550707</v>
      </c>
      <c r="G15" s="47">
        <v>1</v>
      </c>
      <c r="H15" s="48">
        <f>+G15*G14</f>
        <v>297497233</v>
      </c>
      <c r="I15" s="47">
        <v>1</v>
      </c>
      <c r="J15" s="49">
        <f>+I15*I14</f>
        <v>363500000</v>
      </c>
      <c r="K15" s="59">
        <v>1</v>
      </c>
      <c r="L15" s="48">
        <f>+L14*K15</f>
        <v>0</v>
      </c>
      <c r="M15" s="59">
        <v>1</v>
      </c>
      <c r="N15" s="48">
        <f>+N14*M15</f>
        <v>322000000</v>
      </c>
      <c r="O15" s="59">
        <v>1</v>
      </c>
      <c r="P15" s="48">
        <f>+O14*O15</f>
        <v>318137024</v>
      </c>
      <c r="Q15" s="59">
        <v>12</v>
      </c>
      <c r="R15" s="48">
        <f>+Q14*Q15</f>
        <v>3985620600</v>
      </c>
      <c r="S15" s="59">
        <v>6</v>
      </c>
      <c r="T15" s="48">
        <f>+S14*S15</f>
        <v>2052594666</v>
      </c>
    </row>
    <row r="16" spans="2:20" s="9" customFormat="1" ht="52.5" customHeight="1" thickBot="1" x14ac:dyDescent="0.3">
      <c r="B16" s="39"/>
      <c r="C16" s="40"/>
      <c r="D16" s="41"/>
      <c r="E16" s="41"/>
      <c r="F16" s="42"/>
      <c r="G16" s="41"/>
      <c r="H16" s="42"/>
      <c r="I16" s="41"/>
      <c r="J16" s="42"/>
      <c r="K16" s="42"/>
      <c r="L16" s="42"/>
      <c r="M16" s="42"/>
      <c r="N16" s="42"/>
      <c r="O16" s="42"/>
      <c r="P16" s="42"/>
      <c r="Q16" s="42"/>
      <c r="R16" s="42"/>
      <c r="S16" s="41"/>
      <c r="T16" s="42"/>
    </row>
    <row r="17" spans="2:22" s="10" customFormat="1" ht="33.75" customHeight="1" x14ac:dyDescent="0.25">
      <c r="B17" s="93" t="s">
        <v>12</v>
      </c>
      <c r="C17" s="94"/>
      <c r="D17" s="94"/>
      <c r="E17" s="92" t="s">
        <v>26</v>
      </c>
      <c r="F17" s="92"/>
      <c r="G17" s="83" t="s">
        <v>27</v>
      </c>
      <c r="H17" s="83"/>
      <c r="I17" s="83" t="s">
        <v>25</v>
      </c>
      <c r="J17" s="83"/>
      <c r="K17" s="132" t="s">
        <v>28</v>
      </c>
      <c r="L17" s="88"/>
      <c r="M17" s="83" t="s">
        <v>29</v>
      </c>
      <c r="N17" s="83"/>
      <c r="O17" s="84" t="s">
        <v>30</v>
      </c>
      <c r="P17" s="84"/>
      <c r="Q17" s="85">
        <v>2027</v>
      </c>
      <c r="R17" s="85"/>
      <c r="S17" s="85">
        <v>2028</v>
      </c>
      <c r="T17" s="86"/>
    </row>
    <row r="18" spans="2:22" s="10" customFormat="1" ht="46.5" customHeight="1" x14ac:dyDescent="0.25">
      <c r="B18" s="15"/>
      <c r="C18" s="16"/>
      <c r="D18" s="17" t="s">
        <v>18</v>
      </c>
      <c r="E18" s="20" t="s">
        <v>21</v>
      </c>
      <c r="F18" s="20" t="s">
        <v>22</v>
      </c>
      <c r="G18" s="20" t="s">
        <v>21</v>
      </c>
      <c r="H18" s="20" t="s">
        <v>22</v>
      </c>
      <c r="I18" s="20" t="s">
        <v>21</v>
      </c>
      <c r="J18" s="20" t="s">
        <v>22</v>
      </c>
      <c r="K18" s="20" t="s">
        <v>21</v>
      </c>
      <c r="L18" s="20" t="s">
        <v>22</v>
      </c>
      <c r="M18" s="20" t="s">
        <v>21</v>
      </c>
      <c r="N18" s="20" t="s">
        <v>22</v>
      </c>
      <c r="O18" s="20" t="s">
        <v>21</v>
      </c>
      <c r="P18" s="21" t="s">
        <v>22</v>
      </c>
      <c r="Q18" s="20" t="s">
        <v>21</v>
      </c>
      <c r="R18" s="21" t="s">
        <v>22</v>
      </c>
      <c r="S18" s="20" t="s">
        <v>21</v>
      </c>
      <c r="T18" s="68" t="s">
        <v>22</v>
      </c>
    </row>
    <row r="19" spans="2:22" s="10" customFormat="1" ht="95.25" customHeight="1" x14ac:dyDescent="0.25">
      <c r="B19" s="6">
        <v>7</v>
      </c>
      <c r="C19" s="14" t="s">
        <v>37</v>
      </c>
      <c r="D19" s="11" t="s">
        <v>36</v>
      </c>
      <c r="E19" s="34">
        <v>433</v>
      </c>
      <c r="F19" s="22">
        <f>ROUND(E19*12250,0)</f>
        <v>5304250</v>
      </c>
      <c r="G19" s="18">
        <v>358</v>
      </c>
      <c r="H19" s="22">
        <f>ROUND(G19*12250,0)*1</f>
        <v>4385500</v>
      </c>
      <c r="I19" s="34">
        <v>1850</v>
      </c>
      <c r="J19" s="22">
        <f>ROUND(I19*12250,0)*1</f>
        <v>22662500</v>
      </c>
      <c r="K19" s="34">
        <v>0</v>
      </c>
      <c r="L19" s="22">
        <f>ROUND(K19*12250,0)*1</f>
        <v>0</v>
      </c>
      <c r="M19" s="34">
        <v>750</v>
      </c>
      <c r="N19" s="22">
        <f>ROUND(M19*12250,0)*1</f>
        <v>9187500</v>
      </c>
      <c r="O19" s="67">
        <f>ROUND(AVERAGE(E19,G19,I19,K19,M19),0)</f>
        <v>678</v>
      </c>
      <c r="P19" s="22">
        <f>ROUND(O19*12250*1,0)</f>
        <v>8305500</v>
      </c>
      <c r="Q19" s="67">
        <f>+ROUND(O19*4.4%+O19,0)</f>
        <v>708</v>
      </c>
      <c r="R19" s="22">
        <f>ROUND(Q19*12250,0)*12</f>
        <v>104076000</v>
      </c>
      <c r="S19" s="67">
        <f>+ROUND(Q19*3%+Q19,0)</f>
        <v>729</v>
      </c>
      <c r="T19" s="69">
        <f>ROUND(S19*12250,0)*6</f>
        <v>53581500</v>
      </c>
    </row>
    <row r="20" spans="2:22" s="10" customFormat="1" ht="101.25" customHeight="1" x14ac:dyDescent="0.25">
      <c r="B20" s="6">
        <v>8</v>
      </c>
      <c r="C20" s="14" t="s">
        <v>38</v>
      </c>
      <c r="D20" s="11" t="s">
        <v>36</v>
      </c>
      <c r="E20" s="34">
        <v>433</v>
      </c>
      <c r="F20" s="22">
        <f>ROUND(E20*12250,0)</f>
        <v>5304250</v>
      </c>
      <c r="G20" s="18">
        <v>253</v>
      </c>
      <c r="H20" s="22">
        <f>ROUND(G20*12250,0)*1</f>
        <v>3099250</v>
      </c>
      <c r="I20" s="34">
        <v>1550</v>
      </c>
      <c r="J20" s="22">
        <f>ROUND(I20*12250,0)*1</f>
        <v>18987500</v>
      </c>
      <c r="K20" s="34">
        <v>0</v>
      </c>
      <c r="L20" s="22">
        <f>ROUND(K20*12250,0)*1</f>
        <v>0</v>
      </c>
      <c r="M20" s="34">
        <v>750</v>
      </c>
      <c r="N20" s="22">
        <f>ROUND(M20*12250,0)*1</f>
        <v>9187500</v>
      </c>
      <c r="O20" s="67">
        <f>ROUND(AVERAGE(E20,G20,I20,K20,M20),0)</f>
        <v>597</v>
      </c>
      <c r="P20" s="22">
        <f>ROUND(O20*12250*1,0)</f>
        <v>7313250</v>
      </c>
      <c r="Q20" s="67">
        <f>+ROUND(O20*4.4%+O20,0)</f>
        <v>623</v>
      </c>
      <c r="R20" s="22">
        <f>ROUND(Q20*12250,0)*12</f>
        <v>91581000</v>
      </c>
      <c r="S20" s="67">
        <f>+ROUND(Q20*3%+Q20,0)</f>
        <v>642</v>
      </c>
      <c r="T20" s="69">
        <f>ROUND(S20*12250,0)*6</f>
        <v>47187000</v>
      </c>
    </row>
    <row r="21" spans="2:22" s="10" customFormat="1" ht="42" customHeight="1" thickBot="1" x14ac:dyDescent="0.3">
      <c r="B21" s="70"/>
      <c r="C21" s="71" t="s">
        <v>13</v>
      </c>
      <c r="D21" s="71"/>
      <c r="E21" s="129">
        <f>SUM(F19:F20)</f>
        <v>10608500</v>
      </c>
      <c r="F21" s="129"/>
      <c r="G21" s="129">
        <f>SUM(H19:H20)</f>
        <v>7484750</v>
      </c>
      <c r="H21" s="129"/>
      <c r="I21" s="95">
        <f>ROUND(J19+J20,0)</f>
        <v>41650000</v>
      </c>
      <c r="J21" s="95"/>
      <c r="K21" s="130">
        <f>ROUND(L19+L20,0)</f>
        <v>0</v>
      </c>
      <c r="L21" s="131"/>
      <c r="M21" s="95">
        <f>ROUND(N19+N20,0)</f>
        <v>18375000</v>
      </c>
      <c r="N21" s="95"/>
      <c r="O21" s="95">
        <f>SUM(P19:P20)</f>
        <v>15618750</v>
      </c>
      <c r="P21" s="95"/>
      <c r="Q21" s="95">
        <f>R19+R20</f>
        <v>195657000</v>
      </c>
      <c r="R21" s="95"/>
      <c r="S21" s="95">
        <f>T19+T20</f>
        <v>100768500</v>
      </c>
      <c r="T21" s="96"/>
    </row>
    <row r="22" spans="2:22" s="10" customFormat="1" ht="42" customHeight="1" thickBot="1" x14ac:dyDescent="0.3">
      <c r="B22" s="64"/>
      <c r="C22" s="65"/>
      <c r="D22" s="65"/>
      <c r="E22" s="66"/>
      <c r="F22" s="66"/>
      <c r="G22" s="66"/>
      <c r="H22" s="66"/>
      <c r="I22" s="61"/>
      <c r="J22" s="61"/>
      <c r="K22" s="61"/>
      <c r="L22" s="61"/>
      <c r="M22" s="61"/>
      <c r="N22" s="61"/>
      <c r="O22" s="61"/>
      <c r="P22" s="61"/>
      <c r="Q22" s="61"/>
      <c r="R22" s="61"/>
      <c r="S22" s="61"/>
      <c r="T22" s="61"/>
    </row>
    <row r="23" spans="2:22" s="10" customFormat="1" ht="42" customHeight="1" thickBot="1" x14ac:dyDescent="0.3">
      <c r="B23" s="89" t="s">
        <v>33</v>
      </c>
      <c r="C23" s="90"/>
      <c r="D23" s="90"/>
      <c r="E23" s="90"/>
      <c r="F23" s="90"/>
      <c r="G23" s="90"/>
      <c r="H23" s="90"/>
      <c r="I23" s="90"/>
      <c r="J23" s="90"/>
      <c r="K23" s="90"/>
      <c r="L23" s="90"/>
      <c r="M23" s="90"/>
      <c r="N23" s="90"/>
      <c r="O23" s="90"/>
      <c r="P23" s="90"/>
      <c r="Q23" s="90"/>
      <c r="R23" s="90"/>
      <c r="S23" s="90"/>
      <c r="T23" s="91"/>
    </row>
    <row r="24" spans="2:22" s="10" customFormat="1" ht="26.25" customHeight="1" x14ac:dyDescent="0.25">
      <c r="B24" s="62" t="s">
        <v>2</v>
      </c>
      <c r="C24" s="63" t="s">
        <v>3</v>
      </c>
      <c r="D24" s="63"/>
      <c r="E24" s="92" t="s">
        <v>26</v>
      </c>
      <c r="F24" s="92"/>
      <c r="G24" s="83" t="s">
        <v>27</v>
      </c>
      <c r="H24" s="83"/>
      <c r="I24" s="83" t="s">
        <v>25</v>
      </c>
      <c r="J24" s="83"/>
      <c r="K24" s="132" t="s">
        <v>28</v>
      </c>
      <c r="L24" s="88"/>
      <c r="M24" s="83" t="s">
        <v>29</v>
      </c>
      <c r="N24" s="83"/>
      <c r="O24" s="84" t="s">
        <v>30</v>
      </c>
      <c r="P24" s="84"/>
      <c r="Q24" s="85">
        <v>2027</v>
      </c>
      <c r="R24" s="85"/>
      <c r="S24" s="85">
        <v>2028</v>
      </c>
      <c r="T24" s="86"/>
    </row>
    <row r="25" spans="2:22" s="10" customFormat="1" ht="22.5" customHeight="1" thickBot="1" x14ac:dyDescent="0.3">
      <c r="B25" s="72"/>
      <c r="C25" s="73" t="s">
        <v>15</v>
      </c>
      <c r="D25" s="74">
        <v>0.1</v>
      </c>
      <c r="E25" s="74">
        <v>0.1</v>
      </c>
      <c r="F25" s="75">
        <f>+ROUND(E32*10%,0)</f>
        <v>30015921</v>
      </c>
      <c r="G25" s="74">
        <v>0.1</v>
      </c>
      <c r="H25" s="75">
        <f>+ROUND(G32*10%,0)</f>
        <v>30498198</v>
      </c>
      <c r="I25" s="74">
        <v>0.1</v>
      </c>
      <c r="J25" s="75">
        <f>+ROUND(I32*10%,0)</f>
        <v>40515000</v>
      </c>
      <c r="K25" s="74">
        <v>0.1</v>
      </c>
      <c r="L25" s="75">
        <f>+ROUND(K32*10%,0)</f>
        <v>0</v>
      </c>
      <c r="M25" s="74">
        <v>0.1</v>
      </c>
      <c r="N25" s="75">
        <f>+ROUND(M32*10%,0)</f>
        <v>34037500</v>
      </c>
      <c r="O25" s="74">
        <v>0.1</v>
      </c>
      <c r="P25" s="75">
        <f>+ROUND(O32*10%,0)</f>
        <v>33375577</v>
      </c>
      <c r="Q25" s="74">
        <v>0.1</v>
      </c>
      <c r="R25" s="75">
        <f>+ROUND(Q32*10%,0)</f>
        <v>418127760</v>
      </c>
      <c r="S25" s="74">
        <v>0.1</v>
      </c>
      <c r="T25" s="75">
        <f>+ROUND(S32*10%,0)</f>
        <v>215336317</v>
      </c>
    </row>
    <row r="26" spans="2:22" ht="33.75" customHeight="1" thickBot="1" x14ac:dyDescent="0.25">
      <c r="B26" s="35"/>
      <c r="C26" s="35"/>
      <c r="D26" s="35"/>
      <c r="E26" s="35"/>
      <c r="F26" s="35"/>
      <c r="G26" s="36"/>
      <c r="H26" s="36"/>
      <c r="I26" s="35"/>
      <c r="J26" s="35"/>
      <c r="K26" s="35"/>
      <c r="L26" s="35"/>
      <c r="M26" s="35"/>
      <c r="N26" s="35"/>
      <c r="O26" s="35"/>
      <c r="P26" s="35"/>
      <c r="Q26" s="35"/>
      <c r="R26" s="35"/>
      <c r="S26" s="35"/>
      <c r="T26" s="35"/>
      <c r="U26" s="36"/>
    </row>
    <row r="27" spans="2:22" ht="33.75" customHeight="1" thickBot="1" x14ac:dyDescent="0.25">
      <c r="B27" s="89" t="s">
        <v>34</v>
      </c>
      <c r="C27" s="90"/>
      <c r="D27" s="90"/>
      <c r="E27" s="90"/>
      <c r="F27" s="90"/>
      <c r="G27" s="90"/>
      <c r="H27" s="90"/>
      <c r="I27" s="90"/>
      <c r="J27" s="90"/>
      <c r="K27" s="90"/>
      <c r="L27" s="90"/>
      <c r="M27" s="90"/>
      <c r="N27" s="90"/>
      <c r="O27" s="90"/>
      <c r="P27" s="90"/>
      <c r="Q27" s="90"/>
      <c r="R27" s="90"/>
      <c r="S27" s="90"/>
      <c r="T27" s="91"/>
      <c r="U27" s="36"/>
    </row>
    <row r="28" spans="2:22" ht="33.75" customHeight="1" x14ac:dyDescent="0.25">
      <c r="B28" s="62" t="s">
        <v>2</v>
      </c>
      <c r="C28" s="63" t="s">
        <v>3</v>
      </c>
      <c r="D28" s="63"/>
      <c r="E28" s="133" t="s">
        <v>26</v>
      </c>
      <c r="F28" s="133"/>
      <c r="G28" s="134" t="s">
        <v>27</v>
      </c>
      <c r="H28" s="134"/>
      <c r="I28" s="134" t="s">
        <v>25</v>
      </c>
      <c r="J28" s="134"/>
      <c r="K28" s="132" t="s">
        <v>28</v>
      </c>
      <c r="L28" s="88"/>
      <c r="M28" s="134" t="s">
        <v>29</v>
      </c>
      <c r="N28" s="134"/>
      <c r="O28" s="135" t="s">
        <v>30</v>
      </c>
      <c r="P28" s="135"/>
      <c r="Q28" s="136">
        <v>2027</v>
      </c>
      <c r="R28" s="136"/>
      <c r="S28" s="136">
        <v>2028</v>
      </c>
      <c r="T28" s="137"/>
      <c r="U28" s="36"/>
      <c r="V28" s="12"/>
    </row>
    <row r="29" spans="2:22" ht="33.75" customHeight="1" thickBot="1" x14ac:dyDescent="0.3">
      <c r="B29" s="72"/>
      <c r="C29" s="73" t="s">
        <v>35</v>
      </c>
      <c r="D29" s="74">
        <v>0.19</v>
      </c>
      <c r="E29" s="74">
        <v>0.19</v>
      </c>
      <c r="F29" s="75">
        <f>+ROUND((E33*10%)*19%,0)</f>
        <v>6273327</v>
      </c>
      <c r="G29" s="74">
        <v>0.19</v>
      </c>
      <c r="H29" s="75">
        <f>+ROUND((G33*10%)*19%,0)</f>
        <v>6374123</v>
      </c>
      <c r="I29" s="74">
        <v>0.19</v>
      </c>
      <c r="J29" s="75">
        <f>+ROUND((I33*10%)*19%,0)</f>
        <v>8467635</v>
      </c>
      <c r="K29" s="74">
        <v>0.19</v>
      </c>
      <c r="L29" s="75">
        <f>+ROUND((K33*10%)*19%,0)</f>
        <v>0</v>
      </c>
      <c r="M29" s="74">
        <v>0.19</v>
      </c>
      <c r="N29" s="75">
        <f>+ROUND((M33*10%)*19%,0)</f>
        <v>7113838</v>
      </c>
      <c r="O29" s="74">
        <v>0.19</v>
      </c>
      <c r="P29" s="75">
        <f>+ROUND((O33*10%)*19%,0)</f>
        <v>6975496</v>
      </c>
      <c r="Q29" s="74">
        <v>0.19</v>
      </c>
      <c r="R29" s="75">
        <f>+ROUND((Q33*10%)*19%,0)</f>
        <v>87388702</v>
      </c>
      <c r="S29" s="74">
        <v>0.19</v>
      </c>
      <c r="T29" s="75">
        <f>+ROUND((S33*10%)*19%,0)</f>
        <v>45005290</v>
      </c>
      <c r="U29" s="36"/>
    </row>
    <row r="30" spans="2:22" ht="13.5" thickBot="1" x14ac:dyDescent="0.25">
      <c r="G30" s="12"/>
      <c r="H30" s="12"/>
    </row>
    <row r="31" spans="2:22" ht="13.5" customHeight="1" x14ac:dyDescent="0.2">
      <c r="B31" s="27" t="s">
        <v>2</v>
      </c>
      <c r="C31" s="97" t="s">
        <v>3</v>
      </c>
      <c r="D31" s="98"/>
      <c r="E31" s="101" t="s">
        <v>26</v>
      </c>
      <c r="F31" s="102"/>
      <c r="G31" s="104" t="s">
        <v>27</v>
      </c>
      <c r="H31" s="105"/>
      <c r="I31" s="87" t="s">
        <v>25</v>
      </c>
      <c r="J31" s="103"/>
      <c r="K31" s="87" t="s">
        <v>28</v>
      </c>
      <c r="L31" s="88"/>
      <c r="M31" s="83" t="s">
        <v>29</v>
      </c>
      <c r="N31" s="83"/>
      <c r="O31" s="84" t="s">
        <v>30</v>
      </c>
      <c r="P31" s="84"/>
      <c r="Q31" s="85">
        <v>2027</v>
      </c>
      <c r="R31" s="85"/>
      <c r="S31" s="85">
        <v>2028</v>
      </c>
      <c r="T31" s="86"/>
    </row>
    <row r="32" spans="2:22" ht="15" customHeight="1" x14ac:dyDescent="0.2">
      <c r="B32" s="28">
        <v>1</v>
      </c>
      <c r="C32" s="99" t="s">
        <v>14</v>
      </c>
      <c r="D32" s="100"/>
      <c r="E32" s="79">
        <f>+ROUND(F15+E21,0)</f>
        <v>300159207</v>
      </c>
      <c r="F32" s="80"/>
      <c r="G32" s="79">
        <f>+ROUND(H15+G21,0)</f>
        <v>304981983</v>
      </c>
      <c r="H32" s="80"/>
      <c r="I32" s="79">
        <f>+ROUND(J15+I21,0)</f>
        <v>405150000</v>
      </c>
      <c r="J32" s="80"/>
      <c r="K32" s="79">
        <f>+ROUND(L15+K21,0)</f>
        <v>0</v>
      </c>
      <c r="L32" s="80"/>
      <c r="M32" s="79">
        <f>+ROUND(N15+M21,0)</f>
        <v>340375000</v>
      </c>
      <c r="N32" s="80"/>
      <c r="O32" s="79">
        <f>+ROUND(P15+O21,0)</f>
        <v>333755774</v>
      </c>
      <c r="P32" s="80"/>
      <c r="Q32" s="79">
        <f>+ROUND(R15+Q21,0)</f>
        <v>4181277600</v>
      </c>
      <c r="R32" s="80"/>
      <c r="S32" s="79">
        <f>+ROUND(T15+S21,0)</f>
        <v>2153363166</v>
      </c>
      <c r="T32" s="80"/>
    </row>
    <row r="33" spans="2:22" ht="15" customHeight="1" x14ac:dyDescent="0.2">
      <c r="B33" s="28">
        <v>2</v>
      </c>
      <c r="C33" s="99" t="s">
        <v>23</v>
      </c>
      <c r="D33" s="100"/>
      <c r="E33" s="79">
        <f>+ROUND(+E32+F25,0)</f>
        <v>330175128</v>
      </c>
      <c r="F33" s="80"/>
      <c r="G33" s="79">
        <f>+ROUND(+G32+H25,0)</f>
        <v>335480181</v>
      </c>
      <c r="H33" s="80"/>
      <c r="I33" s="79">
        <f>+ROUND(+I32+J25,0)</f>
        <v>445665000</v>
      </c>
      <c r="J33" s="80"/>
      <c r="K33" s="79">
        <f>+ROUND(+K32+L25,0)</f>
        <v>0</v>
      </c>
      <c r="L33" s="80"/>
      <c r="M33" s="79">
        <f>+ROUND(+M32+N25,0)</f>
        <v>374412500</v>
      </c>
      <c r="N33" s="80"/>
      <c r="O33" s="79">
        <f>+ROUND(+O32+P25,0)</f>
        <v>367131351</v>
      </c>
      <c r="P33" s="80"/>
      <c r="Q33" s="79">
        <f>+ROUND(+Q32+R25,0)</f>
        <v>4599405360</v>
      </c>
      <c r="R33" s="80"/>
      <c r="S33" s="79">
        <f>+ROUND(+S32+T25,0)</f>
        <v>2368699483</v>
      </c>
      <c r="T33" s="80"/>
      <c r="V33" s="77"/>
    </row>
    <row r="34" spans="2:22" ht="15.75" customHeight="1" thickBot="1" x14ac:dyDescent="0.25">
      <c r="B34" s="29">
        <v>3</v>
      </c>
      <c r="C34" s="145" t="s">
        <v>16</v>
      </c>
      <c r="D34" s="146"/>
      <c r="E34" s="138">
        <f>+E33+F29</f>
        <v>336448455</v>
      </c>
      <c r="F34" s="139"/>
      <c r="G34" s="138">
        <f>+G33+H29</f>
        <v>341854304</v>
      </c>
      <c r="H34" s="139"/>
      <c r="I34" s="138">
        <f>+I33+J29</f>
        <v>454132635</v>
      </c>
      <c r="J34" s="139"/>
      <c r="K34" s="138">
        <f>+K33+L29</f>
        <v>0</v>
      </c>
      <c r="L34" s="139"/>
      <c r="M34" s="138">
        <f>+M33+N29</f>
        <v>381526338</v>
      </c>
      <c r="N34" s="139"/>
      <c r="O34" s="138">
        <f>+O33+P29</f>
        <v>374106847</v>
      </c>
      <c r="P34" s="139"/>
      <c r="Q34" s="138">
        <f>ROUND(Q33+R29,0)</f>
        <v>4686794062</v>
      </c>
      <c r="R34" s="139"/>
      <c r="S34" s="138">
        <f>ROUND(S33+T29,0)</f>
        <v>2413704773</v>
      </c>
      <c r="T34" s="139"/>
    </row>
    <row r="35" spans="2:22" ht="13.5" customHeight="1" thickBot="1" x14ac:dyDescent="0.25">
      <c r="B35" s="140" t="s">
        <v>24</v>
      </c>
      <c r="C35" s="141"/>
      <c r="D35" s="141"/>
      <c r="E35" s="141"/>
      <c r="F35" s="141"/>
      <c r="G35" s="141"/>
      <c r="H35" s="141"/>
      <c r="I35" s="141"/>
      <c r="J35" s="141"/>
      <c r="K35" s="141"/>
      <c r="L35" s="141"/>
      <c r="M35" s="141"/>
      <c r="N35" s="141"/>
      <c r="O35" s="142">
        <f>+O34+Q34+S34</f>
        <v>7474605682</v>
      </c>
      <c r="P35" s="143"/>
      <c r="Q35" s="143"/>
      <c r="R35" s="143"/>
      <c r="S35" s="143"/>
      <c r="T35" s="144"/>
    </row>
    <row r="36" spans="2:22" ht="15" x14ac:dyDescent="0.2">
      <c r="B36" s="13"/>
    </row>
    <row r="37" spans="2:22" ht="15" x14ac:dyDescent="0.2">
      <c r="B37" s="13"/>
      <c r="O37" s="12"/>
    </row>
    <row r="38" spans="2:22" ht="15" x14ac:dyDescent="0.2">
      <c r="B38" s="13"/>
      <c r="R38" s="77"/>
    </row>
    <row r="39" spans="2:22" ht="15" x14ac:dyDescent="0.2">
      <c r="B39" s="13"/>
      <c r="R39" s="77"/>
    </row>
    <row r="40" spans="2:22" ht="15" x14ac:dyDescent="0.2">
      <c r="B40" s="13"/>
      <c r="R40" s="78"/>
    </row>
    <row r="41" spans="2:22" ht="15.75" x14ac:dyDescent="0.2">
      <c r="B41" s="13" t="s">
        <v>17</v>
      </c>
      <c r="R41" s="78"/>
    </row>
  </sheetData>
  <protectedRanges>
    <protectedRange password="CC3D" sqref="D9:D13" name="Rango2_2"/>
  </protectedRanges>
  <mergeCells count="90">
    <mergeCell ref="B35:N35"/>
    <mergeCell ref="O35:T35"/>
    <mergeCell ref="S33:T33"/>
    <mergeCell ref="K34:L34"/>
    <mergeCell ref="M34:N34"/>
    <mergeCell ref="O34:P34"/>
    <mergeCell ref="Q34:R34"/>
    <mergeCell ref="S34:T34"/>
    <mergeCell ref="C33:D33"/>
    <mergeCell ref="C34:D34"/>
    <mergeCell ref="E33:F33"/>
    <mergeCell ref="E34:F34"/>
    <mergeCell ref="K33:L33"/>
    <mergeCell ref="M33:N33"/>
    <mergeCell ref="O33:P33"/>
    <mergeCell ref="Q33:R33"/>
    <mergeCell ref="G33:H33"/>
    <mergeCell ref="G34:H34"/>
    <mergeCell ref="I32:J32"/>
    <mergeCell ref="I33:J33"/>
    <mergeCell ref="I34:J34"/>
    <mergeCell ref="S24:T24"/>
    <mergeCell ref="B27:T27"/>
    <mergeCell ref="E28:F28"/>
    <mergeCell ref="G28:H28"/>
    <mergeCell ref="I28:J28"/>
    <mergeCell ref="K28:L28"/>
    <mergeCell ref="M28:N28"/>
    <mergeCell ref="O28:P28"/>
    <mergeCell ref="Q28:R28"/>
    <mergeCell ref="S28:T28"/>
    <mergeCell ref="K24:L24"/>
    <mergeCell ref="Q24:R24"/>
    <mergeCell ref="G24:H24"/>
    <mergeCell ref="E21:F21"/>
    <mergeCell ref="K21:L21"/>
    <mergeCell ref="M21:N21"/>
    <mergeCell ref="O21:P21"/>
    <mergeCell ref="S17:T17"/>
    <mergeCell ref="G21:H21"/>
    <mergeCell ref="G17:H17"/>
    <mergeCell ref="Q17:R17"/>
    <mergeCell ref="O17:P17"/>
    <mergeCell ref="K17:L17"/>
    <mergeCell ref="M17:N17"/>
    <mergeCell ref="I21:J21"/>
    <mergeCell ref="S7:T7"/>
    <mergeCell ref="S14:T14"/>
    <mergeCell ref="B1:T1"/>
    <mergeCell ref="B2:T2"/>
    <mergeCell ref="G14:H14"/>
    <mergeCell ref="K7:L7"/>
    <mergeCell ref="M7:N7"/>
    <mergeCell ref="O7:P7"/>
    <mergeCell ref="O14:P14"/>
    <mergeCell ref="Q7:R7"/>
    <mergeCell ref="Q14:R14"/>
    <mergeCell ref="B14:C14"/>
    <mergeCell ref="B7:D7"/>
    <mergeCell ref="G7:H7"/>
    <mergeCell ref="E7:F7"/>
    <mergeCell ref="I7:J7"/>
    <mergeCell ref="C31:D31"/>
    <mergeCell ref="C32:D32"/>
    <mergeCell ref="E31:F31"/>
    <mergeCell ref="I31:J31"/>
    <mergeCell ref="G32:H32"/>
    <mergeCell ref="E32:F32"/>
    <mergeCell ref="G31:H31"/>
    <mergeCell ref="I14:J14"/>
    <mergeCell ref="M31:N31"/>
    <mergeCell ref="O31:P31"/>
    <mergeCell ref="Q31:R31"/>
    <mergeCell ref="S31:T31"/>
    <mergeCell ref="K31:L31"/>
    <mergeCell ref="B23:T23"/>
    <mergeCell ref="E24:F24"/>
    <mergeCell ref="I24:J24"/>
    <mergeCell ref="B17:D17"/>
    <mergeCell ref="Q21:R21"/>
    <mergeCell ref="M24:N24"/>
    <mergeCell ref="O24:P24"/>
    <mergeCell ref="S21:T21"/>
    <mergeCell ref="E17:F17"/>
    <mergeCell ref="I17:J17"/>
    <mergeCell ref="M32:N32"/>
    <mergeCell ref="O32:P32"/>
    <mergeCell ref="Q32:R32"/>
    <mergeCell ref="S32:T32"/>
    <mergeCell ref="K32:L32"/>
  </mergeCells>
  <pageMargins left="0.7" right="0.7" top="0.75" bottom="0.75" header="0.3" footer="0.3"/>
  <pageSetup orientation="portrait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5863B650E9255644A1B24DBA1F101A74" ma:contentTypeVersion="16" ma:contentTypeDescription="Crear nuevo documento." ma:contentTypeScope="" ma:versionID="c6dafbe14cb5bbaf492e33edf68f83fe">
  <xsd:schema xmlns:xsd="http://www.w3.org/2001/XMLSchema" xmlns:xs="http://www.w3.org/2001/XMLSchema" xmlns:p="http://schemas.microsoft.com/office/2006/metadata/properties" xmlns:ns2="afb6680c-5126-4293-8efc-f0ef4683a575" xmlns:ns3="58020ebd-ab32-47fa-8ceb-969687debf76" targetNamespace="http://schemas.microsoft.com/office/2006/metadata/properties" ma:root="true" ma:fieldsID="ac43a6d21560a9d6392cd70a715f9c56" ns2:_="" ns3:_="">
    <xsd:import namespace="afb6680c-5126-4293-8efc-f0ef4683a575"/>
    <xsd:import namespace="58020ebd-ab32-47fa-8ceb-969687debf76"/>
    <xsd:element name="properties">
      <xsd:complexType>
        <xsd:sequence>
          <xsd:element name="documentManagement">
            <xsd:complexType>
              <xsd:all>
                <xsd:element ref="ns2:_dlc_DocId" minOccurs="0"/>
                <xsd:element ref="ns2:_dlc_DocIdUrl" minOccurs="0"/>
                <xsd:element ref="ns2:_dlc_DocIdPersistId" minOccurs="0"/>
                <xsd:element ref="ns3:MediaServiceMetadata" minOccurs="0"/>
                <xsd:element ref="ns3:MediaServiceFastMetadata" minOccurs="0"/>
                <xsd:element ref="ns3:MediaServiceSearchProperties" minOccurs="0"/>
                <xsd:element ref="ns3:MediaServiceObjectDetectorVersions" minOccurs="0"/>
                <xsd:element ref="ns3:lcf76f155ced4ddcb4097134ff3c332f" minOccurs="0"/>
                <xsd:element ref="ns2:TaxCatchAll" minOccurs="0"/>
                <xsd:element ref="ns3:MediaServiceDateTaken" minOccurs="0"/>
                <xsd:element ref="ns3:MediaServiceOCR" minOccurs="0"/>
                <xsd:element ref="ns3:MediaServiceGenerationTime" minOccurs="0"/>
                <xsd:element ref="ns3:MediaServiceEventHashCode" minOccurs="0"/>
                <xsd:element ref="ns3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fb6680c-5126-4293-8efc-f0ef4683a575" elementFormDefault="qualified">
    <xsd:import namespace="http://schemas.microsoft.com/office/2006/documentManagement/types"/>
    <xsd:import namespace="http://schemas.microsoft.com/office/infopath/2007/PartnerControls"/>
    <xsd:element name="_dlc_DocId" ma:index="8" nillable="true" ma:displayName="Valor de Id. de documento" ma:description="El valor del identificador de documento asignado a este elemento." ma:indexed="true" ma:internalName="_dlc_DocId" ma:readOnly="true">
      <xsd:simpleType>
        <xsd:restriction base="dms:Text"/>
      </xsd:simpleType>
    </xsd:element>
    <xsd:element name="_dlc_DocIdUrl" ma:index="9" nillable="true" ma:displayName="Id. de documento" ma:description="Vínculo permanente a este documento." ma:hidden="true" ma:internalName="_dlc_DocIdUrl" ma:readOnly="true">
      <xsd:complexType>
        <xsd:complexContent>
          <xsd:extension base="dms:URL">
            <xsd:sequence>
              <xsd:element name="Url" type="dms:ValidUrl" minOccurs="0" nillable="true"/>
              <xsd:element name="Description" type="xsd:string" nillable="true"/>
            </xsd:sequence>
          </xsd:extension>
        </xsd:complexContent>
      </xsd:complexType>
    </xsd:element>
    <xsd:element name="_dlc_DocIdPersistId" ma:index="10" nillable="true" ma:displayName="Persist ID" ma:description="Keep ID on add." ma:hidden="true" ma:internalName="_dlc_DocIdPersistId" ma:readOnly="true">
      <xsd:simpleType>
        <xsd:restriction base="dms:Boolean"/>
      </xsd:simpleType>
    </xsd:element>
    <xsd:element name="TaxCatchAll" ma:index="17" nillable="true" ma:displayName="Taxonomy Catch All Column" ma:hidden="true" ma:list="{7a899628-b649-471c-a1d1-a6e379788d5b}" ma:internalName="TaxCatchAll" ma:showField="CatchAllData" ma:web="afb6680c-5126-4293-8efc-f0ef4683a575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8020ebd-ab32-47fa-8ceb-969687debf76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11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2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3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4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6" nillable="true" ma:taxonomy="true" ma:internalName="lcf76f155ced4ddcb4097134ff3c332f" ma:taxonomyFieldName="MediaServiceImageTags" ma:displayName="Etiquetas de imagen" ma:readOnly="false" ma:fieldId="{5cf76f15-5ced-4ddc-b409-7134ff3c332f}" ma:taxonomyMulti="true" ma:sspId="381b4561-0995-4194-8a43-67cdfbc958b4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8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20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21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22" nillable="true" ma:displayName="MediaLengthInSeconds" ma:hidden="true" ma:internalName="MediaLengthInSeconds" ma:readOnly="true">
      <xsd:simpleType>
        <xsd:restriction base="dms:Unknown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spe:Receivers xmlns:spe="http://schemas.microsoft.com/sharepoint/events"/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4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58020ebd-ab32-47fa-8ceb-969687debf76">
      <Terms xmlns="http://schemas.microsoft.com/office/infopath/2007/PartnerControls"/>
    </lcf76f155ced4ddcb4097134ff3c332f>
    <TaxCatchAll xmlns="afb6680c-5126-4293-8efc-f0ef4683a575" xsi:nil="true"/>
  </documentManagement>
</p:properties>
</file>

<file path=customXml/itemProps1.xml><?xml version="1.0" encoding="utf-8"?>
<ds:datastoreItem xmlns:ds="http://schemas.openxmlformats.org/officeDocument/2006/customXml" ds:itemID="{EA5B51E4-4BD7-4B85-AB9A-49EDEEC31326}"/>
</file>

<file path=customXml/itemProps2.xml><?xml version="1.0" encoding="utf-8"?>
<ds:datastoreItem xmlns:ds="http://schemas.openxmlformats.org/officeDocument/2006/customXml" ds:itemID="{D2D0EDD1-3EE1-41DB-8000-BD95631B0924}"/>
</file>

<file path=customXml/itemProps3.xml><?xml version="1.0" encoding="utf-8"?>
<ds:datastoreItem xmlns:ds="http://schemas.openxmlformats.org/officeDocument/2006/customXml" ds:itemID="{40D1B1C4-6498-450F-ABFC-3E8FC87AECD3}"/>
</file>

<file path=customXml/itemProps4.xml><?xml version="1.0" encoding="utf-8"?>
<ds:datastoreItem xmlns:ds="http://schemas.openxmlformats.org/officeDocument/2006/customXml" ds:itemID="{09EDB141-C79A-4010-8C03-2A1D852ED0F2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ESTUDIO MERCADO 2026 A 2028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Nidia Murcia Sierra</dc:creator>
  <cp:lastModifiedBy>Jaime Alonso Reyes Camacho</cp:lastModifiedBy>
  <dcterms:created xsi:type="dcterms:W3CDTF">2022-09-01T23:10:28Z</dcterms:created>
  <dcterms:modified xsi:type="dcterms:W3CDTF">2026-10-15T14:07:23Z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gvdocid">
    <vt:lpwstr>8a141550-b63d-4348-80b0-e954fa315557</vt:lpwstr>
  </property>
  <property fmtid="{D5CDD505-2E9C-101B-9397-08002B2CF9AE}" pid="3" name="ClassificationTagSetId">
    <vt:lpwstr>e16409a7-1700-4153-9090-3955bc2f0ae8</vt:lpwstr>
  </property>
  <property fmtid="{D5CDD505-2E9C-101B-9397-08002B2CF9AE}" pid="4" name="ComplianceTagSetId">
    <vt:lpwstr>f14fc1f1-8950-40d5-8a29-45909da947d6</vt:lpwstr>
  </property>
  <property fmtid="{D5CDD505-2E9C-101B-9397-08002B2CF9AE}" pid="5" name="FileId">
    <vt:lpwstr>8a141550-b63d-4348-80b0-e954fa315557</vt:lpwstr>
  </property>
  <property fmtid="{D5CDD505-2E9C-101B-9397-08002B2CF9AE}" pid="6" name="UserId">
    <vt:lpwstr>Jaime Alonso Reyes Camacho</vt:lpwstr>
  </property>
  <property fmtid="{D5CDD505-2E9C-101B-9397-08002B2CF9AE}" pid="7" name="TagDateTime">
    <vt:lpwstr>2026-10-15T14:05:15Z</vt:lpwstr>
  </property>
  <property fmtid="{D5CDD505-2E9C-101B-9397-08002B2CF9AE}" pid="8" name="GVData">
    <vt:lpwstr>eyJPUyI6IldpbmRvd3MiLCJkb2NJRCI6IjhhMTQxNTUwLWI2M2QtNDM0OC04MGIwLWU5NTRmYTMxNTU1NyIsImRvY1N0YXRlIjoie30iLCJwYXJlbnRMaW5lSWRzIjoiW1wiMGVkYTM4MjktOTA0NS00MjY4LWI4ZjUtZTdiZjBhYjhlOGRiXCIsXCJkZGQ4Y2EyMC03</vt:lpwstr>
  </property>
  <property fmtid="{D5CDD505-2E9C-101B-9397-08002B2CF9AE}" pid="9" name="GVData0">
    <vt:lpwstr>ZmVkLTQ5ZTEtODIzZi1jOTAzN2MxYTFlYWVcIixcIjk2NGE1NDExLWMzODQtNDNjMC1iNmE5LTE3YzM5MWQ2MGY5NlwiLFwiOTRlMWI5YjQtMzE1ZS00YTlkLThjNjMtOWMwMzMwN2ZiOGQ0XCIsXCJmOTgyNzkzMy03MGQ3LTRmMWUtYjAzYi04MmE4NDI4MDIxMWRc</vt:lpwstr>
  </property>
  <property fmtid="{D5CDD505-2E9C-101B-9397-08002B2CF9AE}" pid="10" name="GVData1">
    <vt:lpwstr>IixcIjg3Y2E3MTk4LThmOGQtNGU0OC04N2VhLWVlMWMyODllZjcwN1wiLFwiYjEyM2JmYmUtN2EwYy00MGRlLTgxYmUtYmE5N2QxYmIwM2FjXCIsXCIwMzM3ZWY2Mi0xYmMxLTQwNDMtOGYzZC03NjBhZDQxM2MzZTVcIixcIjgxNDIyODZiLTA4YjQtNDEyMC05NmUz</vt:lpwstr>
  </property>
  <property fmtid="{D5CDD505-2E9C-101B-9397-08002B2CF9AE}" pid="11" name="GVData2">
    <vt:lpwstr>LTljMDVhNjQyNjVjNVwiLFwiM2U4YjJjYjAtNmU4My00NjQ3LWIyNTItODI5MGUxNDkzNmFjXCJdIiwid3JpdHRlbktleXMiOiJbXCJndmRvY2lkXCIsXCJDbGFzc2lmaWNhdGlvblRhZ1NldElkXCIsXCJDb21wbGlhbmNlVGFnU2V0SWRcIixcIkZpbGVJZFwiLFwi</vt:lpwstr>
  </property>
  <property fmtid="{D5CDD505-2E9C-101B-9397-08002B2CF9AE}" pid="12" name="GVData3">
    <vt:lpwstr>VXNlcklkXCIsXCJUYWdEYXRlVGltZVwiXSIsIm5vT2ZHdkRhdGFFbnRyaWVzIjoiNyIsImxpbmVJZCI6ImI5MjFhNzk0LWY5MTEtNDExYy1hY2EwLWVjZjkyNmU5ZWU2MyJ9</vt:lpwstr>
  </property>
  <property fmtid="{D5CDD505-2E9C-101B-9397-08002B2CF9AE}" pid="13" name="GVData4">
    <vt:lpwstr>(end)</vt:lpwstr>
  </property>
  <property fmtid="{D5CDD505-2E9C-101B-9397-08002B2CF9AE}" pid="14" name="ContentTypeId">
    <vt:lpwstr>0x0101005863B650E9255644A1B24DBA1F101A74</vt:lpwstr>
  </property>
  <property fmtid="{D5CDD505-2E9C-101B-9397-08002B2CF9AE}" pid="15" name="MediaServiceImageTags">
    <vt:lpwstr/>
  </property>
</Properties>
</file>