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https://registraduriaco.sharepoint.com/sites/adminfinanciera/compras/Documentos compartidos/JAIME REYES CAMACHO/2026/6. LICITACION/LP 03 DE 2026 FRR - ASEO Y CAFETERIA/3. ESTUDIOS PREVIOS/"/>
    </mc:Choice>
  </mc:AlternateContent>
  <xr:revisionPtr revIDLastSave="4" documentId="13_ncr:1_{74ECC9E8-9A19-4C42-9DDA-DE16F504FD18}" xr6:coauthVersionLast="47" xr6:coauthVersionMax="47" xr10:uidLastSave="{AE57CAF1-451F-4984-AE02-2F2CC4B9F76B}"/>
  <bookViews>
    <workbookView xWindow="-120" yWindow="-120" windowWidth="29040" windowHeight="15720" xr2:uid="{00000000-000D-0000-FFFF-FFFF00000000}"/>
  </bookViews>
  <sheets>
    <sheet name="PROPUESTA ECONOMICA 2025 A 202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9" i="1" l="1"/>
  <c r="G18" i="1"/>
  <c r="I19" i="1"/>
  <c r="J19" i="1" s="1"/>
  <c r="I18" i="1"/>
  <c r="J18" i="1" s="1"/>
  <c r="I10" i="1"/>
  <c r="K10" i="1" s="1"/>
  <c r="L10" i="1" s="1"/>
  <c r="I11" i="1"/>
  <c r="J11" i="1" s="1"/>
  <c r="I12" i="1"/>
  <c r="K12" i="1" s="1"/>
  <c r="L12" i="1" s="1"/>
  <c r="I13" i="1"/>
  <c r="J13" i="1" s="1"/>
  <c r="I9" i="1"/>
  <c r="K9" i="1" s="1"/>
  <c r="L9" i="1" s="1"/>
  <c r="E14" i="1"/>
  <c r="H13" i="1"/>
  <c r="H12" i="1"/>
  <c r="H11" i="1"/>
  <c r="H10" i="1"/>
  <c r="H9" i="1"/>
  <c r="G14" i="1" l="1"/>
  <c r="H15" i="1" s="1"/>
  <c r="J9" i="1"/>
  <c r="I20" i="1"/>
  <c r="G20" i="1"/>
  <c r="K18" i="1"/>
  <c r="L18" i="1" s="1"/>
  <c r="K19" i="1"/>
  <c r="L19" i="1" s="1"/>
  <c r="K11" i="1"/>
  <c r="L11" i="1" s="1"/>
  <c r="J10" i="1"/>
  <c r="J12" i="1"/>
  <c r="K13" i="1"/>
  <c r="L13" i="1" s="1"/>
  <c r="G21" i="1" l="1"/>
  <c r="G22" i="1" s="1"/>
  <c r="I14" i="1"/>
  <c r="J15" i="1" s="1"/>
  <c r="I21" i="1" s="1"/>
  <c r="I22" i="1" s="1"/>
  <c r="I23" i="1" s="1"/>
  <c r="K14" i="1"/>
  <c r="L15" i="1" s="1"/>
  <c r="K20" i="1"/>
  <c r="G23" i="1" l="1"/>
  <c r="G24" i="1" s="1"/>
  <c r="M15" i="1"/>
  <c r="I24" i="1"/>
  <c r="K21" i="1"/>
  <c r="M20" i="1"/>
  <c r="K22" i="1" l="1"/>
  <c r="K23" i="1" s="1"/>
  <c r="K24" i="1" s="1"/>
  <c r="G25" i="1" s="1"/>
  <c r="M25" i="1" s="1"/>
</calcChain>
</file>

<file path=xl/sharedStrings.xml><?xml version="1.0" encoding="utf-8"?>
<sst xmlns="http://schemas.openxmlformats.org/spreadsheetml/2006/main" count="49" uniqueCount="40">
  <si>
    <t>FONDO ROTATORIO DE LA REGISTRADURIA NACIONAL DEL ESTADO CIVIL</t>
  </si>
  <si>
    <t>PERSONAL</t>
  </si>
  <si>
    <t>ITEM</t>
  </si>
  <si>
    <t>CONCEPTO</t>
  </si>
  <si>
    <t>CANTIDAD</t>
  </si>
  <si>
    <t>VALOR UNITARIO MENSUAL</t>
  </si>
  <si>
    <t>VALOR TOTAL MENSUAL</t>
  </si>
  <si>
    <t>Operario de aseo y cafetería</t>
  </si>
  <si>
    <t>Jardinero</t>
  </si>
  <si>
    <t>Coordinador de tiempo completo</t>
  </si>
  <si>
    <t xml:space="preserve"> VALOR  MENSUAL DEL PERSONAL</t>
  </si>
  <si>
    <t>SUBTOTAL PERSONAL</t>
  </si>
  <si>
    <t>VALOR TOTAL  PERSONAL</t>
  </si>
  <si>
    <t>Tiempo
 meses</t>
  </si>
  <si>
    <t>SERVICIOS</t>
  </si>
  <si>
    <t>SUBTOTAL SERVICIOS</t>
  </si>
  <si>
    <t>TOTAL PERSONAL Y SERVICIOS</t>
  </si>
  <si>
    <t>AIU (%)</t>
  </si>
  <si>
    <t>IVA 19%</t>
  </si>
  <si>
    <t>TOTAL GENERAL</t>
  </si>
  <si>
    <t>VALOR TOTAL DE LA PROPUESTA</t>
  </si>
  <si>
    <t>Nombre o Razón Social del Proponente:</t>
  </si>
  <si>
    <t xml:space="preserve">NIT:       </t>
  </si>
  <si>
    <t xml:space="preserve">Nombre del Representante Legal: </t>
  </si>
  <si>
    <t>Operario de mantenimiento (curso de alturas avanzado)</t>
  </si>
  <si>
    <t>Operario auxiliar (curso de altura básico)</t>
  </si>
  <si>
    <t>TOTAL METROS CUADRADOS</t>
  </si>
  <si>
    <t>SERVICIO</t>
  </si>
  <si>
    <t xml:space="preserve">NOTA: Solo debera llenar el espacio en amarillo </t>
  </si>
  <si>
    <t xml:space="preserve">VALOR DE REFERANCIA </t>
  </si>
  <si>
    <t>VALOR DE REFERANCIA  M2</t>
  </si>
  <si>
    <t xml:space="preserve">VALOR METRO CUADRADO </t>
  </si>
  <si>
    <t>VALOR TOTAL METROS CUADRADOS</t>
  </si>
  <si>
    <r>
      <rPr>
        <b/>
        <sz val="10"/>
        <rFont val="Arial"/>
        <family val="2"/>
      </rPr>
      <t>FUMIGACIÓN SEDE CENTRAL, EDIFICIO CORDOBA, EDIFICIO BANCOL Y CENTRO DE ATENCION INMEDIATA AL CIUDADANO CAIC - Control de insectos y roedores</t>
    </r>
    <r>
      <rPr>
        <sz val="10"/>
        <rFont val="Arial"/>
        <family val="2"/>
      </rPr>
      <t xml:space="preserve">
2026 - 1 servicio
2027 - 12 servicios
2028 - 6 servicios</t>
    </r>
  </si>
  <si>
    <r>
      <rPr>
        <b/>
        <sz val="10"/>
        <rFont val="Arial"/>
        <family val="2"/>
      </rPr>
      <t>DESINFECCIÓN  SEDE CENTRAL  EDIFICIO BANCOL Y CENTRO DE ATENCION INMEDIATA AL CIUDADANO CAIC-  reducir la cantidad de gérmenes a un nivel seguro.</t>
    </r>
    <r>
      <rPr>
        <sz val="10"/>
        <color theme="1"/>
        <rFont val="Arial"/>
        <family val="2"/>
      </rPr>
      <t xml:space="preserve">
2026 - 1 servicio
2027 - 12 servicios
2028 - 6 servicios</t>
    </r>
  </si>
  <si>
    <t>VALOR  TOTAL SERVICIO DE ASEO Y CAFETERIA POR LAS VIGENCIAS  2026 - 2028</t>
  </si>
  <si>
    <t>TIEMPO   DE EJECUCIÓN-  1 9 MESES
(  DESDE  01/12 DE 2026  HASTA  30/06 DE 2028)</t>
  </si>
  <si>
    <t xml:space="preserve">FORMATO No. 09 PROPUESTA ECONOMICA LICITACIÓN PÚBLICA </t>
  </si>
  <si>
    <r>
      <t xml:space="preserve">Nombre de quien firma:  </t>
    </r>
    <r>
      <rPr>
        <b/>
        <u/>
        <sz val="12"/>
        <color theme="1"/>
        <rFont val="Arial"/>
        <family val="2"/>
      </rPr>
      <t xml:space="preserve"> </t>
    </r>
  </si>
  <si>
    <r>
      <t>FIRMA:</t>
    </r>
    <r>
      <rPr>
        <b/>
        <sz val="12"/>
        <color theme="1"/>
        <rFont val="Times New Roman"/>
        <family val="1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</si>
</sst>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\ * #,##0.00_-;\-&quot;$&quot;\ * #,##0.00_-;_-&quot;$&quot;\ * &quot;-&quot;??_-;_-@_-"/>
    <numFmt numFmtId="164" formatCode="_-[$$-240A]\ * #,##0.00_-;\-[$$-240A]\ * #,##0.00_-;_-[$$-240A]\ * &quot;-&quot;_-;_-@_-"/>
    <numFmt numFmtId="165" formatCode="_-[$$-240A]\ * #,##0_-;\-[$$-240A]\ * #,##0_-;_-[$$-240A]\ * &quot;-&quot;_-;_-@_-"/>
    <numFmt numFmtId="166" formatCode="#,##0_ ;\-#,##0\ "/>
    <numFmt numFmtId="167" formatCode="[$$-240A]\ #,##0.00"/>
    <numFmt numFmtId="168" formatCode="[$$-240A]\ #,##0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0"/>
      <name val="Verdana"/>
      <family val="2"/>
    </font>
    <font>
      <b/>
      <sz val="8"/>
      <name val="Arial"/>
      <family val="2"/>
    </font>
    <font>
      <b/>
      <sz val="10"/>
      <name val="Arial"/>
      <family val="2"/>
    </font>
    <font>
      <sz val="11"/>
      <color indexed="8"/>
      <name val="Calibri"/>
      <family val="2"/>
    </font>
    <font>
      <sz val="12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9"/>
      <name val="Arial"/>
      <family val="2"/>
    </font>
    <font>
      <b/>
      <sz val="12"/>
      <color theme="1"/>
      <name val="Arial"/>
      <family val="2"/>
    </font>
    <font>
      <b/>
      <u/>
      <sz val="12"/>
      <color theme="1"/>
      <name val="Arial"/>
      <family val="2"/>
    </font>
    <font>
      <b/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9" fontId="8" fillId="0" borderId="0" applyFont="0" applyFill="0" applyBorder="0" applyAlignment="0" applyProtection="0"/>
    <xf numFmtId="0" fontId="2" fillId="0" borderId="0"/>
    <xf numFmtId="0" fontId="5" fillId="2" borderId="0">
      <alignment horizontal="center" vertical="center"/>
    </xf>
    <xf numFmtId="44" fontId="11" fillId="0" borderId="0" applyFont="0" applyFill="0" applyBorder="0" applyAlignment="0" applyProtection="0"/>
  </cellStyleXfs>
  <cellXfs count="118">
    <xf numFmtId="0" fontId="0" fillId="0" borderId="0" xfId="0"/>
    <xf numFmtId="0" fontId="2" fillId="0" borderId="0" xfId="2"/>
    <xf numFmtId="0" fontId="2" fillId="0" borderId="15" xfId="2" applyBorder="1" applyAlignment="1">
      <alignment wrapText="1"/>
    </xf>
    <xf numFmtId="0" fontId="2" fillId="0" borderId="0" xfId="2" applyAlignment="1">
      <alignment wrapText="1"/>
    </xf>
    <xf numFmtId="0" fontId="6" fillId="3" borderId="4" xfId="3" applyFont="1" applyFill="1" applyBorder="1" applyAlignment="1">
      <alignment horizontal="center" vertical="center" wrapText="1"/>
    </xf>
    <xf numFmtId="0" fontId="6" fillId="3" borderId="5" xfId="3" applyFont="1" applyFill="1" applyBorder="1">
      <alignment horizontal="center" vertical="center"/>
    </xf>
    <xf numFmtId="0" fontId="6" fillId="3" borderId="5" xfId="3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/>
    </xf>
    <xf numFmtId="44" fontId="0" fillId="0" borderId="5" xfId="4" applyFont="1" applyBorder="1" applyAlignment="1" applyProtection="1"/>
    <xf numFmtId="165" fontId="2" fillId="0" borderId="5" xfId="2" applyNumberFormat="1" applyBorder="1"/>
    <xf numFmtId="164" fontId="2" fillId="0" borderId="5" xfId="2" applyNumberFormat="1" applyBorder="1"/>
    <xf numFmtId="4" fontId="2" fillId="0" borderId="15" xfId="2" applyNumberFormat="1" applyBorder="1"/>
    <xf numFmtId="0" fontId="2" fillId="0" borderId="15" xfId="2" applyBorder="1"/>
    <xf numFmtId="0" fontId="7" fillId="0" borderId="8" xfId="2" applyFont="1" applyBorder="1" applyAlignment="1">
      <alignment horizontal="center" vertical="center"/>
    </xf>
    <xf numFmtId="0" fontId="7" fillId="0" borderId="5" xfId="2" applyFont="1" applyBorder="1" applyAlignment="1">
      <alignment vertical="center" wrapText="1"/>
    </xf>
    <xf numFmtId="0" fontId="7" fillId="0" borderId="15" xfId="2" applyFont="1" applyBorder="1" applyAlignment="1">
      <alignment horizontal="center" vertical="center"/>
    </xf>
    <xf numFmtId="0" fontId="2" fillId="0" borderId="0" xfId="2" applyAlignment="1">
      <alignment horizontal="center" vertical="center"/>
    </xf>
    <xf numFmtId="0" fontId="2" fillId="0" borderId="20" xfId="2" applyBorder="1" applyAlignment="1">
      <alignment vertical="center"/>
    </xf>
    <xf numFmtId="0" fontId="7" fillId="0" borderId="22" xfId="2" applyFont="1" applyBorder="1" applyAlignment="1">
      <alignment horizontal="center" vertical="center"/>
    </xf>
    <xf numFmtId="0" fontId="7" fillId="4" borderId="17" xfId="2" applyFont="1" applyFill="1" applyBorder="1" applyAlignment="1">
      <alignment horizontal="center" vertical="center" textRotation="90" wrapText="1"/>
    </xf>
    <xf numFmtId="166" fontId="7" fillId="4" borderId="17" xfId="2" applyNumberFormat="1" applyFont="1" applyFill="1" applyBorder="1" applyAlignment="1">
      <alignment horizontal="center" vertical="center"/>
    </xf>
    <xf numFmtId="164" fontId="7" fillId="0" borderId="17" xfId="2" applyNumberFormat="1" applyFont="1" applyBorder="1" applyAlignment="1">
      <alignment horizontal="center" vertical="center"/>
    </xf>
    <xf numFmtId="165" fontId="7" fillId="5" borderId="15" xfId="2" applyNumberFormat="1" applyFont="1" applyFill="1" applyBorder="1" applyAlignment="1">
      <alignment horizontal="center" vertical="center"/>
    </xf>
    <xf numFmtId="4" fontId="0" fillId="0" borderId="15" xfId="0" applyNumberFormat="1" applyBorder="1"/>
    <xf numFmtId="4" fontId="0" fillId="0" borderId="0" xfId="0" applyNumberFormat="1"/>
    <xf numFmtId="4" fontId="1" fillId="3" borderId="30" xfId="0" applyNumberFormat="1" applyFont="1" applyFill="1" applyBorder="1" applyAlignment="1">
      <alignment horizontal="center" vertical="center"/>
    </xf>
    <xf numFmtId="4" fontId="1" fillId="3" borderId="13" xfId="0" applyNumberFormat="1" applyFont="1" applyFill="1" applyBorder="1" applyAlignment="1">
      <alignment horizontal="center" vertical="center"/>
    </xf>
    <xf numFmtId="4" fontId="1" fillId="3" borderId="31" xfId="0" applyNumberFormat="1" applyFont="1" applyFill="1" applyBorder="1" applyAlignment="1">
      <alignment horizontal="center" vertical="center" wrapText="1"/>
    </xf>
    <xf numFmtId="0" fontId="7" fillId="3" borderId="19" xfId="3" applyFont="1" applyFill="1" applyBorder="1" applyAlignment="1">
      <alignment horizontal="center" vertical="center" wrapText="1"/>
    </xf>
    <xf numFmtId="0" fontId="7" fillId="3" borderId="13" xfId="3" applyFont="1" applyFill="1" applyBorder="1" applyAlignment="1">
      <alignment horizontal="center" vertical="center" wrapText="1"/>
    </xf>
    <xf numFmtId="0" fontId="7" fillId="3" borderId="33" xfId="3" applyFont="1" applyFill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2" fillId="0" borderId="18" xfId="2" applyBorder="1" applyAlignment="1">
      <alignment horizontal="center" vertical="center" wrapText="1"/>
    </xf>
    <xf numFmtId="3" fontId="0" fillId="0" borderId="18" xfId="0" applyNumberFormat="1" applyBorder="1" applyAlignment="1">
      <alignment horizontal="center" vertical="center" textRotation="90" wrapText="1"/>
    </xf>
    <xf numFmtId="164" fontId="2" fillId="0" borderId="18" xfId="2" applyNumberFormat="1" applyBorder="1" applyAlignment="1">
      <alignment vertical="center"/>
    </xf>
    <xf numFmtId="165" fontId="2" fillId="0" borderId="5" xfId="2" applyNumberFormat="1" applyBorder="1" applyAlignment="1">
      <alignment vertical="center"/>
    </xf>
    <xf numFmtId="0" fontId="2" fillId="0" borderId="5" xfId="2" applyBorder="1" applyAlignment="1">
      <alignment horizontal="center" vertical="center" wrapText="1"/>
    </xf>
    <xf numFmtId="3" fontId="0" fillId="0" borderId="5" xfId="0" applyNumberFormat="1" applyBorder="1" applyAlignment="1">
      <alignment horizontal="center" vertical="center" textRotation="90" wrapText="1"/>
    </xf>
    <xf numFmtId="164" fontId="2" fillId="0" borderId="5" xfId="2" applyNumberFormat="1" applyBorder="1" applyAlignment="1">
      <alignment vertical="center"/>
    </xf>
    <xf numFmtId="4" fontId="1" fillId="0" borderId="15" xfId="0" applyNumberFormat="1" applyFont="1" applyBorder="1" applyAlignment="1">
      <alignment horizontal="center" vertical="center" wrapText="1"/>
    </xf>
    <xf numFmtId="4" fontId="1" fillId="0" borderId="4" xfId="0" applyNumberFormat="1" applyFont="1" applyBorder="1" applyAlignment="1">
      <alignment horizontal="center"/>
    </xf>
    <xf numFmtId="4" fontId="1" fillId="0" borderId="5" xfId="0" applyNumberFormat="1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center"/>
    </xf>
    <xf numFmtId="4" fontId="1" fillId="5" borderId="15" xfId="0" applyNumberFormat="1" applyFont="1" applyFill="1" applyBorder="1"/>
    <xf numFmtId="4" fontId="1" fillId="6" borderId="4" xfId="0" applyNumberFormat="1" applyFont="1" applyFill="1" applyBorder="1" applyAlignment="1">
      <alignment horizontal="center"/>
    </xf>
    <xf numFmtId="4" fontId="1" fillId="6" borderId="5" xfId="0" applyNumberFormat="1" applyFont="1" applyFill="1" applyBorder="1" applyAlignment="1">
      <alignment horizontal="center" vertical="center"/>
    </xf>
    <xf numFmtId="4" fontId="1" fillId="6" borderId="5" xfId="0" applyNumberFormat="1" applyFont="1" applyFill="1" applyBorder="1" applyAlignment="1">
      <alignment horizontal="center"/>
    </xf>
    <xf numFmtId="4" fontId="0" fillId="0" borderId="4" xfId="0" applyNumberFormat="1" applyBorder="1"/>
    <xf numFmtId="4" fontId="0" fillId="0" borderId="5" xfId="0" applyNumberFormat="1" applyBorder="1" applyAlignment="1">
      <alignment horizontal="center" vertical="center"/>
    </xf>
    <xf numFmtId="9" fontId="0" fillId="0" borderId="5" xfId="1" applyFont="1" applyFill="1" applyBorder="1" applyAlignment="1" applyProtection="1">
      <alignment horizontal="center" vertical="center"/>
    </xf>
    <xf numFmtId="9" fontId="0" fillId="0" borderId="5" xfId="1" applyFont="1" applyFill="1" applyBorder="1" applyAlignment="1" applyProtection="1">
      <alignment horizontal="center"/>
    </xf>
    <xf numFmtId="3" fontId="0" fillId="0" borderId="5" xfId="0" applyNumberFormat="1" applyBorder="1" applyAlignment="1">
      <alignment horizontal="center"/>
    </xf>
    <xf numFmtId="4" fontId="1" fillId="3" borderId="7" xfId="0" applyNumberFormat="1" applyFont="1" applyFill="1" applyBorder="1" applyAlignment="1">
      <alignment horizontal="center" vertical="center"/>
    </xf>
    <xf numFmtId="3" fontId="1" fillId="3" borderId="5" xfId="0" applyNumberFormat="1" applyFont="1" applyFill="1" applyBorder="1" applyAlignment="1">
      <alignment horizontal="center" vertical="center"/>
    </xf>
    <xf numFmtId="4" fontId="7" fillId="5" borderId="16" xfId="2" applyNumberFormat="1" applyFont="1" applyFill="1" applyBorder="1"/>
    <xf numFmtId="4" fontId="2" fillId="0" borderId="0" xfId="2" applyNumberFormat="1"/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44" fontId="2" fillId="0" borderId="18" xfId="4" applyFont="1" applyBorder="1" applyAlignment="1" applyProtection="1">
      <alignment horizontal="center" vertical="center" wrapText="1"/>
    </xf>
    <xf numFmtId="44" fontId="2" fillId="0" borderId="5" xfId="4" applyFont="1" applyBorder="1" applyAlignment="1" applyProtection="1">
      <alignment horizontal="center" vertical="center" wrapText="1"/>
    </xf>
    <xf numFmtId="0" fontId="2" fillId="0" borderId="34" xfId="2" applyBorder="1" applyAlignment="1">
      <alignment horizontal="center"/>
    </xf>
    <xf numFmtId="0" fontId="9" fillId="0" borderId="34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1" xfId="2" applyFont="1" applyBorder="1" applyAlignment="1">
      <alignment horizontal="center" vertical="center"/>
    </xf>
    <xf numFmtId="0" fontId="3" fillId="0" borderId="2" xfId="2" applyFont="1" applyBorder="1" applyAlignment="1">
      <alignment horizontal="center" vertical="center"/>
    </xf>
    <xf numFmtId="0" fontId="3" fillId="0" borderId="14" xfId="2" applyFont="1" applyBorder="1" applyAlignment="1">
      <alignment horizontal="center" vertical="center"/>
    </xf>
    <xf numFmtId="0" fontId="3" fillId="0" borderId="3" xfId="2" applyFont="1" applyBorder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3" fillId="0" borderId="1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 wrapText="1"/>
    </xf>
    <xf numFmtId="0" fontId="4" fillId="0" borderId="0" xfId="2" applyFont="1" applyAlignment="1">
      <alignment horizontal="center" vertical="center" wrapText="1"/>
    </xf>
    <xf numFmtId="0" fontId="4" fillId="0" borderId="15" xfId="2" applyFont="1" applyBorder="1" applyAlignment="1">
      <alignment horizontal="center" vertical="center" wrapText="1"/>
    </xf>
    <xf numFmtId="0" fontId="4" fillId="3" borderId="9" xfId="3" applyFont="1" applyFill="1" applyBorder="1" applyAlignment="1">
      <alignment horizontal="center" vertical="center" wrapText="1"/>
    </xf>
    <xf numFmtId="0" fontId="4" fillId="3" borderId="6" xfId="3" applyFont="1" applyFill="1" applyBorder="1" applyAlignment="1">
      <alignment horizontal="center" vertical="center" wrapText="1"/>
    </xf>
    <xf numFmtId="0" fontId="4" fillId="3" borderId="7" xfId="3" applyFont="1" applyFill="1" applyBorder="1" applyAlignment="1">
      <alignment horizontal="center" vertical="center" wrapText="1"/>
    </xf>
    <xf numFmtId="0" fontId="12" fillId="3" borderId="17" xfId="3" applyFont="1" applyFill="1" applyBorder="1" applyAlignment="1">
      <alignment horizontal="center" vertical="center" wrapText="1"/>
    </xf>
    <xf numFmtId="0" fontId="12" fillId="3" borderId="18" xfId="3" applyFont="1" applyFill="1" applyBorder="1" applyAlignment="1">
      <alignment horizontal="center" vertical="center" wrapText="1"/>
    </xf>
    <xf numFmtId="0" fontId="6" fillId="3" borderId="8" xfId="3" applyFont="1" applyFill="1" applyBorder="1" applyAlignment="1">
      <alignment horizontal="center" vertical="center" wrapText="1"/>
    </xf>
    <xf numFmtId="0" fontId="6" fillId="3" borderId="7" xfId="3" applyFont="1" applyFill="1" applyBorder="1" applyAlignment="1">
      <alignment horizontal="center" vertical="center" wrapText="1"/>
    </xf>
    <xf numFmtId="0" fontId="4" fillId="3" borderId="5" xfId="2" applyFont="1" applyFill="1" applyBorder="1" applyAlignment="1">
      <alignment horizontal="center" vertical="center" wrapText="1"/>
    </xf>
    <xf numFmtId="0" fontId="0" fillId="0" borderId="8" xfId="0" applyBorder="1" applyAlignment="1">
      <alignment horizontal="left"/>
    </xf>
    <xf numFmtId="0" fontId="0" fillId="0" borderId="7" xfId="0" applyBorder="1" applyAlignment="1">
      <alignment horizontal="left"/>
    </xf>
    <xf numFmtId="165" fontId="7" fillId="0" borderId="8" xfId="2" applyNumberFormat="1" applyFont="1" applyBorder="1" applyAlignment="1">
      <alignment horizontal="center" vertical="center"/>
    </xf>
    <xf numFmtId="165" fontId="7" fillId="0" borderId="7" xfId="2" applyNumberFormat="1" applyFont="1" applyBorder="1" applyAlignment="1">
      <alignment horizontal="center" vertical="center"/>
    </xf>
    <xf numFmtId="168" fontId="2" fillId="0" borderId="18" xfId="2" applyNumberForma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6" xfId="2" applyFont="1" applyBorder="1" applyAlignment="1">
      <alignment horizontal="center" vertical="center"/>
    </xf>
    <xf numFmtId="0" fontId="7" fillId="0" borderId="7" xfId="2" applyFont="1" applyBorder="1" applyAlignment="1">
      <alignment horizontal="center" vertical="center"/>
    </xf>
    <xf numFmtId="0" fontId="7" fillId="0" borderId="21" xfId="2" applyFont="1" applyBorder="1" applyAlignment="1">
      <alignment horizontal="center" vertical="center"/>
    </xf>
    <xf numFmtId="0" fontId="7" fillId="0" borderId="22" xfId="2" applyFont="1" applyBorder="1" applyAlignment="1">
      <alignment horizontal="center" vertical="center"/>
    </xf>
    <xf numFmtId="4" fontId="1" fillId="3" borderId="24" xfId="0" applyNumberFormat="1" applyFont="1" applyFill="1" applyBorder="1" applyAlignment="1">
      <alignment horizontal="center" vertical="center"/>
    </xf>
    <xf numFmtId="4" fontId="1" fillId="3" borderId="25" xfId="0" applyNumberFormat="1" applyFont="1" applyFill="1" applyBorder="1" applyAlignment="1">
      <alignment horizontal="center" vertical="center"/>
    </xf>
    <xf numFmtId="0" fontId="4" fillId="3" borderId="26" xfId="3" applyFont="1" applyFill="1" applyBorder="1" applyAlignment="1">
      <alignment horizontal="center" vertical="center" wrapText="1"/>
    </xf>
    <xf numFmtId="0" fontId="7" fillId="3" borderId="32" xfId="3" applyFont="1" applyFill="1" applyBorder="1" applyAlignment="1">
      <alignment horizontal="center" vertical="center" wrapText="1"/>
    </xf>
    <xf numFmtId="0" fontId="7" fillId="3" borderId="12" xfId="3" applyFont="1" applyFill="1" applyBorder="1" applyAlignment="1">
      <alignment horizontal="center" vertical="center" wrapText="1"/>
    </xf>
    <xf numFmtId="0" fontId="4" fillId="3" borderId="26" xfId="2" applyFont="1" applyFill="1" applyBorder="1" applyAlignment="1">
      <alignment horizontal="center" vertical="center" wrapText="1"/>
    </xf>
    <xf numFmtId="0" fontId="4" fillId="3" borderId="29" xfId="2" applyFont="1" applyFill="1" applyBorder="1" applyAlignment="1">
      <alignment horizontal="center" vertical="center" wrapText="1"/>
    </xf>
    <xf numFmtId="0" fontId="4" fillId="3" borderId="27" xfId="3" applyFont="1" applyFill="1" applyBorder="1" applyAlignment="1">
      <alignment horizontal="center" vertical="center" wrapText="1"/>
    </xf>
    <xf numFmtId="0" fontId="4" fillId="3" borderId="28" xfId="3" applyFont="1" applyFill="1" applyBorder="1" applyAlignment="1">
      <alignment horizontal="center" vertical="center" wrapText="1"/>
    </xf>
    <xf numFmtId="168" fontId="2" fillId="0" borderId="5" xfId="2" applyNumberFormat="1" applyBorder="1" applyAlignment="1">
      <alignment horizontal="center" vertical="center"/>
    </xf>
    <xf numFmtId="4" fontId="1" fillId="6" borderId="5" xfId="0" applyNumberFormat="1" applyFont="1" applyFill="1" applyBorder="1" applyAlignment="1">
      <alignment horizontal="center" vertical="center"/>
    </xf>
    <xf numFmtId="167" fontId="7" fillId="0" borderId="5" xfId="2" applyNumberFormat="1" applyFont="1" applyBorder="1" applyAlignment="1">
      <alignment horizontal="center" vertical="center"/>
    </xf>
    <xf numFmtId="167" fontId="7" fillId="0" borderId="8" xfId="2" applyNumberFormat="1" applyFont="1" applyBorder="1" applyAlignment="1">
      <alignment horizontal="center" vertical="center"/>
    </xf>
    <xf numFmtId="167" fontId="7" fillId="0" borderId="7" xfId="2" applyNumberFormat="1" applyFont="1" applyBorder="1" applyAlignment="1">
      <alignment horizontal="center" vertical="center"/>
    </xf>
    <xf numFmtId="4" fontId="0" fillId="0" borderId="5" xfId="0" applyNumberFormat="1" applyBorder="1" applyAlignment="1">
      <alignment horizontal="center" vertical="center"/>
    </xf>
    <xf numFmtId="4" fontId="0" fillId="0" borderId="8" xfId="0" applyNumberFormat="1" applyBorder="1" applyAlignment="1">
      <alignment horizontal="center" vertical="center"/>
    </xf>
    <xf numFmtId="4" fontId="0" fillId="0" borderId="7" xfId="0" applyNumberFormat="1" applyBorder="1" applyAlignment="1">
      <alignment horizontal="center" vertical="center"/>
    </xf>
    <xf numFmtId="0" fontId="7" fillId="0" borderId="10" xfId="2" applyFont="1" applyBorder="1" applyAlignment="1">
      <alignment horizontal="center" vertical="center" wrapText="1"/>
    </xf>
    <xf numFmtId="0" fontId="7" fillId="0" borderId="11" xfId="2" applyFont="1" applyBorder="1" applyAlignment="1">
      <alignment horizontal="center" vertical="center" wrapText="1"/>
    </xf>
    <xf numFmtId="0" fontId="7" fillId="0" borderId="12" xfId="2" applyFont="1" applyBorder="1" applyAlignment="1">
      <alignment horizontal="center" vertical="center" wrapText="1"/>
    </xf>
    <xf numFmtId="4" fontId="7" fillId="0" borderId="13" xfId="2" applyNumberFormat="1" applyFont="1" applyBorder="1" applyAlignment="1">
      <alignment horizontal="center" vertical="center"/>
    </xf>
    <xf numFmtId="4" fontId="1" fillId="3" borderId="9" xfId="0" applyNumberFormat="1" applyFont="1" applyFill="1" applyBorder="1" applyAlignment="1">
      <alignment horizontal="center" vertical="center"/>
    </xf>
    <xf numFmtId="4" fontId="1" fillId="3" borderId="7" xfId="0" applyNumberFormat="1" applyFont="1" applyFill="1" applyBorder="1" applyAlignment="1">
      <alignment horizontal="center" vertical="center"/>
    </xf>
    <xf numFmtId="4" fontId="1" fillId="3" borderId="5" xfId="0" applyNumberFormat="1" applyFont="1" applyFill="1" applyBorder="1" applyAlignment="1">
      <alignment horizontal="center" vertical="center"/>
    </xf>
    <xf numFmtId="44" fontId="2" fillId="0" borderId="18" xfId="4" applyFont="1" applyBorder="1" applyAlignment="1" applyProtection="1">
      <alignment horizontal="center" vertical="center" wrapText="1"/>
      <protection locked="0"/>
    </xf>
    <xf numFmtId="44" fontId="2" fillId="0" borderId="5" xfId="4" applyFont="1" applyBorder="1" applyAlignment="1" applyProtection="1">
      <alignment horizontal="center" vertical="center" wrapText="1"/>
      <protection locked="0"/>
    </xf>
    <xf numFmtId="44" fontId="0" fillId="0" borderId="5" xfId="4" applyFont="1" applyBorder="1" applyAlignment="1" applyProtection="1">
      <protection locked="0"/>
    </xf>
  </cellXfs>
  <cellStyles count="5">
    <cellStyle name="HeaderStyle" xfId="3" xr:uid="{00000000-0005-0000-0000-000000000000}"/>
    <cellStyle name="Moneda" xfId="4" builtinId="4"/>
    <cellStyle name="Normal" xfId="0" builtinId="0"/>
    <cellStyle name="Normal 2" xfId="2" xr:uid="{00000000-0005-0000-0000-000002000000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3434080</xdr:colOff>
      <xdr:row>74</xdr:row>
      <xdr:rowOff>19685</xdr:rowOff>
    </xdr:from>
    <xdr:to>
      <xdr:col>7</xdr:col>
      <xdr:colOff>344805</xdr:colOff>
      <xdr:row>74</xdr:row>
      <xdr:rowOff>19685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 flipV="1">
          <a:off x="2719705" y="6182360"/>
          <a:ext cx="3959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1299210</xdr:colOff>
      <xdr:row>87</xdr:row>
      <xdr:rowOff>28575</xdr:rowOff>
    </xdr:from>
    <xdr:to>
      <xdr:col>6</xdr:col>
      <xdr:colOff>478155</xdr:colOff>
      <xdr:row>87</xdr:row>
      <xdr:rowOff>28575</xdr:rowOff>
    </xdr:to>
    <xdr:cxnSp macro="">
      <xdr:nvCxnSpPr>
        <xdr:cNvPr id="6" name="Conector recto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xfrm flipV="1">
          <a:off x="1651635" y="7219950"/>
          <a:ext cx="502729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-0.249977111117893"/>
  </sheetPr>
  <dimension ref="B1:M48"/>
  <sheetViews>
    <sheetView tabSelected="1" topLeftCell="A17" zoomScaleNormal="100" workbookViewId="0">
      <selection activeCell="G22" sqref="G22:H22"/>
    </sheetView>
  </sheetViews>
  <sheetFormatPr baseColWidth="10" defaultColWidth="9.140625" defaultRowHeight="12.75" x14ac:dyDescent="0.2"/>
  <cols>
    <col min="1" max="1" width="5.85546875" style="1" customWidth="1"/>
    <col min="2" max="2" width="10.85546875" style="1" customWidth="1"/>
    <col min="3" max="3" width="52.28515625" style="1" customWidth="1"/>
    <col min="4" max="4" width="18.140625" style="1" customWidth="1"/>
    <col min="5" max="5" width="16" style="1" bestFit="1" customWidth="1"/>
    <col min="6" max="6" width="20" style="1" bestFit="1" customWidth="1"/>
    <col min="7" max="7" width="17.28515625" style="1" customWidth="1"/>
    <col min="8" max="8" width="23.7109375" style="1" customWidth="1"/>
    <col min="9" max="9" width="17.28515625" style="1" customWidth="1"/>
    <col min="10" max="10" width="23.7109375" style="1" customWidth="1"/>
    <col min="11" max="11" width="17.28515625" style="1" customWidth="1"/>
    <col min="12" max="12" width="23.5703125" style="1" customWidth="1"/>
    <col min="13" max="13" width="43.7109375" style="1" bestFit="1" customWidth="1"/>
    <col min="14" max="16384" width="9.140625" style="1"/>
  </cols>
  <sheetData>
    <row r="1" spans="2:13" ht="31.5" customHeight="1" x14ac:dyDescent="0.2">
      <c r="B1" s="64" t="s">
        <v>0</v>
      </c>
      <c r="C1" s="65"/>
      <c r="D1" s="65"/>
      <c r="E1" s="65"/>
      <c r="F1" s="65"/>
      <c r="G1" s="65"/>
      <c r="H1" s="65"/>
      <c r="I1" s="65"/>
      <c r="J1" s="65"/>
      <c r="K1" s="65"/>
      <c r="L1" s="65"/>
      <c r="M1" s="66"/>
    </row>
    <row r="2" spans="2:13" ht="31.5" customHeight="1" x14ac:dyDescent="0.2">
      <c r="B2" s="67" t="s">
        <v>37</v>
      </c>
      <c r="C2" s="68"/>
      <c r="D2" s="68"/>
      <c r="E2" s="68"/>
      <c r="F2" s="68"/>
      <c r="G2" s="68"/>
      <c r="H2" s="68"/>
      <c r="I2" s="68"/>
      <c r="J2" s="68"/>
      <c r="K2" s="68"/>
      <c r="L2" s="68"/>
      <c r="M2" s="69"/>
    </row>
    <row r="3" spans="2:13" ht="12.75" customHeight="1" x14ac:dyDescent="0.2">
      <c r="B3" s="70" t="s">
        <v>36</v>
      </c>
      <c r="C3" s="71"/>
      <c r="D3" s="71"/>
      <c r="E3" s="71"/>
      <c r="F3" s="71"/>
      <c r="G3" s="71"/>
      <c r="H3" s="71"/>
      <c r="I3" s="71"/>
      <c r="J3" s="71"/>
      <c r="K3" s="71"/>
      <c r="L3" s="71"/>
      <c r="M3" s="72"/>
    </row>
    <row r="4" spans="2:13" ht="12.75" customHeight="1" x14ac:dyDescent="0.2">
      <c r="B4" s="70"/>
      <c r="C4" s="71"/>
      <c r="D4" s="71"/>
      <c r="E4" s="71"/>
      <c r="F4" s="71"/>
      <c r="G4" s="71"/>
      <c r="H4" s="71"/>
      <c r="I4" s="71"/>
      <c r="J4" s="71"/>
      <c r="K4" s="71"/>
      <c r="L4" s="71"/>
      <c r="M4" s="72"/>
    </row>
    <row r="5" spans="2:13" ht="12.75" customHeight="1" x14ac:dyDescent="0.2">
      <c r="B5" s="70"/>
      <c r="C5" s="71"/>
      <c r="D5" s="71"/>
      <c r="E5" s="71"/>
      <c r="F5" s="71"/>
      <c r="G5" s="71"/>
      <c r="H5" s="71"/>
      <c r="I5" s="71"/>
      <c r="J5" s="71"/>
      <c r="K5" s="71"/>
      <c r="L5" s="71"/>
      <c r="M5" s="72"/>
    </row>
    <row r="6" spans="2:13" ht="12.75" customHeight="1" x14ac:dyDescent="0.2">
      <c r="B6" s="70"/>
      <c r="C6" s="71"/>
      <c r="D6" s="71"/>
      <c r="E6" s="71"/>
      <c r="F6" s="71"/>
      <c r="G6" s="71"/>
      <c r="H6" s="71"/>
      <c r="I6" s="71"/>
      <c r="J6" s="71"/>
      <c r="K6" s="71"/>
      <c r="L6" s="71"/>
      <c r="M6" s="72"/>
    </row>
    <row r="7" spans="2:13" s="3" customFormat="1" ht="33.75" customHeight="1" x14ac:dyDescent="0.2">
      <c r="B7" s="73" t="s">
        <v>1</v>
      </c>
      <c r="C7" s="74"/>
      <c r="D7" s="74"/>
      <c r="E7" s="75"/>
      <c r="F7" s="76" t="s">
        <v>29</v>
      </c>
      <c r="G7" s="74">
        <v>2026</v>
      </c>
      <c r="H7" s="75"/>
      <c r="I7" s="80">
        <v>2027</v>
      </c>
      <c r="J7" s="80"/>
      <c r="K7" s="80">
        <v>2028</v>
      </c>
      <c r="L7" s="80"/>
      <c r="M7" s="2"/>
    </row>
    <row r="8" spans="2:13" s="3" customFormat="1" ht="33.75" customHeight="1" x14ac:dyDescent="0.2">
      <c r="B8" s="4" t="s">
        <v>2</v>
      </c>
      <c r="C8" s="78" t="s">
        <v>3</v>
      </c>
      <c r="D8" s="79"/>
      <c r="E8" s="5" t="s">
        <v>4</v>
      </c>
      <c r="F8" s="77"/>
      <c r="G8" s="6" t="s">
        <v>5</v>
      </c>
      <c r="H8" s="6" t="s">
        <v>6</v>
      </c>
      <c r="I8" s="6" t="s">
        <v>5</v>
      </c>
      <c r="J8" s="6" t="s">
        <v>6</v>
      </c>
      <c r="K8" s="6" t="s">
        <v>5</v>
      </c>
      <c r="L8" s="6" t="s">
        <v>6</v>
      </c>
      <c r="M8" s="2"/>
    </row>
    <row r="9" spans="2:13" ht="15" x14ac:dyDescent="0.25">
      <c r="B9" s="7">
        <v>1</v>
      </c>
      <c r="C9" s="81" t="s">
        <v>7</v>
      </c>
      <c r="D9" s="82"/>
      <c r="E9" s="8">
        <v>77</v>
      </c>
      <c r="F9" s="9">
        <v>3616183</v>
      </c>
      <c r="G9" s="117">
        <v>3616183</v>
      </c>
      <c r="H9" s="10">
        <f>ROUND(E9*G9,0)</f>
        <v>278446091</v>
      </c>
      <c r="I9" s="11">
        <f>+ROUND(G9*4.4%+G9,0)</f>
        <v>3775295</v>
      </c>
      <c r="J9" s="10">
        <f>ROUND(E9*I9,0)</f>
        <v>290697715</v>
      </c>
      <c r="K9" s="11">
        <f>+ROUND(I9*3%+I9,0)</f>
        <v>3888554</v>
      </c>
      <c r="L9" s="10">
        <f>ROUND(E9*K9,0)</f>
        <v>299418658</v>
      </c>
      <c r="M9" s="12"/>
    </row>
    <row r="10" spans="2:13" ht="15" x14ac:dyDescent="0.25">
      <c r="B10" s="7">
        <v>2</v>
      </c>
      <c r="C10" s="81" t="s">
        <v>24</v>
      </c>
      <c r="D10" s="82"/>
      <c r="E10" s="8">
        <v>4</v>
      </c>
      <c r="F10" s="9">
        <v>4105952</v>
      </c>
      <c r="G10" s="117">
        <v>4105952</v>
      </c>
      <c r="H10" s="10">
        <f>ROUND(E10*G10,0)</f>
        <v>16423808</v>
      </c>
      <c r="I10" s="11">
        <f>+ROUND(G10*4.4%+G10,0)</f>
        <v>4286614</v>
      </c>
      <c r="J10" s="10">
        <f t="shared" ref="J10:J13" si="0">ROUND(E10*I10,0)</f>
        <v>17146456</v>
      </c>
      <c r="K10" s="11">
        <f t="shared" ref="K10:K13" si="1">+ROUND(I10*3%+I10,0)</f>
        <v>4415212</v>
      </c>
      <c r="L10" s="10">
        <f>ROUND(E10*K10,0)</f>
        <v>17660848</v>
      </c>
      <c r="M10" s="12"/>
    </row>
    <row r="11" spans="2:13" ht="15" x14ac:dyDescent="0.25">
      <c r="B11" s="7">
        <v>3</v>
      </c>
      <c r="C11" s="81" t="s">
        <v>8</v>
      </c>
      <c r="D11" s="82"/>
      <c r="E11" s="8">
        <v>1</v>
      </c>
      <c r="F11" s="9">
        <v>3878685</v>
      </c>
      <c r="G11" s="117">
        <v>3878685</v>
      </c>
      <c r="H11" s="10">
        <f>ROUND(E11*G11,0)</f>
        <v>3878685</v>
      </c>
      <c r="I11" s="11">
        <f t="shared" ref="I11:I13" si="2">+ROUND(G11*4.4%+G11,0)</f>
        <v>4049347</v>
      </c>
      <c r="J11" s="10">
        <f t="shared" si="0"/>
        <v>4049347</v>
      </c>
      <c r="K11" s="11">
        <f t="shared" si="1"/>
        <v>4170827</v>
      </c>
      <c r="L11" s="10">
        <f>ROUND(E11*K11,0)</f>
        <v>4170827</v>
      </c>
      <c r="M11" s="13"/>
    </row>
    <row r="12" spans="2:13" ht="15" x14ac:dyDescent="0.25">
      <c r="B12" s="7">
        <v>4</v>
      </c>
      <c r="C12" s="81" t="s">
        <v>25</v>
      </c>
      <c r="D12" s="82"/>
      <c r="E12" s="8">
        <v>4</v>
      </c>
      <c r="F12" s="9">
        <v>3826499</v>
      </c>
      <c r="G12" s="117">
        <v>3826499</v>
      </c>
      <c r="H12" s="10">
        <f>ROUND(E12*G12,0)</f>
        <v>15305996</v>
      </c>
      <c r="I12" s="11">
        <f t="shared" si="2"/>
        <v>3994865</v>
      </c>
      <c r="J12" s="10">
        <f>ROUND(E12*I12,0)</f>
        <v>15979460</v>
      </c>
      <c r="K12" s="11">
        <f t="shared" si="1"/>
        <v>4114711</v>
      </c>
      <c r="L12" s="10">
        <f>ROUND(E12*K12,0)</f>
        <v>16458844</v>
      </c>
      <c r="M12" s="13"/>
    </row>
    <row r="13" spans="2:13" ht="15" x14ac:dyDescent="0.25">
      <c r="B13" s="7">
        <v>5</v>
      </c>
      <c r="C13" s="81" t="s">
        <v>9</v>
      </c>
      <c r="D13" s="82"/>
      <c r="E13" s="8">
        <v>1</v>
      </c>
      <c r="F13" s="9">
        <v>4082444</v>
      </c>
      <c r="G13" s="117">
        <v>4082444</v>
      </c>
      <c r="H13" s="10">
        <f>ROUND(E13*G13,0)</f>
        <v>4082444</v>
      </c>
      <c r="I13" s="11">
        <f t="shared" si="2"/>
        <v>4262072</v>
      </c>
      <c r="J13" s="10">
        <f t="shared" si="0"/>
        <v>4262072</v>
      </c>
      <c r="K13" s="11">
        <f t="shared" si="1"/>
        <v>4389934</v>
      </c>
      <c r="L13" s="10">
        <f>ROUND(E13*K13,0)</f>
        <v>4389934</v>
      </c>
      <c r="M13" s="13"/>
    </row>
    <row r="14" spans="2:13" s="17" customFormat="1" ht="23.25" customHeight="1" x14ac:dyDescent="0.25">
      <c r="B14" s="86" t="s">
        <v>10</v>
      </c>
      <c r="C14" s="87"/>
      <c r="D14" s="88"/>
      <c r="E14" s="14">
        <f>SUM(E9:E13)</f>
        <v>87</v>
      </c>
      <c r="F14" s="15"/>
      <c r="G14" s="83">
        <f>ROUND(SUM(H9:H13),0)</f>
        <v>318137024</v>
      </c>
      <c r="H14" s="84"/>
      <c r="I14" s="83">
        <f>ROUND(SUM(J9:J13),0)</f>
        <v>332135050</v>
      </c>
      <c r="J14" s="84"/>
      <c r="K14" s="83">
        <f>ROUND(SUM(L9:L13),0)</f>
        <v>342099111</v>
      </c>
      <c r="L14" s="84"/>
      <c r="M14" s="16" t="s">
        <v>11</v>
      </c>
    </row>
    <row r="15" spans="2:13" s="17" customFormat="1" ht="52.5" customHeight="1" thickBot="1" x14ac:dyDescent="0.3">
      <c r="B15" s="18"/>
      <c r="C15" s="89" t="s">
        <v>12</v>
      </c>
      <c r="D15" s="90"/>
      <c r="E15" s="19"/>
      <c r="F15" s="20" t="s">
        <v>13</v>
      </c>
      <c r="G15" s="21">
        <v>1</v>
      </c>
      <c r="H15" s="22">
        <f>ROUND(G15*G14,0)</f>
        <v>318137024</v>
      </c>
      <c r="I15" s="21">
        <v>12</v>
      </c>
      <c r="J15" s="22">
        <f>ROUND(I15*I14,0)</f>
        <v>3985620600</v>
      </c>
      <c r="K15" s="21">
        <v>6</v>
      </c>
      <c r="L15" s="22">
        <f>ROUND(K15*K14,0)</f>
        <v>2052594666</v>
      </c>
      <c r="M15" s="23">
        <f>ROUND(H15+J15+L15,0)</f>
        <v>6356352290</v>
      </c>
    </row>
    <row r="16" spans="2:13" s="25" customFormat="1" ht="33.75" customHeight="1" x14ac:dyDescent="0.25">
      <c r="B16" s="91" t="s">
        <v>14</v>
      </c>
      <c r="C16" s="92"/>
      <c r="D16" s="92"/>
      <c r="E16" s="92"/>
      <c r="F16" s="93">
        <v>2026</v>
      </c>
      <c r="G16" s="93"/>
      <c r="H16" s="93"/>
      <c r="I16" s="98">
        <v>2027</v>
      </c>
      <c r="J16" s="99"/>
      <c r="K16" s="96">
        <v>2028</v>
      </c>
      <c r="L16" s="97"/>
      <c r="M16" s="24"/>
    </row>
    <row r="17" spans="2:13" s="25" customFormat="1" ht="51" customHeight="1" thickBot="1" x14ac:dyDescent="0.3">
      <c r="B17" s="26"/>
      <c r="C17" s="27" t="s">
        <v>27</v>
      </c>
      <c r="D17" s="28" t="s">
        <v>30</v>
      </c>
      <c r="E17" s="29" t="s">
        <v>26</v>
      </c>
      <c r="F17" s="30" t="s">
        <v>31</v>
      </c>
      <c r="G17" s="94" t="s">
        <v>32</v>
      </c>
      <c r="H17" s="95"/>
      <c r="I17" s="30" t="s">
        <v>31</v>
      </c>
      <c r="J17" s="30" t="s">
        <v>32</v>
      </c>
      <c r="K17" s="30" t="s">
        <v>31</v>
      </c>
      <c r="L17" s="31" t="s">
        <v>32</v>
      </c>
      <c r="M17" s="24"/>
    </row>
    <row r="18" spans="2:13" s="25" customFormat="1" ht="95.25" customHeight="1" x14ac:dyDescent="0.25">
      <c r="B18" s="32">
        <v>6</v>
      </c>
      <c r="C18" s="33" t="s">
        <v>33</v>
      </c>
      <c r="D18" s="59">
        <v>678</v>
      </c>
      <c r="E18" s="34">
        <v>12250</v>
      </c>
      <c r="F18" s="115">
        <v>678</v>
      </c>
      <c r="G18" s="85">
        <f>ROUND((E18*F18)*1,0)</f>
        <v>8305500</v>
      </c>
      <c r="H18" s="85"/>
      <c r="I18" s="35">
        <f>+ROUND(F18*4.4%+F18,0)</f>
        <v>708</v>
      </c>
      <c r="J18" s="36">
        <f>ROUND((E18*I18)*12,0)</f>
        <v>104076000</v>
      </c>
      <c r="K18" s="35">
        <f>+ROUND(I18*3%+I18,0)</f>
        <v>729</v>
      </c>
      <c r="L18" s="36">
        <f>ROUND((K18*E18)*6,0)</f>
        <v>53581500</v>
      </c>
      <c r="M18" s="24"/>
    </row>
    <row r="19" spans="2:13" s="25" customFormat="1" ht="101.25" customHeight="1" x14ac:dyDescent="0.25">
      <c r="B19" s="7">
        <v>7</v>
      </c>
      <c r="C19" s="37" t="s">
        <v>34</v>
      </c>
      <c r="D19" s="60">
        <v>597</v>
      </c>
      <c r="E19" s="38">
        <v>12250</v>
      </c>
      <c r="F19" s="116">
        <v>597</v>
      </c>
      <c r="G19" s="100">
        <f>ROUND((E19*F19)*1,0)</f>
        <v>7313250</v>
      </c>
      <c r="H19" s="100"/>
      <c r="I19" s="39">
        <f>+ROUND(F19*4.4%+F19,0)</f>
        <v>623</v>
      </c>
      <c r="J19" s="36">
        <f>ROUND((E19*I19)*12,0)</f>
        <v>91581000</v>
      </c>
      <c r="K19" s="39">
        <f>+ROUND(I19*3%+I19,0)</f>
        <v>642</v>
      </c>
      <c r="L19" s="36">
        <f>ROUND((K19*E19)*6,0)</f>
        <v>47187000</v>
      </c>
      <c r="M19" s="40" t="s">
        <v>15</v>
      </c>
    </row>
    <row r="20" spans="2:13" s="25" customFormat="1" ht="42" customHeight="1" x14ac:dyDescent="0.25">
      <c r="B20" s="41"/>
      <c r="C20" s="42" t="s">
        <v>15</v>
      </c>
      <c r="D20" s="42"/>
      <c r="E20" s="42"/>
      <c r="F20" s="43"/>
      <c r="G20" s="102">
        <f>ROUND(G18+G19,0)</f>
        <v>15618750</v>
      </c>
      <c r="H20" s="102"/>
      <c r="I20" s="103">
        <f>SUM(J18:J19)</f>
        <v>195657000</v>
      </c>
      <c r="J20" s="104"/>
      <c r="K20" s="102">
        <f>SUM(L18:L19)</f>
        <v>100768500</v>
      </c>
      <c r="L20" s="102"/>
      <c r="M20" s="44">
        <f>ROUND(G20+K20,0)</f>
        <v>116387250</v>
      </c>
    </row>
    <row r="21" spans="2:13" s="25" customFormat="1" ht="26.25" customHeight="1" x14ac:dyDescent="0.25">
      <c r="B21" s="45"/>
      <c r="C21" s="46" t="s">
        <v>16</v>
      </c>
      <c r="D21" s="46"/>
      <c r="E21" s="46"/>
      <c r="F21" s="47"/>
      <c r="G21" s="101">
        <f>ROUND(G20+H15,0)</f>
        <v>333755774</v>
      </c>
      <c r="H21" s="101"/>
      <c r="I21" s="101">
        <f>ROUND(I20+J15,0)</f>
        <v>4181277600</v>
      </c>
      <c r="J21" s="101"/>
      <c r="K21" s="101">
        <f>ROUND(K20+L15,0)</f>
        <v>2153363166</v>
      </c>
      <c r="L21" s="101"/>
      <c r="M21" s="24"/>
    </row>
    <row r="22" spans="2:13" s="25" customFormat="1" ht="22.5" customHeight="1" x14ac:dyDescent="0.25">
      <c r="B22" s="48"/>
      <c r="C22" s="49" t="s">
        <v>17</v>
      </c>
      <c r="D22" s="49"/>
      <c r="E22" s="50">
        <v>0.1</v>
      </c>
      <c r="F22" s="51"/>
      <c r="G22" s="105">
        <f>+ROUND(G21*E22,0)</f>
        <v>33375577</v>
      </c>
      <c r="H22" s="105"/>
      <c r="I22" s="105">
        <f>+ROUND(I21*E22,0)</f>
        <v>418127760</v>
      </c>
      <c r="J22" s="105"/>
      <c r="K22" s="106">
        <f>+ROUND(K21*E22,0)</f>
        <v>215336317</v>
      </c>
      <c r="L22" s="107"/>
      <c r="M22" s="24"/>
    </row>
    <row r="23" spans="2:13" s="25" customFormat="1" ht="22.5" customHeight="1" x14ac:dyDescent="0.25">
      <c r="B23" s="48"/>
      <c r="C23" s="49" t="s">
        <v>18</v>
      </c>
      <c r="D23" s="49"/>
      <c r="E23" s="49"/>
      <c r="F23" s="52"/>
      <c r="G23" s="105">
        <f>+ROUND(((G21+G22)*10%)*19%,0)</f>
        <v>6975496</v>
      </c>
      <c r="H23" s="105"/>
      <c r="I23" s="105">
        <f>+ROUND(((I21+I22)*10%)*19%,0)</f>
        <v>87388702</v>
      </c>
      <c r="J23" s="105"/>
      <c r="K23" s="105">
        <f>+ROUND(((K21+K22)*10%)*19%,0)</f>
        <v>45005290</v>
      </c>
      <c r="L23" s="105"/>
      <c r="M23" s="24"/>
    </row>
    <row r="24" spans="2:13" s="25" customFormat="1" ht="29.25" customHeight="1" x14ac:dyDescent="0.25">
      <c r="B24" s="112" t="s">
        <v>19</v>
      </c>
      <c r="C24" s="113"/>
      <c r="D24" s="53"/>
      <c r="E24" s="53"/>
      <c r="F24" s="54"/>
      <c r="G24" s="114">
        <f>ROUND(G21+G22+G23,0)</f>
        <v>374106847</v>
      </c>
      <c r="H24" s="114"/>
      <c r="I24" s="114">
        <f>ROUND(I21+I22+I23,0)</f>
        <v>4686794062</v>
      </c>
      <c r="J24" s="114"/>
      <c r="K24" s="114">
        <f>ROUND(K21+K22+K23,0)</f>
        <v>2413704773</v>
      </c>
      <c r="L24" s="114"/>
      <c r="M24" s="40" t="s">
        <v>20</v>
      </c>
    </row>
    <row r="25" spans="2:13" ht="33.75" customHeight="1" thickBot="1" x14ac:dyDescent="0.25">
      <c r="B25" s="108" t="s">
        <v>35</v>
      </c>
      <c r="C25" s="109"/>
      <c r="D25" s="109"/>
      <c r="E25" s="109"/>
      <c r="F25" s="110"/>
      <c r="G25" s="111">
        <f>ROUND(G24+I24+K24,0)</f>
        <v>7474605682</v>
      </c>
      <c r="H25" s="111"/>
      <c r="I25" s="111"/>
      <c r="J25" s="111"/>
      <c r="K25" s="111"/>
      <c r="L25" s="111"/>
      <c r="M25" s="55">
        <f>+G25</f>
        <v>7474605682</v>
      </c>
    </row>
    <row r="28" spans="2:13" x14ac:dyDescent="0.2">
      <c r="B28" s="61"/>
      <c r="C28" s="61"/>
      <c r="D28" s="61"/>
      <c r="G28" s="56"/>
      <c r="H28" s="56"/>
      <c r="I28" s="56"/>
      <c r="J28" s="56"/>
    </row>
    <row r="29" spans="2:13" ht="15.75" x14ac:dyDescent="0.2">
      <c r="B29" s="63" t="s">
        <v>21</v>
      </c>
      <c r="C29" s="63"/>
      <c r="D29" s="63"/>
      <c r="E29" s="63"/>
      <c r="H29" s="56"/>
      <c r="I29" s="56"/>
      <c r="J29" s="56"/>
    </row>
    <row r="30" spans="2:13" ht="15" x14ac:dyDescent="0.2">
      <c r="B30" s="58"/>
      <c r="C30" s="58"/>
      <c r="D30" s="58"/>
      <c r="E30" s="58"/>
      <c r="H30" s="56"/>
      <c r="I30" s="56"/>
      <c r="J30" s="56"/>
    </row>
    <row r="31" spans="2:13" ht="15" x14ac:dyDescent="0.2">
      <c r="B31" s="58"/>
      <c r="C31" s="58"/>
      <c r="D31" s="58"/>
      <c r="E31" s="58"/>
      <c r="H31" s="56"/>
      <c r="I31" s="56"/>
      <c r="J31" s="56"/>
    </row>
    <row r="32" spans="2:13" ht="15" x14ac:dyDescent="0.2">
      <c r="B32" s="62"/>
      <c r="C32" s="62"/>
      <c r="D32" s="62"/>
      <c r="H32" s="56"/>
      <c r="I32" s="56"/>
      <c r="J32" s="56"/>
    </row>
    <row r="33" spans="2:11" ht="15.75" x14ac:dyDescent="0.2">
      <c r="B33" s="63" t="s">
        <v>22</v>
      </c>
      <c r="C33" s="63"/>
      <c r="D33" s="63"/>
      <c r="E33" s="63"/>
      <c r="K33" s="56"/>
    </row>
    <row r="34" spans="2:11" ht="15" x14ac:dyDescent="0.2">
      <c r="B34" s="58"/>
      <c r="C34" s="58"/>
      <c r="D34" s="58"/>
      <c r="E34" s="58"/>
      <c r="K34" s="56"/>
    </row>
    <row r="35" spans="2:11" ht="15" x14ac:dyDescent="0.2">
      <c r="B35" s="58"/>
      <c r="C35" s="58"/>
      <c r="D35" s="58"/>
      <c r="E35" s="58"/>
      <c r="K35" s="56"/>
    </row>
    <row r="36" spans="2:11" ht="15" x14ac:dyDescent="0.2">
      <c r="B36" s="62"/>
      <c r="C36" s="62"/>
      <c r="D36" s="62"/>
      <c r="K36" s="56"/>
    </row>
    <row r="37" spans="2:11" ht="15.75" x14ac:dyDescent="0.2">
      <c r="B37" s="63" t="s">
        <v>23</v>
      </c>
      <c r="C37" s="63"/>
      <c r="D37" s="63"/>
      <c r="E37" s="63"/>
      <c r="K37" s="56"/>
    </row>
    <row r="38" spans="2:11" ht="15" x14ac:dyDescent="0.2">
      <c r="B38" s="58"/>
      <c r="C38" s="58"/>
      <c r="D38" s="58"/>
      <c r="E38" s="58"/>
      <c r="K38" s="56"/>
    </row>
    <row r="39" spans="2:11" ht="15" x14ac:dyDescent="0.2">
      <c r="B39" s="58"/>
      <c r="C39" s="58"/>
      <c r="D39" s="58"/>
      <c r="E39" s="58"/>
      <c r="K39" s="56"/>
    </row>
    <row r="40" spans="2:11" ht="15" x14ac:dyDescent="0.2">
      <c r="B40" s="62"/>
      <c r="C40" s="62"/>
      <c r="D40" s="62"/>
    </row>
    <row r="41" spans="2:11" ht="15.75" x14ac:dyDescent="0.2">
      <c r="B41" s="63" t="s">
        <v>38</v>
      </c>
      <c r="C41" s="63"/>
      <c r="D41" s="63"/>
      <c r="E41" s="63"/>
    </row>
    <row r="42" spans="2:11" ht="15" x14ac:dyDescent="0.2">
      <c r="B42" s="57"/>
    </row>
    <row r="43" spans="2:11" ht="15" x14ac:dyDescent="0.2">
      <c r="B43" s="57"/>
    </row>
    <row r="44" spans="2:11" ht="15" x14ac:dyDescent="0.2">
      <c r="B44" s="62"/>
      <c r="C44" s="62"/>
      <c r="D44" s="62"/>
      <c r="K44" s="56"/>
    </row>
    <row r="45" spans="2:11" ht="15.75" x14ac:dyDescent="0.2">
      <c r="B45" s="63" t="s">
        <v>39</v>
      </c>
      <c r="C45" s="63"/>
      <c r="D45" s="63"/>
      <c r="E45" s="63"/>
    </row>
    <row r="48" spans="2:11" x14ac:dyDescent="0.2">
      <c r="B48" s="1" t="s">
        <v>28</v>
      </c>
    </row>
  </sheetData>
  <sheetProtection algorithmName="SHA-512" hashValue="HZUoowCXgxFSpnmGKyMHUI2UnvoJcDqUq0mhO+YPG3JB5tn7/Hn7xfO3s82MNEhJH6xy9uDDpvXqcTc8tRbfrw==" saltValue="Tk3CLdi4mk8lBtuu4+kYzg==" spinCount="100000" sheet="1" formatCells="0" formatColumns="0" formatRows="0" insertColumns="0" insertRows="0" insertHyperlinks="0" deleteColumns="0" deleteRows="0" sort="0" autoFilter="0" pivotTables="0"/>
  <protectedRanges>
    <protectedRange password="CC3D" sqref="E9:E13" name="Rango2_2"/>
  </protectedRanges>
  <mergeCells count="54">
    <mergeCell ref="G22:H22"/>
    <mergeCell ref="K22:L22"/>
    <mergeCell ref="B25:F25"/>
    <mergeCell ref="G25:L25"/>
    <mergeCell ref="G23:H23"/>
    <mergeCell ref="K23:L23"/>
    <mergeCell ref="B24:C24"/>
    <mergeCell ref="G24:H24"/>
    <mergeCell ref="K24:L24"/>
    <mergeCell ref="I22:J22"/>
    <mergeCell ref="I23:J23"/>
    <mergeCell ref="I24:J24"/>
    <mergeCell ref="G19:H19"/>
    <mergeCell ref="G21:H21"/>
    <mergeCell ref="K21:L21"/>
    <mergeCell ref="G20:H20"/>
    <mergeCell ref="K20:L20"/>
    <mergeCell ref="I20:J20"/>
    <mergeCell ref="I21:J21"/>
    <mergeCell ref="G14:H14"/>
    <mergeCell ref="K14:L14"/>
    <mergeCell ref="G18:H18"/>
    <mergeCell ref="B14:D14"/>
    <mergeCell ref="C15:D15"/>
    <mergeCell ref="B16:E16"/>
    <mergeCell ref="F16:H16"/>
    <mergeCell ref="G17:H17"/>
    <mergeCell ref="K16:L16"/>
    <mergeCell ref="I14:J14"/>
    <mergeCell ref="I16:J16"/>
    <mergeCell ref="C9:D9"/>
    <mergeCell ref="C10:D10"/>
    <mergeCell ref="C11:D11"/>
    <mergeCell ref="C12:D12"/>
    <mergeCell ref="C13:D13"/>
    <mergeCell ref="B1:M1"/>
    <mergeCell ref="B2:M2"/>
    <mergeCell ref="B3:M6"/>
    <mergeCell ref="B7:E7"/>
    <mergeCell ref="F7:F8"/>
    <mergeCell ref="C8:D8"/>
    <mergeCell ref="G7:H7"/>
    <mergeCell ref="K7:L7"/>
    <mergeCell ref="I7:J7"/>
    <mergeCell ref="B45:E45"/>
    <mergeCell ref="B41:E41"/>
    <mergeCell ref="B37:E37"/>
    <mergeCell ref="B33:E33"/>
    <mergeCell ref="B32:D32"/>
    <mergeCell ref="B28:D28"/>
    <mergeCell ref="B44:D44"/>
    <mergeCell ref="B40:D40"/>
    <mergeCell ref="B36:D36"/>
    <mergeCell ref="B29:E29"/>
  </mergeCells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863B650E9255644A1B24DBA1F101A74" ma:contentTypeVersion="16" ma:contentTypeDescription="Crear nuevo documento." ma:contentTypeScope="" ma:versionID="c6dafbe14cb5bbaf492e33edf68f83fe">
  <xsd:schema xmlns:xsd="http://www.w3.org/2001/XMLSchema" xmlns:xs="http://www.w3.org/2001/XMLSchema" xmlns:p="http://schemas.microsoft.com/office/2006/metadata/properties" xmlns:ns2="afb6680c-5126-4293-8efc-f0ef4683a575" xmlns:ns3="58020ebd-ab32-47fa-8ceb-969687debf76" targetNamespace="http://schemas.microsoft.com/office/2006/metadata/properties" ma:root="true" ma:fieldsID="ac43a6d21560a9d6392cd70a715f9c56" ns2:_="" ns3:_="">
    <xsd:import namespace="afb6680c-5126-4293-8efc-f0ef4683a575"/>
    <xsd:import namespace="58020ebd-ab32-47fa-8ceb-969687debf76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b6680c-5126-4293-8efc-f0ef4683a575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Valor de Id. de documento" ma:description="El valor del identificador de documento asignado a este elemento." ma:indexed="true" ma:internalName="_dlc_DocId" ma:readOnly="true">
      <xsd:simpleType>
        <xsd:restriction base="dms:Text"/>
      </xsd:simpleType>
    </xsd:element>
    <xsd:element name="_dlc_DocIdUrl" ma:index="9" nillable="true" ma:displayName="Id. de documento" ma:description="Vínculo permanente a este documento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TaxCatchAll" ma:index="17" nillable="true" ma:displayName="Taxonomy Catch All Column" ma:hidden="true" ma:list="{7a899628-b649-471c-a1d1-a6e379788d5b}" ma:internalName="TaxCatchAll" ma:showField="CatchAllData" ma:web="afb6680c-5126-4293-8efc-f0ef4683a57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020ebd-ab32-47fa-8ceb-969687debf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381b4561-0995-4194-8a43-67cdfbc958b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8020ebd-ab32-47fa-8ceb-969687debf76">
      <Terms xmlns="http://schemas.microsoft.com/office/infopath/2007/PartnerControls"/>
    </lcf76f155ced4ddcb4097134ff3c332f>
    <TaxCatchAll xmlns="afb6680c-5126-4293-8efc-f0ef4683a57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spe:Receivers xmlns:spe="http://schemas.microsoft.com/sharepoint/events"/>
</file>

<file path=customXml/itemProps1.xml><?xml version="1.0" encoding="utf-8"?>
<ds:datastoreItem xmlns:ds="http://schemas.openxmlformats.org/officeDocument/2006/customXml" ds:itemID="{FF1A0C9B-C1DC-4DCD-A8B1-8D21F0B7364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fb6680c-5126-4293-8efc-f0ef4683a575"/>
    <ds:schemaRef ds:uri="58020ebd-ab32-47fa-8ceb-969687debf7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DEE50D1-408B-47D5-85FD-28814858DFCE}">
  <ds:schemaRefs>
    <ds:schemaRef ds:uri="http://schemas.microsoft.com/office/2006/metadata/properties"/>
    <ds:schemaRef ds:uri="http://schemas.microsoft.com/office/infopath/2007/PartnerControls"/>
    <ds:schemaRef ds:uri="58020ebd-ab32-47fa-8ceb-969687debf76"/>
    <ds:schemaRef ds:uri="afb6680c-5126-4293-8efc-f0ef4683a575"/>
  </ds:schemaRefs>
</ds:datastoreItem>
</file>

<file path=customXml/itemProps3.xml><?xml version="1.0" encoding="utf-8"?>
<ds:datastoreItem xmlns:ds="http://schemas.openxmlformats.org/officeDocument/2006/customXml" ds:itemID="{8821F25E-F794-41DA-9202-898F24FBBFE1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0811001C-44B1-454A-BC07-927AB7ABDF45}">
  <ds:schemaRefs>
    <ds:schemaRef ds:uri="http://schemas.microsoft.com/sharepoint/events"/>
  </ds:schemaRefs>
</ds:datastoreItem>
</file>

<file path=docMetadata/LabelInfo.xml><?xml version="1.0" encoding="utf-8"?>
<clbl:labelList xmlns:clbl="http://schemas.microsoft.com/office/2020/mipLabelMetadata">
  <clbl:label id="{e85898d3-def4-4865-9ca5-9af5c03da9f9}" enabled="0" method="" siteId="{e85898d3-def4-4865-9ca5-9af5c03da9f9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PROPUESTA ECONOMICA 2025 A 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Nidia Murcia Sierra</dc:creator>
  <cp:lastModifiedBy>Jaime Alonso Reyes Camacho</cp:lastModifiedBy>
  <dcterms:created xsi:type="dcterms:W3CDTF">2022-09-01T23:10:28Z</dcterms:created>
  <dcterms:modified xsi:type="dcterms:W3CDTF">2026-10-15T20:33:48Z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vdocid">
    <vt:lpwstr>37619830-31ec-4007-a851-710a5f38691b</vt:lpwstr>
  </property>
  <property fmtid="{D5CDD505-2E9C-101B-9397-08002B2CF9AE}" pid="3" name="ClassificationTagSetId">
    <vt:lpwstr>e16409a7-1700-4153-9090-3955bc2f0ae8</vt:lpwstr>
  </property>
  <property fmtid="{D5CDD505-2E9C-101B-9397-08002B2CF9AE}" pid="4" name="ComplianceTagSetId">
    <vt:lpwstr>f14fc1f1-8950-40d5-8a29-45909da947d6</vt:lpwstr>
  </property>
  <property fmtid="{D5CDD505-2E9C-101B-9397-08002B2CF9AE}" pid="5" name="FileId">
    <vt:lpwstr>37619830-31ec-4007-a851-710a5f38691b</vt:lpwstr>
  </property>
  <property fmtid="{D5CDD505-2E9C-101B-9397-08002B2CF9AE}" pid="6" name="UserId">
    <vt:lpwstr>Jaime Alonso Reyes Camacho</vt:lpwstr>
  </property>
  <property fmtid="{D5CDD505-2E9C-101B-9397-08002B2CF9AE}" pid="7" name="TagDateTime">
    <vt:lpwstr>2026-10-15T20:33:10Z</vt:lpwstr>
  </property>
  <property fmtid="{D5CDD505-2E9C-101B-9397-08002B2CF9AE}" pid="8" name="GVData">
    <vt:lpwstr>eyJPUyI6IldpbmRvd3MiLCJkb2NJRCI6IjM3NjE5ODMwLTMxZWMtNDAwNy1hODUxLTcxMGE1ZjM4NjkxYiIsImRvY1N0YXRlIjoie30iLCJwYXJlbnRMaW5lSWRzIjoiW1wiMDAyMTY2YzktMzQyMy00NDkyLTk0MDUtOTQxMTk5MGZlZjQ2XCIsXCI0NDZiZjk2NC1j</vt:lpwstr>
  </property>
  <property fmtid="{D5CDD505-2E9C-101B-9397-08002B2CF9AE}" pid="9" name="GVData0">
    <vt:lpwstr>NjExLTQ5NzgtYmM2ZC01NTdjZDFkNGFjYmFcIixcIjBlYWJmODE4LWFmODctNDA1NS04NzJkLTljMjAyNjU3Y2QyZFwiLFwiMzU4MTAzNWEtY2YyMi00MzVhLTg1YWItZDIzNGNlYTQ3OWJkXCJdIiwid3JpdHRlbktleXMiOiJbXCJndmRvY2lkXCIsXCJDbGFzc2lm</vt:lpwstr>
  </property>
  <property fmtid="{D5CDD505-2E9C-101B-9397-08002B2CF9AE}" pid="10" name="GVData1">
    <vt:lpwstr>aWNhdGlvblRhZ1NldElkXCIsXCJDb21wbGlhbmNlVGFnU2V0SWRcIixcIkZpbGVJZFwiLFwiVXNlcklkXCIsXCJUYWdEYXRlVGltZVwiXSIsIm5vT2ZHdkRhdGFFbnRyaWVzIjoiNiIsImxpbmVJZCI6ImNjYTJiYzVlLTBmMDEtNDM1YS04YTJiLWY0ZWY4NmY2YTlk</vt:lpwstr>
  </property>
  <property fmtid="{D5CDD505-2E9C-101B-9397-08002B2CF9AE}" pid="11" name="GVData2">
    <vt:lpwstr>ZiJ9</vt:lpwstr>
  </property>
  <property fmtid="{D5CDD505-2E9C-101B-9397-08002B2CF9AE}" pid="12" name="ContentTypeId">
    <vt:lpwstr>0x0101005863B650E9255644A1B24DBA1F101A74</vt:lpwstr>
  </property>
  <property fmtid="{D5CDD505-2E9C-101B-9397-08002B2CF9AE}" pid="13" name="GVData3">
    <vt:lpwstr>(end)</vt:lpwstr>
  </property>
  <property fmtid="{D5CDD505-2E9C-101B-9397-08002B2CF9AE}" pid="14" name="MediaServiceImageTags">
    <vt:lpwstr/>
  </property>
</Properties>
</file>