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C:\Users\zelen\OneDrive\Documents\2026\OCTUBRE\FONDO\SUBASTA\PARA PUBLICAR\"/>
    </mc:Choice>
  </mc:AlternateContent>
  <xr:revisionPtr revIDLastSave="0" documentId="8_{9F1D9688-4EC3-4ECF-B10E-2C21EE9489D9}" xr6:coauthVersionLast="47" xr6:coauthVersionMax="47" xr10:uidLastSave="{00000000-0000-0000-0000-000000000000}"/>
  <bookViews>
    <workbookView xWindow="-120" yWindow="-120" windowWidth="20730" windowHeight="11040" activeTab="4" xr2:uid="{BB460943-6A95-469B-8E84-5B4B6327EB3B}"/>
  </bookViews>
  <sheets>
    <sheet name="CENTRO AMAR CANDELARIA 2026" sheetId="6" r:id="rId1"/>
    <sheet name="DOTACIÓN COLEGIOS 2026 " sheetId="1" r:id="rId2"/>
    <sheet name="DOTACIÓN COLEGIOS 2027" sheetId="5" r:id="rId3"/>
    <sheet name="CASA DE LA IGUALDAD 2026" sheetId="8" r:id="rId4"/>
    <sheet name="VALOR POR LOTES" sheetId="7" r:id="rId5"/>
  </sheets>
  <definedNames>
    <definedName name="_xlnm._FilterDatabase" localSheetId="3" hidden="1">'CASA DE LA IGUALDAD 2026'!$A$4:$Q$81</definedName>
    <definedName name="_xlnm._FilterDatabase" localSheetId="0" hidden="1">'CENTRO AMAR CANDELARIA 2026'!$A$2:$Q$837</definedName>
    <definedName name="_xlnm._FilterDatabase" localSheetId="1" hidden="1">'DOTACIÓN COLEGIOS 2026 '!$A$6:$F$30</definedName>
    <definedName name="_xlnm._FilterDatabase" localSheetId="2" hidden="1">'DOTACIÓN COLEGIOS 2027'!$A$5:$R$61</definedName>
    <definedName name="_xlnm.Print_Area" localSheetId="0">'CENTRO AMAR CANDELARIA 2026'!$A$2:$J$236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48" i="5" l="1"/>
  <c r="R49" i="5"/>
  <c r="R48" i="5"/>
  <c r="M48" i="5"/>
  <c r="O26" i="8"/>
  <c r="B7" i="7"/>
  <c r="V323" i="6"/>
  <c r="V320" i="6"/>
  <c r="V317" i="6"/>
  <c r="V316" i="6"/>
  <c r="V334" i="6"/>
  <c r="V5" i="6"/>
  <c r="V6" i="6"/>
  <c r="V7" i="6"/>
  <c r="V8" i="6"/>
  <c r="V9" i="6"/>
  <c r="V10" i="6"/>
  <c r="V11" i="6"/>
  <c r="V12" i="6"/>
  <c r="V13" i="6"/>
  <c r="V14" i="6"/>
  <c r="V15" i="6"/>
  <c r="V16" i="6"/>
  <c r="V17" i="6"/>
  <c r="V18" i="6"/>
  <c r="V19" i="6"/>
  <c r="V20" i="6"/>
  <c r="V21" i="6"/>
  <c r="V22" i="6"/>
  <c r="V23" i="6"/>
  <c r="V24" i="6"/>
  <c r="V25" i="6"/>
  <c r="V26" i="6"/>
  <c r="V27" i="6"/>
  <c r="V28" i="6"/>
  <c r="V29" i="6"/>
  <c r="V30" i="6"/>
  <c r="V31" i="6"/>
  <c r="V32" i="6"/>
  <c r="V33" i="6"/>
  <c r="V34" i="6"/>
  <c r="V35" i="6"/>
  <c r="V36" i="6"/>
  <c r="V37" i="6"/>
  <c r="V38" i="6"/>
  <c r="V39" i="6"/>
  <c r="V40" i="6"/>
  <c r="V41" i="6"/>
  <c r="V42" i="6"/>
  <c r="V43" i="6"/>
  <c r="V44" i="6"/>
  <c r="V45" i="6"/>
  <c r="V46" i="6"/>
  <c r="V47" i="6"/>
  <c r="V48" i="6"/>
  <c r="V49" i="6"/>
  <c r="V50" i="6"/>
  <c r="V51" i="6"/>
  <c r="V52" i="6"/>
  <c r="V53" i="6"/>
  <c r="V54" i="6"/>
  <c r="V55" i="6"/>
  <c r="V56" i="6"/>
  <c r="V57" i="6"/>
  <c r="V58" i="6"/>
  <c r="V59" i="6"/>
  <c r="V60" i="6"/>
  <c r="V61" i="6"/>
  <c r="V62" i="6"/>
  <c r="V63" i="6"/>
  <c r="V64" i="6"/>
  <c r="V65" i="6"/>
  <c r="V66" i="6"/>
  <c r="V67" i="6"/>
  <c r="V68" i="6"/>
  <c r="V69" i="6"/>
  <c r="V70" i="6"/>
  <c r="V71" i="6"/>
  <c r="V72" i="6"/>
  <c r="V73" i="6"/>
  <c r="V74" i="6"/>
  <c r="V75" i="6"/>
  <c r="V76" i="6"/>
  <c r="V77" i="6"/>
  <c r="V78" i="6"/>
  <c r="V79" i="6"/>
  <c r="V80" i="6"/>
  <c r="V81" i="6"/>
  <c r="V82" i="6"/>
  <c r="V83" i="6"/>
  <c r="V84" i="6"/>
  <c r="V85" i="6"/>
  <c r="V86" i="6"/>
  <c r="V87" i="6"/>
  <c r="V88" i="6"/>
  <c r="V89" i="6"/>
  <c r="V90" i="6"/>
  <c r="V91" i="6"/>
  <c r="V92" i="6"/>
  <c r="V93" i="6"/>
  <c r="V94" i="6"/>
  <c r="V95" i="6"/>
  <c r="V96" i="6"/>
  <c r="V97" i="6"/>
  <c r="V98" i="6"/>
  <c r="V99" i="6"/>
  <c r="V100" i="6"/>
  <c r="V101" i="6"/>
  <c r="V102" i="6"/>
  <c r="V103" i="6"/>
  <c r="V104" i="6"/>
  <c r="V105" i="6"/>
  <c r="V106" i="6"/>
  <c r="V107" i="6"/>
  <c r="V108" i="6"/>
  <c r="V109" i="6"/>
  <c r="V110" i="6"/>
  <c r="V111" i="6"/>
  <c r="V112" i="6"/>
  <c r="V113" i="6"/>
  <c r="V114" i="6"/>
  <c r="V115" i="6"/>
  <c r="V116" i="6"/>
  <c r="V117" i="6"/>
  <c r="V118" i="6"/>
  <c r="V119" i="6"/>
  <c r="V120" i="6"/>
  <c r="V121" i="6"/>
  <c r="V122" i="6"/>
  <c r="V123" i="6"/>
  <c r="V124" i="6"/>
  <c r="V125" i="6"/>
  <c r="V126" i="6"/>
  <c r="V127" i="6"/>
  <c r="V128" i="6"/>
  <c r="V129" i="6"/>
  <c r="V130" i="6"/>
  <c r="V131" i="6"/>
  <c r="V132" i="6"/>
  <c r="V133" i="6"/>
  <c r="V134" i="6"/>
  <c r="V135" i="6"/>
  <c r="V136" i="6"/>
  <c r="V137" i="6"/>
  <c r="V138" i="6"/>
  <c r="V139" i="6"/>
  <c r="V140" i="6"/>
  <c r="V141" i="6"/>
  <c r="V142" i="6"/>
  <c r="V143" i="6"/>
  <c r="V144" i="6"/>
  <c r="V145" i="6"/>
  <c r="V146" i="6"/>
  <c r="V147" i="6"/>
  <c r="V148" i="6"/>
  <c r="V149" i="6"/>
  <c r="V150" i="6"/>
  <c r="V151" i="6"/>
  <c r="V152" i="6"/>
  <c r="V153" i="6"/>
  <c r="V154" i="6"/>
  <c r="V155" i="6"/>
  <c r="V156" i="6"/>
  <c r="V157" i="6"/>
  <c r="V158" i="6"/>
  <c r="V159" i="6"/>
  <c r="V160" i="6"/>
  <c r="V161" i="6"/>
  <c r="V162" i="6"/>
  <c r="V163" i="6"/>
  <c r="V164" i="6"/>
  <c r="V165" i="6"/>
  <c r="V166" i="6"/>
  <c r="V167" i="6"/>
  <c r="V168" i="6"/>
  <c r="V169" i="6"/>
  <c r="V170" i="6"/>
  <c r="V171" i="6"/>
  <c r="V172" i="6"/>
  <c r="V173" i="6"/>
  <c r="V174" i="6"/>
  <c r="V175" i="6"/>
  <c r="V176" i="6"/>
  <c r="V177" i="6"/>
  <c r="V178" i="6"/>
  <c r="V179" i="6"/>
  <c r="V180" i="6"/>
  <c r="V181" i="6"/>
  <c r="V182" i="6"/>
  <c r="V183" i="6"/>
  <c r="V184" i="6"/>
  <c r="V185" i="6"/>
  <c r="V186" i="6"/>
  <c r="V187" i="6"/>
  <c r="V188" i="6"/>
  <c r="V189" i="6"/>
  <c r="V190" i="6"/>
  <c r="V191" i="6"/>
  <c r="V192" i="6"/>
  <c r="V193" i="6"/>
  <c r="V194" i="6"/>
  <c r="V195" i="6"/>
  <c r="V196" i="6"/>
  <c r="V197" i="6"/>
  <c r="V198" i="6"/>
  <c r="V199" i="6"/>
  <c r="V200" i="6"/>
  <c r="V201" i="6"/>
  <c r="V202" i="6"/>
  <c r="V203" i="6"/>
  <c r="V204" i="6"/>
  <c r="V205" i="6"/>
  <c r="V206" i="6"/>
  <c r="V207" i="6"/>
  <c r="V208" i="6"/>
  <c r="V209" i="6"/>
  <c r="V210" i="6"/>
  <c r="V211" i="6"/>
  <c r="V212" i="6"/>
  <c r="V213" i="6"/>
  <c r="V214" i="6"/>
  <c r="V215" i="6"/>
  <c r="V216" i="6"/>
  <c r="V217" i="6"/>
  <c r="V218" i="6"/>
  <c r="V219" i="6"/>
  <c r="V220" i="6"/>
  <c r="V221" i="6"/>
  <c r="V222" i="6"/>
  <c r="V223" i="6"/>
  <c r="V224" i="6"/>
  <c r="V225" i="6"/>
  <c r="V226" i="6"/>
  <c r="V227" i="6"/>
  <c r="V228" i="6"/>
  <c r="V229" i="6"/>
  <c r="V230" i="6"/>
  <c r="V231" i="6"/>
  <c r="V232" i="6"/>
  <c r="V233" i="6"/>
  <c r="V234" i="6"/>
  <c r="V235" i="6"/>
  <c r="V236" i="6"/>
  <c r="V237" i="6"/>
  <c r="V238" i="6"/>
  <c r="V239" i="6"/>
  <c r="V240" i="6"/>
  <c r="V241" i="6"/>
  <c r="V242" i="6"/>
  <c r="V243" i="6"/>
  <c r="V244" i="6"/>
  <c r="V245" i="6"/>
  <c r="V246" i="6"/>
  <c r="V247" i="6"/>
  <c r="V248" i="6"/>
  <c r="V249" i="6"/>
  <c r="V250" i="6"/>
  <c r="V251" i="6"/>
  <c r="V252" i="6"/>
  <c r="V253" i="6"/>
  <c r="V254" i="6"/>
  <c r="V255" i="6"/>
  <c r="V256" i="6"/>
  <c r="V257" i="6"/>
  <c r="V258" i="6"/>
  <c r="V259" i="6"/>
  <c r="V260" i="6"/>
  <c r="V261" i="6"/>
  <c r="V262" i="6"/>
  <c r="V263" i="6"/>
  <c r="V264" i="6"/>
  <c r="V265" i="6"/>
  <c r="V266" i="6"/>
  <c r="V267" i="6"/>
  <c r="V268" i="6"/>
  <c r="V269" i="6"/>
  <c r="V270" i="6"/>
  <c r="V271" i="6"/>
  <c r="V272" i="6"/>
  <c r="V273" i="6"/>
  <c r="V274" i="6"/>
  <c r="V275" i="6"/>
  <c r="V276" i="6"/>
  <c r="V277" i="6"/>
  <c r="V278" i="6"/>
  <c r="V279" i="6"/>
  <c r="V280" i="6"/>
  <c r="V281" i="6"/>
  <c r="V282" i="6"/>
  <c r="V283" i="6"/>
  <c r="V284" i="6"/>
  <c r="V285" i="6"/>
  <c r="V286" i="6"/>
  <c r="V287" i="6"/>
  <c r="V288" i="6"/>
  <c r="V289" i="6"/>
  <c r="V290" i="6"/>
  <c r="V291" i="6"/>
  <c r="V292" i="6"/>
  <c r="V293" i="6"/>
  <c r="V294" i="6"/>
  <c r="V295" i="6"/>
  <c r="V296" i="6"/>
  <c r="V297" i="6"/>
  <c r="V298" i="6"/>
  <c r="V299" i="6"/>
  <c r="V300" i="6"/>
  <c r="V301" i="6"/>
  <c r="V302" i="6"/>
  <c r="V303" i="6"/>
  <c r="V304" i="6"/>
  <c r="V305" i="6"/>
  <c r="V306" i="6"/>
  <c r="V307" i="6"/>
  <c r="V308" i="6"/>
  <c r="V309" i="6"/>
  <c r="V310" i="6"/>
  <c r="V311" i="6"/>
  <c r="V312" i="6"/>
  <c r="V313" i="6"/>
  <c r="V314" i="6"/>
  <c r="V315" i="6"/>
  <c r="V318" i="6"/>
  <c r="V319" i="6"/>
  <c r="V321" i="6"/>
  <c r="V322" i="6"/>
  <c r="V324" i="6"/>
  <c r="V325" i="6"/>
  <c r="V326" i="6"/>
  <c r="V327" i="6"/>
  <c r="V328" i="6"/>
  <c r="V329" i="6"/>
  <c r="V330" i="6"/>
  <c r="V331" i="6"/>
  <c r="V332" i="6"/>
  <c r="V333" i="6"/>
  <c r="V4" i="6"/>
  <c r="V3" i="6"/>
  <c r="O53" i="8"/>
  <c r="P53" i="8" s="1"/>
  <c r="O54" i="8"/>
  <c r="P54" i="8" s="1"/>
  <c r="O55" i="8"/>
  <c r="P55" i="8" s="1"/>
  <c r="O56" i="8"/>
  <c r="P56" i="8" s="1"/>
  <c r="O57" i="8"/>
  <c r="P57" i="8" s="1"/>
  <c r="O58" i="8"/>
  <c r="P58" i="8" s="1"/>
  <c r="O59" i="8"/>
  <c r="P59" i="8" s="1"/>
  <c r="O60" i="8"/>
  <c r="P60" i="8" s="1"/>
  <c r="O61" i="8"/>
  <c r="P61" i="8" s="1"/>
  <c r="O62" i="8"/>
  <c r="P62" i="8" s="1"/>
  <c r="O63" i="8"/>
  <c r="P63" i="8" s="1"/>
  <c r="O64" i="8"/>
  <c r="P64" i="8" s="1"/>
  <c r="O65" i="8"/>
  <c r="P65" i="8" s="1"/>
  <c r="O66" i="8"/>
  <c r="P66" i="8" s="1"/>
  <c r="O78" i="8"/>
  <c r="P78" i="8" s="1"/>
  <c r="O79" i="8"/>
  <c r="P79" i="8" s="1"/>
  <c r="N6" i="8"/>
  <c r="O6" i="8" s="1"/>
  <c r="P6" i="8" s="1"/>
  <c r="N7" i="8"/>
  <c r="O7" i="8" s="1"/>
  <c r="P7" i="8" s="1"/>
  <c r="N8" i="8"/>
  <c r="O8" i="8" s="1"/>
  <c r="P8" i="8" s="1"/>
  <c r="N9" i="8"/>
  <c r="O9" i="8" s="1"/>
  <c r="P9" i="8" s="1"/>
  <c r="N10" i="8"/>
  <c r="O10" i="8" s="1"/>
  <c r="P10" i="8" s="1"/>
  <c r="N11" i="8"/>
  <c r="O11" i="8" s="1"/>
  <c r="P11" i="8" s="1"/>
  <c r="N12" i="8"/>
  <c r="O12" i="8" s="1"/>
  <c r="P12" i="8" s="1"/>
  <c r="N13" i="8"/>
  <c r="O13" i="8" s="1"/>
  <c r="P13" i="8" s="1"/>
  <c r="N14" i="8"/>
  <c r="O14" i="8" s="1"/>
  <c r="P14" i="8" s="1"/>
  <c r="N15" i="8"/>
  <c r="O15" i="8" s="1"/>
  <c r="P15" i="8" s="1"/>
  <c r="N16" i="8"/>
  <c r="O16" i="8" s="1"/>
  <c r="P16" i="8" s="1"/>
  <c r="N17" i="8"/>
  <c r="O17" i="8" s="1"/>
  <c r="P17" i="8" s="1"/>
  <c r="N18" i="8"/>
  <c r="O18" i="8" s="1"/>
  <c r="P18" i="8" s="1"/>
  <c r="N19" i="8"/>
  <c r="O19" i="8" s="1"/>
  <c r="P19" i="8" s="1"/>
  <c r="N20" i="8"/>
  <c r="O20" i="8" s="1"/>
  <c r="P20" i="8" s="1"/>
  <c r="N21" i="8"/>
  <c r="O21" i="8" s="1"/>
  <c r="P21" i="8" s="1"/>
  <c r="N22" i="8"/>
  <c r="O22" i="8" s="1"/>
  <c r="P22" i="8" s="1"/>
  <c r="N23" i="8"/>
  <c r="O23" i="8" s="1"/>
  <c r="P23" i="8" s="1"/>
  <c r="N24" i="8"/>
  <c r="O24" i="8" s="1"/>
  <c r="P24" i="8" s="1"/>
  <c r="N25" i="8"/>
  <c r="O25" i="8" s="1"/>
  <c r="P25" i="8" s="1"/>
  <c r="N26" i="8"/>
  <c r="P26" i="8" s="1"/>
  <c r="N27" i="8"/>
  <c r="O27" i="8" s="1"/>
  <c r="P27" i="8" s="1"/>
  <c r="N28" i="8"/>
  <c r="O28" i="8" s="1"/>
  <c r="P28" i="8" s="1"/>
  <c r="N29" i="8"/>
  <c r="O29" i="8" s="1"/>
  <c r="P29" i="8" s="1"/>
  <c r="N30" i="8"/>
  <c r="O30" i="8" s="1"/>
  <c r="P30" i="8" s="1"/>
  <c r="N31" i="8"/>
  <c r="O31" i="8" s="1"/>
  <c r="P31" i="8" s="1"/>
  <c r="N32" i="8"/>
  <c r="O32" i="8" s="1"/>
  <c r="P32" i="8" s="1"/>
  <c r="N33" i="8"/>
  <c r="O33" i="8" s="1"/>
  <c r="P33" i="8" s="1"/>
  <c r="N34" i="8"/>
  <c r="O34" i="8" s="1"/>
  <c r="P34" i="8" s="1"/>
  <c r="N35" i="8"/>
  <c r="O35" i="8" s="1"/>
  <c r="P35" i="8" s="1"/>
  <c r="N36" i="8"/>
  <c r="O36" i="8" s="1"/>
  <c r="P36" i="8" s="1"/>
  <c r="N37" i="8"/>
  <c r="O37" i="8" s="1"/>
  <c r="P37" i="8" s="1"/>
  <c r="N38" i="8"/>
  <c r="O38" i="8" s="1"/>
  <c r="P38" i="8" s="1"/>
  <c r="N39" i="8"/>
  <c r="O39" i="8" s="1"/>
  <c r="P39" i="8" s="1"/>
  <c r="N40" i="8"/>
  <c r="O40" i="8" s="1"/>
  <c r="P40" i="8" s="1"/>
  <c r="N41" i="8"/>
  <c r="O41" i="8" s="1"/>
  <c r="P41" i="8" s="1"/>
  <c r="N42" i="8"/>
  <c r="O42" i="8" s="1"/>
  <c r="P42" i="8" s="1"/>
  <c r="N43" i="8"/>
  <c r="O43" i="8" s="1"/>
  <c r="P43" i="8" s="1"/>
  <c r="N44" i="8"/>
  <c r="O44" i="8" s="1"/>
  <c r="P44" i="8" s="1"/>
  <c r="N45" i="8"/>
  <c r="O45" i="8" s="1"/>
  <c r="P45" i="8" s="1"/>
  <c r="N46" i="8"/>
  <c r="O46" i="8" s="1"/>
  <c r="P46" i="8" s="1"/>
  <c r="N47" i="8"/>
  <c r="O47" i="8" s="1"/>
  <c r="P47" i="8" s="1"/>
  <c r="N48" i="8"/>
  <c r="O48" i="8" s="1"/>
  <c r="P48" i="8" s="1"/>
  <c r="N49" i="8"/>
  <c r="O49" i="8" s="1"/>
  <c r="P49" i="8" s="1"/>
  <c r="N50" i="8"/>
  <c r="O50" i="8" s="1"/>
  <c r="P50" i="8" s="1"/>
  <c r="N51" i="8"/>
  <c r="O51" i="8" s="1"/>
  <c r="P51" i="8" s="1"/>
  <c r="N52" i="8"/>
  <c r="O52" i="8" s="1"/>
  <c r="P52" i="8" s="1"/>
  <c r="M67" i="8"/>
  <c r="N67" i="8"/>
  <c r="O67" i="8" s="1"/>
  <c r="P67" i="8" s="1"/>
  <c r="M68" i="8"/>
  <c r="N68" i="8"/>
  <c r="O68" i="8" s="1"/>
  <c r="P68" i="8" s="1"/>
  <c r="M69" i="8"/>
  <c r="N69" i="8"/>
  <c r="O69" i="8" s="1"/>
  <c r="P69" i="8" s="1"/>
  <c r="M70" i="8"/>
  <c r="N70" i="8"/>
  <c r="O70" i="8" s="1"/>
  <c r="P70" i="8" s="1"/>
  <c r="M71" i="8"/>
  <c r="N71" i="8"/>
  <c r="O71" i="8" s="1"/>
  <c r="P71" i="8" s="1"/>
  <c r="M72" i="8"/>
  <c r="N72" i="8"/>
  <c r="O72" i="8" s="1"/>
  <c r="P72" i="8" s="1"/>
  <c r="M73" i="8"/>
  <c r="N73" i="8"/>
  <c r="O73" i="8" s="1"/>
  <c r="P73" i="8" s="1"/>
  <c r="M74" i="8"/>
  <c r="N74" i="8"/>
  <c r="O74" i="8" s="1"/>
  <c r="P74" i="8" s="1"/>
  <c r="M75" i="8"/>
  <c r="N75" i="8"/>
  <c r="O75" i="8" s="1"/>
  <c r="P75" i="8" s="1"/>
  <c r="M76" i="8"/>
  <c r="N76" i="8"/>
  <c r="O76" i="8" s="1"/>
  <c r="P76" i="8" s="1"/>
  <c r="M77" i="8"/>
  <c r="N77" i="8"/>
  <c r="O77" i="8" s="1"/>
  <c r="P77" i="8" s="1"/>
  <c r="M80" i="8"/>
  <c r="N80" i="8"/>
  <c r="O80" i="8" s="1"/>
  <c r="P80" i="8" s="1"/>
  <c r="P81" i="8" l="1"/>
  <c r="S29" i="1"/>
  <c r="S28" i="1"/>
  <c r="S8" i="1"/>
  <c r="S9" i="1"/>
  <c r="S10" i="1"/>
  <c r="S11" i="1"/>
  <c r="S12" i="1"/>
  <c r="S13" i="1"/>
  <c r="S14" i="1"/>
  <c r="S15" i="1"/>
  <c r="S16" i="1"/>
  <c r="S17" i="1"/>
  <c r="S18" i="1"/>
  <c r="S19" i="1"/>
  <c r="S20" i="1"/>
  <c r="S21" i="1"/>
  <c r="S22" i="1"/>
  <c r="S23" i="1"/>
  <c r="S24" i="1"/>
  <c r="S25" i="1"/>
  <c r="S26" i="1"/>
  <c r="S27" i="1"/>
  <c r="S7" i="1"/>
  <c r="R28" i="1"/>
  <c r="R8" i="1"/>
  <c r="R9" i="1"/>
  <c r="R10" i="1"/>
  <c r="R11" i="1"/>
  <c r="R12" i="1"/>
  <c r="R13" i="1"/>
  <c r="R14" i="1"/>
  <c r="R15" i="1"/>
  <c r="R16" i="1"/>
  <c r="R17" i="1"/>
  <c r="R18" i="1"/>
  <c r="R19" i="1"/>
  <c r="R20" i="1"/>
  <c r="R21" i="1"/>
  <c r="R22" i="1"/>
  <c r="R23" i="1"/>
  <c r="R24" i="1"/>
  <c r="R25" i="1"/>
  <c r="R26" i="1"/>
  <c r="R27" i="1"/>
  <c r="R7" i="1"/>
  <c r="S334" i="6"/>
  <c r="R334" i="6"/>
  <c r="U334" i="6" s="1"/>
  <c r="P334" i="6"/>
  <c r="N334" i="6"/>
  <c r="L334" i="6"/>
  <c r="S333" i="6"/>
  <c r="R333" i="6"/>
  <c r="U333" i="6" s="1"/>
  <c r="P333" i="6"/>
  <c r="N333" i="6"/>
  <c r="L333" i="6"/>
  <c r="S332" i="6"/>
  <c r="R332" i="6"/>
  <c r="U332" i="6" s="1"/>
  <c r="P332" i="6"/>
  <c r="N332" i="6"/>
  <c r="L332" i="6"/>
  <c r="S331" i="6"/>
  <c r="R331" i="6"/>
  <c r="U331" i="6" s="1"/>
  <c r="P331" i="6"/>
  <c r="N331" i="6"/>
  <c r="L331" i="6"/>
  <c r="S330" i="6"/>
  <c r="R330" i="6"/>
  <c r="U330" i="6" s="1"/>
  <c r="P330" i="6"/>
  <c r="N330" i="6"/>
  <c r="L330" i="6"/>
  <c r="S329" i="6"/>
  <c r="R329" i="6"/>
  <c r="P329" i="6"/>
  <c r="N329" i="6"/>
  <c r="L329" i="6"/>
  <c r="S328" i="6"/>
  <c r="R328" i="6"/>
  <c r="U328" i="6" s="1"/>
  <c r="P328" i="6"/>
  <c r="N328" i="6"/>
  <c r="L328" i="6"/>
  <c r="S327" i="6"/>
  <c r="R327" i="6"/>
  <c r="U327" i="6" s="1"/>
  <c r="P327" i="6"/>
  <c r="N327" i="6"/>
  <c r="L327" i="6"/>
  <c r="S326" i="6"/>
  <c r="R326" i="6"/>
  <c r="U326" i="6" s="1"/>
  <c r="P326" i="6"/>
  <c r="N326" i="6"/>
  <c r="L326" i="6"/>
  <c r="S325" i="6"/>
  <c r="R325" i="6"/>
  <c r="U325" i="6" s="1"/>
  <c r="P325" i="6"/>
  <c r="N325" i="6"/>
  <c r="L325" i="6"/>
  <c r="S324" i="6"/>
  <c r="R324" i="6"/>
  <c r="U324" i="6" s="1"/>
  <c r="P324" i="6"/>
  <c r="N324" i="6"/>
  <c r="L324" i="6"/>
  <c r="S323" i="6"/>
  <c r="R323" i="6"/>
  <c r="U323" i="6" s="1"/>
  <c r="P323" i="6"/>
  <c r="N323" i="6"/>
  <c r="L323" i="6"/>
  <c r="S322" i="6"/>
  <c r="R322" i="6"/>
  <c r="U322" i="6" s="1"/>
  <c r="P322" i="6"/>
  <c r="N322" i="6"/>
  <c r="L322" i="6"/>
  <c r="S321" i="6"/>
  <c r="R321" i="6"/>
  <c r="U321" i="6" s="1"/>
  <c r="P321" i="6"/>
  <c r="N321" i="6"/>
  <c r="L321" i="6"/>
  <c r="S320" i="6"/>
  <c r="R320" i="6"/>
  <c r="U320" i="6" s="1"/>
  <c r="P320" i="6"/>
  <c r="N320" i="6"/>
  <c r="L320" i="6"/>
  <c r="S319" i="6"/>
  <c r="R319" i="6"/>
  <c r="U319" i="6" s="1"/>
  <c r="P319" i="6"/>
  <c r="N319" i="6"/>
  <c r="L319" i="6"/>
  <c r="S318" i="6"/>
  <c r="R318" i="6"/>
  <c r="U318" i="6" s="1"/>
  <c r="P318" i="6"/>
  <c r="N318" i="6"/>
  <c r="L318" i="6"/>
  <c r="S317" i="6"/>
  <c r="R317" i="6"/>
  <c r="U317" i="6" s="1"/>
  <c r="P317" i="6"/>
  <c r="N317" i="6"/>
  <c r="L317" i="6"/>
  <c r="S316" i="6"/>
  <c r="R316" i="6"/>
  <c r="U316" i="6" s="1"/>
  <c r="P316" i="6"/>
  <c r="N316" i="6"/>
  <c r="L316" i="6"/>
  <c r="S315" i="6"/>
  <c r="R315" i="6"/>
  <c r="U315" i="6" s="1"/>
  <c r="P315" i="6"/>
  <c r="N315" i="6"/>
  <c r="L315" i="6"/>
  <c r="S314" i="6"/>
  <c r="R314" i="6"/>
  <c r="U314" i="6" s="1"/>
  <c r="P314" i="6"/>
  <c r="N314" i="6"/>
  <c r="L314" i="6"/>
  <c r="S313" i="6"/>
  <c r="R313" i="6"/>
  <c r="U313" i="6" s="1"/>
  <c r="P313" i="6"/>
  <c r="N313" i="6"/>
  <c r="L313" i="6"/>
  <c r="S312" i="6"/>
  <c r="R312" i="6"/>
  <c r="U312" i="6" s="1"/>
  <c r="P312" i="6"/>
  <c r="N312" i="6"/>
  <c r="L312" i="6"/>
  <c r="S311" i="6"/>
  <c r="R311" i="6"/>
  <c r="U311" i="6" s="1"/>
  <c r="P311" i="6"/>
  <c r="N311" i="6"/>
  <c r="L311" i="6"/>
  <c r="S310" i="6"/>
  <c r="R310" i="6"/>
  <c r="U310" i="6" s="1"/>
  <c r="P310" i="6"/>
  <c r="N310" i="6"/>
  <c r="L310" i="6"/>
  <c r="S309" i="6"/>
  <c r="R309" i="6"/>
  <c r="U309" i="6" s="1"/>
  <c r="P309" i="6"/>
  <c r="N309" i="6"/>
  <c r="L309" i="6"/>
  <c r="S308" i="6"/>
  <c r="R308" i="6"/>
  <c r="U308" i="6" s="1"/>
  <c r="P308" i="6"/>
  <c r="N308" i="6"/>
  <c r="L308" i="6"/>
  <c r="S307" i="6"/>
  <c r="R307" i="6"/>
  <c r="U307" i="6" s="1"/>
  <c r="P307" i="6"/>
  <c r="N307" i="6"/>
  <c r="L307" i="6"/>
  <c r="S306" i="6"/>
  <c r="R306" i="6"/>
  <c r="U306" i="6" s="1"/>
  <c r="P306" i="6"/>
  <c r="N306" i="6"/>
  <c r="L306" i="6"/>
  <c r="S305" i="6"/>
  <c r="R305" i="6"/>
  <c r="U305" i="6" s="1"/>
  <c r="P305" i="6"/>
  <c r="N305" i="6"/>
  <c r="L305" i="6"/>
  <c r="S304" i="6"/>
  <c r="R304" i="6"/>
  <c r="U304" i="6" s="1"/>
  <c r="P304" i="6"/>
  <c r="N304" i="6"/>
  <c r="L304" i="6"/>
  <c r="S303" i="6"/>
  <c r="R303" i="6"/>
  <c r="U303" i="6" s="1"/>
  <c r="P303" i="6"/>
  <c r="N303" i="6"/>
  <c r="L303" i="6"/>
  <c r="S302" i="6"/>
  <c r="R302" i="6"/>
  <c r="U302" i="6" s="1"/>
  <c r="P302" i="6"/>
  <c r="N302" i="6"/>
  <c r="L302" i="6"/>
  <c r="S301" i="6"/>
  <c r="R301" i="6"/>
  <c r="U301" i="6" s="1"/>
  <c r="P301" i="6"/>
  <c r="N301" i="6"/>
  <c r="L301" i="6"/>
  <c r="S300" i="6"/>
  <c r="R300" i="6"/>
  <c r="U300" i="6" s="1"/>
  <c r="P300" i="6"/>
  <c r="N300" i="6"/>
  <c r="L300" i="6"/>
  <c r="S299" i="6"/>
  <c r="R299" i="6"/>
  <c r="U299" i="6" s="1"/>
  <c r="P299" i="6"/>
  <c r="N299" i="6"/>
  <c r="L299" i="6"/>
  <c r="S298" i="6"/>
  <c r="R298" i="6"/>
  <c r="U298" i="6" s="1"/>
  <c r="P298" i="6"/>
  <c r="N298" i="6"/>
  <c r="L298" i="6"/>
  <c r="S297" i="6"/>
  <c r="R297" i="6"/>
  <c r="U297" i="6" s="1"/>
  <c r="P297" i="6"/>
  <c r="N297" i="6"/>
  <c r="L297" i="6"/>
  <c r="S296" i="6"/>
  <c r="R296" i="6"/>
  <c r="U296" i="6" s="1"/>
  <c r="P296" i="6"/>
  <c r="N296" i="6"/>
  <c r="L296" i="6"/>
  <c r="S295" i="6"/>
  <c r="R295" i="6"/>
  <c r="U295" i="6" s="1"/>
  <c r="P295" i="6"/>
  <c r="N295" i="6"/>
  <c r="L295" i="6"/>
  <c r="S294" i="6"/>
  <c r="R294" i="6"/>
  <c r="U294" i="6" s="1"/>
  <c r="P294" i="6"/>
  <c r="N294" i="6"/>
  <c r="L294" i="6"/>
  <c r="S293" i="6"/>
  <c r="R293" i="6"/>
  <c r="U293" i="6" s="1"/>
  <c r="P293" i="6"/>
  <c r="N293" i="6"/>
  <c r="L293" i="6"/>
  <c r="S292" i="6"/>
  <c r="R292" i="6"/>
  <c r="U292" i="6" s="1"/>
  <c r="P292" i="6"/>
  <c r="N292" i="6"/>
  <c r="L292" i="6"/>
  <c r="S291" i="6"/>
  <c r="R291" i="6"/>
  <c r="U291" i="6" s="1"/>
  <c r="P291" i="6"/>
  <c r="N291" i="6"/>
  <c r="L291" i="6"/>
  <c r="S290" i="6"/>
  <c r="R290" i="6"/>
  <c r="U290" i="6" s="1"/>
  <c r="P290" i="6"/>
  <c r="N290" i="6"/>
  <c r="L290" i="6"/>
  <c r="S289" i="6"/>
  <c r="R289" i="6"/>
  <c r="U289" i="6" s="1"/>
  <c r="P289" i="6"/>
  <c r="N289" i="6"/>
  <c r="L289" i="6"/>
  <c r="S288" i="6"/>
  <c r="R288" i="6"/>
  <c r="U288" i="6" s="1"/>
  <c r="P288" i="6"/>
  <c r="N288" i="6"/>
  <c r="L288" i="6"/>
  <c r="S287" i="6"/>
  <c r="R287" i="6"/>
  <c r="P287" i="6"/>
  <c r="N287" i="6"/>
  <c r="L287" i="6"/>
  <c r="S286" i="6"/>
  <c r="R286" i="6"/>
  <c r="U286" i="6" s="1"/>
  <c r="P286" i="6"/>
  <c r="N286" i="6"/>
  <c r="L286" i="6"/>
  <c r="S285" i="6"/>
  <c r="R285" i="6"/>
  <c r="U285" i="6" s="1"/>
  <c r="P285" i="6"/>
  <c r="N285" i="6"/>
  <c r="L285" i="6"/>
  <c r="S284" i="6"/>
  <c r="R284" i="6"/>
  <c r="U284" i="6" s="1"/>
  <c r="P284" i="6"/>
  <c r="N284" i="6"/>
  <c r="L284" i="6"/>
  <c r="S283" i="6"/>
  <c r="R283" i="6"/>
  <c r="U283" i="6" s="1"/>
  <c r="P283" i="6"/>
  <c r="N283" i="6"/>
  <c r="L283" i="6"/>
  <c r="S282" i="6"/>
  <c r="R282" i="6"/>
  <c r="U282" i="6" s="1"/>
  <c r="P282" i="6"/>
  <c r="N282" i="6"/>
  <c r="L282" i="6"/>
  <c r="S281" i="6"/>
  <c r="R281" i="6"/>
  <c r="U281" i="6" s="1"/>
  <c r="P281" i="6"/>
  <c r="N281" i="6"/>
  <c r="L281" i="6"/>
  <c r="S280" i="6"/>
  <c r="R280" i="6"/>
  <c r="U280" i="6" s="1"/>
  <c r="P280" i="6"/>
  <c r="N280" i="6"/>
  <c r="L280" i="6"/>
  <c r="S279" i="6"/>
  <c r="R279" i="6"/>
  <c r="U279" i="6" s="1"/>
  <c r="P279" i="6"/>
  <c r="N279" i="6"/>
  <c r="L279" i="6"/>
  <c r="S278" i="6"/>
  <c r="R278" i="6"/>
  <c r="U278" i="6" s="1"/>
  <c r="P278" i="6"/>
  <c r="N278" i="6"/>
  <c r="L278" i="6"/>
  <c r="S277" i="6"/>
  <c r="R277" i="6"/>
  <c r="U277" i="6" s="1"/>
  <c r="P277" i="6"/>
  <c r="N277" i="6"/>
  <c r="L277" i="6"/>
  <c r="S276" i="6"/>
  <c r="R276" i="6"/>
  <c r="U276" i="6" s="1"/>
  <c r="P276" i="6"/>
  <c r="N276" i="6"/>
  <c r="L276" i="6"/>
  <c r="S275" i="6"/>
  <c r="R275" i="6"/>
  <c r="U275" i="6" s="1"/>
  <c r="P275" i="6"/>
  <c r="N275" i="6"/>
  <c r="L275" i="6"/>
  <c r="S274" i="6"/>
  <c r="R274" i="6"/>
  <c r="U274" i="6" s="1"/>
  <c r="P274" i="6"/>
  <c r="N274" i="6"/>
  <c r="L274" i="6"/>
  <c r="S273" i="6"/>
  <c r="R273" i="6"/>
  <c r="U273" i="6" s="1"/>
  <c r="P273" i="6"/>
  <c r="N273" i="6"/>
  <c r="L273" i="6"/>
  <c r="S272" i="6"/>
  <c r="R272" i="6"/>
  <c r="U272" i="6" s="1"/>
  <c r="P272" i="6"/>
  <c r="N272" i="6"/>
  <c r="L272" i="6"/>
  <c r="S271" i="6"/>
  <c r="R271" i="6"/>
  <c r="U271" i="6" s="1"/>
  <c r="P271" i="6"/>
  <c r="N271" i="6"/>
  <c r="L271" i="6"/>
  <c r="S270" i="6"/>
  <c r="R270" i="6"/>
  <c r="U270" i="6" s="1"/>
  <c r="P270" i="6"/>
  <c r="N270" i="6"/>
  <c r="L270" i="6"/>
  <c r="S269" i="6"/>
  <c r="R269" i="6"/>
  <c r="U269" i="6" s="1"/>
  <c r="P269" i="6"/>
  <c r="N269" i="6"/>
  <c r="L269" i="6"/>
  <c r="S268" i="6"/>
  <c r="R268" i="6"/>
  <c r="U268" i="6" s="1"/>
  <c r="P268" i="6"/>
  <c r="N268" i="6"/>
  <c r="L268" i="6"/>
  <c r="S267" i="6"/>
  <c r="R267" i="6"/>
  <c r="U267" i="6" s="1"/>
  <c r="P267" i="6"/>
  <c r="N267" i="6"/>
  <c r="L267" i="6"/>
  <c r="S266" i="6"/>
  <c r="R266" i="6"/>
  <c r="U266" i="6" s="1"/>
  <c r="P266" i="6"/>
  <c r="N266" i="6"/>
  <c r="L266" i="6"/>
  <c r="S265" i="6"/>
  <c r="R265" i="6"/>
  <c r="U265" i="6" s="1"/>
  <c r="P265" i="6"/>
  <c r="N265" i="6"/>
  <c r="L265" i="6"/>
  <c r="S264" i="6"/>
  <c r="R264" i="6"/>
  <c r="U264" i="6" s="1"/>
  <c r="P264" i="6"/>
  <c r="N264" i="6"/>
  <c r="L264" i="6"/>
  <c r="S263" i="6"/>
  <c r="R263" i="6"/>
  <c r="U263" i="6" s="1"/>
  <c r="P263" i="6"/>
  <c r="N263" i="6"/>
  <c r="L263" i="6"/>
  <c r="S262" i="6"/>
  <c r="R262" i="6"/>
  <c r="U262" i="6" s="1"/>
  <c r="P262" i="6"/>
  <c r="N262" i="6"/>
  <c r="L262" i="6"/>
  <c r="S261" i="6"/>
  <c r="R261" i="6"/>
  <c r="U261" i="6" s="1"/>
  <c r="P261" i="6"/>
  <c r="N261" i="6"/>
  <c r="L261" i="6"/>
  <c r="S260" i="6"/>
  <c r="R260" i="6"/>
  <c r="U260" i="6" s="1"/>
  <c r="P260" i="6"/>
  <c r="N260" i="6"/>
  <c r="L260" i="6"/>
  <c r="S259" i="6"/>
  <c r="R259" i="6"/>
  <c r="U259" i="6" s="1"/>
  <c r="P259" i="6"/>
  <c r="N259" i="6"/>
  <c r="L259" i="6"/>
  <c r="S258" i="6"/>
  <c r="R258" i="6"/>
  <c r="U258" i="6" s="1"/>
  <c r="P258" i="6"/>
  <c r="N258" i="6"/>
  <c r="L258" i="6"/>
  <c r="S257" i="6"/>
  <c r="R257" i="6"/>
  <c r="U257" i="6" s="1"/>
  <c r="P257" i="6"/>
  <c r="N257" i="6"/>
  <c r="L257" i="6"/>
  <c r="S256" i="6"/>
  <c r="R256" i="6"/>
  <c r="U256" i="6" s="1"/>
  <c r="P256" i="6"/>
  <c r="N256" i="6"/>
  <c r="L256" i="6"/>
  <c r="S255" i="6"/>
  <c r="R255" i="6"/>
  <c r="U255" i="6" s="1"/>
  <c r="P255" i="6"/>
  <c r="N255" i="6"/>
  <c r="L255" i="6"/>
  <c r="S254" i="6"/>
  <c r="R254" i="6"/>
  <c r="U254" i="6" s="1"/>
  <c r="P254" i="6"/>
  <c r="N254" i="6"/>
  <c r="L254" i="6"/>
  <c r="S253" i="6"/>
  <c r="R253" i="6"/>
  <c r="U253" i="6" s="1"/>
  <c r="P253" i="6"/>
  <c r="N253" i="6"/>
  <c r="L253" i="6"/>
  <c r="S252" i="6"/>
  <c r="R252" i="6"/>
  <c r="U252" i="6" s="1"/>
  <c r="P252" i="6"/>
  <c r="N252" i="6"/>
  <c r="L252" i="6"/>
  <c r="S251" i="6"/>
  <c r="R251" i="6"/>
  <c r="U251" i="6" s="1"/>
  <c r="P251" i="6"/>
  <c r="N251" i="6"/>
  <c r="L251" i="6"/>
  <c r="S250" i="6"/>
  <c r="R250" i="6"/>
  <c r="U250" i="6" s="1"/>
  <c r="P250" i="6"/>
  <c r="N250" i="6"/>
  <c r="L250" i="6"/>
  <c r="S249" i="6"/>
  <c r="R249" i="6"/>
  <c r="U249" i="6" s="1"/>
  <c r="P249" i="6"/>
  <c r="N249" i="6"/>
  <c r="L249" i="6"/>
  <c r="S248" i="6"/>
  <c r="R248" i="6"/>
  <c r="U248" i="6" s="1"/>
  <c r="P248" i="6"/>
  <c r="N248" i="6"/>
  <c r="L248" i="6"/>
  <c r="S247" i="6"/>
  <c r="R247" i="6"/>
  <c r="U247" i="6" s="1"/>
  <c r="P247" i="6"/>
  <c r="N247" i="6"/>
  <c r="L247" i="6"/>
  <c r="S246" i="6"/>
  <c r="R246" i="6"/>
  <c r="U246" i="6" s="1"/>
  <c r="P246" i="6"/>
  <c r="N246" i="6"/>
  <c r="L246" i="6"/>
  <c r="S245" i="6"/>
  <c r="R245" i="6"/>
  <c r="U245" i="6" s="1"/>
  <c r="P245" i="6"/>
  <c r="N245" i="6"/>
  <c r="L245" i="6"/>
  <c r="S244" i="6"/>
  <c r="R244" i="6"/>
  <c r="U244" i="6" s="1"/>
  <c r="P244" i="6"/>
  <c r="N244" i="6"/>
  <c r="L244" i="6"/>
  <c r="S243" i="6"/>
  <c r="R243" i="6"/>
  <c r="U243" i="6" s="1"/>
  <c r="P243" i="6"/>
  <c r="N243" i="6"/>
  <c r="L243" i="6"/>
  <c r="S242" i="6"/>
  <c r="R242" i="6"/>
  <c r="U242" i="6" s="1"/>
  <c r="P242" i="6"/>
  <c r="N242" i="6"/>
  <c r="L242" i="6"/>
  <c r="S241" i="6"/>
  <c r="R241" i="6"/>
  <c r="U241" i="6" s="1"/>
  <c r="P241" i="6"/>
  <c r="N241" i="6"/>
  <c r="L241" i="6"/>
  <c r="S240" i="6"/>
  <c r="R240" i="6"/>
  <c r="U240" i="6" s="1"/>
  <c r="P240" i="6"/>
  <c r="N240" i="6"/>
  <c r="L240" i="6"/>
  <c r="S239" i="6"/>
  <c r="R239" i="6"/>
  <c r="U239" i="6" s="1"/>
  <c r="P239" i="6"/>
  <c r="N239" i="6"/>
  <c r="L239" i="6"/>
  <c r="S238" i="6"/>
  <c r="R238" i="6"/>
  <c r="U238" i="6" s="1"/>
  <c r="P238" i="6"/>
  <c r="N238" i="6"/>
  <c r="L238" i="6"/>
  <c r="S237" i="6"/>
  <c r="R237" i="6"/>
  <c r="U237" i="6" s="1"/>
  <c r="P237" i="6"/>
  <c r="N237" i="6"/>
  <c r="L237" i="6"/>
  <c r="S236" i="6"/>
  <c r="R236" i="6"/>
  <c r="U236" i="6" s="1"/>
  <c r="P236" i="6"/>
  <c r="N236" i="6"/>
  <c r="L236" i="6"/>
  <c r="S235" i="6"/>
  <c r="R235" i="6"/>
  <c r="U235" i="6" s="1"/>
  <c r="P235" i="6"/>
  <c r="N235" i="6"/>
  <c r="L235" i="6"/>
  <c r="S234" i="6"/>
  <c r="R234" i="6"/>
  <c r="U234" i="6" s="1"/>
  <c r="P234" i="6"/>
  <c r="N234" i="6"/>
  <c r="L234" i="6"/>
  <c r="S233" i="6"/>
  <c r="R233" i="6"/>
  <c r="U233" i="6" s="1"/>
  <c r="P233" i="6"/>
  <c r="N233" i="6"/>
  <c r="L233" i="6"/>
  <c r="S232" i="6"/>
  <c r="R232" i="6"/>
  <c r="U232" i="6" s="1"/>
  <c r="P232" i="6"/>
  <c r="N232" i="6"/>
  <c r="L232" i="6"/>
  <c r="S231" i="6"/>
  <c r="R231" i="6"/>
  <c r="U231" i="6" s="1"/>
  <c r="P231" i="6"/>
  <c r="N231" i="6"/>
  <c r="L231" i="6"/>
  <c r="S230" i="6"/>
  <c r="R230" i="6"/>
  <c r="U230" i="6" s="1"/>
  <c r="P230" i="6"/>
  <c r="N230" i="6"/>
  <c r="L230" i="6"/>
  <c r="S229" i="6"/>
  <c r="R229" i="6"/>
  <c r="U229" i="6" s="1"/>
  <c r="P229" i="6"/>
  <c r="N229" i="6"/>
  <c r="L229" i="6"/>
  <c r="S228" i="6"/>
  <c r="R228" i="6"/>
  <c r="U228" i="6" s="1"/>
  <c r="P228" i="6"/>
  <c r="N228" i="6"/>
  <c r="L228" i="6"/>
  <c r="S227" i="6"/>
  <c r="R227" i="6"/>
  <c r="U227" i="6" s="1"/>
  <c r="P227" i="6"/>
  <c r="N227" i="6"/>
  <c r="L227" i="6"/>
  <c r="S226" i="6"/>
  <c r="R226" i="6"/>
  <c r="U226" i="6" s="1"/>
  <c r="P226" i="6"/>
  <c r="N226" i="6"/>
  <c r="L226" i="6"/>
  <c r="S225" i="6"/>
  <c r="R225" i="6"/>
  <c r="U225" i="6" s="1"/>
  <c r="P225" i="6"/>
  <c r="N225" i="6"/>
  <c r="L225" i="6"/>
  <c r="S224" i="6"/>
  <c r="R224" i="6"/>
  <c r="U224" i="6" s="1"/>
  <c r="P224" i="6"/>
  <c r="N224" i="6"/>
  <c r="L224" i="6"/>
  <c r="S223" i="6"/>
  <c r="R223" i="6"/>
  <c r="U223" i="6" s="1"/>
  <c r="P223" i="6"/>
  <c r="N223" i="6"/>
  <c r="L223" i="6"/>
  <c r="S222" i="6"/>
  <c r="R222" i="6"/>
  <c r="U222" i="6" s="1"/>
  <c r="P222" i="6"/>
  <c r="N222" i="6"/>
  <c r="L222" i="6"/>
  <c r="S221" i="6"/>
  <c r="R221" i="6"/>
  <c r="U221" i="6" s="1"/>
  <c r="P221" i="6"/>
  <c r="N221" i="6"/>
  <c r="L221" i="6"/>
  <c r="S220" i="6"/>
  <c r="R220" i="6"/>
  <c r="U220" i="6" s="1"/>
  <c r="P220" i="6"/>
  <c r="N220" i="6"/>
  <c r="L220" i="6"/>
  <c r="S219" i="6"/>
  <c r="R219" i="6"/>
  <c r="U219" i="6" s="1"/>
  <c r="P219" i="6"/>
  <c r="N219" i="6"/>
  <c r="L219" i="6"/>
  <c r="S218" i="6"/>
  <c r="R218" i="6"/>
  <c r="U218" i="6" s="1"/>
  <c r="P218" i="6"/>
  <c r="N218" i="6"/>
  <c r="L218" i="6"/>
  <c r="S217" i="6"/>
  <c r="R217" i="6"/>
  <c r="U217" i="6" s="1"/>
  <c r="P217" i="6"/>
  <c r="N217" i="6"/>
  <c r="L217" i="6"/>
  <c r="S216" i="6"/>
  <c r="R216" i="6"/>
  <c r="U216" i="6" s="1"/>
  <c r="P216" i="6"/>
  <c r="N216" i="6"/>
  <c r="L216" i="6"/>
  <c r="S215" i="6"/>
  <c r="R215" i="6"/>
  <c r="U215" i="6" s="1"/>
  <c r="P215" i="6"/>
  <c r="N215" i="6"/>
  <c r="L215" i="6"/>
  <c r="S214" i="6"/>
  <c r="R214" i="6"/>
  <c r="P214" i="6"/>
  <c r="N214" i="6"/>
  <c r="L214" i="6"/>
  <c r="S213" i="6"/>
  <c r="R213" i="6"/>
  <c r="U213" i="6" s="1"/>
  <c r="P213" i="6"/>
  <c r="N213" i="6"/>
  <c r="L213" i="6"/>
  <c r="S212" i="6"/>
  <c r="R212" i="6"/>
  <c r="U212" i="6" s="1"/>
  <c r="P212" i="6"/>
  <c r="N212" i="6"/>
  <c r="L212" i="6"/>
  <c r="S211" i="6"/>
  <c r="R211" i="6"/>
  <c r="U211" i="6" s="1"/>
  <c r="P211" i="6"/>
  <c r="N211" i="6"/>
  <c r="L211" i="6"/>
  <c r="S210" i="6"/>
  <c r="R210" i="6"/>
  <c r="U210" i="6" s="1"/>
  <c r="P210" i="6"/>
  <c r="N210" i="6"/>
  <c r="L210" i="6"/>
  <c r="S209" i="6"/>
  <c r="R209" i="6"/>
  <c r="U209" i="6" s="1"/>
  <c r="P209" i="6"/>
  <c r="N209" i="6"/>
  <c r="L209" i="6"/>
  <c r="S208" i="6"/>
  <c r="R208" i="6"/>
  <c r="U208" i="6" s="1"/>
  <c r="P208" i="6"/>
  <c r="N208" i="6"/>
  <c r="L208" i="6"/>
  <c r="S207" i="6"/>
  <c r="R207" i="6"/>
  <c r="U207" i="6" s="1"/>
  <c r="P207" i="6"/>
  <c r="N207" i="6"/>
  <c r="L207" i="6"/>
  <c r="S206" i="6"/>
  <c r="R206" i="6"/>
  <c r="U206" i="6" s="1"/>
  <c r="P206" i="6"/>
  <c r="N206" i="6"/>
  <c r="L206" i="6"/>
  <c r="S205" i="6"/>
  <c r="R205" i="6"/>
  <c r="U205" i="6" s="1"/>
  <c r="P205" i="6"/>
  <c r="N205" i="6"/>
  <c r="L205" i="6"/>
  <c r="S204" i="6"/>
  <c r="R204" i="6"/>
  <c r="U204" i="6" s="1"/>
  <c r="P204" i="6"/>
  <c r="N204" i="6"/>
  <c r="L204" i="6"/>
  <c r="S203" i="6"/>
  <c r="R203" i="6"/>
  <c r="P203" i="6"/>
  <c r="N203" i="6"/>
  <c r="L203" i="6"/>
  <c r="S202" i="6"/>
  <c r="R202" i="6"/>
  <c r="U202" i="6" s="1"/>
  <c r="P202" i="6"/>
  <c r="N202" i="6"/>
  <c r="L202" i="6"/>
  <c r="S201" i="6"/>
  <c r="R201" i="6"/>
  <c r="U201" i="6" s="1"/>
  <c r="P201" i="6"/>
  <c r="N201" i="6"/>
  <c r="L201" i="6"/>
  <c r="S200" i="6"/>
  <c r="R200" i="6"/>
  <c r="U200" i="6" s="1"/>
  <c r="P200" i="6"/>
  <c r="N200" i="6"/>
  <c r="L200" i="6"/>
  <c r="S199" i="6"/>
  <c r="R199" i="6"/>
  <c r="U199" i="6" s="1"/>
  <c r="P199" i="6"/>
  <c r="N199" i="6"/>
  <c r="L199" i="6"/>
  <c r="S198" i="6"/>
  <c r="R198" i="6"/>
  <c r="U198" i="6" s="1"/>
  <c r="P198" i="6"/>
  <c r="N198" i="6"/>
  <c r="L198" i="6"/>
  <c r="S197" i="6"/>
  <c r="R197" i="6"/>
  <c r="U197" i="6" s="1"/>
  <c r="P197" i="6"/>
  <c r="N197" i="6"/>
  <c r="L197" i="6"/>
  <c r="S196" i="6"/>
  <c r="R196" i="6"/>
  <c r="U196" i="6" s="1"/>
  <c r="P196" i="6"/>
  <c r="N196" i="6"/>
  <c r="L196" i="6"/>
  <c r="S195" i="6"/>
  <c r="R195" i="6"/>
  <c r="U195" i="6" s="1"/>
  <c r="P195" i="6"/>
  <c r="N195" i="6"/>
  <c r="L195" i="6"/>
  <c r="S194" i="6"/>
  <c r="R194" i="6"/>
  <c r="U194" i="6" s="1"/>
  <c r="P194" i="6"/>
  <c r="N194" i="6"/>
  <c r="L194" i="6"/>
  <c r="S193" i="6"/>
  <c r="R193" i="6"/>
  <c r="U193" i="6" s="1"/>
  <c r="P193" i="6"/>
  <c r="N193" i="6"/>
  <c r="L193" i="6"/>
  <c r="S192" i="6"/>
  <c r="R192" i="6"/>
  <c r="U192" i="6" s="1"/>
  <c r="P192" i="6"/>
  <c r="N192" i="6"/>
  <c r="L192" i="6"/>
  <c r="S191" i="6"/>
  <c r="R191" i="6"/>
  <c r="U191" i="6" s="1"/>
  <c r="P191" i="6"/>
  <c r="N191" i="6"/>
  <c r="L191" i="6"/>
  <c r="S190" i="6"/>
  <c r="R190" i="6"/>
  <c r="U190" i="6" s="1"/>
  <c r="P190" i="6"/>
  <c r="N190" i="6"/>
  <c r="L190" i="6"/>
  <c r="S189" i="6"/>
  <c r="R189" i="6"/>
  <c r="U189" i="6" s="1"/>
  <c r="P189" i="6"/>
  <c r="N189" i="6"/>
  <c r="L189" i="6"/>
  <c r="S188" i="6"/>
  <c r="R188" i="6"/>
  <c r="U188" i="6" s="1"/>
  <c r="P188" i="6"/>
  <c r="N188" i="6"/>
  <c r="L188" i="6"/>
  <c r="S187" i="6"/>
  <c r="R187" i="6"/>
  <c r="U187" i="6" s="1"/>
  <c r="P187" i="6"/>
  <c r="N187" i="6"/>
  <c r="L187" i="6"/>
  <c r="S186" i="6"/>
  <c r="R186" i="6"/>
  <c r="U186" i="6" s="1"/>
  <c r="P186" i="6"/>
  <c r="N186" i="6"/>
  <c r="L186" i="6"/>
  <c r="S185" i="6"/>
  <c r="R185" i="6"/>
  <c r="U185" i="6" s="1"/>
  <c r="P185" i="6"/>
  <c r="N185" i="6"/>
  <c r="L185" i="6"/>
  <c r="S184" i="6"/>
  <c r="R184" i="6"/>
  <c r="U184" i="6" s="1"/>
  <c r="P184" i="6"/>
  <c r="N184" i="6"/>
  <c r="L184" i="6"/>
  <c r="S183" i="6"/>
  <c r="R183" i="6"/>
  <c r="U183" i="6" s="1"/>
  <c r="P183" i="6"/>
  <c r="N183" i="6"/>
  <c r="L183" i="6"/>
  <c r="S182" i="6"/>
  <c r="R182" i="6"/>
  <c r="U182" i="6" s="1"/>
  <c r="P182" i="6"/>
  <c r="N182" i="6"/>
  <c r="L182" i="6"/>
  <c r="S181" i="6"/>
  <c r="R181" i="6"/>
  <c r="U181" i="6" s="1"/>
  <c r="P181" i="6"/>
  <c r="N181" i="6"/>
  <c r="L181" i="6"/>
  <c r="S180" i="6"/>
  <c r="R180" i="6"/>
  <c r="U180" i="6" s="1"/>
  <c r="P180" i="6"/>
  <c r="N180" i="6"/>
  <c r="L180" i="6"/>
  <c r="S179" i="6"/>
  <c r="R179" i="6"/>
  <c r="U179" i="6" s="1"/>
  <c r="P179" i="6"/>
  <c r="N179" i="6"/>
  <c r="L179" i="6"/>
  <c r="S178" i="6"/>
  <c r="R178" i="6"/>
  <c r="U178" i="6" s="1"/>
  <c r="P178" i="6"/>
  <c r="N178" i="6"/>
  <c r="L178" i="6"/>
  <c r="S177" i="6"/>
  <c r="R177" i="6"/>
  <c r="U177" i="6" s="1"/>
  <c r="P177" i="6"/>
  <c r="N177" i="6"/>
  <c r="L177" i="6"/>
  <c r="S176" i="6"/>
  <c r="R176" i="6"/>
  <c r="U176" i="6" s="1"/>
  <c r="P176" i="6"/>
  <c r="N176" i="6"/>
  <c r="L176" i="6"/>
  <c r="S175" i="6"/>
  <c r="R175" i="6"/>
  <c r="U175" i="6" s="1"/>
  <c r="P175" i="6"/>
  <c r="N175" i="6"/>
  <c r="L175" i="6"/>
  <c r="S174" i="6"/>
  <c r="R174" i="6"/>
  <c r="U174" i="6" s="1"/>
  <c r="P174" i="6"/>
  <c r="N174" i="6"/>
  <c r="L174" i="6"/>
  <c r="S173" i="6"/>
  <c r="R173" i="6"/>
  <c r="U173" i="6" s="1"/>
  <c r="P173" i="6"/>
  <c r="N173" i="6"/>
  <c r="L173" i="6"/>
  <c r="S172" i="6"/>
  <c r="R172" i="6"/>
  <c r="U172" i="6" s="1"/>
  <c r="P172" i="6"/>
  <c r="N172" i="6"/>
  <c r="L172" i="6"/>
  <c r="S171" i="6"/>
  <c r="R171" i="6"/>
  <c r="U171" i="6" s="1"/>
  <c r="P171" i="6"/>
  <c r="N171" i="6"/>
  <c r="L171" i="6"/>
  <c r="S170" i="6"/>
  <c r="R170" i="6"/>
  <c r="U170" i="6" s="1"/>
  <c r="P170" i="6"/>
  <c r="N170" i="6"/>
  <c r="L170" i="6"/>
  <c r="S169" i="6"/>
  <c r="R169" i="6"/>
  <c r="U169" i="6" s="1"/>
  <c r="P169" i="6"/>
  <c r="N169" i="6"/>
  <c r="L169" i="6"/>
  <c r="S168" i="6"/>
  <c r="R168" i="6"/>
  <c r="U168" i="6" s="1"/>
  <c r="P168" i="6"/>
  <c r="N168" i="6"/>
  <c r="L168" i="6"/>
  <c r="S167" i="6"/>
  <c r="R167" i="6"/>
  <c r="P167" i="6"/>
  <c r="N167" i="6"/>
  <c r="L167" i="6"/>
  <c r="S166" i="6"/>
  <c r="R166" i="6"/>
  <c r="U166" i="6" s="1"/>
  <c r="P166" i="6"/>
  <c r="N166" i="6"/>
  <c r="L166" i="6"/>
  <c r="S165" i="6"/>
  <c r="R165" i="6"/>
  <c r="U165" i="6" s="1"/>
  <c r="P165" i="6"/>
  <c r="N165" i="6"/>
  <c r="L165" i="6"/>
  <c r="S164" i="6"/>
  <c r="R164" i="6"/>
  <c r="U164" i="6" s="1"/>
  <c r="P164" i="6"/>
  <c r="N164" i="6"/>
  <c r="L164" i="6"/>
  <c r="S163" i="6"/>
  <c r="R163" i="6"/>
  <c r="U163" i="6" s="1"/>
  <c r="P163" i="6"/>
  <c r="N163" i="6"/>
  <c r="L163" i="6"/>
  <c r="S162" i="6"/>
  <c r="R162" i="6"/>
  <c r="U162" i="6" s="1"/>
  <c r="P162" i="6"/>
  <c r="N162" i="6"/>
  <c r="L162" i="6"/>
  <c r="S161" i="6"/>
  <c r="R161" i="6"/>
  <c r="U161" i="6" s="1"/>
  <c r="P161" i="6"/>
  <c r="N161" i="6"/>
  <c r="L161" i="6"/>
  <c r="S160" i="6"/>
  <c r="R160" i="6"/>
  <c r="U160" i="6" s="1"/>
  <c r="P160" i="6"/>
  <c r="N160" i="6"/>
  <c r="L160" i="6"/>
  <c r="S159" i="6"/>
  <c r="R159" i="6"/>
  <c r="U159" i="6" s="1"/>
  <c r="P159" i="6"/>
  <c r="N159" i="6"/>
  <c r="L159" i="6"/>
  <c r="S158" i="6"/>
  <c r="R158" i="6"/>
  <c r="U158" i="6" s="1"/>
  <c r="P158" i="6"/>
  <c r="N158" i="6"/>
  <c r="L158" i="6"/>
  <c r="S157" i="6"/>
  <c r="R157" i="6"/>
  <c r="U157" i="6" s="1"/>
  <c r="P157" i="6"/>
  <c r="N157" i="6"/>
  <c r="L157" i="6"/>
  <c r="S156" i="6"/>
  <c r="R156" i="6"/>
  <c r="U156" i="6" s="1"/>
  <c r="P156" i="6"/>
  <c r="N156" i="6"/>
  <c r="L156" i="6"/>
  <c r="S155" i="6"/>
  <c r="R155" i="6"/>
  <c r="U155" i="6" s="1"/>
  <c r="P155" i="6"/>
  <c r="N155" i="6"/>
  <c r="L155" i="6"/>
  <c r="S154" i="6"/>
  <c r="R154" i="6"/>
  <c r="U154" i="6" s="1"/>
  <c r="P154" i="6"/>
  <c r="N154" i="6"/>
  <c r="L154" i="6"/>
  <c r="S153" i="6"/>
  <c r="R153" i="6"/>
  <c r="U153" i="6" s="1"/>
  <c r="P153" i="6"/>
  <c r="N153" i="6"/>
  <c r="L153" i="6"/>
  <c r="S152" i="6"/>
  <c r="R152" i="6"/>
  <c r="U152" i="6" s="1"/>
  <c r="P152" i="6"/>
  <c r="N152" i="6"/>
  <c r="L152" i="6"/>
  <c r="S151" i="6"/>
  <c r="R151" i="6"/>
  <c r="U151" i="6" s="1"/>
  <c r="P151" i="6"/>
  <c r="N151" i="6"/>
  <c r="L151" i="6"/>
  <c r="S150" i="6"/>
  <c r="R150" i="6"/>
  <c r="U150" i="6" s="1"/>
  <c r="P150" i="6"/>
  <c r="N150" i="6"/>
  <c r="L150" i="6"/>
  <c r="S149" i="6"/>
  <c r="R149" i="6"/>
  <c r="U149" i="6" s="1"/>
  <c r="P149" i="6"/>
  <c r="N149" i="6"/>
  <c r="L149" i="6"/>
  <c r="S148" i="6"/>
  <c r="R148" i="6"/>
  <c r="U148" i="6" s="1"/>
  <c r="P148" i="6"/>
  <c r="N148" i="6"/>
  <c r="L148" i="6"/>
  <c r="S147" i="6"/>
  <c r="R147" i="6"/>
  <c r="U147" i="6" s="1"/>
  <c r="P147" i="6"/>
  <c r="N147" i="6"/>
  <c r="L147" i="6"/>
  <c r="S146" i="6"/>
  <c r="R146" i="6"/>
  <c r="U146" i="6" s="1"/>
  <c r="P146" i="6"/>
  <c r="N146" i="6"/>
  <c r="L146" i="6"/>
  <c r="S145" i="6"/>
  <c r="R145" i="6"/>
  <c r="U145" i="6" s="1"/>
  <c r="P145" i="6"/>
  <c r="N145" i="6"/>
  <c r="L145" i="6"/>
  <c r="S144" i="6"/>
  <c r="R144" i="6"/>
  <c r="U144" i="6" s="1"/>
  <c r="P144" i="6"/>
  <c r="N144" i="6"/>
  <c r="L144" i="6"/>
  <c r="S143" i="6"/>
  <c r="R143" i="6"/>
  <c r="U143" i="6" s="1"/>
  <c r="P143" i="6"/>
  <c r="N143" i="6"/>
  <c r="L143" i="6"/>
  <c r="S142" i="6"/>
  <c r="R142" i="6"/>
  <c r="U142" i="6" s="1"/>
  <c r="P142" i="6"/>
  <c r="N142" i="6"/>
  <c r="L142" i="6"/>
  <c r="S141" i="6"/>
  <c r="R141" i="6"/>
  <c r="U141" i="6" s="1"/>
  <c r="P141" i="6"/>
  <c r="N141" i="6"/>
  <c r="L141" i="6"/>
  <c r="S140" i="6"/>
  <c r="R140" i="6"/>
  <c r="U140" i="6" s="1"/>
  <c r="P140" i="6"/>
  <c r="N140" i="6"/>
  <c r="L140" i="6"/>
  <c r="S139" i="6"/>
  <c r="R139" i="6"/>
  <c r="U139" i="6" s="1"/>
  <c r="P139" i="6"/>
  <c r="N139" i="6"/>
  <c r="L139" i="6"/>
  <c r="S138" i="6"/>
  <c r="R138" i="6"/>
  <c r="U138" i="6" s="1"/>
  <c r="P138" i="6"/>
  <c r="N138" i="6"/>
  <c r="L138" i="6"/>
  <c r="S137" i="6"/>
  <c r="R137" i="6"/>
  <c r="U137" i="6" s="1"/>
  <c r="P137" i="6"/>
  <c r="N137" i="6"/>
  <c r="L137" i="6"/>
  <c r="S136" i="6"/>
  <c r="R136" i="6"/>
  <c r="U136" i="6" s="1"/>
  <c r="P136" i="6"/>
  <c r="N136" i="6"/>
  <c r="L136" i="6"/>
  <c r="S135" i="6"/>
  <c r="R135" i="6"/>
  <c r="U135" i="6" s="1"/>
  <c r="P135" i="6"/>
  <c r="N135" i="6"/>
  <c r="L135" i="6"/>
  <c r="S134" i="6"/>
  <c r="R134" i="6"/>
  <c r="U134" i="6" s="1"/>
  <c r="P134" i="6"/>
  <c r="N134" i="6"/>
  <c r="L134" i="6"/>
  <c r="S133" i="6"/>
  <c r="R133" i="6"/>
  <c r="U133" i="6" s="1"/>
  <c r="P133" i="6"/>
  <c r="N133" i="6"/>
  <c r="L133" i="6"/>
  <c r="S132" i="6"/>
  <c r="R132" i="6"/>
  <c r="U132" i="6" s="1"/>
  <c r="P132" i="6"/>
  <c r="N132" i="6"/>
  <c r="L132" i="6"/>
  <c r="S131" i="6"/>
  <c r="R131" i="6"/>
  <c r="U131" i="6" s="1"/>
  <c r="P131" i="6"/>
  <c r="N131" i="6"/>
  <c r="L131" i="6"/>
  <c r="S130" i="6"/>
  <c r="R130" i="6"/>
  <c r="U130" i="6" s="1"/>
  <c r="P130" i="6"/>
  <c r="N130" i="6"/>
  <c r="L130" i="6"/>
  <c r="S129" i="6"/>
  <c r="R129" i="6"/>
  <c r="U129" i="6" s="1"/>
  <c r="P129" i="6"/>
  <c r="N129" i="6"/>
  <c r="L129" i="6"/>
  <c r="S128" i="6"/>
  <c r="R128" i="6"/>
  <c r="U128" i="6" s="1"/>
  <c r="P128" i="6"/>
  <c r="N128" i="6"/>
  <c r="L128" i="6"/>
  <c r="S127" i="6"/>
  <c r="R127" i="6"/>
  <c r="U127" i="6" s="1"/>
  <c r="P127" i="6"/>
  <c r="N127" i="6"/>
  <c r="L127" i="6"/>
  <c r="S126" i="6"/>
  <c r="R126" i="6"/>
  <c r="U126" i="6" s="1"/>
  <c r="P126" i="6"/>
  <c r="N126" i="6"/>
  <c r="L126" i="6"/>
  <c r="S125" i="6"/>
  <c r="R125" i="6"/>
  <c r="U125" i="6" s="1"/>
  <c r="P125" i="6"/>
  <c r="N125" i="6"/>
  <c r="L125" i="6"/>
  <c r="S124" i="6"/>
  <c r="R124" i="6"/>
  <c r="U124" i="6" s="1"/>
  <c r="P124" i="6"/>
  <c r="N124" i="6"/>
  <c r="L124" i="6"/>
  <c r="S123" i="6"/>
  <c r="R123" i="6"/>
  <c r="U123" i="6" s="1"/>
  <c r="P123" i="6"/>
  <c r="N123" i="6"/>
  <c r="L123" i="6"/>
  <c r="S122" i="6"/>
  <c r="R122" i="6"/>
  <c r="U122" i="6" s="1"/>
  <c r="P122" i="6"/>
  <c r="N122" i="6"/>
  <c r="L122" i="6"/>
  <c r="S121" i="6"/>
  <c r="R121" i="6"/>
  <c r="U121" i="6" s="1"/>
  <c r="P121" i="6"/>
  <c r="N121" i="6"/>
  <c r="L121" i="6"/>
  <c r="S120" i="6"/>
  <c r="R120" i="6"/>
  <c r="U120" i="6" s="1"/>
  <c r="P120" i="6"/>
  <c r="N120" i="6"/>
  <c r="L120" i="6"/>
  <c r="S119" i="6"/>
  <c r="R119" i="6"/>
  <c r="U119" i="6" s="1"/>
  <c r="P119" i="6"/>
  <c r="N119" i="6"/>
  <c r="L119" i="6"/>
  <c r="S118" i="6"/>
  <c r="R118" i="6"/>
  <c r="U118" i="6" s="1"/>
  <c r="P118" i="6"/>
  <c r="N118" i="6"/>
  <c r="L118" i="6"/>
  <c r="S117" i="6"/>
  <c r="R117" i="6"/>
  <c r="U117" i="6" s="1"/>
  <c r="P117" i="6"/>
  <c r="N117" i="6"/>
  <c r="L117" i="6"/>
  <c r="S116" i="6"/>
  <c r="R116" i="6"/>
  <c r="U116" i="6" s="1"/>
  <c r="P116" i="6"/>
  <c r="N116" i="6"/>
  <c r="L116" i="6"/>
  <c r="S115" i="6"/>
  <c r="R115" i="6"/>
  <c r="U115" i="6" s="1"/>
  <c r="P115" i="6"/>
  <c r="N115" i="6"/>
  <c r="L115" i="6"/>
  <c r="S114" i="6"/>
  <c r="R114" i="6"/>
  <c r="U114" i="6" s="1"/>
  <c r="P114" i="6"/>
  <c r="N114" i="6"/>
  <c r="L114" i="6"/>
  <c r="S113" i="6"/>
  <c r="R113" i="6"/>
  <c r="U113" i="6" s="1"/>
  <c r="P113" i="6"/>
  <c r="N113" i="6"/>
  <c r="L113" i="6"/>
  <c r="S112" i="6"/>
  <c r="R112" i="6"/>
  <c r="U112" i="6" s="1"/>
  <c r="P112" i="6"/>
  <c r="N112" i="6"/>
  <c r="L112" i="6"/>
  <c r="S111" i="6"/>
  <c r="R111" i="6"/>
  <c r="U111" i="6" s="1"/>
  <c r="P111" i="6"/>
  <c r="N111" i="6"/>
  <c r="L111" i="6"/>
  <c r="S110" i="6"/>
  <c r="R110" i="6"/>
  <c r="U110" i="6" s="1"/>
  <c r="P110" i="6"/>
  <c r="N110" i="6"/>
  <c r="L110" i="6"/>
  <c r="S109" i="6"/>
  <c r="R109" i="6"/>
  <c r="U109" i="6" s="1"/>
  <c r="P109" i="6"/>
  <c r="N109" i="6"/>
  <c r="L109" i="6"/>
  <c r="S108" i="6"/>
  <c r="R108" i="6"/>
  <c r="U108" i="6" s="1"/>
  <c r="P108" i="6"/>
  <c r="N108" i="6"/>
  <c r="L108" i="6"/>
  <c r="S107" i="6"/>
  <c r="R107" i="6"/>
  <c r="U107" i="6" s="1"/>
  <c r="P107" i="6"/>
  <c r="N107" i="6"/>
  <c r="L107" i="6"/>
  <c r="S106" i="6"/>
  <c r="R106" i="6"/>
  <c r="U106" i="6" s="1"/>
  <c r="P106" i="6"/>
  <c r="N106" i="6"/>
  <c r="L106" i="6"/>
  <c r="S105" i="6"/>
  <c r="R105" i="6"/>
  <c r="U105" i="6" s="1"/>
  <c r="P105" i="6"/>
  <c r="N105" i="6"/>
  <c r="L105" i="6"/>
  <c r="S104" i="6"/>
  <c r="R104" i="6"/>
  <c r="U104" i="6" s="1"/>
  <c r="P104" i="6"/>
  <c r="N104" i="6"/>
  <c r="L104" i="6"/>
  <c r="S103" i="6"/>
  <c r="R103" i="6"/>
  <c r="U103" i="6" s="1"/>
  <c r="P103" i="6"/>
  <c r="N103" i="6"/>
  <c r="L103" i="6"/>
  <c r="S102" i="6"/>
  <c r="R102" i="6"/>
  <c r="U102" i="6" s="1"/>
  <c r="P102" i="6"/>
  <c r="N102" i="6"/>
  <c r="L102" i="6"/>
  <c r="S101" i="6"/>
  <c r="R101" i="6"/>
  <c r="U101" i="6" s="1"/>
  <c r="P101" i="6"/>
  <c r="N101" i="6"/>
  <c r="L101" i="6"/>
  <c r="S100" i="6"/>
  <c r="R100" i="6"/>
  <c r="U100" i="6" s="1"/>
  <c r="P100" i="6"/>
  <c r="N100" i="6"/>
  <c r="L100" i="6"/>
  <c r="S99" i="6"/>
  <c r="R99" i="6"/>
  <c r="U99" i="6" s="1"/>
  <c r="P99" i="6"/>
  <c r="N99" i="6"/>
  <c r="L99" i="6"/>
  <c r="S98" i="6"/>
  <c r="R98" i="6"/>
  <c r="U98" i="6" s="1"/>
  <c r="P98" i="6"/>
  <c r="N98" i="6"/>
  <c r="L98" i="6"/>
  <c r="S97" i="6"/>
  <c r="R97" i="6"/>
  <c r="U97" i="6" s="1"/>
  <c r="P97" i="6"/>
  <c r="N97" i="6"/>
  <c r="L97" i="6"/>
  <c r="S96" i="6"/>
  <c r="R96" i="6"/>
  <c r="U96" i="6" s="1"/>
  <c r="P96" i="6"/>
  <c r="N96" i="6"/>
  <c r="L96" i="6"/>
  <c r="S95" i="6"/>
  <c r="R95" i="6"/>
  <c r="U95" i="6" s="1"/>
  <c r="P95" i="6"/>
  <c r="N95" i="6"/>
  <c r="L95" i="6"/>
  <c r="S94" i="6"/>
  <c r="R94" i="6"/>
  <c r="U94" i="6" s="1"/>
  <c r="P94" i="6"/>
  <c r="N94" i="6"/>
  <c r="L94" i="6"/>
  <c r="S93" i="6"/>
  <c r="R93" i="6"/>
  <c r="U93" i="6" s="1"/>
  <c r="P93" i="6"/>
  <c r="N93" i="6"/>
  <c r="L93" i="6"/>
  <c r="S92" i="6"/>
  <c r="R92" i="6"/>
  <c r="U92" i="6" s="1"/>
  <c r="P92" i="6"/>
  <c r="N92" i="6"/>
  <c r="L92" i="6"/>
  <c r="S91" i="6"/>
  <c r="R91" i="6"/>
  <c r="U91" i="6" s="1"/>
  <c r="P91" i="6"/>
  <c r="N91" i="6"/>
  <c r="L91" i="6"/>
  <c r="S90" i="6"/>
  <c r="R90" i="6"/>
  <c r="U90" i="6" s="1"/>
  <c r="P90" i="6"/>
  <c r="N90" i="6"/>
  <c r="L90" i="6"/>
  <c r="S89" i="6"/>
  <c r="R89" i="6"/>
  <c r="U89" i="6" s="1"/>
  <c r="P89" i="6"/>
  <c r="N89" i="6"/>
  <c r="L89" i="6"/>
  <c r="S88" i="6"/>
  <c r="R88" i="6"/>
  <c r="U88" i="6" s="1"/>
  <c r="P88" i="6"/>
  <c r="N88" i="6"/>
  <c r="L88" i="6"/>
  <c r="S87" i="6"/>
  <c r="R87" i="6"/>
  <c r="U87" i="6" s="1"/>
  <c r="P87" i="6"/>
  <c r="N87" i="6"/>
  <c r="L87" i="6"/>
  <c r="S86" i="6"/>
  <c r="R86" i="6"/>
  <c r="U86" i="6" s="1"/>
  <c r="P86" i="6"/>
  <c r="N86" i="6"/>
  <c r="L86" i="6"/>
  <c r="S85" i="6"/>
  <c r="R85" i="6"/>
  <c r="U85" i="6" s="1"/>
  <c r="P85" i="6"/>
  <c r="N85" i="6"/>
  <c r="L85" i="6"/>
  <c r="S84" i="6"/>
  <c r="R84" i="6"/>
  <c r="U84" i="6" s="1"/>
  <c r="P84" i="6"/>
  <c r="N84" i="6"/>
  <c r="L84" i="6"/>
  <c r="S83" i="6"/>
  <c r="R83" i="6"/>
  <c r="U83" i="6" s="1"/>
  <c r="P83" i="6"/>
  <c r="N83" i="6"/>
  <c r="L83" i="6"/>
  <c r="S82" i="6"/>
  <c r="R82" i="6"/>
  <c r="U82" i="6" s="1"/>
  <c r="P82" i="6"/>
  <c r="N82" i="6"/>
  <c r="L82" i="6"/>
  <c r="S81" i="6"/>
  <c r="R81" i="6"/>
  <c r="U81" i="6" s="1"/>
  <c r="P81" i="6"/>
  <c r="N81" i="6"/>
  <c r="L81" i="6"/>
  <c r="S80" i="6"/>
  <c r="R80" i="6"/>
  <c r="U80" i="6" s="1"/>
  <c r="P80" i="6"/>
  <c r="N80" i="6"/>
  <c r="L80" i="6"/>
  <c r="S79" i="6"/>
  <c r="R79" i="6"/>
  <c r="U79" i="6" s="1"/>
  <c r="P79" i="6"/>
  <c r="N79" i="6"/>
  <c r="L79" i="6"/>
  <c r="S78" i="6"/>
  <c r="R78" i="6"/>
  <c r="U78" i="6" s="1"/>
  <c r="P78" i="6"/>
  <c r="N78" i="6"/>
  <c r="L78" i="6"/>
  <c r="S77" i="6"/>
  <c r="R77" i="6"/>
  <c r="U77" i="6" s="1"/>
  <c r="P77" i="6"/>
  <c r="N77" i="6"/>
  <c r="L77" i="6"/>
  <c r="S76" i="6"/>
  <c r="R76" i="6"/>
  <c r="U76" i="6" s="1"/>
  <c r="P76" i="6"/>
  <c r="N76" i="6"/>
  <c r="L76" i="6"/>
  <c r="S75" i="6"/>
  <c r="R75" i="6"/>
  <c r="U75" i="6" s="1"/>
  <c r="P75" i="6"/>
  <c r="N75" i="6"/>
  <c r="L75" i="6"/>
  <c r="S74" i="6"/>
  <c r="R74" i="6"/>
  <c r="U74" i="6" s="1"/>
  <c r="P74" i="6"/>
  <c r="N74" i="6"/>
  <c r="L74" i="6"/>
  <c r="S73" i="6"/>
  <c r="R73" i="6"/>
  <c r="U73" i="6" s="1"/>
  <c r="P73" i="6"/>
  <c r="N73" i="6"/>
  <c r="L73" i="6"/>
  <c r="S72" i="6"/>
  <c r="R72" i="6"/>
  <c r="U72" i="6" s="1"/>
  <c r="P72" i="6"/>
  <c r="N72" i="6"/>
  <c r="L72" i="6"/>
  <c r="S71" i="6"/>
  <c r="R71" i="6"/>
  <c r="U71" i="6" s="1"/>
  <c r="P71" i="6"/>
  <c r="N71" i="6"/>
  <c r="L71" i="6"/>
  <c r="S70" i="6"/>
  <c r="R70" i="6"/>
  <c r="U70" i="6" s="1"/>
  <c r="P70" i="6"/>
  <c r="N70" i="6"/>
  <c r="L70" i="6"/>
  <c r="S69" i="6"/>
  <c r="R69" i="6"/>
  <c r="U69" i="6" s="1"/>
  <c r="P69" i="6"/>
  <c r="N69" i="6"/>
  <c r="L69" i="6"/>
  <c r="S68" i="6"/>
  <c r="R68" i="6"/>
  <c r="U68" i="6" s="1"/>
  <c r="P68" i="6"/>
  <c r="N68" i="6"/>
  <c r="L68" i="6"/>
  <c r="S67" i="6"/>
  <c r="R67" i="6"/>
  <c r="P67" i="6"/>
  <c r="N67" i="6"/>
  <c r="L67" i="6"/>
  <c r="S66" i="6"/>
  <c r="R66" i="6"/>
  <c r="U66" i="6" s="1"/>
  <c r="P66" i="6"/>
  <c r="N66" i="6"/>
  <c r="L66" i="6"/>
  <c r="S65" i="6"/>
  <c r="R65" i="6"/>
  <c r="U65" i="6" s="1"/>
  <c r="P65" i="6"/>
  <c r="N65" i="6"/>
  <c r="L65" i="6"/>
  <c r="S64" i="6"/>
  <c r="R64" i="6"/>
  <c r="U64" i="6" s="1"/>
  <c r="P64" i="6"/>
  <c r="N64" i="6"/>
  <c r="L64" i="6"/>
  <c r="S63" i="6"/>
  <c r="R63" i="6"/>
  <c r="U63" i="6" s="1"/>
  <c r="P63" i="6"/>
  <c r="N63" i="6"/>
  <c r="L63" i="6"/>
  <c r="S62" i="6"/>
  <c r="R62" i="6"/>
  <c r="U62" i="6" s="1"/>
  <c r="P62" i="6"/>
  <c r="N62" i="6"/>
  <c r="L62" i="6"/>
  <c r="S61" i="6"/>
  <c r="R61" i="6"/>
  <c r="U61" i="6" s="1"/>
  <c r="P61" i="6"/>
  <c r="N61" i="6"/>
  <c r="L61" i="6"/>
  <c r="S60" i="6"/>
  <c r="R60" i="6"/>
  <c r="U60" i="6" s="1"/>
  <c r="P60" i="6"/>
  <c r="N60" i="6"/>
  <c r="L60" i="6"/>
  <c r="S59" i="6"/>
  <c r="R59" i="6"/>
  <c r="U59" i="6" s="1"/>
  <c r="P59" i="6"/>
  <c r="N59" i="6"/>
  <c r="L59" i="6"/>
  <c r="S58" i="6"/>
  <c r="R58" i="6"/>
  <c r="U58" i="6" s="1"/>
  <c r="P58" i="6"/>
  <c r="N58" i="6"/>
  <c r="L58" i="6"/>
  <c r="S57" i="6"/>
  <c r="R57" i="6"/>
  <c r="U57" i="6" s="1"/>
  <c r="P57" i="6"/>
  <c r="N57" i="6"/>
  <c r="L57" i="6"/>
  <c r="S56" i="6"/>
  <c r="R56" i="6"/>
  <c r="U56" i="6" s="1"/>
  <c r="P56" i="6"/>
  <c r="N56" i="6"/>
  <c r="L56" i="6"/>
  <c r="S55" i="6"/>
  <c r="R55" i="6"/>
  <c r="U55" i="6" s="1"/>
  <c r="P55" i="6"/>
  <c r="N55" i="6"/>
  <c r="L55" i="6"/>
  <c r="S54" i="6"/>
  <c r="R54" i="6"/>
  <c r="U54" i="6" s="1"/>
  <c r="P54" i="6"/>
  <c r="N54" i="6"/>
  <c r="L54" i="6"/>
  <c r="S53" i="6"/>
  <c r="R53" i="6"/>
  <c r="U53" i="6" s="1"/>
  <c r="P53" i="6"/>
  <c r="N53" i="6"/>
  <c r="L53" i="6"/>
  <c r="S52" i="6"/>
  <c r="R52" i="6"/>
  <c r="U52" i="6" s="1"/>
  <c r="P52" i="6"/>
  <c r="N52" i="6"/>
  <c r="L52" i="6"/>
  <c r="S51" i="6"/>
  <c r="R51" i="6"/>
  <c r="U51" i="6" s="1"/>
  <c r="P51" i="6"/>
  <c r="N51" i="6"/>
  <c r="L51" i="6"/>
  <c r="S50" i="6"/>
  <c r="R50" i="6"/>
  <c r="U50" i="6" s="1"/>
  <c r="P50" i="6"/>
  <c r="N50" i="6"/>
  <c r="L50" i="6"/>
  <c r="S49" i="6"/>
  <c r="R49" i="6"/>
  <c r="U49" i="6" s="1"/>
  <c r="P49" i="6"/>
  <c r="N49" i="6"/>
  <c r="L49" i="6"/>
  <c r="S48" i="6"/>
  <c r="R48" i="6"/>
  <c r="U48" i="6" s="1"/>
  <c r="P48" i="6"/>
  <c r="N48" i="6"/>
  <c r="L48" i="6"/>
  <c r="S47" i="6"/>
  <c r="R47" i="6"/>
  <c r="U47" i="6" s="1"/>
  <c r="P47" i="6"/>
  <c r="N47" i="6"/>
  <c r="L47" i="6"/>
  <c r="S46" i="6"/>
  <c r="R46" i="6"/>
  <c r="U46" i="6" s="1"/>
  <c r="P46" i="6"/>
  <c r="N46" i="6"/>
  <c r="L46" i="6"/>
  <c r="S45" i="6"/>
  <c r="R45" i="6"/>
  <c r="U45" i="6" s="1"/>
  <c r="P45" i="6"/>
  <c r="N45" i="6"/>
  <c r="L45" i="6"/>
  <c r="S44" i="6"/>
  <c r="R44" i="6"/>
  <c r="U44" i="6" s="1"/>
  <c r="P44" i="6"/>
  <c r="N44" i="6"/>
  <c r="L44" i="6"/>
  <c r="S43" i="6"/>
  <c r="R43" i="6"/>
  <c r="U43" i="6" s="1"/>
  <c r="P43" i="6"/>
  <c r="N43" i="6"/>
  <c r="L43" i="6"/>
  <c r="S42" i="6"/>
  <c r="R42" i="6"/>
  <c r="U42" i="6" s="1"/>
  <c r="P42" i="6"/>
  <c r="N42" i="6"/>
  <c r="L42" i="6"/>
  <c r="S41" i="6"/>
  <c r="R41" i="6"/>
  <c r="U41" i="6" s="1"/>
  <c r="P41" i="6"/>
  <c r="N41" i="6"/>
  <c r="L41" i="6"/>
  <c r="S40" i="6"/>
  <c r="R40" i="6"/>
  <c r="U40" i="6" s="1"/>
  <c r="P40" i="6"/>
  <c r="N40" i="6"/>
  <c r="L40" i="6"/>
  <c r="S39" i="6"/>
  <c r="R39" i="6"/>
  <c r="U39" i="6" s="1"/>
  <c r="P39" i="6"/>
  <c r="N39" i="6"/>
  <c r="L39" i="6"/>
  <c r="S38" i="6"/>
  <c r="R38" i="6"/>
  <c r="U38" i="6" s="1"/>
  <c r="P38" i="6"/>
  <c r="N38" i="6"/>
  <c r="L38" i="6"/>
  <c r="S37" i="6"/>
  <c r="R37" i="6"/>
  <c r="U37" i="6" s="1"/>
  <c r="P37" i="6"/>
  <c r="N37" i="6"/>
  <c r="L37" i="6"/>
  <c r="S36" i="6"/>
  <c r="R36" i="6"/>
  <c r="P36" i="6"/>
  <c r="N36" i="6"/>
  <c r="L36" i="6"/>
  <c r="S35" i="6"/>
  <c r="R35" i="6"/>
  <c r="U35" i="6" s="1"/>
  <c r="P35" i="6"/>
  <c r="N35" i="6"/>
  <c r="L35" i="6"/>
  <c r="S34" i="6"/>
  <c r="R34" i="6"/>
  <c r="U34" i="6" s="1"/>
  <c r="P34" i="6"/>
  <c r="N34" i="6"/>
  <c r="L34" i="6"/>
  <c r="S33" i="6"/>
  <c r="R33" i="6"/>
  <c r="U33" i="6" s="1"/>
  <c r="P33" i="6"/>
  <c r="N33" i="6"/>
  <c r="L33" i="6"/>
  <c r="S32" i="6"/>
  <c r="R32" i="6"/>
  <c r="U32" i="6" s="1"/>
  <c r="P32" i="6"/>
  <c r="N32" i="6"/>
  <c r="L32" i="6"/>
  <c r="S31" i="6"/>
  <c r="R31" i="6"/>
  <c r="U31" i="6" s="1"/>
  <c r="P31" i="6"/>
  <c r="N31" i="6"/>
  <c r="L31" i="6"/>
  <c r="S30" i="6"/>
  <c r="R30" i="6"/>
  <c r="U30" i="6" s="1"/>
  <c r="P30" i="6"/>
  <c r="N30" i="6"/>
  <c r="L30" i="6"/>
  <c r="S29" i="6"/>
  <c r="R29" i="6"/>
  <c r="U29" i="6" s="1"/>
  <c r="P29" i="6"/>
  <c r="N29" i="6"/>
  <c r="L29" i="6"/>
  <c r="S28" i="6"/>
  <c r="R28" i="6"/>
  <c r="U28" i="6" s="1"/>
  <c r="P28" i="6"/>
  <c r="N28" i="6"/>
  <c r="L28" i="6"/>
  <c r="S27" i="6"/>
  <c r="R27" i="6"/>
  <c r="P27" i="6"/>
  <c r="N27" i="6"/>
  <c r="L27" i="6"/>
  <c r="S26" i="6"/>
  <c r="R26" i="6"/>
  <c r="U26" i="6" s="1"/>
  <c r="P26" i="6"/>
  <c r="N26" i="6"/>
  <c r="L26" i="6"/>
  <c r="S25" i="6"/>
  <c r="R25" i="6"/>
  <c r="U25" i="6" s="1"/>
  <c r="P25" i="6"/>
  <c r="N25" i="6"/>
  <c r="L25" i="6"/>
  <c r="S24" i="6"/>
  <c r="R24" i="6"/>
  <c r="U24" i="6" s="1"/>
  <c r="P24" i="6"/>
  <c r="N24" i="6"/>
  <c r="L24" i="6"/>
  <c r="S23" i="6"/>
  <c r="R23" i="6"/>
  <c r="U23" i="6" s="1"/>
  <c r="P23" i="6"/>
  <c r="N23" i="6"/>
  <c r="L23" i="6"/>
  <c r="S22" i="6"/>
  <c r="R22" i="6"/>
  <c r="U22" i="6" s="1"/>
  <c r="P22" i="6"/>
  <c r="N22" i="6"/>
  <c r="L22" i="6"/>
  <c r="S21" i="6"/>
  <c r="R21" i="6"/>
  <c r="U21" i="6" s="1"/>
  <c r="P21" i="6"/>
  <c r="N21" i="6"/>
  <c r="L21" i="6"/>
  <c r="S20" i="6"/>
  <c r="R20" i="6"/>
  <c r="P20" i="6"/>
  <c r="N20" i="6"/>
  <c r="L20" i="6"/>
  <c r="S19" i="6"/>
  <c r="R19" i="6"/>
  <c r="U19" i="6" s="1"/>
  <c r="P19" i="6"/>
  <c r="N19" i="6"/>
  <c r="L19" i="6"/>
  <c r="S18" i="6"/>
  <c r="R18" i="6"/>
  <c r="U18" i="6" s="1"/>
  <c r="P18" i="6"/>
  <c r="N18" i="6"/>
  <c r="L18" i="6"/>
  <c r="S17" i="6"/>
  <c r="R17" i="6"/>
  <c r="U17" i="6" s="1"/>
  <c r="P17" i="6"/>
  <c r="N17" i="6"/>
  <c r="L17" i="6"/>
  <c r="S16" i="6"/>
  <c r="R16" i="6"/>
  <c r="U16" i="6" s="1"/>
  <c r="P16" i="6"/>
  <c r="N16" i="6"/>
  <c r="L16" i="6"/>
  <c r="S15" i="6"/>
  <c r="R15" i="6"/>
  <c r="U15" i="6" s="1"/>
  <c r="P15" i="6"/>
  <c r="N15" i="6"/>
  <c r="L15" i="6"/>
  <c r="S14" i="6"/>
  <c r="R14" i="6"/>
  <c r="U14" i="6" s="1"/>
  <c r="P14" i="6"/>
  <c r="N14" i="6"/>
  <c r="L14" i="6"/>
  <c r="S13" i="6"/>
  <c r="R13" i="6"/>
  <c r="U13" i="6" s="1"/>
  <c r="P13" i="6"/>
  <c r="N13" i="6"/>
  <c r="L13" i="6"/>
  <c r="S12" i="6"/>
  <c r="R12" i="6"/>
  <c r="U12" i="6" s="1"/>
  <c r="P12" i="6"/>
  <c r="N12" i="6"/>
  <c r="L12" i="6"/>
  <c r="S11" i="6"/>
  <c r="R11" i="6"/>
  <c r="U11" i="6" s="1"/>
  <c r="P11" i="6"/>
  <c r="N11" i="6"/>
  <c r="L11" i="6"/>
  <c r="S10" i="6"/>
  <c r="R10" i="6"/>
  <c r="U10" i="6" s="1"/>
  <c r="P10" i="6"/>
  <c r="N10" i="6"/>
  <c r="L10" i="6"/>
  <c r="S9" i="6"/>
  <c r="R9" i="6"/>
  <c r="U9" i="6" s="1"/>
  <c r="P9" i="6"/>
  <c r="N9" i="6"/>
  <c r="L9" i="6"/>
  <c r="S8" i="6"/>
  <c r="R8" i="6"/>
  <c r="U8" i="6" s="1"/>
  <c r="P8" i="6"/>
  <c r="N8" i="6"/>
  <c r="L8" i="6"/>
  <c r="S7" i="6"/>
  <c r="R7" i="6"/>
  <c r="U7" i="6" s="1"/>
  <c r="P7" i="6"/>
  <c r="N7" i="6"/>
  <c r="L7" i="6"/>
  <c r="S6" i="6"/>
  <c r="R6" i="6"/>
  <c r="U6" i="6" s="1"/>
  <c r="P6" i="6"/>
  <c r="N6" i="6"/>
  <c r="L6" i="6"/>
  <c r="S5" i="6"/>
  <c r="R5" i="6"/>
  <c r="U5" i="6" s="1"/>
  <c r="P5" i="6"/>
  <c r="N5" i="6"/>
  <c r="L5" i="6"/>
  <c r="S4" i="6"/>
  <c r="R4" i="6"/>
  <c r="U4" i="6" s="1"/>
  <c r="P4" i="6"/>
  <c r="N4" i="6"/>
  <c r="L4" i="6"/>
  <c r="S3" i="6"/>
  <c r="R3" i="6"/>
  <c r="U3" i="6" s="1"/>
  <c r="P3" i="6"/>
  <c r="N3" i="6"/>
  <c r="L3" i="6"/>
  <c r="M6" i="5"/>
  <c r="N6" i="5"/>
  <c r="O6" i="5" s="1"/>
  <c r="T3" i="6" l="1"/>
  <c r="T4" i="6"/>
  <c r="T5" i="6"/>
  <c r="T6" i="6"/>
  <c r="T8" i="6"/>
  <c r="T9" i="6"/>
  <c r="T10" i="6"/>
  <c r="T11" i="6"/>
  <c r="T12" i="6"/>
  <c r="T13" i="6"/>
  <c r="T14" i="6"/>
  <c r="T15" i="6"/>
  <c r="T16" i="6"/>
  <c r="T18" i="6"/>
  <c r="T19" i="6"/>
  <c r="T20" i="6"/>
  <c r="U20" i="6"/>
  <c r="T21" i="6"/>
  <c r="T22" i="6"/>
  <c r="T23" i="6"/>
  <c r="T24" i="6"/>
  <c r="T26" i="6"/>
  <c r="T27" i="6"/>
  <c r="T28" i="6"/>
  <c r="T29" i="6"/>
  <c r="T30" i="6"/>
  <c r="T31" i="6"/>
  <c r="T32" i="6"/>
  <c r="T33" i="6"/>
  <c r="T34" i="6"/>
  <c r="T36" i="6"/>
  <c r="T37" i="6"/>
  <c r="T38" i="6"/>
  <c r="T40" i="6"/>
  <c r="T41" i="6"/>
  <c r="T43" i="6"/>
  <c r="T44" i="6"/>
  <c r="T46" i="6"/>
  <c r="T47" i="6"/>
  <c r="T49" i="6"/>
  <c r="T50" i="6"/>
  <c r="T52" i="6"/>
  <c r="T55" i="6"/>
  <c r="T56" i="6"/>
  <c r="T59" i="6"/>
  <c r="T61" i="6"/>
  <c r="T62" i="6"/>
  <c r="T64" i="6"/>
  <c r="T65" i="6"/>
  <c r="T67" i="6"/>
  <c r="U67" i="6"/>
  <c r="T68" i="6"/>
  <c r="T69" i="6"/>
  <c r="T70" i="6"/>
  <c r="T73" i="6"/>
  <c r="T74" i="6"/>
  <c r="T77" i="6"/>
  <c r="T79" i="6"/>
  <c r="T80" i="6"/>
  <c r="T82" i="6"/>
  <c r="T83" i="6"/>
  <c r="T85" i="6"/>
  <c r="T86" i="6"/>
  <c r="T88" i="6"/>
  <c r="T89" i="6"/>
  <c r="T92" i="6"/>
  <c r="T94" i="6"/>
  <c r="T97" i="6"/>
  <c r="T100" i="6"/>
  <c r="T101" i="6"/>
  <c r="T102" i="6"/>
  <c r="T103" i="6"/>
  <c r="T104" i="6"/>
  <c r="T107" i="6"/>
  <c r="T109" i="6"/>
  <c r="T111" i="6"/>
  <c r="T112" i="6"/>
  <c r="T113" i="6"/>
  <c r="T115" i="6"/>
  <c r="T116" i="6"/>
  <c r="T118" i="6"/>
  <c r="T119" i="6"/>
  <c r="T121" i="6"/>
  <c r="T122" i="6"/>
  <c r="T124" i="6"/>
  <c r="T125" i="6"/>
  <c r="T126" i="6"/>
  <c r="T128" i="6"/>
  <c r="T130" i="6"/>
  <c r="T133" i="6"/>
  <c r="T136" i="6"/>
  <c r="T138" i="6"/>
  <c r="T139" i="6"/>
  <c r="T140" i="6"/>
  <c r="T143" i="6"/>
  <c r="T147" i="6"/>
  <c r="T148" i="6"/>
  <c r="T149" i="6"/>
  <c r="T152" i="6"/>
  <c r="T153" i="6"/>
  <c r="T154" i="6"/>
  <c r="T155" i="6"/>
  <c r="T157" i="6"/>
  <c r="T158" i="6"/>
  <c r="T160" i="6"/>
  <c r="T161" i="6"/>
  <c r="T164" i="6"/>
  <c r="T166" i="6"/>
  <c r="T169" i="6"/>
  <c r="T172" i="6"/>
  <c r="T174" i="6"/>
  <c r="T175" i="6"/>
  <c r="T176" i="6"/>
  <c r="T178" i="6"/>
  <c r="T179" i="6"/>
  <c r="T180" i="6"/>
  <c r="T183" i="6"/>
  <c r="T184" i="6"/>
  <c r="T185" i="6"/>
  <c r="T188" i="6"/>
  <c r="T190" i="6"/>
  <c r="T191" i="6"/>
  <c r="T193" i="6"/>
  <c r="T194" i="6"/>
  <c r="T195" i="6"/>
  <c r="T196" i="6"/>
  <c r="T197" i="6"/>
  <c r="T199" i="6"/>
  <c r="T200" i="6"/>
  <c r="T202" i="6"/>
  <c r="T205" i="6"/>
  <c r="T207" i="6"/>
  <c r="T208" i="6"/>
  <c r="T210" i="6"/>
  <c r="T211" i="6"/>
  <c r="T212" i="6"/>
  <c r="T215" i="6"/>
  <c r="T219" i="6"/>
  <c r="T220" i="6"/>
  <c r="T221" i="6"/>
  <c r="T224" i="6"/>
  <c r="T225" i="6"/>
  <c r="T226" i="6"/>
  <c r="T227" i="6"/>
  <c r="T229" i="6"/>
  <c r="T230" i="6"/>
  <c r="T232" i="6"/>
  <c r="T233" i="6"/>
  <c r="T236" i="6"/>
  <c r="T238" i="6"/>
  <c r="T241" i="6"/>
  <c r="T244" i="6"/>
  <c r="T245" i="6"/>
  <c r="T246" i="6"/>
  <c r="T247" i="6"/>
  <c r="T248" i="6"/>
  <c r="T251" i="6"/>
  <c r="T253" i="6"/>
  <c r="T255" i="6"/>
  <c r="T256" i="6"/>
  <c r="T257" i="6"/>
  <c r="T259" i="6"/>
  <c r="T260" i="6"/>
  <c r="T261" i="6"/>
  <c r="T262" i="6"/>
  <c r="T263" i="6"/>
  <c r="T265" i="6"/>
  <c r="T266" i="6"/>
  <c r="T268" i="6"/>
  <c r="T269" i="6"/>
  <c r="T270" i="6"/>
  <c r="T272" i="6"/>
  <c r="T274" i="6"/>
  <c r="T277" i="6"/>
  <c r="T280" i="6"/>
  <c r="T282" i="6"/>
  <c r="T283" i="6"/>
  <c r="T284" i="6"/>
  <c r="T287" i="6"/>
  <c r="U287" i="6"/>
  <c r="T291" i="6"/>
  <c r="T292" i="6"/>
  <c r="T293" i="6"/>
  <c r="T296" i="6"/>
  <c r="T298" i="6"/>
  <c r="T299" i="6"/>
  <c r="T301" i="6"/>
  <c r="T302" i="6"/>
  <c r="T304" i="6"/>
  <c r="T305" i="6"/>
  <c r="T308" i="6"/>
  <c r="T310" i="6"/>
  <c r="T311" i="6"/>
  <c r="T313" i="6"/>
  <c r="T316" i="6"/>
  <c r="T319" i="6"/>
  <c r="T320" i="6"/>
  <c r="T322" i="6"/>
  <c r="T326" i="6"/>
  <c r="T327" i="6"/>
  <c r="T328" i="6"/>
  <c r="T329" i="6"/>
  <c r="U329" i="6"/>
  <c r="T331" i="6"/>
  <c r="T332" i="6"/>
  <c r="T333" i="6"/>
  <c r="T334" i="6"/>
  <c r="U167" i="6"/>
  <c r="T167" i="6"/>
  <c r="T71" i="6"/>
  <c r="T142" i="6"/>
  <c r="T163" i="6"/>
  <c r="T171" i="6"/>
  <c r="T286" i="6"/>
  <c r="T110" i="6"/>
  <c r="T123" i="6"/>
  <c r="T127" i="6"/>
  <c r="T131" i="6"/>
  <c r="T181" i="6"/>
  <c r="T198" i="6"/>
  <c r="T250" i="6"/>
  <c r="T267" i="6"/>
  <c r="T271" i="6"/>
  <c r="T275" i="6"/>
  <c r="T279" i="6"/>
  <c r="T321" i="6"/>
  <c r="T35" i="6"/>
  <c r="T39" i="6"/>
  <c r="U214" i="6"/>
  <c r="T214" i="6"/>
  <c r="T7" i="6"/>
  <c r="T231" i="6"/>
  <c r="T235" i="6"/>
  <c r="T239" i="6"/>
  <c r="T243" i="6"/>
  <c r="T54" i="6"/>
  <c r="T151" i="6"/>
  <c r="T216" i="6"/>
  <c r="T295" i="6"/>
  <c r="T306" i="6"/>
  <c r="T312" i="6"/>
  <c r="T324" i="6"/>
  <c r="T75" i="6"/>
  <c r="T290" i="6"/>
  <c r="T51" i="6"/>
  <c r="T90" i="6"/>
  <c r="T209" i="6"/>
  <c r="T217" i="6"/>
  <c r="T17" i="6"/>
  <c r="T144" i="6"/>
  <c r="T223" i="6"/>
  <c r="T254" i="6"/>
  <c r="T323" i="6"/>
  <c r="T252" i="6"/>
  <c r="T317" i="6"/>
  <c r="T48" i="6"/>
  <c r="T72" i="6"/>
  <c r="T76" i="6"/>
  <c r="T87" i="6"/>
  <c r="T99" i="6"/>
  <c r="T137" i="6"/>
  <c r="T281" i="6"/>
  <c r="T25" i="6"/>
  <c r="T58" i="6"/>
  <c r="T182" i="6"/>
  <c r="U203" i="6"/>
  <c r="V335" i="6" s="1"/>
  <c r="T203" i="6"/>
  <c r="T146" i="6"/>
  <c r="T159" i="6"/>
  <c r="T234" i="6"/>
  <c r="T288" i="6"/>
  <c r="T303" i="6"/>
  <c r="T307" i="6"/>
  <c r="T315" i="6"/>
  <c r="T53" i="6"/>
  <c r="T57" i="6"/>
  <c r="T106" i="6"/>
  <c r="T135" i="6"/>
  <c r="T173" i="6"/>
  <c r="T108" i="6"/>
  <c r="T187" i="6"/>
  <c r="T218" i="6"/>
  <c r="T91" i="6"/>
  <c r="T95" i="6"/>
  <c r="T145" i="6"/>
  <c r="T162" i="6"/>
  <c r="T289" i="6"/>
  <c r="T240" i="6"/>
  <c r="T276" i="6"/>
  <c r="L335" i="6"/>
  <c r="T45" i="6"/>
  <c r="T63" i="6"/>
  <c r="T81" i="6"/>
  <c r="T105" i="6"/>
  <c r="T141" i="6"/>
  <c r="T177" i="6"/>
  <c r="T213" i="6"/>
  <c r="T249" i="6"/>
  <c r="T285" i="6"/>
  <c r="T314" i="6"/>
  <c r="T325" i="6"/>
  <c r="T204" i="6"/>
  <c r="N335" i="6"/>
  <c r="T93" i="6"/>
  <c r="T98" i="6"/>
  <c r="T129" i="6"/>
  <c r="T134" i="6"/>
  <c r="T165" i="6"/>
  <c r="T170" i="6"/>
  <c r="T201" i="6"/>
  <c r="T206" i="6"/>
  <c r="T237" i="6"/>
  <c r="T242" i="6"/>
  <c r="T273" i="6"/>
  <c r="T278" i="6"/>
  <c r="T309" i="6"/>
  <c r="T318" i="6"/>
  <c r="T66" i="6"/>
  <c r="T96" i="6"/>
  <c r="T132" i="6"/>
  <c r="T168" i="6"/>
  <c r="P335" i="6"/>
  <c r="T42" i="6"/>
  <c r="T60" i="6"/>
  <c r="T78" i="6"/>
  <c r="T84" i="6"/>
  <c r="T120" i="6"/>
  <c r="T156" i="6"/>
  <c r="T192" i="6"/>
  <c r="T228" i="6"/>
  <c r="T264" i="6"/>
  <c r="T300" i="6"/>
  <c r="T117" i="6"/>
  <c r="T189" i="6"/>
  <c r="T297" i="6"/>
  <c r="T114" i="6"/>
  <c r="T150" i="6"/>
  <c r="T186" i="6"/>
  <c r="T222" i="6"/>
  <c r="T258" i="6"/>
  <c r="T294" i="6"/>
  <c r="T330" i="6"/>
  <c r="R60" i="5" l="1"/>
  <c r="S60" i="5" s="1"/>
  <c r="T60" i="5" s="1"/>
  <c r="N60" i="5"/>
  <c r="M60" i="5"/>
  <c r="R45" i="5"/>
  <c r="S45" i="5" s="1"/>
  <c r="T45" i="5" s="1"/>
  <c r="N45" i="5"/>
  <c r="M45" i="5"/>
  <c r="R43" i="5"/>
  <c r="S43" i="5" s="1"/>
  <c r="T43" i="5" s="1"/>
  <c r="N43" i="5"/>
  <c r="M43" i="5"/>
  <c r="R52" i="5"/>
  <c r="S52" i="5" s="1"/>
  <c r="T52" i="5" s="1"/>
  <c r="N52" i="5"/>
  <c r="M52" i="5"/>
  <c r="R54" i="5"/>
  <c r="S54" i="5" s="1"/>
  <c r="T54" i="5" s="1"/>
  <c r="N54" i="5"/>
  <c r="M54" i="5"/>
  <c r="R59" i="5"/>
  <c r="S59" i="5" s="1"/>
  <c r="T59" i="5" s="1"/>
  <c r="N59" i="5"/>
  <c r="M59" i="5"/>
  <c r="M58" i="5"/>
  <c r="R58" i="5"/>
  <c r="S58" i="5" s="1"/>
  <c r="T58" i="5" s="1"/>
  <c r="N58" i="5"/>
  <c r="R50" i="5"/>
  <c r="S50" i="5" s="1"/>
  <c r="T50" i="5" s="1"/>
  <c r="N50" i="5"/>
  <c r="M50" i="5"/>
  <c r="S48" i="5"/>
  <c r="N48" i="5"/>
  <c r="R7" i="5"/>
  <c r="S7" i="5" s="1"/>
  <c r="T7" i="5" s="1"/>
  <c r="N7" i="5"/>
  <c r="M7" i="5"/>
  <c r="F61" i="5"/>
  <c r="R57" i="5"/>
  <c r="S57" i="5" s="1"/>
  <c r="T57" i="5" s="1"/>
  <c r="N57" i="5"/>
  <c r="M57" i="5"/>
  <c r="R56" i="5"/>
  <c r="S56" i="5" s="1"/>
  <c r="T56" i="5" s="1"/>
  <c r="N56" i="5"/>
  <c r="M56" i="5"/>
  <c r="R55" i="5"/>
  <c r="S55" i="5" s="1"/>
  <c r="T55" i="5" s="1"/>
  <c r="N55" i="5"/>
  <c r="M55" i="5"/>
  <c r="R53" i="5"/>
  <c r="S53" i="5" s="1"/>
  <c r="T53" i="5" s="1"/>
  <c r="N53" i="5"/>
  <c r="M53" i="5"/>
  <c r="R51" i="5"/>
  <c r="S51" i="5" s="1"/>
  <c r="T51" i="5" s="1"/>
  <c r="N51" i="5"/>
  <c r="M51" i="5"/>
  <c r="S49" i="5"/>
  <c r="T49" i="5" s="1"/>
  <c r="N49" i="5"/>
  <c r="M49" i="5"/>
  <c r="R47" i="5"/>
  <c r="S47" i="5" s="1"/>
  <c r="T47" i="5" s="1"/>
  <c r="N47" i="5"/>
  <c r="M47" i="5"/>
  <c r="R46" i="5"/>
  <c r="S46" i="5" s="1"/>
  <c r="T46" i="5" s="1"/>
  <c r="N46" i="5"/>
  <c r="M46" i="5"/>
  <c r="R44" i="5"/>
  <c r="S44" i="5" s="1"/>
  <c r="T44" i="5" s="1"/>
  <c r="N44" i="5"/>
  <c r="M44" i="5"/>
  <c r="R42" i="5"/>
  <c r="S42" i="5" s="1"/>
  <c r="T42" i="5" s="1"/>
  <c r="N42" i="5"/>
  <c r="M42" i="5"/>
  <c r="R41" i="5"/>
  <c r="S41" i="5" s="1"/>
  <c r="T41" i="5" s="1"/>
  <c r="N41" i="5"/>
  <c r="M41" i="5"/>
  <c r="R40" i="5"/>
  <c r="S40" i="5" s="1"/>
  <c r="T40" i="5" s="1"/>
  <c r="N40" i="5"/>
  <c r="M40" i="5"/>
  <c r="R39" i="5"/>
  <c r="S39" i="5" s="1"/>
  <c r="T39" i="5" s="1"/>
  <c r="N39" i="5"/>
  <c r="M39" i="5"/>
  <c r="R38" i="5"/>
  <c r="S38" i="5" s="1"/>
  <c r="T38" i="5" s="1"/>
  <c r="N38" i="5"/>
  <c r="M38" i="5"/>
  <c r="R37" i="5"/>
  <c r="S37" i="5" s="1"/>
  <c r="T37" i="5" s="1"/>
  <c r="N37" i="5"/>
  <c r="M37" i="5"/>
  <c r="R36" i="5"/>
  <c r="S36" i="5" s="1"/>
  <c r="T36" i="5" s="1"/>
  <c r="N36" i="5"/>
  <c r="M36" i="5"/>
  <c r="R35" i="5"/>
  <c r="S35" i="5" s="1"/>
  <c r="T35" i="5" s="1"/>
  <c r="N35" i="5"/>
  <c r="M35" i="5"/>
  <c r="R34" i="5"/>
  <c r="S34" i="5" s="1"/>
  <c r="T34" i="5" s="1"/>
  <c r="N34" i="5"/>
  <c r="M34" i="5"/>
  <c r="R33" i="5"/>
  <c r="S33" i="5" s="1"/>
  <c r="T33" i="5" s="1"/>
  <c r="N33" i="5"/>
  <c r="M33" i="5"/>
  <c r="R32" i="5"/>
  <c r="S32" i="5" s="1"/>
  <c r="T32" i="5" s="1"/>
  <c r="N32" i="5"/>
  <c r="M32" i="5"/>
  <c r="R31" i="5"/>
  <c r="S31" i="5" s="1"/>
  <c r="T31" i="5" s="1"/>
  <c r="N31" i="5"/>
  <c r="M31" i="5"/>
  <c r="R30" i="5"/>
  <c r="S30" i="5" s="1"/>
  <c r="T30" i="5" s="1"/>
  <c r="N30" i="5"/>
  <c r="M30" i="5"/>
  <c r="R29" i="5"/>
  <c r="S29" i="5" s="1"/>
  <c r="T29" i="5" s="1"/>
  <c r="N29" i="5"/>
  <c r="M29" i="5"/>
  <c r="R28" i="5"/>
  <c r="S28" i="5" s="1"/>
  <c r="T28" i="5" s="1"/>
  <c r="N28" i="5"/>
  <c r="M28" i="5"/>
  <c r="R27" i="5"/>
  <c r="S27" i="5" s="1"/>
  <c r="T27" i="5" s="1"/>
  <c r="N27" i="5"/>
  <c r="M27" i="5"/>
  <c r="R26" i="5"/>
  <c r="S26" i="5" s="1"/>
  <c r="T26" i="5" s="1"/>
  <c r="N26" i="5"/>
  <c r="M26" i="5"/>
  <c r="R25" i="5"/>
  <c r="S25" i="5" s="1"/>
  <c r="T25" i="5" s="1"/>
  <c r="N25" i="5"/>
  <c r="M25" i="5"/>
  <c r="R24" i="5"/>
  <c r="S24" i="5" s="1"/>
  <c r="T24" i="5" s="1"/>
  <c r="N24" i="5"/>
  <c r="M24" i="5"/>
  <c r="R23" i="5"/>
  <c r="S23" i="5" s="1"/>
  <c r="T23" i="5" s="1"/>
  <c r="N23" i="5"/>
  <c r="M23" i="5"/>
  <c r="R22" i="5"/>
  <c r="S22" i="5" s="1"/>
  <c r="T22" i="5" s="1"/>
  <c r="N22" i="5"/>
  <c r="M22" i="5"/>
  <c r="R21" i="5"/>
  <c r="S21" i="5" s="1"/>
  <c r="T21" i="5" s="1"/>
  <c r="N21" i="5"/>
  <c r="M21" i="5"/>
  <c r="R20" i="5"/>
  <c r="S20" i="5" s="1"/>
  <c r="T20" i="5" s="1"/>
  <c r="N20" i="5"/>
  <c r="M20" i="5"/>
  <c r="R19" i="5"/>
  <c r="S19" i="5" s="1"/>
  <c r="T19" i="5" s="1"/>
  <c r="N19" i="5"/>
  <c r="M19" i="5"/>
  <c r="R18" i="5"/>
  <c r="S18" i="5" s="1"/>
  <c r="T18" i="5" s="1"/>
  <c r="N18" i="5"/>
  <c r="M18" i="5"/>
  <c r="R17" i="5"/>
  <c r="S17" i="5" s="1"/>
  <c r="T17" i="5" s="1"/>
  <c r="N17" i="5"/>
  <c r="M17" i="5"/>
  <c r="R16" i="5"/>
  <c r="S16" i="5" s="1"/>
  <c r="T16" i="5" s="1"/>
  <c r="N16" i="5"/>
  <c r="M16" i="5"/>
  <c r="R15" i="5"/>
  <c r="S15" i="5" s="1"/>
  <c r="T15" i="5" s="1"/>
  <c r="N15" i="5"/>
  <c r="M15" i="5"/>
  <c r="R14" i="5"/>
  <c r="S14" i="5" s="1"/>
  <c r="T14" i="5" s="1"/>
  <c r="N14" i="5"/>
  <c r="M14" i="5"/>
  <c r="R13" i="5"/>
  <c r="S13" i="5" s="1"/>
  <c r="T13" i="5" s="1"/>
  <c r="N13" i="5"/>
  <c r="M13" i="5"/>
  <c r="R12" i="5"/>
  <c r="S12" i="5" s="1"/>
  <c r="T12" i="5" s="1"/>
  <c r="N12" i="5"/>
  <c r="M12" i="5"/>
  <c r="R11" i="5"/>
  <c r="S11" i="5" s="1"/>
  <c r="T11" i="5" s="1"/>
  <c r="N11" i="5"/>
  <c r="M11" i="5"/>
  <c r="R10" i="5"/>
  <c r="S10" i="5" s="1"/>
  <c r="T10" i="5" s="1"/>
  <c r="N10" i="5"/>
  <c r="M10" i="5"/>
  <c r="R9" i="5"/>
  <c r="S9" i="5" s="1"/>
  <c r="T9" i="5" s="1"/>
  <c r="N9" i="5"/>
  <c r="M9" i="5"/>
  <c r="R8" i="5"/>
  <c r="S8" i="5" s="1"/>
  <c r="T8" i="5" s="1"/>
  <c r="N8" i="5"/>
  <c r="M8" i="5"/>
  <c r="R6" i="5"/>
  <c r="S6" i="5" s="1"/>
  <c r="T6" i="5" s="1"/>
  <c r="L20" i="1"/>
  <c r="M20" i="1"/>
  <c r="Q20" i="1"/>
  <c r="Q12" i="1"/>
  <c r="Q45" i="5" l="1"/>
  <c r="T61" i="5"/>
  <c r="Q52" i="5"/>
  <c r="Q60" i="5"/>
  <c r="O60" i="5"/>
  <c r="P60" i="5"/>
  <c r="O45" i="5"/>
  <c r="O43" i="5"/>
  <c r="P45" i="5"/>
  <c r="Q43" i="5"/>
  <c r="P43" i="5"/>
  <c r="O52" i="5"/>
  <c r="P52" i="5"/>
  <c r="O54" i="5"/>
  <c r="O59" i="5"/>
  <c r="Q54" i="5"/>
  <c r="P54" i="5"/>
  <c r="Q59" i="5"/>
  <c r="P59" i="5"/>
  <c r="P58" i="5"/>
  <c r="Q58" i="5"/>
  <c r="O58" i="5"/>
  <c r="Q9" i="5"/>
  <c r="Q13" i="5"/>
  <c r="Q17" i="5"/>
  <c r="Q25" i="5"/>
  <c r="Q29" i="5"/>
  <c r="Q55" i="5"/>
  <c r="Q16" i="5"/>
  <c r="Q24" i="5"/>
  <c r="Q28" i="5"/>
  <c r="Q36" i="5"/>
  <c r="Q40" i="5"/>
  <c r="P53" i="5"/>
  <c r="O50" i="5"/>
  <c r="O48" i="5"/>
  <c r="Q50" i="5"/>
  <c r="P50" i="5"/>
  <c r="O14" i="5"/>
  <c r="P15" i="5"/>
  <c r="P19" i="5"/>
  <c r="P31" i="5"/>
  <c r="P35" i="5"/>
  <c r="Q39" i="5"/>
  <c r="Q51" i="5"/>
  <c r="Q57" i="5"/>
  <c r="Q48" i="5"/>
  <c r="P48" i="5"/>
  <c r="Q22" i="5"/>
  <c r="O30" i="5"/>
  <c r="Q56" i="5"/>
  <c r="Q7" i="5"/>
  <c r="O33" i="5"/>
  <c r="O37" i="5"/>
  <c r="O55" i="5"/>
  <c r="Q30" i="5"/>
  <c r="P23" i="5"/>
  <c r="P27" i="5"/>
  <c r="O7" i="5"/>
  <c r="P7" i="5"/>
  <c r="O44" i="5"/>
  <c r="O21" i="5"/>
  <c r="O8" i="5"/>
  <c r="O13" i="5"/>
  <c r="Q10" i="5"/>
  <c r="O25" i="5"/>
  <c r="Q41" i="5"/>
  <c r="Q47" i="5"/>
  <c r="P55" i="5"/>
  <c r="O12" i="5"/>
  <c r="P20" i="5"/>
  <c r="O18" i="5"/>
  <c r="P11" i="5"/>
  <c r="O26" i="5"/>
  <c r="Q34" i="5"/>
  <c r="Q38" i="5"/>
  <c r="O42" i="5"/>
  <c r="Q49" i="5"/>
  <c r="P18" i="5"/>
  <c r="P37" i="5"/>
  <c r="Q46" i="5"/>
  <c r="O38" i="5"/>
  <c r="O47" i="5"/>
  <c r="O57" i="5"/>
  <c r="O10" i="5"/>
  <c r="O23" i="5"/>
  <c r="O29" i="5"/>
  <c r="P6" i="5"/>
  <c r="P13" i="5"/>
  <c r="Q23" i="5"/>
  <c r="Q26" i="5"/>
  <c r="P33" i="5"/>
  <c r="O36" i="5"/>
  <c r="P42" i="5"/>
  <c r="Q37" i="5"/>
  <c r="O56" i="5"/>
  <c r="Q35" i="5"/>
  <c r="O53" i="5"/>
  <c r="Q42" i="5"/>
  <c r="O15" i="5"/>
  <c r="Q32" i="5"/>
  <c r="O9" i="5"/>
  <c r="Q18" i="5"/>
  <c r="O31" i="5"/>
  <c r="O22" i="5"/>
  <c r="O35" i="5"/>
  <c r="O41" i="5"/>
  <c r="P25" i="5"/>
  <c r="O19" i="5"/>
  <c r="O11" i="5"/>
  <c r="O17" i="5"/>
  <c r="O39" i="5"/>
  <c r="O49" i="5"/>
  <c r="Q11" i="5"/>
  <c r="Q14" i="5"/>
  <c r="P21" i="5"/>
  <c r="O24" i="5"/>
  <c r="P30" i="5"/>
  <c r="Q44" i="5"/>
  <c r="Q12" i="5"/>
  <c r="O27" i="5"/>
  <c r="O34" i="5"/>
  <c r="P51" i="5"/>
  <c r="P46" i="5"/>
  <c r="Q20" i="5"/>
  <c r="P39" i="5"/>
  <c r="Q15" i="5"/>
  <c r="Q27" i="5"/>
  <c r="P41" i="5"/>
  <c r="Q53" i="5"/>
  <c r="P24" i="5"/>
  <c r="P36" i="5"/>
  <c r="P44" i="5"/>
  <c r="Q6" i="5"/>
  <c r="P14" i="5"/>
  <c r="Q19" i="5"/>
  <c r="P26" i="5"/>
  <c r="Q31" i="5"/>
  <c r="P38" i="5"/>
  <c r="P56" i="5"/>
  <c r="P8" i="5"/>
  <c r="P57" i="5"/>
  <c r="P10" i="5"/>
  <c r="P22" i="5"/>
  <c r="P49" i="5"/>
  <c r="P29" i="5"/>
  <c r="P9" i="5"/>
  <c r="O28" i="5"/>
  <c r="O40" i="5"/>
  <c r="O20" i="5"/>
  <c r="O32" i="5"/>
  <c r="O46" i="5"/>
  <c r="Q8" i="5"/>
  <c r="P12" i="5"/>
  <c r="P47" i="5"/>
  <c r="P16" i="5"/>
  <c r="Q21" i="5"/>
  <c r="P28" i="5"/>
  <c r="Q33" i="5"/>
  <c r="P40" i="5"/>
  <c r="O51" i="5"/>
  <c r="P32" i="5"/>
  <c r="P34" i="5"/>
  <c r="P17" i="5"/>
  <c r="O16" i="5"/>
  <c r="N20" i="1"/>
  <c r="P20" i="1"/>
  <c r="O20" i="1"/>
  <c r="Q23" i="1"/>
  <c r="M23" i="1"/>
  <c r="L23" i="1"/>
  <c r="Q8" i="1"/>
  <c r="Q26" i="1"/>
  <c r="M26" i="1"/>
  <c r="L26" i="1"/>
  <c r="Q11" i="1"/>
  <c r="L11" i="1"/>
  <c r="Q7" i="1"/>
  <c r="Q9" i="1"/>
  <c r="Q10" i="1"/>
  <c r="Q13" i="1"/>
  <c r="Q14" i="1"/>
  <c r="Q15" i="1"/>
  <c r="Q16" i="1"/>
  <c r="F16" i="1"/>
  <c r="Q17" i="1"/>
  <c r="F17" i="1"/>
  <c r="Q18" i="1"/>
  <c r="F18" i="1"/>
  <c r="Q19" i="1"/>
  <c r="Q21" i="1"/>
  <c r="Q22" i="1"/>
  <c r="Q24" i="1"/>
  <c r="F24" i="1"/>
  <c r="Q25" i="1"/>
  <c r="F25" i="1"/>
  <c r="Q27" i="1"/>
  <c r="Q28" i="1"/>
  <c r="F28" i="1"/>
  <c r="M11" i="1"/>
  <c r="L19" i="1"/>
  <c r="M19" i="1"/>
  <c r="L22" i="1"/>
  <c r="M22" i="1"/>
  <c r="L27" i="1"/>
  <c r="M27" i="1"/>
  <c r="L28" i="1"/>
  <c r="M28" i="1"/>
  <c r="L18" i="1"/>
  <c r="M18" i="1"/>
  <c r="L8" i="1"/>
  <c r="M8" i="1"/>
  <c r="L9" i="1"/>
  <c r="M9" i="1"/>
  <c r="L10" i="1"/>
  <c r="M10" i="1"/>
  <c r="L12" i="1"/>
  <c r="M12" i="1"/>
  <c r="L13" i="1"/>
  <c r="M13" i="1"/>
  <c r="L14" i="1"/>
  <c r="M14" i="1"/>
  <c r="L15" i="1"/>
  <c r="M15" i="1"/>
  <c r="L16" i="1"/>
  <c r="M16" i="1"/>
  <c r="L17" i="1"/>
  <c r="M17" i="1"/>
  <c r="L21" i="1"/>
  <c r="M21" i="1"/>
  <c r="L24" i="1"/>
  <c r="M24" i="1"/>
  <c r="L25" i="1"/>
  <c r="M25" i="1"/>
  <c r="L7" i="1"/>
  <c r="M7" i="1"/>
  <c r="F29" i="1" l="1"/>
  <c r="G29" i="1" s="1"/>
  <c r="N28" i="1"/>
  <c r="P28" i="1"/>
  <c r="N8" i="1"/>
  <c r="O28" i="1"/>
  <c r="P23" i="1"/>
  <c r="O13" i="1"/>
  <c r="O24" i="1"/>
  <c r="P13" i="1"/>
  <c r="N24" i="1"/>
  <c r="P18" i="1"/>
  <c r="O16" i="1"/>
  <c r="N27" i="1"/>
  <c r="N11" i="1"/>
  <c r="N19" i="1"/>
  <c r="N23" i="1"/>
  <c r="P16" i="1"/>
  <c r="N17" i="1"/>
  <c r="O23" i="1"/>
  <c r="O25" i="1"/>
  <c r="N12" i="1"/>
  <c r="P19" i="1"/>
  <c r="P22" i="1"/>
  <c r="P7" i="1"/>
  <c r="P25" i="1"/>
  <c r="P26" i="1"/>
  <c r="O9" i="1"/>
  <c r="O14" i="1"/>
  <c r="O17" i="1"/>
  <c r="N25" i="1"/>
  <c r="O27" i="1"/>
  <c r="O12" i="1"/>
  <c r="N22" i="1"/>
  <c r="O22" i="1"/>
  <c r="P11" i="1"/>
  <c r="P8" i="1"/>
  <c r="O18" i="1"/>
  <c r="P14" i="1"/>
  <c r="P9" i="1"/>
  <c r="O19" i="1"/>
  <c r="O21" i="1"/>
  <c r="P17" i="1"/>
  <c r="N14" i="1"/>
  <c r="N9" i="1"/>
  <c r="N26" i="1"/>
  <c r="N7" i="1"/>
  <c r="O26" i="1"/>
  <c r="N15" i="1"/>
  <c r="N10" i="1"/>
  <c r="P27" i="1"/>
  <c r="N18" i="1"/>
  <c r="P24" i="1"/>
  <c r="N16" i="1"/>
  <c r="N13" i="1"/>
  <c r="O11" i="1"/>
  <c r="N21" i="1"/>
  <c r="P21" i="1"/>
  <c r="O7" i="1"/>
  <c r="P15" i="1"/>
  <c r="P12" i="1"/>
  <c r="O8" i="1"/>
  <c r="O15" i="1"/>
  <c r="O10" i="1"/>
  <c r="P10" i="1"/>
</calcChain>
</file>

<file path=xl/sharedStrings.xml><?xml version="1.0" encoding="utf-8"?>
<sst xmlns="http://schemas.openxmlformats.org/spreadsheetml/2006/main" count="2885" uniqueCount="893">
  <si>
    <t>ESTUDIO DE MERCADO Y PRESUPUESTO</t>
  </si>
  <si>
    <t>FUNDACION AVANZAR</t>
  </si>
  <si>
    <t>GIAVANNI RODARI</t>
  </si>
  <si>
    <t>PAPYRUS</t>
  </si>
  <si>
    <t>No. De lote</t>
  </si>
  <si>
    <t>LUGAR A DOTAR</t>
  </si>
  <si>
    <t>10. CATEGORÍA</t>
  </si>
  <si>
    <t>11. ELEMENTO</t>
  </si>
  <si>
    <t>UNIDAD DE MEDIDA</t>
  </si>
  <si>
    <t xml:space="preserve">CARACTERÍSTICAS TÉCNICAS </t>
  </si>
  <si>
    <t>CANTIDADES POR NIÑO</t>
  </si>
  <si>
    <t xml:space="preserve">PERTINENCIA SEGÚN  EDAD </t>
  </si>
  <si>
    <t xml:space="preserve">OBSERVACIONES TÉCNICA </t>
  </si>
  <si>
    <t>CANTIDAD</t>
  </si>
  <si>
    <t>VALOR UNITARIO INCLUIDO IVA</t>
  </si>
  <si>
    <t>VALOR TOTAL INCLUIDO IVA</t>
  </si>
  <si>
    <t xml:space="preserve">PROMEDIO </t>
  </si>
  <si>
    <t>DESVIACION ESTÁNDAR</t>
  </si>
  <si>
    <t>COEFICIENTE VARIACION</t>
  </si>
  <si>
    <t>PROMEDIO A TOMAR</t>
  </si>
  <si>
    <t>PRECIO REFERENCIA</t>
  </si>
  <si>
    <t>CENTRO AMAR</t>
  </si>
  <si>
    <t>Agricultura y menajes</t>
  </si>
  <si>
    <t xml:space="preserve">CUCHARA </t>
  </si>
  <si>
    <t>Unidad</t>
  </si>
  <si>
    <t>CUCHARA PARA ADULTO EN ACERO INOXIDABLE, CUYA SUPERFICIE DEBE PRESENTAR CONSISTENCIA FIRME Y UNIFORME, NO PUEDEN PRESENTAR DEFECTOS QUE AFECTEN SU USO NORMAL.</t>
  </si>
  <si>
    <t>6-17 AÑOS</t>
  </si>
  <si>
    <t xml:space="preserve">CUCHARAS DULCERAS </t>
  </si>
  <si>
    <t>CUCHARA POSTRE ELABORADA EN ACERO INOXIDABLE, CUYA SUPERFICIE DEBE PRESENTAR CONSISTENCIA FIRME Y UNIFORME.</t>
  </si>
  <si>
    <t>3-17 AÑOS</t>
  </si>
  <si>
    <t>CUCHARAS MEDIDORAS:</t>
  </si>
  <si>
    <t>Conjunto</t>
  </si>
  <si>
    <t xml:space="preserve">SET DE 5 CUCHARAS MEDIDORAS. MATERIAL PLASTICO DE ALTA RESISTENCIA. DEBE CONTENER:  1/8 COPA - 30 ML, 1/4 COPA, 60 ML, 1/3 COPA - 80 ML, 1/2 TAZA - 125 ML, 1 TAZA - 250 ML.
CON ASAS RESISTENTES AL CALOR  SIN HONDURAS POR CADA UNIDAD OPERATIVA DOS SET DE CUCHARAS </t>
  </si>
  <si>
    <t>1-4 AÑOS</t>
  </si>
  <si>
    <t>GUANTES DE JARDINERIA PARA NIÑOS</t>
  </si>
  <si>
    <t>PAR</t>
  </si>
  <si>
    <t>Antideslizantes e impermeables: textura rugosa para mejor agarre y resistencia a pinchazos y manchas, protegiendo las manos pequeñas durante el trabajo.
Uso versátil: ideales para jardinería, bricolaje ligero y actividades al aire libre como plantar, deshierbar, pesca, recolección de conchas y carpintería. También son un excelente regalo para niños.
Diseño infantil: estampados coloridos de abejas y puño elástico extendido para un ajuste cómodo que evita que la suciedad o barro entren.
Materiales duraderos y cómodos: fabricados en nailon resistente y goma de espuma, con una superficie transpirable que mantiene las manos frescas. Fáciles de limpiar y reutilizables por mucho tiempo.</t>
  </si>
  <si>
    <t>NO REFIERE EDAD</t>
  </si>
  <si>
    <t>GUANTES DE JARDINERIA ADULTO</t>
  </si>
  <si>
    <t>Fabricados con materiales duraderos como cuero, nitrilo, látex o nylon, diseñados para resistir espinas, cortes, raspaduras y manipulación de productos químicos o tierra.</t>
  </si>
  <si>
    <t>KIT HERRAMIENTA PARA JARDINERIA</t>
  </si>
  <si>
    <t>CONJUNTO</t>
  </si>
  <si>
    <t>Kit herramienta para jardineria X3 RASTRILLO: Ideal para remover la tierra compactada.
CUCHARA: grande ideal para cavar.
TRANSPLANTADOR: Utilizadas en horticultura para cavar y realizar trasplante</t>
  </si>
  <si>
    <t xml:space="preserve">SEMILLAS </t>
  </si>
  <si>
    <t>UNIDAD</t>
  </si>
  <si>
    <t>SEMILLAS SURTIDAS ( FLORALES, AROMATICAS, FRUTALES, ORGANICAS)</t>
  </si>
  <si>
    <t>TIERRA ABONO</t>
  </si>
  <si>
    <t>Paquete de tierra negra tamizada mezclada con cascarilla de arroz 1KG
90% tierra negra
10% cascarilla de arroz</t>
  </si>
  <si>
    <t>TABLAS DE PICAR</t>
  </si>
  <si>
    <t xml:space="preserve">UNIDAD </t>
  </si>
  <si>
    <t>Material: Fabricadas de polietileno.
Dimensiones: 45x30x1,3cm</t>
  </si>
  <si>
    <t>RECIPIENTES DECOCINA</t>
  </si>
  <si>
    <t>KIT</t>
  </si>
  <si>
    <t>RECIPIENTES DE COCINA HERMETICOS X 10 UNIDADES DIFERENTES TAMAÑOS</t>
  </si>
  <si>
    <t>GUANTES NEGROS</t>
  </si>
  <si>
    <t>CAJA</t>
  </si>
  <si>
    <t>CAJA X 100 GUANTES DE NITRILO NEGRO</t>
  </si>
  <si>
    <t>TAPABOCAS</t>
  </si>
  <si>
    <t>CAJA X 50 UNIDADES DE TAPABOCAS TERMOSELLADO</t>
  </si>
  <si>
    <t>COFIAS</t>
  </si>
  <si>
    <t>COFIAS DESECHABLES X 100 UNIDADES</t>
  </si>
  <si>
    <t>DELANTAL DE COCINA PARA NIÑOS</t>
  </si>
  <si>
    <t>DELANTAL DE COCINA PARA NIÑOS EN TELA POLIESTER E IMPERMEABLE</t>
  </si>
  <si>
    <t>RECETARIO DE COCINA</t>
  </si>
  <si>
    <t>RECETARIO DE COCINA PARA NIÑOS</t>
  </si>
  <si>
    <t>Elementos mobiliarios</t>
  </si>
  <si>
    <t>SILLA PLÁSTICA ADULTO SIN BRAZOS</t>
  </si>
  <si>
    <t>MATERIAL POLIPROPILENO DE GRAN RESISTENCIA Y CALIDAD.
SIN BRAZOS, ERGONOMICA,  APILABLE, COLOR BLANCO, DE FACIL LIMPIEZA.
MEDIDAS MINIMAS: LARGO 60 Cm, ANCHO 57 CM, ALTO 80 Cm.
RESISTENCIA PESO: 140 kl.</t>
  </si>
  <si>
    <t>7 A 17 AÑOS</t>
  </si>
  <si>
    <t>SILLAS PLÁSTICAS PARA NIÑOS CON BRAZOS</t>
  </si>
  <si>
    <t>SILLA PLASTICA LINEA INFANTIL DE GRAN RESISTENCIA, CALIDAD Y DURABILIDAD, CON BRAZOS, QUE SEA ESTABLE, COMODA Y ERGONOMICA.
PARA USO DE NIÑOS ENTRE 1 AÑO A 12 AÑOS DE EDAD.</t>
  </si>
  <si>
    <t>3 AÑOS A 6 AÑOS</t>
  </si>
  <si>
    <t>TOALLAS DE BAÑO</t>
  </si>
  <si>
    <t>TOALLAS DE BAÑO PARA CUERPO DE 70 CM DE ALTO X 1.40 DE ANCHO</t>
  </si>
  <si>
    <t>NO SE DEFINE RANGO</t>
  </si>
  <si>
    <t>TOALLAS DE MANO</t>
  </si>
  <si>
    <t>TOALLAS DE MANOS DE 50 CM DE ALTO X 1 MTR ANCHO</t>
  </si>
  <si>
    <t>CASA JUVENTUD</t>
  </si>
  <si>
    <t>CAJA DE HERRAMIENTAS</t>
  </si>
  <si>
    <t>JUEGO</t>
  </si>
  <si>
    <t xml:space="preserve">El juego de herramientas incluye:
1 Estuche GRUESO y resistente en lona.
1 Pinza de punta y corte 170mm
1 Alicate 160mm
1 Rollo de Cinta aislante 100mm
1 Llave inglesa ajustable 200mm
1 Alicate articulado de expansión 205mm
1 Martillo con uña curva 240mm
1 Cinta métrica en acero de 3 metros
8 Llaves briston de 1.5, 2, 2.5, 3, 4.5, 5.5 y 6mm
1 Bisturí profesional 160mm largo x 30mm
1 Destornillador de estrella 180mm
1 Destornillador de pala 180mm
1 Destornillador de trinquete con mango ergonómico 160mm.  incluye estuche de lona grueso y resistente al peso para guardar todas las unidades.
</t>
  </si>
  <si>
    <t>1 JUEGO</t>
  </si>
  <si>
    <t>14 a 28 años de edad</t>
  </si>
  <si>
    <t>Pilas AA recargables CON cargador</t>
  </si>
  <si>
    <t>Kit de Cargador  + 4 Pilas AA Recargables 1500mah, incluye estuche para guardar cada kit.</t>
  </si>
  <si>
    <t>Pilas AAA recargables y cargador</t>
  </si>
  <si>
    <t>Kit de Cargador + 4 Pilas AAA Recargables 750 mah, incluye estuche para guardar cada kit.</t>
  </si>
  <si>
    <t>Pilas CUADRADA recargables y cargador</t>
  </si>
  <si>
    <t>Kit de Cargador+ Pilas cuadradas  Recargables 1000mah, incluye estuche para guardar cada kit.</t>
  </si>
  <si>
    <t>Pilas  C/R 14  recargables TIPO D  y cargador</t>
  </si>
  <si>
    <t>Kit de Cargador+Pilas C/R 14  Recargables 2500 mah, incluye estuche para guardar cada kit.</t>
  </si>
  <si>
    <t>Estanterías</t>
  </si>
  <si>
    <t xml:space="preserve">Estantería metálica en cold rolled calibre,  con pintura electrostática.
Dimensiones: 1,80 m de alto × 0,40 m de ancho × 0,90 m de largo. 
 De 6 entrepaños, con tornillos y debe incluir su instalación. </t>
  </si>
  <si>
    <t>Anaquel plastico</t>
  </si>
  <si>
    <t>anaquel plastico con puertas, material polipropileno con 5 entrepaños. Con capacidad de peso de 15 klg. 1.80 de alto 40 de ancho y 90 de largo, con dos puertas, incluye su instalación.</t>
  </si>
  <si>
    <t>CANDADO INTEMPERIE MEDIANO</t>
  </si>
  <si>
    <t>CANDADO INTEMPERIE MEDIANO 61 MM
• Alta resistencia a la humedad y la intemperie
• Gancho de acero endurecido recubierto
• Incluye tapa bocacilindro para evitar entrada de agua
• Sistema de cierre de de doble bola de acero
• Candado recubierto en plástico negro
• Resistente al corte e impactos
• Para uso comercial, vivienda y exterior
• Incluye 3 llaves niqueladas, incluye estuche para guardar todas las unidades.</t>
  </si>
  <si>
    <t>Estantería flotante</t>
  </si>
  <si>
    <t>Gabinete Superior Almacenamiento Garaje color Madera clara o pino. 
•Tipo : Gabinetes de madera
•Ancho : 80 cm
•Alto : 33 cm
•Profundidad : 31 cm
•Dimensiones : 80 x 33 x 31 cm
El mueble cuenta con una puerta abatible con amortiguador, que la mantiene abierta, y los tiradores tienen asa de aluminio.El acabado se realiza en Pintura Poliéster con 7 capas. Debe incluir chapa con 3 llaves. Debe incluir accesorios de montaje a pared y debe entregarse instalado.</t>
  </si>
  <si>
    <t>SILLAS PARA BATERIA</t>
  </si>
  <si>
    <t>Silla para batería robusta y compacta. Hecho de componentes de alta resistencia y diseñado para la comodidad. [21 "altura mínima / 27" máxima] La parte superior del asiento es redonda de 13". Asiento de vinilo duradero equipado con placa de soporte de metal fundido . Una fundición de oreja sólida con bloqueo de memoria de 2 piezas admite un ajuste de altura. Base de trípode de acero que está equipada con pies de goma de gran tamaño</t>
  </si>
  <si>
    <t>máscaras de protección 3m</t>
  </si>
  <si>
    <t>ideal para intervenciones internas con aerosol sin afectacion a la salud. El respirador reutilizable de media cara 3M™ Serie 6000 está fabricado con un material elastomérico liviano y cómodo con un diseño tipo bayoneta, arnés de cabeza tipo horquilla y correas ajustables. La serie 6000 de 3M™ de perfil bajo está aprobada por NIOSH + 4 filtros y 4 cartuchos tipo bayoneta de 3M. incluye empaque de almacenamiento.</t>
  </si>
  <si>
    <t>Thinner</t>
  </si>
  <si>
    <t>por litro, Incluye empaque antifluido y resistente para almacenar. INCLUIR HOJA DE SEGURIDAD + FICHA TECNICA, DE MANERA QUE LA FECHA DE VENCIMIENTO SUPERE LOS 5 AÑOS AL MOMENTO DE LA ENTREGA.</t>
  </si>
  <si>
    <t>5 litros</t>
  </si>
  <si>
    <t>EXTENSIONES</t>
  </si>
  <si>
    <t>Longitud: 10 M - Cable de extensión para exteriores de calibre 16/3 de 25 pies con múltiples salidas indicador de luz, flexible de 3 salidas resistente a la intemperie, resistente al agua, negro, 13A 1625 W 16. incluye estuche de guardar.</t>
  </si>
  <si>
    <t xml:space="preserve">BALANZA GRAMERA CON CAPACIDAD DE 1000 GRS A 5000GRS  </t>
  </si>
  <si>
    <t xml:space="preserve">CARACTERÍSTICAS: 
TIPO ELECTRÓNICA, EN SU TOTALIDAD ACERO INOXIDABLE, QUE PERMITA LIMPIEZA Y DESINFECCIÓNR CON TODOS LOS AGENTES DE USO COMERCIAL.
QUE INCLUYA  ADAPTADOR DE CORRIENTE Y BATERIAS RECARGABLES CON CARGADOR </t>
  </si>
  <si>
    <t>AREA COCINA</t>
  </si>
  <si>
    <t>BASCULA PESA PERSONAS</t>
  </si>
  <si>
    <t>UNIDAD DE INDICACION: KILOGRAMO (KG)
RESOLUCION O DIVISION DE ESCALA: 100 GRS
CAPACIDAD MINIMA: 150 KG. 
MATERIALES: SUPERFICIE DE PESAJE ANTIDESLIZANTE FABRICADO EN ABS DE GRADO MEDICO CON BASE EN ACERO INOXIDABLE.
DIMENSIONES PLATAFORMA: 433 * 47 * 373 (+/- 30%)MM
CON FUNCION DE TARA, AUTO HOLD.
VIDA MINIMA: 5 AÑOS.
LIMPIEZA: SE DEBE PODER LIMPIAR Y DESINFECTAR CON TODOS LOS AGENTES DE LIMPIEZA DE USO COMERCIAL.
DE ALIMENTACION POR ADAPTADOR DE CORRIENTE Y CON OPCION DE USO DE BATERIAS.
PORTATIL.</t>
  </si>
  <si>
    <t>1-17 AÑOS</t>
  </si>
  <si>
    <t>TALLIMETRO ESTADIOMETRO PORTABLE</t>
  </si>
  <si>
    <t>ALCANCE / RANGO DE MEDICION: 20 - 205 CMS.
SENSIBILIDAD / DIVISION: 1 MM
UNIDAD DE MARCACION: CM.
ERROR PERMITIDO: 2MM
DESARMABLE Y DESMONTABLE, CON BASE O PLATAFORMA QUE BRINDE ESTABILIDAD Y TOPE MOVIL.
DE FACIL TRANSPORTE.
CON CINTA METRICA ELABORADA EN EL MISMO MATERIAL DEL ELEMENTO.
MATERIAL FABRICADO EN ABS DE GRADO MEDICO.
SIN FIJACION A LA PARED.
MONTAJE RAPIDO Y SENCILLO.
SE DEBE PODER LIMPIAR Y DESINFECTAR CON TODOS LOS AGENTES DE LIMPIEZA DE USO COMERCIAL</t>
  </si>
  <si>
    <t>Equipos de tecnologia y electrodomesticos</t>
  </si>
  <si>
    <t>COMPUTADOR TODO EN UNO (AIO)</t>
  </si>
  <si>
    <t>PROCESADOR: DE 8 NÚCLEOS 16 HILOS (INTEL O AMD)
DISCO DURO: DISCO SSD (ESTADO SOLIDO) DE 512 GB O 1TB
MEMORIA RAM: DE 16 GB O 32 GB CÁMARA HD
MICRÓFONO
PANTALLA DE 23.8 PULGADAS
SO (SISTEMA OPERATIVO): WINDOWS 11 PRO 64 BITS
UNIDAD ÓPTICA INTERNA, DVD/CD +/- R RW MIN 32X PARA 23.8PULGADAS
TARJETA DE RED: INALÁMBRICA PCIE 802.11 AC 2X2 Y TARJETA ETHERNET
RJ-45 GHZ O SUPERIOR
DIADEMA CON MICRÓFONO, TECLADO, MOUSE
SERVICIO GARANTÍA MÍNIMO DE 5 AÑOS CON MANTENIMIENTO.
ETP VALOR UNITARIO POR ETP CON CERTIFICACIONES AMBIENTALES
EPEAT GOLD Y ENERGY STAR 3.0</t>
  </si>
  <si>
    <t>AREA ADMINISTRATIVA</t>
  </si>
  <si>
    <t>COMPUTADOR PORTÁTIL</t>
  </si>
  <si>
    <t>PROCESADOR: DE 8 NÚCLEOS 16 HILOS (INTEL O AMD)
DISCO DURO: DISCO SSD (ESTADO SOLIDO) DE 512 GB O 1TB
MEMORIA RAM: DE 16 GB O SUPERIOR
TAMAÑO DE LA PANTALLA: 15.6 PULGADAS
CAPACIDAD DE LA TARJETA DE VIDEO: 2GB
TIPO DE PANTALLA: LED
ENTRADAS HDMI: 1, DISPLAY PORT: 1
ENTRADAS USB: MÍNIMO 4
TARJETAS DE RED: WIFI, BLUETOOTH Y ETHERNET RJ-45
CÁMARA WEB: SÍ
ALTO 1.8 CM, ANCHO 36.4 CM, PROFUNDIDAD 24.8 CM, PESO DEL
PRODUCTO 1.8 KG.</t>
  </si>
  <si>
    <t>LAVADORA SECADORA</t>
  </si>
  <si>
    <t>LAVADORA SECADORA CON CAPACIDAD DE LAVADO 20 KG Y SECADO 11 KG. CARGA FRONTAL, PANEL LED, COLOR TIPO ACERO INOX, TINA EN ACERO INOXIDABLE, SISTEMA DE LAVADO 6MOTIONDD Y SMART THINQ DIMENSIONES APROXIMADAS 10\%+/-70\times99\times77 (ANCHO X ALTO X FONDO) CM. GARANTIA MINIMA DE 18 MESES.</t>
  </si>
  <si>
    <t>LICUADORA FAMILIAR</t>
  </si>
  <si>
    <t>LICUADORA CLASICA CONTROL GIRATORIO DE 3 VELOCIDADES, VASO DE VIDRIO CON CAPACIDAD DE 1,25 LITROS REFRACTARIO BOROCLASS®, RESISTE CAMBIOS BRUSCOS DE TEMPERATURA CUCHILLA PICAHIELO DE ACERO INOXIDABLE SISTEMA DE ACOPLE TOTALMENTE METALICO ALL-METAL DRIVE®, DE MÁXIMA DURABILIDAD. MOTOR DE 600 WATTS Y ACABADO CROMADO GARANTIA MINIMA DE 18 MESES</t>
  </si>
  <si>
    <t>LICUADORA INDUSTRIAL</t>
  </si>
  <si>
    <t>LICUADORA INDUSTRIAL MINIMO DE 5 LITROS HASTA 15 LITROS CON SISTEMA DE VASO ABATIBLE PARA FACILITAR LA DESCARGA DE LOS JUGOS. / ACERO INOXIDABLE 304 ANTIÁCIDO. / CUCHILLA DE DOBLE ACCIÓN EN ACERO REFORZADO E INDEFORMABLE PARA TRABAJO CONTINUO. / BASE: TUBO CUADRADO EN ACERO INOX DE 4 CMS. / VOLTAJE: 110 VOLTIOS. / VASO: VOLCABLE (BASCULANTE) CON PIN DE SEGURIDAD PARA EVITAR EL VOLCAMIENTO ACCIDENTAL DEL VASO. / POTENCIA: 2 HP PARA JUGOS EN AGUA. / POTENCIA:3 HP O SUPERIOR PARA HIELO TRITURADO O PARA MEZCLAR PAPEL / CON SELLO MECÁNICO PARA EVITAR FILTRACIONES DE LÍQUIDOS / * INTERRUPTOR PULSADOR TERMO MAGNÉTICO AUTOMÁTICO PARA CORTE POR SOBRECARGA EN EL CASO QUE SE FRENE EL MOTOR Y EVITAR QUE SE QUEME./ / INCLUIDO ENVIÓ E INSTALACIÓN EN PUNTO (SI APLICA) / PROGRAMA DE CAPACITACIÓN TÉCNICA ACERCA DEL FUNCIONAMIENTO Y MANTENIMIENTO DEL EQUIPO / MANUAL DE OPERACIÓN EN ESPAÑOL / TIEMPO DE GARANTÍA DEL EQUIPO DE MÍNIMO DE UN (1) AÑO CONTADOS A PARTIR DEL RECIBO A SATISFACCIÓN POR PARTE DE LA ENTIDAD COMPRADORA - DEBE INCLUIR MANO DE OBRA Y TODOS LOS REPUESTOS QUE DEBAN SER CAMBIADOS POR DEFECTOS DE FABRICANTE.</t>
  </si>
  <si>
    <t>Refrigerador</t>
  </si>
  <si>
    <t>Dimensiones Exteriores: 700 ancho x 820 fondo x 1900 alto (mm) (+/- 10%).  • Dimensiones Internas: 550 ancho x 670 fondo x 1240 alto (mm) (+/- 10%). • Temperatura Ambiente: Mínimo 43℃. • Poder del Compresor: Que garantice temperaturas acorde a legislación sanitaria vigente. • Voltaje: 110V. • Tipo de Descongelación: Descongelación por aire. • Rango de Temperatura: Desde 0 °C hasta  a +4° c.• Método de Enfriamiento: No Frost. • Capacidad: 550 - 600 Litros. • Material: Acero Inoxidable. • Cierre de Puerta Hermético-Perte de vidrio templado . • Ruedas con Seguro de Movimiento. • Control Digital de Temperatura con servicio de garantía y mantenimieto en Bogotá. • Parrillas en Acero inoxidable. • Puerta en Acero inoxidable. • Tipo de refrigerante acordes a resolución 634 de 2022. • Dimensiones Parrillas: 530 ancho x 640 fondo x 1220 alto (mm) (+/- 10%). • Resistencia en Parrillas: Mínimo 50 Kilos. • Cantidad Total de Parrillas Cuatro (4) Unidades con alturas ajutables. • Iluminación Interna Tipo Led. Entrega de equipo con protector externo de sobre-corriente (breakermatic).</t>
  </si>
  <si>
    <t>Todos los grupos de edad</t>
  </si>
  <si>
    <t xml:space="preserve">Se requieren aproximadamente entre 80 y 120 equipos en diferentes unidades operatvas
Se requiere aprobación de las muestras por parte del referente técnico de la subdirección administrativa y financiera y el área de apoyo logísitco de la SDIS. Se cuenta con disponibilidad técnica del profesional referentes. Se sugiere realizar mantenimiento preventivo a los 12 meses. Garantia de 24 meses. </t>
  </si>
  <si>
    <t>Congelador</t>
  </si>
  <si>
    <t>Dimensiones Exteriores: 700 ancho x 820 fondo x 1900 alto (mm) (+/- 10%).  • Dimensiones Internas: 550 ancho x 670 fondo x 1240 alto (mm) (+/- 10%). • Temperatura Ambiente: Mínimo 43℃. • Poder del Compresor: Que garantice temperaturas acorde a legislación sanitaria vigente. • Voltaje: 110V. • Tipo de Descongelación: Descongelación por resistencia eléctrica. • Rango de Temperatura: Menor o igual a -18°C • Método de Enfriamiento: No Frost. • Capacidad: 550 - 600 Litros. • Material: Acero Inoxidable. Cierre de Puerta Hermético-Perte de vidrio templado  • Ruedas con Seguro de Movimiento. • Control Digital de Temperatura con servicio de garantía y mantenimieto en Bogotá. • Parrillas en Acero inoxidable. • Puerta en Acero inoxidable. • Tipo de refrigerante acordes a resolución 634 de 2022. • Dimensiones Parrillas: 530 ancho x 640 fondo x 1220 alto (mm) (+/- 10%). • Resistencia en Parrillas: Mínimo 50 Kilos. • Cantidad Total de Parrillas Cuatro (4) Unidades con alturas ajutables. • Iluminación Interna Tipo Led. Entrega de equipo con protector externo de sobre-corriente (breakermatic).</t>
  </si>
  <si>
    <t>Licencias</t>
  </si>
  <si>
    <t xml:space="preserve">SISTEMA OPERATIVO: WINDOWS 11 PROFESIONAL
OFFICE: A PERPETUIDAD PARA JARDINES , SALAS DE CAPACITACIÓN EN
CDC
ANTIVIRUS: BIT DEFENDER EN SU ULTIMA VERSIÓN </t>
  </si>
  <si>
    <t>Horno microondas</t>
  </si>
  <si>
    <t xml:space="preserve">UNIDAD    </t>
  </si>
  <si>
    <t>Horno microondas de 110 V, 20-25 L y Potencia 900 W. Color negro o gris. Garantia de 3 años.</t>
  </si>
  <si>
    <t>Tablet de 11 pulgadas</t>
  </si>
  <si>
    <t xml:space="preserve">UNIDAD  </t>
  </si>
  <si>
    <t xml:space="preserve">
Pantalla: 11 pulgadas, resolución mínima 1920 × 1200
Procesador: Octa-core
Memoria RAM: 8 GB
Almacenamiento: 128 GB, ampliable por microSD
Sistema operativo: Android 15
Conectividad: Wi-Fi, Bluetooth, incluye cable USB-C para cada una.
Batería: mínimo 7000 mAh + cargador para cada una.
Garantía: mínimo 1 año, incluye forros resistentes para cada tablet.</t>
  </si>
  <si>
    <t>TELON ELECTRICO DE PROYECCION PARA AUDITORIO</t>
  </si>
  <si>
    <r>
      <t xml:space="preserve">TELON DE PROYECCION PARA AUDITORIO AUTOMATICO, SE DEBE ENTREGAR CON CONTROL REMOTO PARA EL MANEJO,
</t>
    </r>
    <r>
      <rPr>
        <b/>
        <sz val="16"/>
        <color theme="1"/>
        <rFont val="Arial Narrow"/>
        <family val="2"/>
      </rPr>
      <t xml:space="preserve"> Área de proyección (Medidas):
Ancho: 2,65 m (aprox. 104.6 pulgadas)
Alto: 1,50 m (aprox. 58.9 pulgadas)
</t>
    </r>
    <r>
      <rPr>
        <sz val="16"/>
        <color theme="1"/>
        <rFont val="Arial Narrow"/>
        <family val="2"/>
      </rPr>
      <t>EN MATERIAL DE ALTA CALIDAD, TIPO DE TELA BLANCA FLASH MATE, TIPO DE PROYECCIÓN FRONTAL, DEBE INCLUIR CABLE DE ENCHUFE A LA CORRIENTE DE APROXIMADAMENT 20 METROS, SE DEBE ENTREGAR INSTALADO Y FUNCIONANDO. DEBE SER ADAPTABLE PARA SU INSTALACIÓN A TECHO Y/O PARED. GARANTÍA DE 1 AÑO. DEBE SER ADAPTABLE PARA SU INSTALACIÓN A TECHO Y/O PARED, SE DEBE ENTREGAR CON LAS BASES Y/O SOPORTE S QUE SEAN NECESARIOS PARA SOSTENER Y AGUANTAR EL RESPETIVO PESO DEL TELON DE PROYECCION PARA AUDITORIO, SE DEBE VERIFICAR EL FUNCIONAMIENTO DE LOS ACCESORIOS QUE SE ENTREGUEN CON EL TELON DE PROYECCION PARA AUDITORIO, SE DEBE ENTREGAR LA CANALETA REQUERIDAD, PARA CUBRIR EL CABLE DE PODER DEL TELON,</t>
    </r>
  </si>
  <si>
    <r>
      <t>REJILLA CONSOLA VIDEOJUEGO</t>
    </r>
    <r>
      <rPr>
        <b/>
        <sz val="16"/>
        <color theme="1"/>
        <rFont val="Arial Narrow"/>
        <family val="2"/>
      </rPr>
      <t xml:space="preserve"> (JAULA CONSOLA VIDEO JUEGOS)</t>
    </r>
    <r>
      <rPr>
        <sz val="16"/>
        <color theme="1"/>
        <rFont val="Arial Narrow"/>
        <family val="2"/>
      </rPr>
      <t xml:space="preserve"> </t>
    </r>
  </si>
  <si>
    <t>Protección universal de acero sólido para consola de juegos. Tornillos al piso, escritorio y superficie de trabajo. También se atornilla al costado del escritorio y la pared.
Protección de doble llave en la parte delantera (barra frontal de bloqueo). La barra trasera está asegurada con tornillos de seguridad "ojo de serpiente" resistentes a manipulaciones.
Dimensiones: Ancho: 35 cms - Alto: 10 cms - Largo: 36 cms - Esta medida es importante ya que debe caber una Consola PS4.
Hecho de acero laminado en frío de calibre 16
Color: negro capa de polvo
Apoyos con niveladores. Incluye candado y 2 llaves. Incluye instalacion y su herramienta de instalacion.</t>
  </si>
  <si>
    <t>CONTROL PARA CONSOLA PS4</t>
  </si>
  <si>
    <t>Tipo: control inalámbrico para consola de videojuegos
Compatibilidad: consola PlayStation 4
Conectividad: Bluetooth y conexión USB (micro-USB) para carga y uso cableado, incluye 4 cables Micro USB por cada control compatible para PS4,
Batería: recargable de ion-litio 1000 mAh
Sensores: acelerómetro y giroscopio para detección de movimiento
Panel táctil: touchpad integrado para control adicional
Audio: entrada para audífonos 3.5 mm y altavoz integrado
Funciones adicionales: vibración, barra de luz LED y botón de compartir
Peso aproximado: 210 g
Garantía: 1 año, debe incluir el protector de cada control en silicona. INCLUYE 2 BASES de carga compatible con estos controles a adquirir. La base con Tipo de alimentación: Corriente eléctrica
Material: Plástico
Cantidad de puertos de carga: 2
Largo x Ancho x Altura: 35 cm x 20 cm x 5 cm
Peso:500 g
Con base antideslizante
Con indicador de carga
Con puerto USB
Accesorios incluidos: Cable USB</t>
  </si>
  <si>
    <t>VIDEO JUEGOS</t>
  </si>
  <si>
    <t>Juego Play Station 4 Grand Theft Auto V.  Multijugador. Original en CD</t>
  </si>
  <si>
    <t>Juego PLAYSTATION 4 FIFA 2026 en físico.  Multijugador. Original en CD</t>
  </si>
  <si>
    <t>Juego PLAYSTATION 4 - UFC 4 físico.  Multijugador. Original en CD</t>
  </si>
  <si>
    <t>Juego Play Station 4 - Call Of Duty Modern Warfare III.  Multijugador. Original en CD</t>
  </si>
  <si>
    <t>Juego Play Station 4 Resident Evil Requiem  4.  Multijugador. Original en CD</t>
  </si>
  <si>
    <t>Juego Play Station 4 Need for speed.  Multijugador. Original en CD</t>
  </si>
  <si>
    <t>ESTABILIZADOR O REGULADOR DE ENERGÍA</t>
  </si>
  <si>
    <t>Torre regulador Estabilizador De Voltaje Powest Propc 3000va 2700 w de 8 Tomas Color Negro</t>
  </si>
  <si>
    <t>Camara fotográfica CON MEMORIAS</t>
  </si>
  <si>
    <r>
      <t xml:space="preserve">Kit Cámara Dslr + Lente 18-55mm + Tarjeta SDXC 64GB Clase 10 100mbs
sensor CMOS APS-C de 24,1 MP y un procesador de imagen DIGIC 4+ rango de sensibilidad nativo flexible de ISO 100-6400. video Full HD 1080/30p. 
Especificaciones de memoria extraible SDXC UHS‑I 64GB o 128 
Memorias: </t>
    </r>
    <r>
      <rPr>
        <b/>
        <sz val="16"/>
        <color theme="1"/>
        <rFont val="Arial Narrow"/>
        <family val="2"/>
      </rPr>
      <t xml:space="preserve">SDXC 64 GB – 2 TB
DSLR modernas. Incluye maleta para cada unidad y garantia certificada de 2 años.
</t>
    </r>
    <r>
      <rPr>
        <sz val="16"/>
        <color theme="1"/>
        <rFont val="Arial Narrow"/>
        <family val="2"/>
      </rPr>
      <t xml:space="preserve"> </t>
    </r>
  </si>
  <si>
    <t>LENTE PARA CAMARA</t>
  </si>
  <si>
    <t>Lente  75-300mm F/4-5.6 III. Compatible con camara a adquirir
Puede ser:
 1. Lente zoom estándar (aprox. 18-55 mm) – uso general
2. Lente teleobjetivo (aprox. 55-200 mm o más) – distancia
3. Lente gran angular (aprox. 10-24 mm) – espacios amplios.  Incluye estuche para cada unidad para guardar el lente  y garantia certificada de 2 años.</t>
  </si>
  <si>
    <t>Trípode Cámara fotográfica</t>
  </si>
  <si>
    <t>Trípode Aluminio Profesional Tomas Cenitales Monopie 2.4m. Para cámara y celular. Altura máxima 1,67 m
Altura mínima 47,5 cm
Cabeza Tipo: Cabezal de fluido giratorio de 360 °
- Tipo de bloqueo de pierna: cerraduras de metal de giro rápido autoalineable
- Material: aluminio
- Carga máxima de trípode: 5 kg, Incluye estuche de lona para guardar cada unidad y garantia certificada de 2 años.</t>
  </si>
  <si>
    <t>Software para conmputador Avid Pro Tools 12 HD con dos llaves</t>
  </si>
  <si>
    <r>
      <t>Desarrollador: Avid Pro Tools Hd + auto-tune 9 Pc
Modelo 2024 el mas reciente.
 para</t>
    </r>
    <r>
      <rPr>
        <sz val="16"/>
        <rFont val="Arial Narrow"/>
        <family val="2"/>
      </rPr>
      <t xml:space="preserve"> </t>
    </r>
    <r>
      <rPr>
        <b/>
        <sz val="16"/>
        <rFont val="Arial Narrow"/>
        <family val="2"/>
      </rPr>
      <t>windows 11, perpetua</t>
    </r>
  </si>
  <si>
    <t>Trípode De Cámara Fotográfica</t>
  </si>
  <si>
    <t>Tripode de aluminio estable resistente, de confección solida de alta calidad, cabezal con mango acolchado con amplia rotación de un dial de 360 grados, traperturas estables para las patas con antideslizantes, con accesorios y estuche, longitud de hasta 180 cm, Incluye estuche de lona para guardar  por cada unidad y garantia certificada de 2 años.</t>
  </si>
  <si>
    <t>LICENCIAS</t>
  </si>
  <si>
    <t xml:space="preserve"> OFFICE: OFFICE 365 E3. suscripción a 12 meses. </t>
  </si>
  <si>
    <t>SISTEMA OPERATIVO: WINDOWS 11 PROFESIONAL  perpetua</t>
  </si>
  <si>
    <t>Musicales, deporte, arte y pedagogicos</t>
  </si>
  <si>
    <t>TAMBORA COSTEÑA</t>
  </si>
  <si>
    <t>IDEAL PARA INTERPRETAR RITMOS DE LA COSTA ATLÁNTICA COLOMBIANA Y OCASIONALMENTE PACÍFICA. LA TAMBORA HECHA CON EL CUERO CHIVA. EL TAMAÑO DE LA TAMBORA, TIENE UN PROMEDIO DE 70 CENTÍMETROS Y EL ANCHO 60 CENTÍMETROS. TAMBORA ES ELABORADA CON MADERAS TROPICALES COMO LA CEIBA Y EL BANCO.</t>
  </si>
  <si>
    <t>4 AÑOS A 17 AÑOS</t>
  </si>
  <si>
    <t>TAMBOR LLAMADOR</t>
  </si>
  <si>
    <t>TAMBIÉN LLAMADO TAMBOR MACHO DENTRO DE ESTE FORMATO ATLÁNTICO, PERO CON UNA SONORIDAD QUE BIEN SE PUEDE UTILIZAR PARA OTROS GÉNEROS. TAMBOR ES DE 45CM DE LARGO POR UNOS 25CM DE DIÁMETRO SUPERIOR Y 10CM DE DIÁMETRO.</t>
  </si>
  <si>
    <t>TAMBOR ALEGRE</t>
  </si>
  <si>
    <t>TAMBIÉN LLAMADO TAMBOR HEMBRA DENTRO DE ESTE FORMATO ATLÁNTICO, CON TODO EL ESPÍRITU AFRICANO PALPITANDO EN SU INTERIOR. POSEE UN SOLO PARCHE EN LA BOCA SUPERIOR, TIENE FORMA DE CONO TRUNCADO, DE UNOS 70 CM DE ALTO, UNOS 28 DE DIÁMETRO SUPERIOR Y 25 DE DIÁMETRO INFERIOR.1 SE FABRICA CON TRONCO DE ÁRBOL, CUERO DE LA PIEL DE ANIMAL COMO PARCHE Y SE ENSAMBLA CON ATADURAS O AROS DE ALAMBRE. SE TENSIONA CON CUERDAS Y CUÑAS DE MADERA.</t>
  </si>
  <si>
    <t>GAITAS HEMBRA</t>
  </si>
  <si>
    <t>GAITA HEMBRA EN MADERA DEL CARIBE COLOMBIANO CUERPO DE CARDÓN Y BOQUILLA PLUMA DE PATO</t>
  </si>
  <si>
    <t>GAITAS MACHO</t>
  </si>
  <si>
    <t>GAITA MACHO EN MADERA DEL CARIBE COLOMBIANO CUERPO DE CARDÓN Y BOQUILLA PLUMA DE PATO</t>
  </si>
  <si>
    <t>GUITARRA ACUSTICA PEQUEÑA</t>
  </si>
  <si>
    <t>MINI GUITARRA ACÚSTICA DE FIBRA DE CARBONO TAMAÑO 1/4, PARA VIAJE, CON KIT DE INICIACIÓN PARA NIÑOS, BOLSA DE PROTECCIÓN GRUESA Y LLAVE DE AJUSTE. CUERPO, DIAPASÓN TUERCA Y PUENTE DE FIBRA DE CARBONO. MODELO NOVA GO MINI.</t>
  </si>
  <si>
    <t>METALOFONO XILOFONO</t>
  </si>
  <si>
    <t>METALOFONO CROMÁTICO DE 25 PLACAS METÁLICAS. EQUIPADO CON ESTUCHE EN MADERA Y AGARRADERA CON SUS RESPECTIVAS BAQUETAS</t>
  </si>
  <si>
    <t xml:space="preserve">CABLE DE CONEXIÓN ENTRE GUITARRA Y AMPLIFICADOR  O BAJO Y AMPLIFICADOR </t>
  </si>
  <si>
    <t>CABLE 6.35 DE AUDIO ESTÉREO, POSUGEAR NYLON TRENZADO 6.35 MM 1/4 MACHO A MACHO JACK TRS INSTRUMENTO CABLE PARA GUITARRA/BAJO/TECLADO</t>
  </si>
  <si>
    <t xml:space="preserve">TECLADO SENSIBLE Y BASE </t>
  </si>
  <si>
    <t>TECLADO U ORGANETA DE TECLA SENSIBLE A LA VELOCIDAD DE 61 TECLAS, DE 5 OCTAVAS, 622 VOCES DE ALTA CALIDAD CON MUESTREO MEJORADO, 48 NOTAS DE POLIFONÍA, EFECTOS DSP Y 205 ESTILOS DE AUTO ACOMPAÑAMIENTO,150 TIPOS DE ARPEGIO, 26 TIPOS DE ARMONIZACIÓN, BASE METÁLICA Y ESTUCHE SEMIDURO.</t>
  </si>
  <si>
    <t>MARACAS SALSERAS</t>
  </si>
  <si>
    <t>MARACAS EN MADERA Y CUERO PINTADAS, MEDIDAS APROXIMADAS 30 * 10 Cms</t>
  </si>
  <si>
    <t>PLASTILINA</t>
  </si>
  <si>
    <t>Plastilina de 500 gramos  set de 6 libras colores surtidos .textura suave , si. Ingredientes tóxicos</t>
  </si>
  <si>
    <t>DELANTALES  PARA PINTAR NIÑOS</t>
  </si>
  <si>
    <t>Delantal infantil para manualidades, o pintar.
Material 100% Poliester.
Variedad de diseños (jardinera, Animales y mas).
Viene en diferentes colores y diseños. Tiene unos pequeños bolsillos.
Diferentes tallas: 8 – 10 – 12</t>
  </si>
  <si>
    <t>6 AÑOS A 12 AÑOS</t>
  </si>
  <si>
    <t>10 POR CADA TALLA</t>
  </si>
  <si>
    <t>DELANTAL PARA PINTAR TALLAS GRANDES</t>
  </si>
  <si>
    <t>Fabricado en 100% algodón, ofreciendo una gran comodidad y transpirabilidad.
Dispone de un bolsillo frontal que te permite tener a mano las herramientas y materiales que necesitas.
Dimensiones: 85 cm de altura (+ lazo para el cuello) x 67 cm de ancho, adaptándose a diferentes tallas.
Color gris, que aporta un toque moderno y elegante a tu look artístico.</t>
  </si>
  <si>
    <t>13 A 17 AÑOS</t>
  </si>
  <si>
    <t>VINILOS</t>
  </si>
  <si>
    <t>VINILO POR X 6 UNIDADES COLORES SURTIDOS POR 120 GR</t>
  </si>
  <si>
    <t>TEMPERAS</t>
  </si>
  <si>
    <t>CAJA DE TEMPERAS X 6 UNIDADES COLORES SURTIDOS</t>
  </si>
  <si>
    <t xml:space="preserve">BLOCK ORIGAMI </t>
  </si>
  <si>
    <t>20 X 20 CMS. 50 HOJAS</t>
  </si>
  <si>
    <t>KIT DE PINCELES EN MADERA PARA ACUARELA</t>
  </si>
  <si>
    <t xml:space="preserve">JUEGO DE PINCELES DE PINTURA DE MANGO LARGO (LONGITUD MEDIA: 11.8 PULGADAS) – 15 PINCELES DE PINTURA DE CERDAS SINTÉTICAS (LONGITUD MEDIA APROXIMADA: 12 PULGADAS) Y UN CEPILLO DE LAVADO PLANO DE 1 PULGADA.  Nª 6,8,10,12 </t>
  </si>
  <si>
    <t>KIT DE PINCELES EN MADERA PARA ACUARELA DELINEADORES</t>
  </si>
  <si>
    <t>JUEGO DE PINCELES DE PINTURA MANGO CORTO- 6 PINCELES DE PINTURA DE CERDAS SINTÈTICAS Nª 0 AL 000</t>
  </si>
  <si>
    <t>ACUARELAS DE DIFERENTES COLORES</t>
  </si>
  <si>
    <t>10 ML COLORES SURTIDOS X 12 UND, ACUARELAS EN TUBO</t>
  </si>
  <si>
    <t>PAPEL ACUARELA</t>
  </si>
  <si>
    <t>240 GRS 1/4 X 5 UND, BASE EN ALGODON</t>
  </si>
  <si>
    <t>BLOCK PERGAMINO</t>
  </si>
  <si>
    <t>90 GRS 1/8 50 HOJAS BURCO</t>
  </si>
  <si>
    <t>SET DE PINCELES REDONDOS EN MADERA</t>
  </si>
  <si>
    <t>6 UNIDADES TAMA OS 2,4,6,8,10,12 CERDA NATURAL</t>
  </si>
  <si>
    <t>SET PINCEL PLANOS EN MADERA</t>
  </si>
  <si>
    <t>6 UNIDADES 2,4,6,8,10,12 SINTETICO/NATURAL</t>
  </si>
  <si>
    <t>JUEGO LAPIZ CARBONCILLO</t>
  </si>
  <si>
    <t>CONTE SURTIDO REF: 6217501062</t>
  </si>
  <si>
    <t>ESCARCHA LIQUIDA</t>
  </si>
  <si>
    <t>60 ML COLORES SURTIDOS</t>
  </si>
  <si>
    <t>LANA ROLLO</t>
  </si>
  <si>
    <t>COLORES SURTIDO 90 METROS * 50 GRS</t>
  </si>
  <si>
    <t>PAPEL MANTEQUILLA</t>
  </si>
  <si>
    <t>70X100 41G   Y BLOCK DE 1/8 40GR</t>
  </si>
  <si>
    <t xml:space="preserve">PAPEL BOND </t>
  </si>
  <si>
    <t>PLIEGOS Y 1/4 BASE 28 DE 160 GR</t>
  </si>
  <si>
    <t>PAPEL ALUMINIO</t>
  </si>
  <si>
    <t xml:space="preserve">ROLLO 100 MTS GROSOR 0,2 MM </t>
  </si>
  <si>
    <t>PAPEL SEDA</t>
  </si>
  <si>
    <t xml:space="preserve">PLIEGO DE 51 x 76 CM. 17 GR ALTA RESISTENCIA A LA DECOLORACION PROVOCADA POR LA LUZ Y EL AGUA </t>
  </si>
  <si>
    <t>COLORES SURTIDOS</t>
  </si>
  <si>
    <t>LIENZO</t>
  </si>
  <si>
    <t>Bastidor Lienzos 30 x 40 cm</t>
  </si>
  <si>
    <t>Bastidor lienzos 20 x 20 cm</t>
  </si>
  <si>
    <t>Bastidor lienzos 35 x 50 cm</t>
  </si>
  <si>
    <t>ESPONJAS</t>
  </si>
  <si>
    <t>Rodillos De Espuma Paquete De 3 Tamaños Diferentes</t>
  </si>
  <si>
    <t xml:space="preserve">PAPEL CANSON </t>
  </si>
  <si>
    <t xml:space="preserve">PLIEGO DE 250 G/M2 CLACO NATURAL </t>
  </si>
  <si>
    <t>PAPEL INGRES</t>
  </si>
  <si>
    <t xml:space="preserve">PLIEGO 50 x 70 CM  160 GR  </t>
  </si>
  <si>
    <t>PAPEL CALIPSO</t>
  </si>
  <si>
    <t xml:space="preserve">PLIEGO 50 x 70 CM  26 G X m2  COLORES SURTIDOS </t>
  </si>
  <si>
    <t xml:space="preserve">BLOCK PAPEL IRIS </t>
  </si>
  <si>
    <t>BLOCK IRIS A4 40 HOJAS</t>
  </si>
  <si>
    <t xml:space="preserve">ESTILETES </t>
  </si>
  <si>
    <t>ESTILETES PLÁSTICOS X 22 UDS DOBLE PUNTA MULTIUSO BICOLOR</t>
  </si>
  <si>
    <t>YOYOS</t>
  </si>
  <si>
    <t>YOYO ELABORADO EN MADERA DE DIFERENTES COLORES Y TAMAÑOS</t>
  </si>
  <si>
    <t>5 AÑOS A 17 AÑOS</t>
  </si>
  <si>
    <t>ÁBACOS</t>
  </si>
  <si>
    <t>ELABORADOS EN  MADERA</t>
  </si>
  <si>
    <t xml:space="preserve">JUEGOS DE CONSTRUCCIÓN GIGANTES </t>
  </si>
  <si>
    <t>BLOQUES ELABORADOS EN POLIPROPILENO DE ALTA CALIDAD, GRANDES Y LIGEROS JUEGO DE 48 PIEZAS. MEDIDAS APROXIMADAS DE LAS PIEZAS MÁS GRANDES 30 CM DE LARGO X 15 CM DE ANCHO Y 9 CM DE ALTO. MEDIDAS APROXIMADAS DE LAS PIEZAS PEQUEÑAS 15 CM DE ANCHO X 15 CM DE LARGO Y 9 CM DE ALTO. ESTUCHE CON AGARRADERAS Y CREMALLERA RESISTENTE.</t>
  </si>
  <si>
    <t>ARCILLA</t>
  </si>
  <si>
    <t>ARCILLA ARTISTICA. POR 500 GRAMOS, EMPACADA EN BOLSA PLÁSTICA</t>
  </si>
  <si>
    <t>JUEGO DE MATEMATICAS MULTIPLICACION</t>
  </si>
  <si>
    <t>ELABORADO EN MDF BORDES CON PERFECTO ACABADO, IMPRESIÓN SERIGRAFICA Y TINTAS UV ATOXICAS, CONTIENE 1 TABLERO BASE Y 10 FICHAS MULTIPLICADOR 100 BOLITAS, 100 TARJETAS, 1 MARCADOR. EMPAQUE CAJA DE MADERA O PLASTICA</t>
  </si>
  <si>
    <t>JUEGOS DE MATEMATICAS OPERACIONES BASICAS</t>
  </si>
  <si>
    <t>LOTERIA: ELABORADA EN MDF CON IMPRESIÓN SERIGRAFICA EN POLICROMIA A BASE DE TINTAS UV NO TOXICAS Y ACABADO NATURAL.   MEDIDAS MINIMAS: 24*12*4 CMS. MÍNIMO 3 TABLEROS, 18 FICHAS. EMPAQUE CAJA DE MADERA O PLASTICA</t>
  </si>
  <si>
    <t>KIT  PARA HACER BISUTERÍA</t>
  </si>
  <si>
    <t xml:space="preserve">HECHO DE PLÁSTICO ABS DE ALTA CALIDAD, SIN BPA, SIN OLOR, SUPERFICIE LISA, QUE NO DAÑE LAS MANOS DE LOS NIÑOS. 6000 PZAS CON VARIEDAD EN ELEMENTOS </t>
  </si>
  <si>
    <t>CAJA DE COLORES</t>
  </si>
  <si>
    <t xml:space="preserve">CAJA DE COLORES X 24 UNIDADES </t>
  </si>
  <si>
    <t>2 AÑOS A 17 AÑOS</t>
  </si>
  <si>
    <t>BITACORA DE DIBUJO</t>
  </si>
  <si>
    <t>BITACORA DE DIBUJO 1/2 CARTA</t>
  </si>
  <si>
    <t>PAÑUELOS PARA DANZA</t>
  </si>
  <si>
    <t xml:space="preserve">Paquete de 6 pañuelos de danza y malabares para decoración, colores surtidos, 60x60 cm </t>
  </si>
  <si>
    <t>PINTURA MAQUILLAJE ARTISTICO</t>
  </si>
  <si>
    <t>PINTURA X 10 UNIDADES PARA MAQUILLAJE ARTISTICO, MAQUILLAJE TIPO LIQUIDO, COLORES SURTIDOS, HIPOALERGÈNICO</t>
  </si>
  <si>
    <t xml:space="preserve"> DIADEMAS DE BALACAS DE ANIMALES</t>
  </si>
  <si>
    <t>DIADEMAS DE BALACAS CON OREJAS DE ANIMALES, EN PLÁSTICO</t>
  </si>
  <si>
    <t xml:space="preserve">TUTU DE COLORES </t>
  </si>
  <si>
    <t>TUTÚ PARA NIÑAS ESTÁ HECHO DE TUL DE POLIÉSTER 100%, COLORES PASTELES VARIADOS, CON TERMINADOS EN LOS BORDES.</t>
  </si>
  <si>
    <t xml:space="preserve">PANTALONETAS PARA PISCINA PARA NIÑO </t>
  </si>
  <si>
    <t xml:space="preserve">PANTALONETA PISCINA DE BAÑO EN MATERIAL LICRADO EN TALLAS 8 - 10 - 12 - 14 - 16 COLOR NEGRO </t>
  </si>
  <si>
    <t>8 AÑOS A 17 AÑOS</t>
  </si>
  <si>
    <t>10 TALLA 10, 10 TALLA 12, 20 TALLA 14-20TALLA 16</t>
  </si>
  <si>
    <t xml:space="preserve">VESTIDO DE BAÑO NIÑA </t>
  </si>
  <si>
    <t xml:space="preserve">VESTIDO DE BAÑO PARA LAS NIÑAS 1 PIEZA EN MATERIAL LICRADO  TALLAS 8 - 10 - 12 - 14 - 16 </t>
  </si>
  <si>
    <t xml:space="preserve">GORROS DE NATACIÒN </t>
  </si>
  <si>
    <t>GORRO DE NATACION SURTIDO EN SILICONA EN TALLAS S, M Y L</t>
  </si>
  <si>
    <t xml:space="preserve">20 TALLAS S- 40 TALLAS M-40 TALLA L </t>
  </si>
  <si>
    <t xml:space="preserve">PATÍN EN LINEA </t>
  </si>
  <si>
    <t>PATÍN EN LINEA EXPANDIBLE
MODELO: SEMIPROFESIONALES
TALLAS: XS( 24-27) S(28-33) M(34-38)
COLORES: MORADO, ROJO, AZUL Y NEGRO
INCLUYE KIT DE PROTECCIÓN: CASCO, CODERA, RODILLERA Y ANTIFRACTURANTES
MATERIAL LLANTA: GOMA POLIURETANO
CHASIS TOTALMENTE EN ALUMINIO
RODAMIENTO ABEC-7</t>
  </si>
  <si>
    <t>TALLA  XS: 15 - TALLA S:20 TALLA M:25</t>
  </si>
  <si>
    <t>El pollo Pepe</t>
  </si>
  <si>
    <t xml:space="preserve">LITERATURA INFANTIL. IDIOMA ESPAÑOL LATINO </t>
  </si>
  <si>
    <t>0 A 5 AÑOS</t>
  </si>
  <si>
    <t>A qué sabe la luna</t>
  </si>
  <si>
    <t>La oruga muy hambrienta</t>
  </si>
  <si>
    <t>¿De qué color es un beso?</t>
  </si>
  <si>
    <t>Buenas noches luna</t>
  </si>
  <si>
    <t>El monstruo de colores</t>
  </si>
  <si>
    <t>6 a 8 años</t>
  </si>
  <si>
    <t>Hoy me siento</t>
  </si>
  <si>
    <t>Adivina cuánto te quiero</t>
  </si>
  <si>
    <t>El punto</t>
  </si>
  <si>
    <t>Orejas de mariposa</t>
  </si>
  <si>
    <t>9 a 12 años</t>
  </si>
  <si>
    <t>El cazo de Lorenzo</t>
  </si>
  <si>
    <t>Soy un artista</t>
  </si>
  <si>
    <t>El libro negro de los colores</t>
  </si>
  <si>
    <t>El jardín curioso</t>
  </si>
  <si>
    <t>Cuentos de buenas noches para niñas rebeldes</t>
  </si>
  <si>
    <t>13 a 17 años</t>
  </si>
  <si>
    <t>Me llamo Malala</t>
  </si>
  <si>
    <t>El Lorax</t>
  </si>
  <si>
    <t>Somos agua</t>
  </si>
  <si>
    <t>La gran fábrica de palabras</t>
  </si>
  <si>
    <t>LA LLORONA LOCAJosé Barros</t>
  </si>
  <si>
    <t>LA MUJER DE JOBO O EL ORIGEN DE LOS COLORES Celso Román</t>
  </si>
  <si>
    <t>LIBRO QUE CANTAYolanda Reyes</t>
  </si>
  <si>
    <t>MI BUENAVENTURAPetronio Álvarez</t>
  </si>
  <si>
    <t>PASTORCITARafael Pombo</t>
  </si>
  <si>
    <t>TODOS HACEMOS DE TODO Madalena Matoso</t>
  </si>
  <si>
    <t>TREMENDO ENREDOAna Maria Machado</t>
  </si>
  <si>
    <t>WILLY EL TÍMIDOAnthony Browne</t>
  </si>
  <si>
    <t>ABRAZA TU MIEDO Miguel Mendoza Luna</t>
  </si>
  <si>
    <t>ADIVINALO SI PUEDESSERGIO ANDRICAIN. ANTONIO ORLANDO RODRIGUEZ</t>
  </si>
  <si>
    <t>BORIS Y LAS MANZANASSergio y Maya Missana</t>
  </si>
  <si>
    <t>CAMA PARA TRESCarmen Reid</t>
  </si>
  <si>
    <t>CARNAVALITOLuis Dario Bernal Pinilla</t>
  </si>
  <si>
    <t>COMO ERA YO CUANDO ERA UN BEBÉJeanne Willis</t>
  </si>
  <si>
    <t>COMPARSA DE LOS ANIMALESLuis Darío Bernal</t>
  </si>
  <si>
    <t>ATLAS DE COLOMBIANo aplica</t>
  </si>
  <si>
    <t>DICCIONARIO DE ESPAÑOLNo aplica</t>
  </si>
  <si>
    <t>DOROTEA Y MIGUELKeiko Kasza</t>
  </si>
  <si>
    <t>EL CAIMÁN VA AL AMAZONASACOSTA PATRICIA</t>
  </si>
  <si>
    <t>EL LIBRO DE ANTON PIRULEROAntonio Orlando Rodríguez</t>
  </si>
  <si>
    <t>EL PRINCIPITOAntoine de Saint-Exupéry</t>
  </si>
  <si>
    <t>EL PUENTE ESTA QUEBRADO Celso Román</t>
  </si>
  <si>
    <t>EL SOÑADOR DEL ESTANQUE Celso Román</t>
  </si>
  <si>
    <t>LA PRINCESA Y EL GUISANTE Hans Christian Andersen</t>
  </si>
  <si>
    <t>LAS COSAS DE LA CASACelso Román</t>
  </si>
  <si>
    <t>LOS DERECHOS DE LOS NIÑOSMaría José Ferrada</t>
  </si>
  <si>
    <t>LOS SECRETOS DEL ABUELO SAPOKeiko Kasza</t>
  </si>
  <si>
    <t>MAMA ELEFANTE ES GENIALGABRIELA KESELMAN PORTER</t>
  </si>
  <si>
    <t>MEJOR ABRAZO DEL MUNDOSarah Nash</t>
  </si>
  <si>
    <t>MI PRIMER LIBRO DE LOS OPUESTOSPatricia Magaña Rueda, Ana Cecilia Rébora Gómez.</t>
  </si>
  <si>
    <t>MIS COLORESOlga Cuéllar</t>
  </si>
  <si>
    <t>MIS OPUESTOSOlga Cuéllar.</t>
  </si>
  <si>
    <t>MONSTRUOS EN MI ALMOHADALuisa Noguera</t>
  </si>
  <si>
    <t>NIÑO MARRONZiraldo Alves Pinto</t>
  </si>
  <si>
    <t>OSITO LIMPIO Y OSITO SUCIOHANS GARTNER.</t>
  </si>
  <si>
    <t>MI PAPA ES MÁGICOCelso Román</t>
  </si>
  <si>
    <t>RAPITO Y SAPÓN Alekos</t>
  </si>
  <si>
    <t>RONDA QUE RONDAOlga Lucía Jiménez</t>
  </si>
  <si>
    <t>SE VA EL CAIMÁNJosé María Peñaranda</t>
  </si>
  <si>
    <t>TIO CONEJO ESTA ENAMORADOCarmen Alvarado</t>
  </si>
  <si>
    <t>TODOS DEJAMOS LOS PAÑALES Andrée Salom Safi</t>
  </si>
  <si>
    <t>UNA CENA ELEGANTEKeiko Kasza</t>
  </si>
  <si>
    <t>WILLY EL CAMPEONAnthony Browne</t>
  </si>
  <si>
    <t>YO VOY A IR AL COLEGIOAndrée y Salom Safi</t>
  </si>
  <si>
    <t>LA FAMILIA CERDA</t>
  </si>
  <si>
    <t>MANGA EXTREMO. TECNICAS PARA DIBUJAR, ENTINTAR Y COLOREAR</t>
  </si>
  <si>
    <t>LITERATURA ARTISTICA</t>
  </si>
  <si>
    <t>MEGA MANGA: LA GUÍA COMPLETA PARA EL DIBUJO MANGA</t>
  </si>
  <si>
    <t>HARING. AUTOR:ALEXANDRA KOLOSSA. ED.TASCHEN</t>
  </si>
  <si>
    <t>POP ART. AUTOR: TILMA. OSTERWOLD. ED. TASCHEN</t>
  </si>
  <si>
    <t>BASQUIAT. AUTOR: HANZ WERNER HOLZWARTH. ED.TASCHEN</t>
  </si>
  <si>
    <t>NO IMPORTA LA DISTANCIA. UN GIRO INESPERADO. ...</t>
  </si>
  <si>
    <t>· EL EXTRAÑO MUNDO DE JACK. EL VIAJE DE ZERO. ...</t>
  </si>
  <si>
    <t>· EL MENSAJERO DE AGARTHA, MARIO MENDOZA</t>
  </si>
  <si>
    <t>· HARRY POTTER HARRY POTTER Y LA PIEDRA FILOSOFAL.</t>
  </si>
  <si>
    <t>· HARRY POTTER Y LA CÁMARA SECRETA. ...</t>
  </si>
  <si>
    <t>· HARRY POTTER Y EL PRISIONERO DE AZKABAN. ...</t>
  </si>
  <si>
    <t>· HARRY POTTER Y EL CÁLIZ DE FUEGO. ...</t>
  </si>
  <si>
    <t>· HARRY POTTER Y LA ORDEN DEL FÉNIX. ...</t>
  </si>
  <si>
    <t>· HARRY POTTER Y EL MISTERIO DEL PRINCIPE. ...</t>
  </si>
  <si>
    <t>· HARRY POTTER Y LAS RELIQUIAS DE LA MUERTE - PARTE 1.</t>
  </si>
  <si>
    <t>· ME LLAMO GOA 1. EL DÍA QUE SE PARÓ EL MUNDO', DE MIRIAM TIRADO</t>
  </si>
  <si>
    <t>· 'ELEANOR Y PARK' DE RAINBOW ROWELL</t>
  </si>
  <si>
    <t>· 'INVISIBLE' DE ELOY MORENO</t>
  </si>
  <si>
    <t>· 'LA CHICA INVISIBLE' DE BLUE JEANS TRIALOGIA</t>
  </si>
  <si>
    <t>· LA LECCIÓN DE AUGUST' DE R.J. PALACIO</t>
  </si>
  <si>
    <t>· LA INCREIBLE HISTORIA DEL CHICO DEL MILLLON -DAVID WALLIAMS</t>
  </si>
  <si>
    <t>· EL CAPITAN CALZONCILLOS LA SAGA</t>
  </si>
  <si>
    <t>· EL PERROBOT -DAVID WALLIAMS</t>
  </si>
  <si>
    <t>· LA ABUELA GAMSTER -DAVID WALLIAMS</t>
  </si>
  <si>
    <t>· LOS ONCE</t>
  </si>
  <si>
    <t>· EL DIARIO DE GREG –JEFF KINNEY</t>
  </si>
  <si>
    <t>· EL DIARIO DE NIKKI-RACHEL RENNE SUSSELL</t>
  </si>
  <si>
    <t>· BRUJAULA DORADA</t>
  </si>
  <si>
    <t>· UNA SERIE DE EVENTOS DESAFORTUNADOS</t>
  </si>
  <si>
    <t>· LA HISTORIA INTERMINABLE – MICHAEL ENDE</t>
  </si>
  <si>
    <t>· MOMO MICHAEL ENDE</t>
  </si>
  <si>
    <t>· BAJO LA MISMA ESTRELLA- JOHN GREEN</t>
  </si>
  <si>
    <t xml:space="preserve">· DONDE LOS ARBOLES CANTAN DE LAURA GALLEGO </t>
  </si>
  <si>
    <t>· EL PRINCIPE DEL SOL – CLAUDIA RAMIRES LOMELI</t>
  </si>
  <si>
    <t>· MENTIRA – CARE SANTOS</t>
  </si>
  <si>
    <t>· EL FUTURO ES FEMENINO- SARA CANO</t>
  </si>
  <si>
    <t>· PERCY JACKSON EL LADRON EL RAYO</t>
  </si>
  <si>
    <t>· EL DIARIO DE ANA FRANK</t>
  </si>
  <si>
    <t>CUADERNO ESCRITURA CREATIVA</t>
  </si>
  <si>
    <t>Imágenes del cuerpo humano.​</t>
  </si>
  <si>
    <t>Láminas anatómicas del cuerpo humano, para prevención de violencia sexual</t>
  </si>
  <si>
    <t>6 a 11 años</t>
  </si>
  <si>
    <t>Galones de pintura para exterior</t>
  </si>
  <si>
    <t>Pintura para exteriores en diversos colores para pintar murales</t>
  </si>
  <si>
    <t>12 a 17 años</t>
  </si>
  <si>
    <t>COLORES 2 AMARILLOS 1 AZUL 1 ROJO BALANCO Y NEGRO-FECHA DE VENCIMIENTO A LARGO TIEMPO</t>
  </si>
  <si>
    <t>Brochas de 4 pulgadas</t>
  </si>
  <si>
    <t>Brocha Mona de 4 pulgadas en cerda natural 100% suave</t>
  </si>
  <si>
    <t>Rodillos de 9 pulgadas</t>
  </si>
  <si>
    <t>El rodillo de felpa premium 9 pulgadas</t>
  </si>
  <si>
    <t>Brochas de 1 pulgada</t>
  </si>
  <si>
    <t>Brocha Mona de 1 pulgada en cerda natural 100% suave</t>
  </si>
  <si>
    <t>Micrófono de solapa</t>
  </si>
  <si>
    <t>Micrófono de Solapa Inalámbrico Tipo C Doble Transmisor</t>
  </si>
  <si>
    <t>Cinta adhesiva</t>
  </si>
  <si>
    <t>Rollo de cinta transparente delgada</t>
  </si>
  <si>
    <t>6 a 17 años</t>
  </si>
  <si>
    <t>Tijeras punta roma</t>
  </si>
  <si>
    <t>herramienta manual que sirve para cortar tela, papel, etc. Está formada por dos cuchillas de acero que giran alrededor de un tornillo axial común, respecto al cual se sitúan los filos de corte a un lado y las agarraderas en el lado contrario.</t>
  </si>
  <si>
    <t>Frasco de pegante liquido</t>
  </si>
  <si>
    <t xml:space="preserve">Pegante para papel de 115 G </t>
  </si>
  <si>
    <t xml:space="preserve">Naipes </t>
  </si>
  <si>
    <t>Naipe español, material: cartón, 50 cartas,  Longitud Cartas: 9.5 Ancho Cartas: 6.2 cm. Incluye estuche para almacenar cada unidad.</t>
  </si>
  <si>
    <t>Ajedrez</t>
  </si>
  <si>
    <t>Ajedrez de madera:
Pintura: Natural No tóxica. Medidas: 60 x 60 cms; se compone 1 caja -tablero 40x40 cm. 32 fichas talladas organizadas sobre una base de espuma. 16 fichas claras y 16 fichas oscuras. 24 fichas juego de damas. Ajedrez que el tablero conforma una caja cuando se dobla para guardar las figuras del ajedrez, y con pieza metálica para el cierre, los peones miden 5 cms y el rey 15 cms, Incluye estuche grueso y resistente para almacenar cada unidad.</t>
  </si>
  <si>
    <t>Juego de Damas Chinas</t>
  </si>
  <si>
    <t xml:space="preserve">Juego de Damas Chinas :
• Tablero de madera natural, 11.5" Diámetro
• 60 madera canicas en 6 colores brillantes
• Diseñado por expertos perforaciones asegurar canicas un ajuste cómodo
• Soporta hasta 6 jugadores simultáneos,  Incluye estuche grueso y resistente para almacenar cada unidad.
</t>
  </si>
  <si>
    <t>Juego Cartas UNO</t>
  </si>
  <si>
    <t>Juego cartas UNO: 
Baraja de 112 tarjetas en una mezcla de cuatro colores (rojo, verde, azul y amarillo), además de 8 cartas salvajes y 8 tarjetas de dibujo dos, marcha atrás y saltar en todos los colores. Incluye estuche para guardar cada unidad.</t>
  </si>
  <si>
    <t>Dominó</t>
  </si>
  <si>
    <t>Dominó profesional caja en madera juego fichas casino grande (broche para giro de fichas) de 28 fichas. Color: Crema. Medidas de la caja: Alto 4,3 cm, fondo 6,5 cm y ancho 18, 5 cm. Medidas de las fichas 4,5 cm x 2,3 cm x 6 mm.  Incluye estuche grueso y resistente para almacenar cada unidad.</t>
  </si>
  <si>
    <t>Jenga</t>
  </si>
  <si>
    <t>Jenga grande de madera. Contiene 54 fichas, 4 dados,  funda apilable e instrucciones,  Incluye estuche grueso y resistente para almacenar cada unidad.</t>
  </si>
  <si>
    <t>Parqués</t>
  </si>
  <si>
    <t>Parqués Imantado Doble Cara
 Diseño ALEATORIO
Parqués doble cara imantado 6  puestos.
Incluye:
24 fichas en 6 diferentes colores.
Medida de las fichas: 28 mm x 15 mm.
2 dados.
Medidas: 1 cm x 1cm.  Incluye estuche grueso y resistente para almacenar cada unidad.</t>
  </si>
  <si>
    <t>Twister</t>
  </si>
  <si>
    <t>Twister  para  2 a 4 jugadores
• Incluye alfombrilla de vinilo, tabla giratoria (spinner) con flecha y base de plástico, Incluir instrucciones, Incluye estuche grueso y resistente para almacenar cada unidad.</t>
  </si>
  <si>
    <t>Paquete de laminas de acetatos 
tamaño carta</t>
  </si>
  <si>
    <t>PAQUETE x 12 unidades</t>
  </si>
  <si>
    <t>Lamina Acetato Transparente Tamaño Carta X 12 Unidades</t>
  </si>
  <si>
    <t>15 paquetes de 12 unidades</t>
  </si>
  <si>
    <t>Arcilla</t>
  </si>
  <si>
    <t>Arcilla natural escolar + 2 herramientas 
 De uso escolar, para artesanías, manualidades
 No contiene químicos
1000g</t>
  </si>
  <si>
    <t xml:space="preserve">blocks de papel pergamino </t>
  </si>
  <si>
    <t xml:space="preserve">BLOCK </t>
  </si>
  <si>
    <t>de 145 g x 10 unidades, Papel suave, libre de ácido, para técnicas secas. ( por blocks)</t>
  </si>
  <si>
    <t>3 blocks</t>
  </si>
  <si>
    <t xml:space="preserve"> chinches planos</t>
  </si>
  <si>
    <t>caja x 100</t>
  </si>
  <si>
    <t>cintas adhesiva de pintor</t>
  </si>
  <si>
    <t xml:space="preserve">PAQUETE </t>
  </si>
  <si>
    <t>cinta de enmascarar pintura automotriz - resistente al calor cabina de pintura, 1.41 pulgadas x 60 yardas, paquete de 6 rollos. Incluye estuche para almacenar todos los paquetes. ( por paquetes)</t>
  </si>
  <si>
    <t>10 paquetes x 6 rollos</t>
  </si>
  <si>
    <t>Set de arcilla polimérica</t>
  </si>
  <si>
    <t xml:space="preserve">SET X 12 </t>
  </si>
  <si>
    <t>Kit de arcilla polimérica en presentación de 500 gramos, con mezcla de colores clásicos surtidos, ideal para modelado, escultura. La arcilla debe ser de tipo termoendurecible (que se solidifica mediante horneado a baja temperatura), no tóxica, de textura suave y fácil de manipular. El kit debe incluir una variedad de colores básicos, adecuados para crear figuras, accesorios o elementos decorativos. Presentación en empaque cerrado que proteja el material del polvo y la resequedad.  clásica gapoart. incluye estuche para almacenar los 5 set x 12.</t>
  </si>
  <si>
    <t>Lienzos de lona</t>
  </si>
  <si>
    <t>2 m x 1m x 3cm, incluye estuche para guardar los 5 lienzos</t>
  </si>
  <si>
    <t xml:space="preserve">Pintura Acrilica </t>
  </si>
  <si>
    <t>estuches resistentes de pintura acrílica x12 unidades 60ml.</t>
  </si>
  <si>
    <t>recipientes para mezclar pintura</t>
  </si>
  <si>
    <t>PAQUETES</t>
  </si>
  <si>
    <t>Vasos de Mezcla 350ml (Pack 5ud), incluye estuche para almacenar todas las cantidades.</t>
  </si>
  <si>
    <t>20 pack de 5 unid</t>
  </si>
  <si>
    <t>kit herramientas de modelado</t>
  </si>
  <si>
    <t>kit x 9 unid</t>
  </si>
  <si>
    <t>Kit Herramientas Plasticas Modelado Plastilina/arcilla X9und, Forma
lineal, plástico reutilizable, de doble cara, herramientas de cerámica para dar forma y esculpir arcilla, decoración de palos, kit de suministros, Tamaño: 16-17,2 cm / 6,3-6,8 pulgadas,  incluye estuche para almacenar cada kit las cantidades.</t>
  </si>
  <si>
    <t>4 kits</t>
  </si>
  <si>
    <t>KIT PARA SERIGRAFIA</t>
  </si>
  <si>
    <t>kit</t>
  </si>
  <si>
    <t>Kit de serigrafía:
 2 marcos de serigrafía de seda de madera 10 x 14 pulgadas y 8 x 10 pulgadas con malla blanca 110
 1 escobilla de serigrafía de 9.4 pulgadas
 1 rascador de plástico de 6.8 pulgadas
1 rollo de cinta de máscara y 10 varillas de madera, 0.3 fl oz, 0.3 fl oz, 0.3 fl oz 
2 Vasos de plástico de 1 litro
5 Guantes, 
5 piezas de purpurina fina brillante de 1000gr cada una, ROSADA, dorada, azul, y verde todas brillantes.
Emulsión fotográfica  incluida de 1 litro
10 Película transparente de inyección de tinta - impermeable tamaño A4, para serigrafía, incluye estuche antifluido por cada kit</t>
  </si>
  <si>
    <t>10 KITS</t>
  </si>
  <si>
    <t>marcos de serigrafía</t>
  </si>
  <si>
    <t>marco de madera 30x50 cms diseño de malla densa, aproximadamente 8-20 mallas por cm, transpirable y permeable al agua, fuerte y duradero.  Incluye estuche grueso y resistente para almacenar cada unidad.</t>
  </si>
  <si>
    <t>Overoles para pintura</t>
  </si>
  <si>
    <t>Overol  antifluido para pintura deben ser impermeables, ligeros y resistentes a salpicaduras químicas. Generalmente confeccionados en poliéster recubierto de PVC, polietileno (como Tyvek) o telas no tejidas (polítex), incluyen capucha, cierre frontal cubierto y elásticos en muñecas/tobillos para sellar contra partículas y líquidos. Tallas: S, M y L, 3 de cada una, incluye garantia del material en costuras y durabilidad.</t>
  </si>
  <si>
    <t xml:space="preserve">Termofijadora Sublimadora 8 En 1 </t>
  </si>
  <si>
    <t>CARACTERISTICAS :
- Control digital de Tiempo y Temperatura
- 8 Resistencias intercambiables :
- Plancha plana de 38x29
- Estampadora de gorras
- Resistencia de Mugs cilíndrica de 6 onzas
- Resistencia de Mugs cilíndrica de 11 onzas
- Resistencia de Mugs cónica de 12 onzas
- Resistencia de Termos cilíndrica
- Resistencia o almohadilla (espuma) de Platos de 8 y 10 pulgadas.
- Alarma Programable
- Almohadilla Protectora en Silicona
- Rotación Giratoria de 180 grados
- Sensor de tiempo para retroceso automático
- Presión Manual
Debe incluir garantía por 1 año</t>
  </si>
  <si>
    <t>Caja de luz para serigrafía</t>
  </si>
  <si>
    <t>Caja de luz para serigrafía. Detalles:
Características
-Voltaje: 110V
- Interruptor de apagado
- Vidrio de 6mm de espesor
- Medidas: 50cm de largo, 35cm de ancho, 14cm de alto
- Pintura: laca de alta resistencia
- Peso: 11kg
Tipo de operación: Manual. INLCUYE GARANTIA DE 1 AÑO Y ESTUCHE DE ALMACENAMIENTO RESISTENTE Y GRUESO.</t>
  </si>
  <si>
    <t>Emulsionadores para Serigrafia</t>
  </si>
  <si>
    <t>Emulsión fotográfica y sensibilizador Diazo para serigrafía. Tarro por 240 ml. INCLUYE ESTUCHE PARA ALMACENAR QUE RESISTA EL PESO DE TODOS LOS ELEMENTOS.</t>
  </si>
  <si>
    <t>Papel teflonado</t>
  </si>
  <si>
    <t>LAMINA</t>
  </si>
  <si>
    <t>Medidas: 1mx1m</t>
  </si>
  <si>
    <t>Removedor de emulsión</t>
  </si>
  <si>
    <t>Litro de removedor de emulsion Serigrafica, debe tener fecha de vencimiento mayor a 2 años. Incluye empaque antifluido y resistente para almacenar todas las unidades.</t>
  </si>
  <si>
    <t>TINTA PARA SERIGRAFÍA A BASE DE AGUA</t>
  </si>
  <si>
    <t>LITROS</t>
  </si>
  <si>
    <t>TINTA PARA HACER SERIGRAFÍA A BASE DE AGUA, COLORES VARIADOS: 1 LITRO DE CADA COLOR VIBRANTE:  AMARILLO, ROJO, VERDE, AZUL, CAFÉ, BLANCO, MORADO, NEGRO, ANARANJADO, DORADO, PLATEADO Y MAGENTA. Incluye empaque antifluido y resistente para almacenar todas las unidades.  debe tener fecha de vencimiento mayor a 2 años.</t>
  </si>
  <si>
    <t>12 COLORES DE 1 LITRO CD UNO</t>
  </si>
  <si>
    <t>TINTA PARA SERIGRAFÍA PLASTISOL</t>
  </si>
  <si>
    <t>TINTA PARA HACER SERIGRAFÍA PLASTISOL. 8 onzas cada uno. 10 amarillos, 10 azules, 10 rojos, 10 blancos y 10 negros. INCLUIR HOJA DE SEGURIDAD + FICHA TECNICA, DE MANERA QUE LA FECHA DE VENCIMIENTO SUPERE LOS 5 AÑOS AL MOMENTO DE LA ENTREGA. Incluye empaque antifluido y resistente para almacenar todas las unidades.</t>
  </si>
  <si>
    <t>tinta para serigrafía textil por cada color primario, blanco y negro</t>
  </si>
  <si>
    <t xml:space="preserve">20 blanco Extra Opaque 
 20 Negro
 12 Amarillo
 14 Azul
 14 Rojo, DE 500 G /1 KG CADA UNA. INCLUIR HOJA DE SEGURIDAD + FICHA TECNICA, DE MANERA QUE LA FECHA DE VENCIMIENTO SUPERE LOS 5 AÑOS AL MOMENTO DE LA ENTREGA.  Incluye empaque antifluido y resistente para almacenar todas las unidades. </t>
  </si>
  <si>
    <t>Camisetas cuello V</t>
  </si>
  <si>
    <t xml:space="preserve">60 Camisetas blancas tallas surtidas. Incluye funda de tela transpirable resistente y grueso que evite el cambio de color, para almacenar.
Talla S: 15 U
M: 15 U
L:15 U 
XL: 15 U 
60 camisetas negra tallas surtida.  
 S: 15 U
M: 15 U
L:15 U 
XL: 15 U </t>
  </si>
  <si>
    <t>AMPLIFICADOR BAJO ELÉCTRICO</t>
  </si>
  <si>
    <t>Potencia: 50 W RMS. 
-Parlante: integrado de 10”, 12” o 15”, diseñado para reproducir frecuencias graves propias del bajo. 
-Controles de ecualización: mínimo Graves (Bass), Medios (Middle) y Agudos (Treble) para ajustar el tono. 
-Control de volumen maestro.
-Entrada para instrumento: conector estándar Jack 1/4” para bajo eléctrico.
-Salida para audífonos: para práctica silenciosa.
-Salida de línea o DI: para conexión a consola de sonido o sistema de amplificación externo. 
-Gabinete resistente en madera o material reforzado con recubrimiento protector.
-Peso aproximado: entre 8 kg y 12 kg, fácil de transportar.
incluye estabilizador o regulador automático de voltaje (AVR) para protección de equipos electrónicos sensibles, compatible con 110–120 V AC, con salida estabilizada de 120 V ±5%, capacidad entre 1000 VA y 2000 VA, que incluya protección contra picos y sobretensiones, protección contra bajo y alto voltaje con desconexión automática, filtrado de ruido eléctrico EMI/RFI, 4 tomas de salida reguladas, indicadores de funcionamiento (LED o pantalla) y protección contra sobrecarga, cortocircuito y sobrecalentamiento mediante interruptor o fusible de seguridad. Cable de instrumento tipo plug (jack) 1/4” (6.35 mm), macho a macho, con recubrimiento aislado, longitud mínima de 6 metros, compatible con bajo eléctrico y amplificador. Incluye garantia de 2 años certificada y forro de guardar en material de lona grueso y resistente, con base para evitar golpes.</t>
  </si>
  <si>
    <t>AMPLIFICADOR GUITARRA ELÉCTRICA</t>
  </si>
  <si>
    <t>30 Watts RMS, de 12" o 15" y de peso aproximado hasta 12 kgs (según marca). Entradas de conector.  1 Conector Jack, 1 Ecualización de bajos, medios y altos, 1 Entrada RCA, contiene ecualizador; control maestro de volumen, Incluye salida para audífonos y salida de línea para conexiones externas como consola. Color Negro y mantenimiento por 1 año. incluye estabilizador de tensión (o regulador automático de voltaje - AVR) de alta calidad, preferiblemente con capacidad de respuesta rápida de 14.5V y cableado de calibre adecuado (cobre 100%),  Cable de instrumento tipo plug (jack) 1/4” (6.35 mm), macho a macho, con recubrimiento aislado, longitud mínima de 3 a 6 metros, compatible con bajo eléctrico y amplificador. Incluye garantia por 2 años certificada y forro de guardar en material de lona grueso y resistente, con base para evitar golpes.</t>
  </si>
  <si>
    <t>GUITARRA ELÉCTRICA + BASE</t>
  </si>
  <si>
    <t>Guitarra Eléctrica: Cuerpo de madera (caoba) y diapasón en ébano u otra madera dura Base: Metálica tubular o en aluminio desarmable Estuche semirrígido con cremallera y cargaderas reforzadas. Guitarra Eléctrica: Tipo stratocaster, cuerpo de madera (caoba) y diapasón en ébano u otra madera dura, tres micrófonos, un selector de micrófonos, dos tonos un volumen, seis cuerdas, correa, cable de línea de tres metros, estuche semiduro de color negro. Base: metálica tubular o en aluminio, resistente; desarmable, fácil de transportar, con graduaciones de ajuste dependiendo el tamaño del instrumento, sujetadores superiores e inferiores recubiertos de caucho o un material que no permita que el instrumento se raye. Guitarra Eléctrica: Tipo stratocaster, con tres micrófonos, un selector de micrófonos, dos tonos un volumen, seis cuerdas, correa ajustable, cable de línea de tres metros, estuche semirrígido con cremallera y cargaderas reforzadas de color negro. Base: Desarmable y ajustable a diferentes alturas de la guitarra o el bajo, Incluye garantia por  2 años certificada y forro para guardar cada unidad en material de lona grueso y resistente, con base para evitar golpes.</t>
  </si>
  <si>
    <t>BAJO ELÉCTRICO</t>
  </si>
  <si>
    <t>Un bajo eléctrico con estuche DE TIRANTAS GRUESAS DE LONA Y DE CALIDAD EN SU MATERIAL y base de lona antigolpes. Bajo: Construido en madera. Base: Metálica tubular o en aluminio desarmable Sujetadores superiores e inferiores recubiertos de caucho Estuche rígido con cremallera y cargaderas reforzadas. Bajo eléctrico de 5 cuerdas, Micrófono (sistema eléctrico y de micrófonos activos que reproduzcan un sonido cálido y potente), Control de Volumen, Material Cuerpo. Base: metálica tubular o en aluminio, resistente; desarmable, fácil de transportar, con graduaciones de ajuste dependiendo el tamaño del instrumento, sujetadores superiores e inferiores recubiertos de caucho o un material que no permita que el instrumento se raye. Instrumento musical de la familia de los cordófonos, similar al cuerpo de la guitarra eléctrica; conectores de salida; mástil y diapasón, Clavijero, clavijas de afinación, Trastes., Pastillas del puente, pastilla del mástil. Base: Desarmable y ajustable a diferentes alturas de la guitarra o el bajo,  Incluye garantia por 2 años certificada y forro para guardar cada unidad en material de lona grueso y resistente, con base para evitar golpes.   INCLUYE Cableado para bajo eléctrico: Cableado interno para bajo eléctrico pasivo. Cable de cobre blindado calibre 22 AWG.  Potenciómetros de 250 kΩ para control de volumen y tono. Capacitor de tono 0.047 µF. Jack de salida mono de 1/4” (6.35 mm). Incluye conexión a tierra para reducción de ruido. incluye correa ajustable.</t>
  </si>
  <si>
    <t>BAQUETAS</t>
  </si>
  <si>
    <t>MATERIAL: MADERA
TAMAÑO: LONGITUD: 16 1/2" (41.91CM) - DIÁMETRO:  0.580" (1.47CM), incluye estuche en lona gruesa para almacenar las unidades.</t>
  </si>
  <si>
    <t>BATERÍA ACÚSTICA</t>
  </si>
  <si>
    <t>Batería: Cascos de Madera, Metales (Acero, Aluminio, Latón, Cobre, Bronce, etc) o Fibra de Carbono. BOMBO DE PISO DE 22"X18", TOM DE PISO 16"*16", TOMS DE AIRE 13"X10" Y 12"X9"; REDOBLANTE 14"X6" CON CLUTCH, PLATILLOS (HITHAT) 14", CRASH 16". CON 2 BOMBOS DE PISO (AROS METALICOS), 3 TOM DE PISO (PATAS NIQUELADAS), 12 REDOBLANTES (ENTORCHADO DE CUERDAS METALICAS), 5 PARCHES (REDOBLANTE, BOMBO Y TOMS COLOR BLANCO); 1 LLAVE DE AFINACION METALICA, 1 PEDAL SENCILLO; 1 GOLPEADOR DE BOMBO CON PUNTA DE FELPA; 2 BAQUETAS PUNTA DE MADERA, 1 BASE REDOBLANTE DE 3 PATAS METALICA; 1 BASE HITHAT DE 3 PATAS COLOR NIQUELADO, 1 BASE PARA PLATILLO VERTICAL, 2 PARA TOMS DE AIRE (ARBOLES SENCILLOS), 1 SILLA INCLUIDA CON LA BATERIA, UN PAR DE PLATILLOS HITHAT EN LATON FUNDIDO Y MARTILLADO, TAMBORES EN 3 CAPAS DE MADERA DE CONSTRUCCION. Incluye garantia por 3 años certificada.</t>
  </si>
  <si>
    <t>ALFOMBRA PARA BATERIA ANTIDESLIZANTE</t>
  </si>
  <si>
    <t>Alfombrilla Negra para Estudio - Insonorizante, Reductora de Ruido, Antideslizante con Rayas Rojas y Verdes Decorativas, Poliéster Lavable a Máquina, Ideal para Conjuntos de Batería y Equipo de Grabación, Diseño Moderno</t>
  </si>
  <si>
    <t>CENCERRO GRANDE DE MANO PARA SALSA</t>
  </si>
  <si>
    <t>MODELO: CAMPANA DE MANO GRANDE DELGADA
TAMAÑO: ALTO 5CM - ANCHO: 15.5 CM - PROFUNDO: 20 CM 
INCLUYE GOLPEADOR DE MADERA. Incluye garantia certificada y estuche para guardar cada unidad en lona gruesa.</t>
  </si>
  <si>
    <t>CONSOLA DIGITAL</t>
  </si>
  <si>
    <t xml:space="preserve">CARACTERISTICAS ESPECIFICAS: * X32 CANALES • 16 ENTRADAS. • 8 SALIDAS. • PREAMPLIFICADORES MIDAS. • PROCESADOR DE EFECTOS KLARK TEKNIK. • 6 ENVÍOS Y RETORNOS AUXILIARES. • 6 MATRICES. • 8 DCA Y 6 MUTE GROUPS. • SALIDA FIREWIRE/USB PARA GRABACIÓN MULTICANAL. • SALIDA ULTRA NET PARA CONEXIÓN DIGITAL CON MÓDULOS EXTERNOS COMO P-16M • ENTRADA Y SALIDA MIDI. • SALIDA DIGITAL AES/EBU. • PROCESOS INTERNOS (ECUALIZADOR, COMPRESOR, LIMITADOR, SUPRESOR DE FEEDBACK, ETC.). • APLICACIÓN PARA IPAD PARA CONTROL INALÁMBRICO POR WIFI. • DIMENSIONES(W X D X H)= 215 X 625 X 510 MM • PESO: 15.4 KG, Incluye garantia por 3 años certificada. Incluye forro para guardar en lona gruesa.
</t>
  </si>
  <si>
    <t xml:space="preserve">CORREA PARA BAJO </t>
  </si>
  <si>
    <t>Correa ergonómica para bajo eléctrico, fabricada en material resistente de Espuma viscoelástica y cuero con ancho mínimo de 7–10 cm para mejor distribución del peso, acolchado interno para mayor comodidad, longitud ajustable aproximada entre 95 y 150 cm, costuras reforzadas y alta resistencia estructural, sistema de fijación compatible con botones estándar del instrumento, superficie interior antideslizante y materiales durables resistentes al desgaste y uso prolongado, graduable. Incluye estuche para guardar estas unidades.</t>
  </si>
  <si>
    <t>CORREA GUITARRA</t>
  </si>
  <si>
    <t>Correa en reata – polipropileno y terminaciones (puntas) en cuero. Hebilla ajustable. De 5 cm de ancho y 140 – 180 cm de largo aproximado. Ranuras para sujetar los pines y hebilla reguladora de largo. Incluye estuche para guardar estas unidades.</t>
  </si>
  <si>
    <t>CUERDAS PARA BAJO ELECTRICO</t>
  </si>
  <si>
    <t xml:space="preserve">JUEGO DE 4 CUERDAS PARA BAJO ELECTRICO CALIBRE 0.4. incluye estuche para almacenar. </t>
  </si>
  <si>
    <t>CUERDAS PARA GUITARRA ACUSTICA</t>
  </si>
  <si>
    <t xml:space="preserve">JUEGO DE 6 CUERDAS DE NYLON PARA GUITARRA ACUSTICA CALIBRE 0.11 en nylon, incluye estuche para almacenar. </t>
  </si>
  <si>
    <t>CUERDAS PARA GUITARRA ELECTROACUSTICA</t>
  </si>
  <si>
    <t xml:space="preserve">Tipo: cuerdas para guitarra acústica / electroacústica
Cantidad: juego de 6 cuerdas
Material: acero con entorchado en bronce o fósforo-bronce
Calibre: light (0.012 – 0.053) o equivalente. incluye estuche para almacenar. </t>
  </si>
  <si>
    <t>ENCORDADO PARA GUITARRA CLÁSICA</t>
  </si>
  <si>
    <t>Encordado para Guitarra Clásica (6 cuerdas). Nylon y Bajos dorados (metal). Las 3 primeras cuerdas en nylon y 3 bajos dorados (metal). Empacadas.</t>
  </si>
  <si>
    <t>GUACHARACA</t>
  </si>
  <si>
    <t xml:space="preserve">MATERIAL: METÁLICA
TAMAÑO: LARGO: 20 CM DIAMETRO: 3 CM
INCLUYE TRINCHE DE METAL CON MANGO DE AGARRE + Estuche #8 en lona, garantia de 3 años certificada. </t>
  </si>
  <si>
    <t xml:space="preserve">Tom medio </t>
  </si>
  <si>
    <t>Tom medio – 10 pulgadas
Tambor tipo tom para batería acústica, utilizado como tom intermedio en el set.
Características:
Diámetro: 10 pulgadas
Profundidad: aproximada 8" – 9"
Material del casco: madera (álamo, tilo, arce o similar)
Aros: metálicos reforzados
Parche: sintético resistente
Sistema de montaje: compatible con soporte de batería o rack,  + Estuche en lona, garantia de 3 años certificada,</t>
  </si>
  <si>
    <t>MIXER ANÁLOGO</t>
  </si>
  <si>
    <t>Mixer Análogo: Metal, cerámica, cobertura plástica Especificaciones : Dimensión / Espesor / Capacidad: Mixer Análogo: 12 canales, con 6 entradas de micro (con phantom y 4 compresores) y 4 de líneas estéreo cada una con inserts, cada canal con ecualizador de 3 bandas, 2 envíos (1 a efectos), 1 retorno estéreo, multiefectos de 16 programas, entrada/salida de grabación, medidores, 1 subgrupo + lr, toma de auricular. faders deslizantes. Modulo USB. Diseño: Mixer Análogo: Con aletas para montaje en RACK, RACK descubierto, para transporte del mezclador y multitoma de 6 salidas, 15 Amp, switch encendido/apagado, atenuación de ruido EMI/RFI con cable de y extensión de 40 metros 3 x 16 AWG con clavija y toma de 15 Amp con conexión de polo a tierra. + ESTUCHE RESISTENTE, incluye garantia de 3 años certificada</t>
  </si>
  <si>
    <t>Redoblante Tenor 14 " + cargadera + baquetas + 2 parches adicionales</t>
  </si>
  <si>
    <t>Redoblante Tenor 14 ": Casco de Madera, Metales (Acero, Aluminio, Latón, Cobre, Bronce, etc) o Fibra de Carbono Cargadera: Acero Inoxidable, Latón, Bronce o Carbono. Acolchado en hombros y abdomen. Baquetas: Maderas Naturales como: nogal, arce, roble, maple entre otras y Nylon Parches Adicionales: Plástico (Mylar) Especificaciones : Dimensión / Espesor / Capacidad: Redoblante Tenor 14 ": Medida de 14” x 12”, Anillo de 4mm con borde de aleación en aluminio. Palanca de acción Anillo de borde de aleación de aluminio portador de peso ligero, Cargadera: Acorde con diámetro de redoblante (14”) Baquetas: 40,6 x 1,4 x 1,4 cm (Medida aproximada según marca) Parches Adicionales: Acorde con diámetro de redoblante (14”) Diseño: Redoblante Tenor 14" con terminaciones cromadas. Parches, tensores individuales, bordones, piernera y portacondor Cargadera: Ajustable y acolchadas para mayor comodidad del instrumentista Baquetas: En madera y con punta de Nylon Parches Adicionales: Acorde con diámetro de redoblante (14”).  + Estuche en lona, garantia de 3 años certificada</t>
  </si>
  <si>
    <t xml:space="preserve">MICROFONO PROFESIONAL DE SOLAPA. </t>
  </si>
  <si>
    <t>Micrófono de solapa tipo lavalier para captura de voz, diseñado para presentaciones, grabaciones, entrevistas y uso en escenarios o conferencias.
Características mínimas:
Tipo: micrófono de solapa (lavalier)
Patrón polar: omnidireccional
Tipo de micrófono: condensador
Respuesta de frecuencia: aproximadamente 50 Hz – 18 kHz
Sensibilidad: alta sensibilidad para captación de voz
Conectividad: plug 3.5 mm, XLR o compatible con sistema inalámbrico
Longitud del cable: mínimo 1.5 m
Accesorios: clip de sujeción para ropa y protector de viento (espuma)
Uso: conferencias, presentaciones, grabación de voz y actividades audiovisuales.  Incluye estuche grueso, garantia de 3 años certificada</t>
  </si>
  <si>
    <t>Set de parches de batería</t>
  </si>
  <si>
    <t>Set de Parches de Malla  para baterías medidas Standar, 12,13,14,16 y 22. Adecuados para la práctica silenciosa o cuando se toca con disparadores electrónicos. Una sola capa, Color negro. Alta calidad y excelente desempeño. La mejor opción para tocar tu batería o set de percusión a bajo volumen sin perder realismo de parche y buen rebote.  Incluye Estuche en lona, garantia de 3 años certificada</t>
  </si>
  <si>
    <t xml:space="preserve">CAJAS DIRECTAS ACTIVAS </t>
  </si>
  <si>
    <t>Convertidor de  señal de instrumento no balanceada hi-z a señal de micrófono balanceada low-z. incluye forro para guardar y garantia certificada.</t>
  </si>
  <si>
    <t>AFINADOR  DE CONTACTO</t>
  </si>
  <si>
    <t>Dispositivo que detecta el tono de una nota al ser tocada en un instrumento musical y lo compara con el tono deseado. El afinador indica si la nota está muy alta, muy baja o bien entonada, lo que ayuda a los músicos a afinar sus instrumentos con facilidad. Dimensiones aprox : 100 x 60 x 16 mm / 3.94” x 2.36” x 0.63”  Adicional: 6 Baterias recargables. incluye forro para guardar cada unidad y garantia certificada.</t>
  </si>
  <si>
    <t>Llave de afinación para batería o redoblante en acero</t>
  </si>
  <si>
    <t>Afinador De Teclas De Batería Universal. Materiales: metal.
Tamaño: aproximadamente 4,4 x 3,9 cm/1,73 x 1,54 pulgadas. Llave ae afinación para Batería o Redoblante en Acero. Diseño ergonómico para mayor comodidad
- - Compatible con cualquier marca de batería o redoblante. incluye forro para guardar.</t>
  </si>
  <si>
    <t>Clutch repuesto para batería</t>
  </si>
  <si>
    <t>Clutch para hihat PSHK L1 OT para Batería. incluye garantia de 3 años certificada</t>
  </si>
  <si>
    <t xml:space="preserve">CABLES PARA MICROFONOS </t>
  </si>
  <si>
    <t>Cable para microfono plug a plug estandar de 10 mts cable jack 6,3 mm macho, incluye forro para guardar todas las unidades.</t>
  </si>
  <si>
    <t>Soporte de Pared para guitarra y bajo </t>
  </si>
  <si>
    <t>Soporte de pared para bajo y guitarra eléctrica, con tornillería estándar, Distancia a la pared: Aprox. 5 cm.  Ancho del gancho: 4,5 cm. Material: Base y gancho de acero resistente para mayor durabilidad y estabilidad. Color: Acabado metálico (negro o plata, Compatible con: Guitarras acústicas, eléctricas y otros instrumentos de forma similar al cuello. Incluye instalacion y tornilleria.</t>
  </si>
  <si>
    <t>Cable para microfono XLR macho y hembra estandar de 10 mts, incluye estuche de almacenamiento.</t>
  </si>
  <si>
    <t>GUANTES PARA SACO DE BOXEO</t>
  </si>
  <si>
    <t>CONSTRUCCIÓN DE CUERO SKINTEX PREMIUM.
PANEL DE MALLA ESPECÍFICO COLOCADO DEBAJO DEL PUÑO PARA UNA GRAN REGULACIÓN TÉRMICA.
ESPUMA DE TRIPLE DENSIDAD
PALMA REFORZADA PARA UNA ABSORCIÓN MÁXIMA.
PULGAR COMPLETO AL 100% PARA UNA MEJOR PREVENCIÓN DE LESIONES.
COSTURAS REFORZADAS PARA UNA CALIDAD DURADERA.
GRAN RECINTO DE VELCRO CON ELÁSTICO.
PUÑOS LARGOS QUE MEJORAN LA PROTECCIÓN DE LA MUÑECA. PESO 12 ONZAS (PARA ENTRENAMIENTO Y SPARRING) PARA ADULTO. incluye estuche de almacenamiento por cada par.</t>
  </si>
  <si>
    <t xml:space="preserve">VENDA PARA BOXEO  </t>
  </si>
  <si>
    <t>Venda de boxeo semi elastica con velcro al extremo. 5 Metros de longitus. Color: negra o azul.  Material: nylon/polyester. Ancho: 5-6cms.  incluye estuche grueso y resistente de almacenamiento para todas las unidades.</t>
  </si>
  <si>
    <t>SACO DE BOXEO CON GANCHO DE TECHO</t>
  </si>
  <si>
    <t>Material: Interior relleno con una bolsa de arena en el centro y espuma aglomerada de alta resistencia, cuero sintético impermeable.
Incluye: Costuras reforzadas, colgantes en reatas con terminaciones en argollas aceradas.
Color: Negro.
Peso: 26 kg.
Medidas: Largo; 105 cm. Diámetro; 30.5 cm.
Uso: Doméstico e institucional. Debe incluir soporte para techo  y su instalación. Incluye garantia de 1 año.</t>
  </si>
  <si>
    <t xml:space="preserve">PERA DE PISO 
</t>
  </si>
  <si>
    <t>Tipo: pera de boxeo de piso para adulto.
Material: cuero  resistente
Relleno: material sintético o espuma de alta densidad
Base: base estable rellenable con arena (Debe venir la arena) 
Sistema de rebote: poste con resorte metálico de alta resistencia
Altura: ajustable aproximadamente entre 1,20 m y 1,65 m
Uso: entrenamiento de boxeo, artes marciales y acondicionamiento físico, Con su instalacion. Debe incluir garantia certificada de 2 años.</t>
  </si>
  <si>
    <t>Protector Bucal Boxeo</t>
  </si>
  <si>
    <t xml:space="preserve">Protector Bucal Boxeo en silicona para boxeo- Talla estandar adulto Paquete x5
Material ideal: EVA termoajustable, incluye estuche de almacenamiento de todas las unidades para mantener la salubridad de los elementos.
</t>
  </si>
  <si>
    <t>ESCUDO PARA BOXEO O ARTES MARCIALES,  THAI PADS.</t>
  </si>
  <si>
    <t>CUERO RESISTENTE CON RELLENO DE ESPUMA DENSA PARA MAYOR COMODIDAD Y DURABILIDAD. LAS ALMOHADILLAS ESTÁN UNIDAS POR UNA COSTURA DE MATERIAL FUERTE CON ASAS REFORZADAS Y CORREAS DE VELCRO QUE MANTIENEN LAS ALMOHADILLAS BLOQUEADAS. TAMAÑO: ALTO 40 CM ANCHO 20 CM GROSOR 10 CM. TALLA UNICA. incluye estuche para guardar cada unidad y garantia de 1 año.</t>
  </si>
  <si>
    <t>BARRA 8 EN 1</t>
  </si>
  <si>
    <r>
      <t xml:space="preserve">Barra De Ejercicio de Pared 8 En 1 Dominadas Gimnasio Negro. contiene:
1) Barra
2) Cojineria NEGRA
3) Agarraderas SOLAMENTE NEGRA DISPONIBLES DE ESPUMA PARA UN AGARRE MAS SUAVE
5) 4 ganchos de pared y 8 Chazos Metalico de 3/8
6) Tornilleria de amoblado. </t>
    </r>
    <r>
      <rPr>
        <b/>
        <sz val="16"/>
        <color theme="1"/>
        <rFont val="Arial Narrow"/>
        <family val="2"/>
      </rPr>
      <t>Debe incluir su instalación y garantia de 1 año.</t>
    </r>
  </si>
  <si>
    <t>KIT DE BANDAS DE RESISTENCIA x 4 unidades</t>
  </si>
  <si>
    <t>IDEAL PARA EJERCICIOS DE PIERNAS, BRAZOS, ABDOMEN, SENTADILLAS, DESPLAZAMIENTOS. USO: ENTRENAMIENTO FÍSICO. MEDIDAS 25 CM DE ANCHO X 5 CM DE ALTO. RESISTENCIA ALTA COLOR NEGRO 22 LIBRAS DE TENSIÓN:
el kit debe traer todas estas medias.
* 50 a 125 libras
* 35 A 85 Libras 
*25 A 65 libras
*15 a 35 libras. incluye estuche de almacenamiento de cada KIT.</t>
  </si>
  <si>
    <t>5 kits</t>
  </si>
  <si>
    <t>LAZO CUERDA PARA SALTAR.</t>
  </si>
  <si>
    <t xml:space="preserve">Lazo Cuerda Para Saltar - Velocidad Balinera Guaya Ajustable. DESCRIPCIÓN.
* Mangos ligeros de 15 cm de largo con diseño ergonómico, ideal para largos periodos de ejercicio.
* Mangos con eje giratorio de alta velocidad (rodamientos con balineras)
* Súper Velocidad, nuestros rodamientos con balineras aseguran un suave deslizamiento y una rotación uniforme para cada salto que hagas.
* Cuerda de 2.80 mt de largo
* La cuerda tiene un diametro de 5mm, suave y duradera.
* Cuerda ajustable a tu altura.
Vienen incluidas junto con la cuerda 2 barritas de hierro al interior de los mangos de 1/4 LB. La barritas de hierro son especiales para cambiar tu método y modo de entrenamiento, ya que con ellas se ofrece mayor peso a los mangos de la cuerda, le agregará intensidad a su ejercicio, creando tensión en antebrazos, hombros y trapecio obteniendo por resultado un entrenamiento más productivo. Debe incluir estuche grueso y resistente para almacenar todas las unidades,
ES ESPECIAL PARA: CrossFit, box, MMA, artes marciales y entrenamientos de acondicionamiento físico. incluye estuche para almacenar. </t>
  </si>
  <si>
    <t xml:space="preserve">Conos de entrenamiento </t>
  </si>
  <si>
    <t>de polietireno flexible, con hoyos, de medidas de 30cms de alto X 21 Cm de ancho + ESTUCHE PARA GUARDAR EN LONA.</t>
  </si>
  <si>
    <t xml:space="preserve">tula balonera </t>
  </si>
  <si>
    <t>negra, de ajustar con cuerda REFORZADA Y GRUESA DE LONA, capacidad 20 balones,</t>
  </si>
  <si>
    <t xml:space="preserve">discos platillos conos marcadores </t>
  </si>
  <si>
    <t>pack de 50 unid</t>
  </si>
  <si>
    <t>de pvc, fexibles, de 19cms. DISCOS DE AGILIDAD. Unidades por pack: 50. SIN RANURAS Y FLEXIBLES CON ESTUCHE PARA GUARDAR</t>
  </si>
  <si>
    <t>1 pack de 50 unid</t>
  </si>
  <si>
    <t>KIT DE BALONES MEDICINALES 2‑4‑6‑8‑10 KG BALONES CON PESO PARA ENTRENAMIENTO FUNCIONAL</t>
  </si>
  <si>
    <t>Material exterior: caucho texturizado de alta calidad o cuero sintético (PU), resistente al uso intensivo.
Relleno interior: espuma densa, poliéster o arena, según el fabricante y modelo.
Pesos disponibles: generalmente vienen en kits con balones de 2 kg, 4 kg, 6 kg, 8 kg y 10 kg. Algunos sets incluyen 1 kg o pesos intermedios como 3 kg y 5 kg.
Diámetro aproximado: entre 20 y 32 centímetros, dependiendo del peso de cada balón.
Colores / codificación: cada balón suele estar diferenciado por un color o diseño para facilitar su rápida identificación durante el entrenamiento.
Construcción: superficie rugosa antideslizante, costuras dobles o termosellado para mayor durabilidad en ejercicios dinámicos. debe incluir maleta para almacenar el kit de balones en lona gruesa y resistente.</t>
  </si>
  <si>
    <t>COLCHONETA</t>
  </si>
  <si>
    <t>Colchoneta para ejercicio de tráfico pesado, con funda hecha en poliuterano de alta densidad impermeable, antideslizante, de alta densidad (70kg cm3), relleno en espuma de polietileno excelente densidad, con cierre para fácil lavado o limpieza, reforzada en esquinas, doble costura. Medidas: 1 mt de largo  (+/-) x 50 cm de ancho  (+/-) y 3 cm de grosor  (+/-), garabtia de 2 años certificada.</t>
  </si>
  <si>
    <t>Bombas de aire para inflar con manometro de calidad profesional</t>
  </si>
  <si>
    <t>Bomba de piso, con un cuerpo en aluminio de 32mm, mango en madera maciza, su manómetro de alta precisión en el cual tenemos la posibilidad de medir en bar y psi, cabeza de ajuste para válvula americana y presta (francesa) sin necesidad de intercambio, base en cauco antideslizante. con una aguja metálica fina para balones. Incluye estuche para almacenar.</t>
  </si>
  <si>
    <t>Kit tapete protección piso GYM</t>
  </si>
  <si>
    <t>kIt tapete de caucho antideslizante que contiene 6 unidades, cada una de 50 cm x 50 cm. Se arman entre sí como un rompecabezas para proteger el piso de golpes por pesas de gimnasio. Incluye estuche de almacenamiento del kit en lona resistente.</t>
  </si>
  <si>
    <t xml:space="preserve">Aerosol surtido </t>
  </si>
  <si>
    <t>Aerosol de pintura en presentación de cuatrocientos (400) mililitros, diseñado para lograr trazos finos, medios y gruesos mediante sistema de baja presión, apto para uso en interiores y exteriores. El producto deberá ofrecer buena cobertura y secado rápido. La válvula deberá contar con sistema hembra compatible con diferentes tipos de boquillas intercambiables para aerosol. La pintura deberá contar con resistencia a la intemperie y protección contra rayos UV para mayor durabilidad del color. El producto deberá tener vigencia mínima de tres (3) años contados a partir de la fecha de entrega. Cada aerosol deberá incluir ficha técnica del fabricante y hoja de seguridad para su manipulación. Se requiere un total de doscientos cuarenta (300) aerosoles distribuidos en los siguientes colores: amarillo (20), naranja (20), rojo (20), beige (20), café (20), azul (20), turquesa (10), morado (10), vinotinto (10), rosado o fucsia (10), violeta (10), verde claro o limón (10), verde medio o pino (10), verde oscuro (10), azul claro (10), azul oscuro (10), verde azulado (10), turquesa claro (10), azul eléctrico o azul espectro cromático (10), blanco opaco o no transparente (20), negro brillante (20) y negro mate (20). Deben ser para grafitti y arte, no de ferretería. Debe incluir hoja de seguridad de cada erosol + ficha tecnica y empaque de almacenamiento antifluido y resistente.</t>
  </si>
  <si>
    <t>Algodón Torunda</t>
  </si>
  <si>
    <t>Paquete</t>
  </si>
  <si>
    <t>Bolas de algodón 100% puro, blanqueadas, suaves, absorbentes y libres de impurezas. Cada paquete debe ser de 500 gr.</t>
  </si>
  <si>
    <t>Lápiz carboncillo</t>
  </si>
  <si>
    <t>caja de 12 unidades</t>
  </si>
  <si>
    <t>Lápiz carboncillo tipo B  caja X 12 Uds</t>
  </si>
  <si>
    <t>5 cajas x 12 unidades</t>
  </si>
  <si>
    <t>LAPIZ PARA DIBUJO MINA NEGRA 2B X12</t>
  </si>
  <si>
    <t>LAPIZ PARA DIBUJO MINA NEGRA 2B  CAJA X 12</t>
  </si>
  <si>
    <t>Paquete Kit lanas x8 unidades de colores</t>
  </si>
  <si>
    <t>Kit de lanas por paquete, compuesto por 8 ovillos de lana acrílica de colores surtidos, en tonos vivos y variados incluyendo los colores primarios. Cada ovillo debe tener un peso aproximado de 30 a 50 gramos y una longitud mínima de 40 metros, con grosor medio tipo DK o worsted (número 4), adecuado para tejidos manuales, decoración y actividades creativas. La lana debe ser suave al tacto, fácil de manipular con agujas o a mano, y resistente al deshilado. Empaque agrupado en bolsa plástica o estuche reutilizable.</t>
  </si>
  <si>
    <t>TABLA PLANILLERA EN POLIPROPILENO TAMAÑO OFCIO</t>
  </si>
  <si>
    <t>TABLA PLANILLERA EN POLIPROPILENO TAMAÑO OFICIO</t>
  </si>
  <si>
    <t xml:space="preserve"> Crimen y Castigo de Fiódor Dostoyevski</t>
  </si>
  <si>
    <t>LIBRO CRIMEN Y CASTIGO DE FIODOR DOSTOYEVSKI. QUE RESPETEN EL DERECHO DE AUTOR. EL LIBRO DEBE ESTAR EN IDIOMA ESPAÑOL LATINO. TAPA BLANDA.</t>
  </si>
  <si>
    <t xml:space="preserve">1984 de George Orwell </t>
  </si>
  <si>
    <t>LIBRO 1984 GEORGE ORWELL. QUE RESPETEN EL DERECHO DE AUTOR Y QUE LA TEMATICA. EL LIBRO DEBE ESTAR EN IDIOMA ESPAÑOL LATINO. TAPA BLANDA</t>
  </si>
  <si>
    <t>Guerra y Paz de León Tolstoi</t>
  </si>
  <si>
    <t>LIBRO GUERRA Y PAZ QUE RESPETEN EL DERECHO DE AUTOR. EL LIBRO DEBE ESTAR EN IDIOMA ESPAÑOL LATINO. TAPA BLANDA</t>
  </si>
  <si>
    <t xml:space="preserve">Cumbres borras cosas de Emily Brontë </t>
  </si>
  <si>
    <t>LIBRO CUMBRES BORROSCOSAS. QUE RESPETEN EL DERECHO DE AUTOR. EL LIBRO DEBE ESTAR EN IDIOMA ESPAÑOL LATINO. TAPA BLANDA.</t>
  </si>
  <si>
    <t>Orgullo y prejuicio de Jane Austen</t>
  </si>
  <si>
    <t>LIBRO ORGULLO Y PREJUICIO. QUE RESPETEN EL DERECHO DE AUTOR. EL LIBRO DEBE ESTAR EN IDIOMA ESPAÑOL LATINO. TAPA BLANDA.</t>
  </si>
  <si>
    <t>Ulises de James Joyce</t>
  </si>
  <si>
    <t>LIBRO ULISES DE JAMES JOYCE. QUE RESPETEN EL DERECHO DE AUTOR. LIBRO DEBE ESTAR EN IDIOMA ESPAÑOL LATINO. TAPA BLANDA.</t>
  </si>
  <si>
    <t xml:space="preserve">Las mil y una noches </t>
  </si>
  <si>
    <t>LIBRO LAS MIL Y UNA NOCHES. QUE RESPETE EL DERECHO DE AUTOR Y QUE LA TEMATICA. EL LIBRO DEBE ESTAR EN IDIOMA ESPAÑOL LATINO. TAPA BLANDA</t>
  </si>
  <si>
    <t>Retrato del artista adolescente de James Joyce</t>
  </si>
  <si>
    <t>LIBRO RETRATO DEL ARTISTA ADOLESCENTE DE JAMES JOYCE. QUE RESPETE EL DERECHO DE AUTOR. EL LIBRO DEBE ESTAR EN IDIOMA ESPAÑOL LATINO. TAPA BLANDA.</t>
  </si>
  <si>
    <t>Una habitación propia de Virginia Woolf</t>
  </si>
  <si>
    <t>LIBRO UNA HABITACION PROPIA VIRGINIA WOOLF. QUE RESPETEN EL DERECHO DE AUTOR. EL LIBRO DEBE ESTAR EN IDIOMA ESPAÑOL LATINO. TAPA BLANDA.</t>
  </si>
  <si>
    <t xml:space="preserve"> La dama de las camelias de Alexandre Dumas</t>
  </si>
  <si>
    <t>LIBRO LA DAMA DE LAS CAMELIAS. QUE RESPETE EL DERECHO DE AUTOR. EL LIBRO DEBE ESTAR EN IDIOMA ESPAÑOL LATINO.</t>
  </si>
  <si>
    <t>El guardián entre el centeno de J. D. Salinger</t>
  </si>
  <si>
    <t>LIBROS EL GUARDIN ENTRE EL CENTENO DE JD SALINGER. QUE RESPETE EL DERECHO DE AUTOR Y QUE LA TEMATICA. EL LIBRO DEBE ESTAR EN IDIOMA ESPAÑOL LATINO.</t>
  </si>
  <si>
    <t xml:space="preserve">Cien años de soledad de Gabriel García Márquez </t>
  </si>
  <si>
    <t>LIBRO CIEN AÑOS DE SOLEDAD. QUE RESPETE EL DERECHO DE AUTOR. EL LIBRO DEBE ESTAR EN IDIOMA ESPAÑOL LATINO.</t>
  </si>
  <si>
    <t>En diciembre llegaban las brisas de Marvel Moreno</t>
  </si>
  <si>
    <t>LIBROS EN DICIEMBRE LLEGABAN LAS BRISAS DE MARVEL MORENO. QUE RESPETEN EL DERECHO DE AUTOR. EL LIBRO DEBE ESTAR EN IDIOMA ESPAÑOL LATINO.</t>
  </si>
  <si>
    <t xml:space="preserve"> Cómo agua para chocolate de Laura Esquivel</t>
  </si>
  <si>
    <t>LIBRO COMO AGUA PARA CHOCOLATE DE LAURA ESQUIVEL. QUE RESPETE EL DERECHO DE AUTOR. EL LIBRO DEBE ESTAR EN IDIOMA ESPAÑOL LATINO.</t>
  </si>
  <si>
    <t>La casa de los espíritus de Isabel Allende</t>
  </si>
  <si>
    <t>LIBRO LA CASA DE LOS ESPIRITUS DE ISABEL ALLENDE. QUE RESPETEN EL DERECHO DE AUTOR. EL LIBRO DEBE ESTAR EN IDIOMA ESPAÑOL LATINO. TAPA BLANDA.</t>
  </si>
  <si>
    <t>El país bajo mi piel de Gioconda Belli</t>
  </si>
  <si>
    <t>LIBRO EL PAIS BAJO MI PIEL DE GIOCONDA BELLI. QUE RESPETE EL DERECHO DE AUTOR Y QUE LA TEMATICA. EL LIBRO DEBE ESTAR EN IDIOMA ESPAÑOL LATINO. TAPA BLANDA</t>
  </si>
  <si>
    <t>Los abismos de Pilar Quintana</t>
  </si>
  <si>
    <t>LIBRO LOS ABISMOS DE PILAR QUINTANA. QUE RESPETEN EL DERECHO DE AUTOR . EL LIBRO DEBE ESTAR EN IDIOMA ESPAÑOL LATINO.</t>
  </si>
  <si>
    <t>Que haces con estos pedazos de Piedad Bonnett</t>
  </si>
  <si>
    <t>LIBRO QUE HACES CON ESOS PEDAZOS DE PIEDAD BONNETT. QUE RESPETEN EL DERECHO DE AUTOR Y QUE LA TEMATICA. EL LIBRO DEBE ESTAR EN IDIOMA ESPAÑOL LATINO. TAPA BLANDA</t>
  </si>
  <si>
    <t>Los divinos de Laura Restrepo</t>
  </si>
  <si>
    <t>LIBRO LOS DIVINOS DE LAURA RESTREPO. QUE RESPETEN EL DERECHO DE AUTOR. EL LIBRO DEBE ESTAR EN IDIOMA ESPAÑOL LATINO. TAPA BLANDA</t>
  </si>
  <si>
    <t>Cuerpos, veinte formas de habitar el mundo de Juliana Angel Osorno</t>
  </si>
  <si>
    <t>LIBRO QCUERPOS VEINTE FORMAS DE HABITAR EL MUNDO DE JULIANA ANGEL OSORNO. QUE RESPETEN EL DERECHO DE AUTOR. EL LIBRO DEBE ESTAR EN IDIOMA ESPAÑOL LATINO. TAPA BLANDA.</t>
  </si>
  <si>
    <t xml:space="preserve">Obras completas de Bertolt Brecht.  </t>
  </si>
  <si>
    <t>LIBRO OBRAS COMPLETAS DE BERTOLT BRECHT. QUE RESPETEN EL DERECHO DE AUTOR. EL LIBRO DEBE ESTAR EN IDIOMA ESPAÑOL LATINO. TAPA BLANDA.</t>
  </si>
  <si>
    <t>VALOR TOTAL DEL PROCESO</t>
  </si>
  <si>
    <t>ESTUDIO DE MERCADO  VG 2026</t>
  </si>
  <si>
    <t>LOGICSERVIS SAS</t>
  </si>
  <si>
    <t>CLARYICON S.A.S.
ONESCREEN</t>
  </si>
  <si>
    <t>CONVERGER IT SAS</t>
  </si>
  <si>
    <t>3D MakeR Technologies SAS</t>
  </si>
  <si>
    <t>PROMEDIO</t>
  </si>
  <si>
    <t>DESVIACIÓN ESTANDAR</t>
  </si>
  <si>
    <t>COEFICIENTE DE VARIACIÓN</t>
  </si>
  <si>
    <t>LÍMITE MENOR</t>
  </si>
  <si>
    <t>LÍMITE MAYOR</t>
  </si>
  <si>
    <t>PROMEDIO RECALCULADO SEGÚN APLIQUE- PRECIO TECHO</t>
  </si>
  <si>
    <t>PROMEDIO REDONDEADO- PRECIO TECHO</t>
  </si>
  <si>
    <t>VALOR TOTAL PRECIOS TECHO</t>
  </si>
  <si>
    <t>Colegio Integrada la Candelaria SEDE A</t>
  </si>
  <si>
    <t>Mezclador de audio 6 canales</t>
  </si>
  <si>
    <r>
      <t>•	TIPO: Mezclador de audio profesional de 6 canales, para aplicaciones institucionales, educativas, auditorio, eventos y presentaciones. 
•	CANALES DE ENTRADA: Mínimo 6 canales para micrófono/línea con conectores XLR/TRS, con alimentación phantom +48 V, más canales estéreo adicionales para fuentes de audio. 
•	ECUALIZACIÓN: Ecualización de mínimo 7 bandas, con controles de ecualización por canal y ecualización general o de salida. 
•	CONTROLES: Control independiente de ganancia, volumen, panoramización (PAN), mute y monitoreo por canal; faders independientes y control de volumen maestro. 
•	EFECTOS: Procesador DSP integrado, con mínimo 32/40 bits y banco de efectos digitales que incluya como mínimo reverberación, delay y otros efectos para voz y música. 
•	CONECTIVIDAD USB: Interfaz USB integrada para reproducción y grabación de audio mediante computador, además de puerto USB para reproducción de archivos de audio. 
•	BLUETOOTH: Bluetooth integrado para reproducción inalámbrica de audio. 
•	SALIDAS: Salidas principales XLR balanceadas L/R, salida para audífonos y mínimo 2 salidas auxiliares (AUX) para monitoreo o conexión de equipos externos. 
•	MONITOREO: Salida independiente para audífonos y medidores LED/VU para monitoreo de niveles de señal y saturación. 
•	RESPUESTA DE FRECUENCIA: Mínimo 20 Hz – 20 kHz. 
•	ALIMENTACIÓN: Fuente de alimentación compatible con la red eléctrica de Colombia, 110–120 V / 60 Hz, con protección contra sobrevoltaje y condiciones de operación estable. 
•	MONTAJE: Aletas para montaje en rack.
Rack descubierto para transporte seguro del mezclador
•	ACCESORIOS: Debe incluir cable de alimentación, accesorios de montaje y los elementos necesarios para su correcta operación. 
•	TRANSPORTE Y PROTECCIÓN: Se deberá entregar con estuche o rack de transporte adecuado para proteger el mezclador durante su almacenamiento y desplazamiento. 
•	EXTENSIÓN ELÉCTRICA: Se deberá suministrar extensión eléctrica de mínimo 20 metros, con cable de calibre adecuado para la carga, clavija y toma con conexión a tierra. 
•	INSTALACIÓN: El contratista deberá realizar la instalación completa, conexión de accesorios, pruebas de funcionamiento y puesta en operación del sistema. 
•	GARANTÍA: Mínimo un</t>
    </r>
    <r>
      <rPr>
        <b/>
        <sz val="8"/>
        <color rgb="FF000000"/>
        <rFont val="Aptos Narrow"/>
        <family val="2"/>
        <scheme val="minor"/>
      </rPr>
      <t xml:space="preserve"> (1) año</t>
    </r>
    <r>
      <rPr>
        <sz val="8"/>
        <color rgb="FF000000"/>
        <rFont val="Aptos Narrow"/>
        <family val="2"/>
        <scheme val="minor"/>
      </rPr>
      <t xml:space="preserve">, incluyendo partes y mano de obra, con soporte técnico durante el período de garantía
</t>
    </r>
    <r>
      <rPr>
        <b/>
        <sz val="8"/>
        <color rgb="FF000000"/>
        <rFont val="Aptos Narrow"/>
        <family val="2"/>
        <scheme val="minor"/>
      </rPr>
      <t xml:space="preserve">ACCESORIOS INCLUIDOS: </t>
    </r>
    <r>
      <rPr>
        <sz val="8"/>
        <color rgb="FF000000"/>
        <rFont val="Aptos Narrow"/>
        <family val="2"/>
        <scheme val="minor"/>
      </rPr>
      <t>montaje y transporte, Multitoma
extensión eléctrica, Instalación ,  certificación y demás característica  según la Ficha técnica #2</t>
    </r>
  </si>
  <si>
    <t>Un</t>
  </si>
  <si>
    <t>Micrófonos con planta receptora</t>
  </si>
  <si>
    <r>
      <t xml:space="preserve">•	TIPO: Sistema de micrófono inalámbrico profesional UHF, compuesto por micrófono transmisor de mano y planta receptora, para uso en auditorios, instituciones educativas, conferencias y eventos. 
•	TRANSMISIÓN: Tecnología inalámbrica UHF, con selección automática de frecuencia y capacidad mínima de 150 frecuencias seleccionables. 
•	RECEPTOR: Receptor con diversidad de recepción (Diversity o True Diversity), antenas externas desmontables y pantalla digital para visualización de frecuencia, canal y estado de operación. 
•	ALCANCE: Mínimo 100 metros en línea de vista, en condiciones adecuadas de operación. 
•	MICRÓFONO: Transmisor de mano con cápsula dinámica o condensador, patrón polar cardioide o superior, diseñado para voz y presentaciones. 
•	RESPUESTA DE FRECUENCIA: Mínimo 70 Hz  a 15000 Hz 
•	RANGO DINÁMICO: &gt;=100 dB. 
•	SALIDAS DEL RECEPTOR: Mínimo 1 salida XLR balanceada y 1 salida de 6,3 mm (1/4"), permitiendo conexión directa al mezclador de audio. 
•	SINCRONIZACIÓN: Sistema de sincronización automática entre transmisor y receptor, preferiblemente mediante infrarrojo o tecnología equivalente. 
•	CONTROL: Indicador de encendido, frecuencia/canal, nivel de señal y estado de batería; función MUTE en el transmisor. 
•	ANTENAS: Antenas externas desmontables, preferiblemente con conectores BNC. 
•	BATERÍA: Autonomía mínima de 8 horas de operación continua, mediante baterías recargables o baterías AA/AAA, según la tecnología del fabricante. 
•	CARCASA: Construcción resistente para uso institucional y profesional, en ABS de alto impacto, metal o material equivalente o superior. 
•	ALIMENTACIÓN: Receptor con adaptador de corriente compatible con la red eléctrica de Colombia 110–120 V / 60 Hz. 
•	ACCESORIOS: Debe incluir receptor, micrófono transmisor, antenas, fuente de alimentación, cable de audio y los demás elementos necesarios para su funcionamiento. 
•	INSTALACIÓN Y PRUEBA: El contratista deberá realizar la instalación, conexión al sistema de sonido, sincronización y prueba de funcionamiento en el sitio de entrega. 
•	GARANTÍA: </t>
    </r>
    <r>
      <rPr>
        <b/>
        <sz val="8"/>
        <color rgb="FF000000"/>
        <rFont val="Aptos Narrow"/>
        <family val="2"/>
        <scheme val="minor"/>
      </rPr>
      <t>Mínimo  un (1) año, s</t>
    </r>
    <r>
      <rPr>
        <sz val="8"/>
        <color rgb="FF000000"/>
        <rFont val="Aptos Narrow"/>
        <family val="2"/>
        <scheme val="minor"/>
      </rPr>
      <t>, incluyendo partes y mano de obra, con soporte técnico durante el período de garantía.  
Se debe entregar cable xlr de 5 metros compatible con el receptor y compatible para la conexión con el mezclador amplificador de audio 6 canales. la garantía para el micrófono y la planta receptora es de 1 año, incluye partes y mano de obra .  
ACCESORIOS INCLUIDOS:
Instalación y certificación, y demás características según la Ficha Técnica No. 3.</t>
    </r>
  </si>
  <si>
    <t>Micrófono profesional</t>
  </si>
  <si>
    <t>•	TIPO: Micrófono profesional alámbrico, para voz, presentaciones, conferencias, actividades pedagógicas y eventos en auditorios. 
•	TRANSDUCTOR: Dinámico, con patrón polar cardioide o superior, diseñado para reducir la captación de sonidos provenientes de la parte posterior y minimizar la realimentación acústica. 
•	RESPUESTA DE FRECUENCIA: Mínimo 50 A 15000 Hz o superior.
Auto potenciada, se debe incluir los conectores necesarios para la conexión con la torre de sonido profesional, incluye partes y mano de obra.
•	IMPEDANCIA: Compatible con entradas de micrófono de mezcladores y sistemas de sonido profesionales, con impedancia nominal mínima de 150 ohmios. 
•	CONECTOR: XLR de 3 pines, balanceado, con cable de conexión incluido. 
•	SENSIBILIDAD: Adecuada para aplicaciones de voz y refuerzo sonoro profesional, garantizando señal clara y bajo nivel de ruido. 
•	CONSTRUCCIÓN: Cuerpo metálico o material de resistencia equivalente o superior, diseñado para uso institucional y profesional frecuente. 
•	RECHAZO DE RUIDO: Diseño orientado a minimizar ruido de manipulación, interferencias y captación de sonido fuera del eje principal. 
•	COMPATIBILIDAD: Compatible con el mezclador de audio y las cabinas autoamplificadas contempladas en el proyecto, sin requerir adaptadores para su conexión. 
•	ACCESORIOS: Debe incluir cable XLR de longitud mínima de 5 metros, soporte para micrófono y/o pinza, y los elementos necesarios para su utilización. 
•	INSTALACIÓN Y PRUEBA: El proveedor deberá realizar la conexión y prueba de funcionamiento del micrófono con el sistema de sonido suministrado. 
•	GARANTÍA: Mínimo  un (1) año, , incluyendo partes y mano de obra.
Impedancia nominal de mínimo 150 ohms; conector de 3 pines de audio profesional (macho xlr y/o plug de ¼), compatible con la cabina autopotenciada, se debe incluir los conectores necesarios para la conexión con la cabina autopotenciada.
ACCESORIOS INCLUIDOS:
Instalación y certificación, y demás características según la Ficha Técnica No#4</t>
  </si>
  <si>
    <t>Pantalla all in one de 65 pulgadas</t>
  </si>
  <si>
    <r>
      <t xml:space="preserve">Pantalla all in one de 65 pulgadas, tecnología del panel led y/o lcd, durabilidad del panel en el rango de 50.000 horas mínimo, tecnología mínimo 4k, el contratista dentro del tiempo de la ejecución del contrato, deberá presentar la certificación del fabricante acreditando el cumplimiento de esta especificación. resolución mínimo 3840 x 2160 o superior, tamaño de pantalla 65” o superior, protección de pantalla vidrio templado de 4 mm con antireflejo de fábrica, con dureza del vidrio (7 mosh), relación de aspecto 16:9 o superior, contraste dinámico 4000:1 o superior, puerto hdmi mínimo (1), mínimo (1) puerto vga, puerto de salida de audio mínimo (1), entrada de micrófono mínimo (1), puertos usb 2.0 mínimo (2), control externo, receptor de infrarrojos (1), puerto usb-c 3.2 (audio, video, touch), potencia parlantes 20w (10 watts rms * 2) lan rj45, tecnología del touch infrarrojo y/o ultrafine touch, resolución touch 32767 x 32767 o superior, tiempo de respuesta ≤ 10 ms mínimo, toques múltiples 20 toques simultáneos mínimo en sistema operativo android y 40 puntos en sistema operativo windows, métodos de toque con el dedo y/o lápiz, salida touch pc usb-b / 2.0 y/o usb-a, compatible touch plug and play sistema operativo, android mínimo 10.0 con plataforma play store, windows 11 básico y/o mac, debe tener un computador integrado, con las siguientes características: procesador intel core i7 de 12 generación, mínimo 2.1 ghz o su equivalente en amd de 2.1 ghz en frecuencia base), arquitectura de 64 bits, memoria ram de mínimo 8 gb, </t>
    </r>
    <r>
      <rPr>
        <b/>
        <sz val="8"/>
        <color rgb="FF000000"/>
        <rFont val="Aptos Narrow"/>
        <family val="2"/>
        <scheme val="minor"/>
      </rPr>
      <t>almacenamiento de mínimo 512 gb ssd con tecnología nvme m.2 o superior, incluido en la ops</t>
    </r>
    <r>
      <rPr>
        <sz val="8"/>
        <color rgb="FF000000"/>
        <rFont val="Aptos Narrow"/>
        <family val="2"/>
        <scheme val="minor"/>
      </rPr>
      <t>, con tarjeta de video intel hd graphics de 1 gb, con mínimo 6 puertos usb en la cpu adicionalmente 1 puertos hdmi debe tener tarjeta de red inalámbrica incorporada en la cpu, la cpu debe cumplir con las norma energy star y/o norma ambiental rohs, y/o reach svhc list, y/o ce-ul, y/o cul, y/o fcc-b / ices-003b, y/o weee, y/o otras normas ambientales a nivel mundial, tarjeta de red 10/100/1000 o superior, con tarjeta inalámbricas que soporte normatividad 802.11 b/g/n a 300 mbps, teclado en español inalámbrico compatible con el computador integrado de la pantalla multimedia, con el computador con scroll compatible con el computador integrado de la pantalla, se debe incluir las baterías para el teclado y mouse mínimo 4 para y/o baterías recargables por usb. garantía 3 años sin sitio, incluye partes y mano de obra, a partir del recibo a satisfacción por parte de la sed. así mismo debe tener sistema operativo android independiente para el manejo e instalación de aplicaciones android.
Garantia de tres (3) años
INCLUYE:
* Instalación y certificación, y demás características según la Ficha Técnica No #5.
*Soporte Técnico Inmediato en Aula.
*Colaboración Simultánea.
*Actualización del Sistema Operativo</t>
    </r>
  </si>
  <si>
    <t>Video beam de proyección auditorio laser.</t>
  </si>
  <si>
    <t>•	TIPO: Video beam/proyector profesional láser, para auditorios y espacios de gran formato. 
•	TECNOLOGÍA: DLP, 3LCD o tecnología equivalente/superior, con fuente de luz láser. 
•	RESOLUCIÓN NATIVA: WUXGA (1920 × 1200) o superior, compatible con señales 4K UHD (3840 × 2160). 
•	TAMAÑO DE PROYECCIÓN: Capacidad para proyectar imágenes de 300 pulgadas o superior. 
•	LUMINOSIDAD: Mínimo 6.000 lúmenes ANSI o superior. 
•	CONTRASTE: Mínimo 2.500.000:1 o superior. 
•	FUENTE DE LUZ: Láser, con vida útil mínima de 20.000 horas en modo normal. 
•	PROYECCIÓN: Frontal y/o posterior, con zoom y enfoque óptico, corrección trapezoidal y ajuste de imagen. 
•	DISTANCIA DE PROYECCIÓN: Capacidad para instalación y proyección a una distancia de hasta 10 metros. 
•	CONECTIVIDAD: mínimo 1 puerto HDMI, 1 puerto vga in y 1 puerto VGA OUT, 1 puerto audio OUT, altavoz integrado de mínimo 10w., 1 puerto RJ45, 1 puerto usb funcional sin adaptadores, 1 puerto RS-232. 
Nota: No se permitirá el uso de adaptadores para dar cumplimiento a ninguno de los puertos solicitados. Los puertos de conectividad estarán sujetos a los escenarios de actualización tecnológica vigentes al momento de la adquisición y/o a las necesidades de conexión identificadas en las instituciones educativas, de acuerdo con los requerimientos técnicos del equipo.
•	AUDIO: Parlante integrado de mínimo 10 W. 
•	INSTALACIÓN: Incluye soporte para techo, pared, estructura de drywall o ladrillo, según el sitio, además de cableado, canaletas, caja de conexión y demás elementos necesarios. 
•	ACCESORIOS: Control remoto, cable HDMI, cable de alimentación y elementos requeridos para su instalación y funcionamiento. 
•	GARANTÍA: Mínimo 1 año, incluyendo soporte técnico, partes, mano de obra y disponibilidad de repuestos. INCLUYE:
 Instalación y certificación, y demás características según la Ficha Técnica  #10</t>
  </si>
  <si>
    <t>Diademas con micrófono.</t>
  </si>
  <si>
    <t>Audífonos de tamaño completo, circulares, de monitor, de por lo menos frecuencias entre 20 hz a 20 khz, impedancia mínima de 32 ohms y sensibilidad mínima de 100 db, micrófono con condensador con supresión de ruido, longitud de cable mínimo de 1,2 mts conexión por usb y/o conector jack de 3,5 mm.  INCLUYE:
 Instalación y certificación, y demás características según la Ficha Técnica N. 16</t>
  </si>
  <si>
    <t>Cámara web full HD</t>
  </si>
  <si>
    <t>Cámara web full hd para pc, debe ser full hd (1920 x 1080 píxeles), con campo de visión ultra amplio de 120° horizontales. se debe entregar con su debida base, debe grabar video en full hd de 1080p, tener micrófono estéreo integrado con reducción de ruido automático, corrección automática de iluminación escasa, con trípode y/o soporte adaptable a cualquier monitor, detección de movimiento. característica de la cámara: velocidad de obturación de mínimo 1/30 hasta 1/10000s resoluciones soportadas 1080p, 720p, 480p, 360p, cuadros por segundo mínimo 25 fps hasta 50 fps. INCLUYE:
 Instalación y certificación, y demás características según la Ficha Técnica N.17</t>
  </si>
  <si>
    <t>Telón eléctrico de proyección para auditorio</t>
  </si>
  <si>
    <t>Telón de proyección para auditorio automático, se debe entregar con control remoto para el manejo, dimensión mínimo de 5,50 metros de ancho x mínimo 3 metros de alto, en material de alta calidad, tipo de tela blanca flash mate, tipo de proyección frontal, debe incluir el cable con su enchufe a la corriente necesario para su funcionamiento, se debe entregar instalado y funcionando. debe ser adaptable para instalación techo y/o pared. garantía de 1 año.
INCLUYE:
 Instalación y certificación, y demás características según la Ficha Técnica N. 20</t>
  </si>
  <si>
    <t>Disco duros de almacenamiento externo.</t>
  </si>
  <si>
    <t>•	TIPO: Unidad de almacenamiento externo SSD de 2 TB o superior, portátil y de estado sólido.
•	INTERFAZ: USB 3.2 Gen 2 o superior, preferiblemente USB Tipo C, con compatibilidad mediante USB-A.
•	VELOCIDAD: Velocidad de lectura mínima de 500 MB/s o superior.
•	RESISTENCIA: Diseño resistente a golpes y caídas, con protección física adecuada para transporte y uso frecuente.
•	SEGURIDAD: Protección mediante contraseña y/o cifrado de datos.
•	COMPATIBILIDAD: Compatible con Windows, macOS, Linux y sistemas operativos actuales, sin requerir controladores adicionales para su funcionamiento básico.
•	ACCESORIOS: Cable USB Tipo C y adaptador o cable compatible con USB-A, según la configuración del equipo.
•	GARANTÍA: Mínimo 2 años.
•	ENTREGA Y PRUEBA: Se deberá entregar, conectar y verificar su reconocimiento y funcionamiento en computador.
Se aclara que las características técnicas contenidas en la ficha de referencia no resultan aplicables al presente ítem, teniendo en cuenta la actualización tecnológica vigente. En consecuencia, se adopta la especificación técnica actualizada para el elemento requerido, previamente aprobada por la SDE.</t>
  </si>
  <si>
    <t>Computador portátil con diadema incluida</t>
  </si>
  <si>
    <t>PROCESADOR CON 8 NÚCLEOS FÍSICOS Y 16 SUBPROCESOS, CUYAS REFERENCIAS MÍNIMAS
CORRESPONDAN A:
&gt; INTEL CORE ULTRA 7 Y/O AMD RYZEN 7 CUYA FECHA DE LANZAMIENTO NO SEA SUPERIOR A 18 MESES RESPECTO A LA FECHA DE LA COTIZACIÓN.
Este item, comprende todas las caracteristicas de la ficha técnica,  y la memoria RAM  de 32 GB DDR5 y/o superiores y acorde con la arquitectura del procesador de última generación ofertado.      
Ficha Técnica “EQUIPO DE COMPUTO PORTATIL CON DIADEMA INCLUIDA”</t>
  </si>
  <si>
    <t>Computadores de mesa</t>
  </si>
  <si>
    <t xml:space="preserve">PROCESADOR CON 8 NÚCLEOS FÍSICOS Y 16 SUBPROCESOS, CUYAS REFERENCIAS MÍNIMAS
CORRESPONDAN A:
 INTEL CORE ULTRA 7 Y/O AMD RYZEN 7 CUYA FECHA DE LANZAMIENTO NO SEA SUPERIOR A 18 MESES RESPECTO A LA FECHA CIERRE DEL PROCESO DE CONTRATACION.
FORMA O PRESENTACIÓN O TIPO DE CHASIS: Small Form Factor (SFF), Mini o Tiny, siempre que el equipo ofertado cumpla integralmente con las especificaciones técnicas, capacidades de procesamiento, almacenamiento, memoria, conectividad y demás requisitos establecidos en la presente ficha técnica.   
Ficha Técnica“EQUIPO DE COMPUTO DE ESCRITORIO" 
Este item, comprende todas las caracteristicas de la ficha técnica,  y la memoria RAM  de 32 GB DDR5 y/o superiores y acorde con la arquitectura del procesador de última generación ofertado.       
Ficha Técnica ““EQUIPO DE COMPUTO DE ESCRITORIO””
</t>
  </si>
  <si>
    <t>Acces point: WiFi 6 (802.11ax).
Alimentación PoE.
Administración centralizada (controlador).
Doble banda 2.4 y 5 GHz.
Puerto Gigabit.
Montaje en techo o pared.
Garantía mínima de 3 años.</t>
  </si>
  <si>
    <t>ACCESS POINT Wi-Fi 6/6E EMPRESARIAL
•	TIPO: Punto de acceso inalámbrico empresarial para ambientes educativos de alta densidad de usuarios. 
•	ESTÁNDAR: Wi-Fi 6E (802.11ax) o superior, compatible con Wi-Fi 6 y generaciones anteriores. 
•	BANDAS: Tribanda 2,4 GHz, 5 GHz y 6 GHz, con operación simultánea. 
•	RENDIMIENTO: Velocidad inalámbrica agregada mínima de 5 Gbps o superior. 
•	MIMO: Mínimo 4×4 MU-MIMO, con tecnologías OFDMA y Beamforming. 
•	CAPACIDAD: Soporte mínimo para 250 dispositivos conectados simultáneamente, o superior. 
•	PUERTO DE RED: Mínimo 1 puerto Ethernet 2,5 GbE, con posibilidad de velocidades superiores. 
•	ALIMENTACIÓN: PoE+ (IEEE 802.3at) o superior, incluyendo los accesorios necesarios para su alimentación. 
•	GESTIÓN: Administración centralizada mediante controlador local, virtual o en la nube, permitiendo configuración, monitoreo, actualización de firmware y gestión de múltiples puntos de acceso. 
•	ROAMING: Soporte para roaming de clientes y balanceo de carga, para mantener la conectividad al desplazarse entre zonas. 
•	SEGURIDAD: WPA3, VLAN, autenticación 802.1X/RADIUS, red de invitados y aislamiento de usuarios. 
•	GESTIÓN DE TRÁFICO: QoS, priorización de aplicaciones y control de ancho de banda. 
•	MONTAJE: Para instalación en techo o pared, incluyendo accesorios de montaje. 
•	COBERTURA: Antenas integradas de alta eficiencia y capacidad de optimización automática de potencia y canales. 
•	INSTALACIÓN Y CONFIGURACIÓN POR PARTE DEL CONTRACTISTA.: Incluye instalación, configuración, integración al sistema de red, pruebas de cobertura y puesta en funcionamiento. 
•	GARANTÍA: Mínimo 3 años, incluyendo soporte técnico.</t>
  </si>
  <si>
    <t>Colegio Integrada la Candelaria SEDE C</t>
  </si>
  <si>
    <t>Colegio Escuela Nacional de Comercio</t>
  </si>
  <si>
    <t>Cabina auto potenciada activa</t>
  </si>
  <si>
    <r>
      <t xml:space="preserve">•	TIPO: Cabina acústica activa, autoamplificada, profesional, de dos vías, para aplicaciones institucionales, educativas, auditorio y eventos. 
•	POTENCIA: Potencia nominal mínima de 1.000 W RMS, o superior. 
•	ALTAVOZ: Woofer de 12 pulgadas como mínimo y driver de compresión para reproducción de altas frecuencias. 
•	AMPLIFICACIÓN: Amplificación integrada de Clase D o tecnología superior, de alta eficiencia. 
•	PROCESAMIENTO DE AUDIO: DSP (Procesador Digital de Señal) integrado, con ecualización y configuraciones/presets para diferentes usos, incluyendo voz, música y presentaciones. 
•	RESPUESTA DE FRECUENCIA: Mínimo 50 Hz – 20 kHz, o rango superior. 
•	NIVEL DE PRESIÓN SONORA: SPL máximo mínimo de 125 dB, o superior. 
•	ENTRADAS DE AUDIO: Mínimo 2 entradas combinadas XLR/TRS, para micrófono y línea, con control independiente de nivel. 
•	SALIDA DE AUDIO: Mínimo 1 salida XLR balanceada para enlace con otra cabina o sistema de sonido. 
•	CONECTIVIDAD INALÁMBRICA: Bluetooth integrado para reproducción de audio y/o control del sistema mediante aplicación, cuando esta funcionalidad esté disponible. 
•	REPRODUCCIÓN DE MEDIOS: Puerto USB para reproducción de archivos de audio. Lector de memorias USB y/o tarjeta SD, y conectividad inalámbrica Bluetooth integrada o tecnología equivalente de reproducción digital. 
•	ECUALIZACIÓN: Ecualización digital integrada mediante DSP, con controles o presets para graves, medios y agudos. 
•	COBERTURA: Cobertura acústica adecuada para espacios institucionales y auditorios, preferiblemente en un rango aproximado de 90° horizontal × 50–60° vertical. 
•	GABINETE: Gabinete de ABS reforzado de alto impacto, polipropileno reforzado o material compuesto de resistencia equivalente o superior, apto para uso profesional. 
•	MONTAJE: Debe disponer de soporte para trípode de 35 mm y elementos de transporte/manipulación integrados. 
•	ALIMENTACIÓN: Alimentación eléctrica compatible con la red nacional 110–120 V, 60 Hz, o fuente de alimentación universal 100–240 V, 50/60 Hz. 
•	ACCESORIOS: Cable de alimentación y demás elementos necesarios para su operación. 
•	GARANTÍA: </t>
    </r>
    <r>
      <rPr>
        <b/>
        <sz val="8"/>
        <color rgb="FF000000"/>
        <rFont val="Aptos Narrow"/>
        <family val="2"/>
        <scheme val="minor"/>
      </rPr>
      <t>Mínimo dos (2) años,</t>
    </r>
    <r>
      <rPr>
        <sz val="8"/>
        <color rgb="FF000000"/>
        <rFont val="Aptos Narrow"/>
        <family val="2"/>
        <scheme val="minor"/>
      </rPr>
      <t xml:space="preserve"> incluyendo partes y mano de obra. 
•	INSTALACIÓN Y PRUEBA: El proveedor deberá realizar la entrega, instalación básica, conexión y prueba de funcionamiento del equipo y sus accesorios en el sitio definido por la entidad.
Las demás característica</t>
    </r>
    <r>
      <rPr>
        <b/>
        <sz val="8"/>
        <color rgb="FF000000"/>
        <rFont val="Aptos Narrow"/>
        <family val="2"/>
        <scheme val="minor"/>
      </rPr>
      <t xml:space="preserve">s y certificación  indicadas en la ficha técnica #1 </t>
    </r>
  </si>
  <si>
    <t>Televisor led de 55 pulgadas</t>
  </si>
  <si>
    <r>
      <t>Resolución 4k uhd de mínimo 3840 x 2160 píxeles, wifi, 2 hdmi mínimo, 1 usb mínimo.
INCLUYE:
 Instalación en pared</t>
    </r>
    <r>
      <rPr>
        <b/>
        <sz val="8"/>
        <color rgb="FF000000"/>
        <rFont val="Aptos Narrow"/>
        <family val="2"/>
        <scheme val="minor"/>
      </rPr>
      <t xml:space="preserve">, (con brazo o soporte de pared ) </t>
    </r>
    <r>
      <rPr>
        <sz val="8"/>
        <color rgb="FF000000"/>
        <rFont val="Aptos Narrow"/>
        <family val="2"/>
        <scheme val="minor"/>
      </rPr>
      <t>y certificación, y demás características según la Ficha Técnica N #6</t>
    </r>
  </si>
  <si>
    <t>Video beam (luz día)</t>
  </si>
  <si>
    <t>•	TIPO: Video beam/proyector digital para uso educativo, institucional y de auditorio, apto para condiciones de luz ambiental o luz día. 
•	TECNOLOGÍA: DLP, 3LCD o tecnología superior. 
•	RESOLUCIÓN NATIVA: Mínimo Full HD 1920 × 1080, compatible con señales 4K. 
•	BRILLO: Mínimo 5.000 lúmenes ANSI y/o superior
•	CONTRASTE: Mínimo 15.000:1 o superior. 
•	FUENTE DE LUZ: LED, láser o tecnología equivalente, con vida útil mínima de 20.000 horas. 
•	PROYECCIÓN: Frontal, con corrección trapezoidal automática o manual y ajuste de imagen. 
•	CONECTIVIDAD: conectividad: mínimo 2 puertos hdmi. 
-1 puerto vga in y 1 puerto vga out. 
-1 puerto audio in y 1 puerto audio out. 
-altavoz integrado de mínimo 10w. 
-1 puerto rj45. 
-1 puerto usb funcional sin usar adaptadores. 
-1 puerto rs-232. 
Nota: No se permitirá el uso de adaptadores para dar cumplimiento a ninguno de los puertos solicitados. Los puertos de conectividad estarán sujetos a los escenarios de actualización tecnológica vigentes al momento de la adquisición y/o a las necesidades de conexión identificadas en las instituciones educativas, de acuerdo con los requerimientos técnicos del equipo.
•	AUDIO: Parlante integrado de mínimo 10 W. 
•	CONTROL: Control remoto incluido. 
•	COMPATIBILIDAD: Compatible con computadores, dispositivos multimedia y sistemas operativos actuales. 
•	INSTALACIÓN: Incluye soporte para techo o pared, instalación, configuración, conexión, pruebas de funcionamiento y puesta en servicio. 
•	ACCESORIOS: Cable de alimentación, control remoto, cables necesarios para su funcionamiento y elementos de montaje. 
•	GARANTÍA: Mínimo 1 año, incluyendo soporte técnico y disponibilidad de repuestos..
INCLUYE:
 Instalación y certificación, y demás características según la Ficha Técnica N. 8</t>
  </si>
  <si>
    <t>•	TIPO: Video beam/proyector profesional láser, para auditorios y espacios de gran formato. 
•	TECNOLOGÍA: DLP, 3LCD o tecnología equivalente/superior, con fuente de luz láser. 
•	RESOLUCIÓN NATIVA: WUXGA (1920 × 1200) o superior, compatible con señales 4K UHD (3840 × 2160). 
•	TAMAÑO DE PROYECCIÓN: Capacidad para proyectar imágenes de 300 pulgadas o superior. 
•	LUMINOSIDAD: Mínimo 6.000 lúmenes ANSI o superior. 
•	CONTRASTE: Mínimo 2.500.000:1 o superior. 
•	FUENTE DE LUZ: Láser, con vida útil mínima de 20.000 horas en modo normal. 
•	PROYECCIÓN: Frontal y/o posterior, con zoom y enfoque óptico, corrección trapezoidal y ajuste de imagen. 
•	DISTANCIA DE PROYECCIÓN: Capacidad para instalación y proyección a una distancia de hasta 10 metros. 
•	CONECTIVIDAD: mínimo 1 puerto HDMI, 1 puerto vga in y 1 puerto VGA OUT, 1 puerto audio OUT, altavoz integrado de mínimo 10w., 1 puerto RJ45, 1 puerto usb funcional sin adaptadores, 1 puerto RS-232. 
Nota: no se permitirá el uso de adaptadores para dar cumplimiento, a ninguno de los puertos solicitados.
•	AUDIO: Parlante integrado de mínimo 10 W. 
•	INSTALACIÓN: Incluye soporte para techo, pared, estructura de drywall o ladrillo, según el sitio, además de cableado, canaletas, caja de conexión y demás elementos necesarios. 
•	ACCESORIOS: Control remoto, cable HDMI, cable de alimentación y elementos requeridos para su instalación y funcionamiento. 
•	GARANTÍA: Mínimo 1 año, incluyendo soporte técnico, partes, mano de obra y disponibilidad de repuestos. INCLUYE:
 Instalación y certificación, y demás características según la Ficha Técnica  #10</t>
  </si>
  <si>
    <t>Total</t>
  </si>
  <si>
    <t>En caso de que alguna de las características técnicas, componentes, materiales o tecnologías señaladas en la presente ficha se encuentre obsoleta, descontinuada, no disponible en el mercado o haya sido restringida o prohibida por disposiciones relacionadas con la salud, seguridad o protección ambiental, se podrán aceptar alternativas tecnológicas o técnicas actualizadas, siempre que estas sean equivalentes o superiores en funcionalidad, desempeño, calidad, seguridad y vida útil, sean compatibles con los demás componentes del elemento, cuenten con el respectivo soporte técnico y sean previamente aprobadas por la Entidad. En ningún caso dicha sustitución podrá generar un mayor valor al inicialmente pactado ni disminuir las condiciones técnicas, funcionales o de garantía requeridas.</t>
  </si>
  <si>
    <t>ESTUDIO DE MERCADO  VG 2027</t>
  </si>
  <si>
    <t xml:space="preserve">S&amp;S SERVICIOS Y SUMINISTROS STELAR SAS </t>
  </si>
  <si>
    <t>PROMEDIO RECALCULADO SEGÚN APLIQUE</t>
  </si>
  <si>
    <t>Impresora Laser</t>
  </si>
  <si>
    <t>Impresora láser monocromática, velocidad de impresión negro de mínimo 40 ppm, resolución 1200 dpi, emulación pcl 6, pcl 5e y postscript 3, tiempo salida primera página 9 segundos, capacidad mínima 50 hojas, memoria 512 mb o superior, procesador 500 mhz o superior, puertos usb 2.0, puerto de red 10/100/1000 base-tx, tamaño y tipo de papel a4, carta, oficio, legal, folio, ejecutivo, b5, bandeja de entrada una (1) bandeja con capacidad para 300 hojas y multipropósito de 100 hojas, bandeja de salida una (1) bandeja con capacidad para 100 hojas. consumibles: toner negro con un rendimiento de 6.000 hojas en modo normal al 5% de cobertura, se debe entregar toner negro adicional para imprimir 12000 hojas, este debe ser diferente al que viene con la impresora. se debe incluir: 1 puerto de red ethernet 10/100/1000 base-tx, un 1 cable usb compatible con la impresora para su conexión a pc de mínimo 3 metros y 1 patch cord para conexión de la impresora en la red lan mínimo de 3 metros.
Compatible con sistemas operativos, indicados en la ficha y/o superiores. 
INCLUYE:
 Instalación y certificación, y demás características según la Ficha Técnica  #13</t>
  </si>
  <si>
    <t>“BOMBO 16" + ACCESORIOS”</t>
  </si>
  <si>
    <t>(Incluye Bombo 16” + cargadera + golpeadores + 2 parches adicionales) y todas las caracteristicas de la Ficha técnica # 41</t>
  </si>
  <si>
    <t>BOLAS PARA TENIS DE MESA</t>
  </si>
  <si>
    <t>Paquete de bolas x 6 para tenis de mesa y todas las caracteristicas de la ITEM No. 18</t>
  </si>
  <si>
    <t xml:space="preserve">RAQUETAS PARA TENIS DE MESA </t>
  </si>
  <si>
    <t>Par de Raquetas para tenis de mesa en madera de 5 capas, caucho rojo y negro.y todas las caracteristicas de la ITEM No. 20</t>
  </si>
  <si>
    <t>PEGANTE LIQUIDO</t>
  </si>
  <si>
    <t>Adhesivo líquido: comúnmente conocidos como colas blancas (en su mayoría tienen un color blanco o crema), utilizan en su composición un vehículo líquido (normalmente agua o disolvente) que, una vez usado, tiende a perder, hasta obtener un secado que hace que la unión sea resistente. Se emplea en la construcción (adhesivos para pavimentos y revestimientos como moquetas, PVC, linoleum, etc.).
ESPECIFICACIONES TÉCNICAS: Alto: N.A. Ancho: N.A. Material: acetato de polivinilo. Color: blanco. Contenido mínimo: galón. Vida útil mínima: 3 años. y todas las caracteristicas de la FICHA TÉCNICA Nº 132</t>
  </si>
  <si>
    <t>Galón</t>
  </si>
  <si>
    <t>CINTA DE ENMASCARAR</t>
  </si>
  <si>
    <t>La cinta de enmascarar es un tipo de cinta adhesiva fabricada generalmente con papel, de fácil desprendimiento y autoadhesiva.
ESPECIFICACIONES TÉCNICAS: Largo: 40 metros. Ancho: 48 mm. Material: papel adhesivo no tóxico. Color: beige. Contenido mínimo: unidad. Vida útil mínima: material fungible y todas las caracteristicas de la FICHA TÉCNICA Nº 117</t>
  </si>
  <si>
    <t>MARCADORES BORRABLES</t>
  </si>
  <si>
    <t>Es un instrumento de escritura parecido al bolígrafo, que contiene su propia tinta borrable y cuyo uso principal es escribir sobre superficies acrílicas como tableros.
ESPECIFICACIONES TÉCNICAS: Alto: N.A. Ancho: N.A. Material: punta de fieltro, tinta borrable, cuerpo plástico. Color: variados. Contenido mínimo: caja x 12. Vida útil mínima: material fungible y todas las caracteristicas de la  FICHA TÉCNICA Nº 123</t>
  </si>
  <si>
    <t>Caja</t>
  </si>
  <si>
    <t>Kit de Robótica</t>
  </si>
  <si>
    <t>Set de robótica 10 en 1, de energía solar, con piezas en plástico de alta densidad y elementos electrónicos, con el cual se puedan construir 10 tipos de robots diferentes, cada uno con unas características de movimiento diferente, según las necesidades o condiciones del terreno donde se vaya a implementar. Debe incluir por lo menos: panel solar, cables, ejes, engranes, motores, ruedas o su equivalente.  
INCLUYE:
 Instalación y certificación, y demás características según la Ficha Técnica  # 261</t>
  </si>
  <si>
    <t>KIT DE CONSTRUCCIÓN CON ENGRANAJES</t>
  </si>
  <si>
    <t>Juego de construcción con engranaje, permite generar configuraciones mediante el ensamble, comprender la dinámica de engranes, de las conexiones mecánicas simples y estimula el desarrollo de una perspectiva global en el diseño de proyectos de robótica, ingeniería y programación. Fomenta el interés temprano por la ingeniería y la tecnología y todas las caracteristicas de la FICHA TÉCNICA Nº 250</t>
  </si>
  <si>
    <t>INSTRUMENTOS ORFF</t>
  </si>
  <si>
    <t>Set básico de instrumentos Orff en empacados en baúl o cajón de madera o contenedor de plástico polipropileno. Favorece la expresión usical, el solfeo tradicional, la percusión y el ritmo, incentiva la percepción auditiva, mediante la creación y la secuencia de patrones rítmicos y desarrolla la coordinación motora fina y gruesa y todas las caracteristicas de la FICHA TÉCNICA Nº 232</t>
  </si>
  <si>
    <t>CONTENEDOR PLÁSTICO</t>
  </si>
  <si>
    <t>Contenedor caja en polietileno rectangular. La caja debe ser transparente, permitiendo visualizar el interior. La tapa cuenta con sistema de aseguramiento al cerrar, puede servir para hacer una mesa de luz, realizar juegos con agua y/o almacenar objetos.
ESPECIFICACIONES TÉCNICAS: Alto mínimo: 15 a 18 cm. Ancho mínimo: 70 a 72 cm. Largo mínimo: 43 a 52 cm. Material: polietileno de alta densidad (HDPE), espesor 3 mm o polipropileno PP. Color: color transparente, tapa transparente. Contenido mínimo: unidad. Vida útil mínima: 3 años, y todas las caracteristicas de la FICHA TÉCNICA Nº 275</t>
  </si>
  <si>
    <t>PAPEL CELOFÁN</t>
  </si>
  <si>
    <t>ámina delgada y transparente hecha de celulosa regenerada, que permite la construcción de objetos o elementos pedagógicos que utilizan luz.
ESPECIFICACIONES TÉCNICAS: Largo: 100 cm. Ancho: 70 cm. Material: celulosa y otros materiales. Color: variados. Contenido mínimo: set de 7 pliegos. Vida útil mínima: 1 año y todas las caracteristicas de la FICHA TÉCNICA No. 292</t>
  </si>
  <si>
    <t>OVILLO DE TRAPILLO O EMBONE</t>
  </si>
  <si>
    <t>Set de ovillos de trapillo o embone, el cual es un material compuesto de algodón y otras fibras, que estira, pero no se desgarra fácilmente. Debido a que el trapillo es un material reciclado, cada ovillo puede presentar un grosor, una textura y una composición textil diferente.
ESPECIFICACIONES TÉCNICAS: Peso: 1 kg. Longitud: 100 m. Material: trapillo. Color: variados. Contenido mínimo: set de 1 kg o 100 m. Vida útil mínima: 5 años. y todas las caracteristicas de la FICHA TÉCNICA No. 288</t>
  </si>
  <si>
    <t>Kg</t>
  </si>
  <si>
    <t>SET DE TELAS VELO</t>
  </si>
  <si>
    <t>Set de tela velo de colores variados e intensos.
ESPECIFICACIONES TÉCNICAS: Largo (pieza de tela): 6 m. Ancho (pieza de tela): 2,8 m. Material: tela velo. Color: colores intensos: amarillo, azul oscuro, azul claro, rojo, naranja, morado claro, verde oscuro, verde claro, blanco y negro, entre otros. Contenido: set de 5 piezas de tela de colores. Vida útil mínima: 3 años. y todas las caracteristicas de la FICHA TÉCNICA No. 313</t>
  </si>
  <si>
    <t>PONCHERA</t>
  </si>
  <si>
    <t>Recipiente de plástico de boca ancha, que permite realizar mezclas de materiales pictóricos o combinaciones con otros materiales líquidos o solubles.
ESPECIFICACIONES TÉCNICAS: Ancho: 26 - 28 cm. Alto: 11 - 15 cm. Capacidad: 4 lt. Material: plástico de alta resistencia (polietileno, polipropileno PP, etc.). Color: variados (primarios, o secundarios). Contenido mínimo: unidad. Vida útil mínima: 5 años. y todas las caracteristicas de la FICHA TÉCNICA No. 12</t>
  </si>
  <si>
    <t>BOLSAS DE PALITOS DE PALETA</t>
  </si>
  <si>
    <t>Palitos de paleta artesanales de madera, para actividades de manualidades. Construcción, pintura y clasificación.
ESPECIFICACIONES TÉCNICAS: Alto: 114 mm. Ancho: 10 mm. Espesor: 2 mm. Material: madera. Color: madera natural. Contenido mínimo: paquete x 1.000 unidades. Vida útil mínima: 1 año y todas las caracteristicas de la FICHA TÉCNICA Nº 268</t>
  </si>
  <si>
    <t>CÁÑAMO</t>
  </si>
  <si>
    <t>Madeja de cuerda de cáñamo, para realizar amarres, decoraciones, y usos variados dentro y fuera del aula.
ESPECIFICACIONES TÉCNICAS: Longitud: 10 m. Ancho: 1,5 a 5 mm. Material: cáñamo. Color: natural. Contenido mínimo: un ovillo de 10 metros. Vida útil mínima: 1 año y todas las caracteristicas de la FICHA TÉCNICA Nº 271</t>
  </si>
  <si>
    <t>CRAYONES TRIANGULARES</t>
  </si>
  <si>
    <t>Caja de 12 crayones fabricados con más pigmentos de color y menos cera, de 10 cm, cada crayón de un color diferente (primarios, secundarios, blanco y negro, entre otros) para realizar ejercicios de escritura, gráficos y pictóricos.
ESPECIFICACIONES TÉCNICAS: Alto mínimo crayón: 10 - 12 cm. Diámetro crayón: 1 - 1,5 cm. Material: pigmentos de color y cera. Color: cada crayón de un color distinto: amarillo, azul, rojo, naranja, morado, verde, blanco, negro, entre otros. Contenido mínimo: caja de 12 crayones. Vida útil mínima: 2 años. y todas las caracteristicas de la FICHA TÉCNICA Nº 5</t>
  </si>
  <si>
    <t>COLORES TRIANGULARES</t>
  </si>
  <si>
    <t>Caja de 12 lápices de colores triangulares gruesos de la más alta calidad, ideales para dibujar y colorear. Cada lápiz de un color diferente (primarios, secundarios, blanco y negro) para realizar ejercicios de escritura, gráficos y pictóricos.
ESPECIFICACIONES TÉCNICAS: Alto mínimo lápiz: 15-18 cm. Diámetro lápiz: 7-10 mm. Material lápiz: madera de cedro barnizado con laca del mismo color de la mina. Diámetro mina: mínimo 3-6 mm. Material mina: base a la cera con resistencia la luz nivel iii. Color: cada lápiz de un color distinto: amarillo, azul, rojo, naranja, morado, verde, blanco y negro, entre otros. Contenido mínimo: caja de 12 lápices. Vida útil mínima: 2 años. y todas las caracteristicas de la FICHA TÉCNICA Nº 3</t>
  </si>
  <si>
    <t>CARTULINA OCTAVOS</t>
  </si>
  <si>
    <t>Cartón delgado, más grueso y más resistente que el papel normal de escritura o impresión, pero más flexible y liviano que otras formas de cartón. Se usa para trazos gruesos con vinilos o marcadores.
ESPECIFICACIONES TÉCNICAS: Alto: N.A. Ancho: N.A. Material: celulosa. Color: variadas. Contenido mínimo: 5 paquetes por 10 hojas cada uno. Vida útil mínima: 3 años. y todas las caracteristicas de la FICHA TÉCNICA Nº 325</t>
  </si>
  <si>
    <t>ROLLO PAPEL BOND</t>
  </si>
  <si>
    <t>Rollo de papel bond de superficie lisa que impide el desprendimiento de partículas y asegura un trazo nítido, fino y uniforme, así como un óptimo anclaje de las tintas y materiales pictóricos utilizados comúnmente para dibujar, pintar, garabatear, plasmar ideas y creaciones.
ESPECIFICACIONES TÉCNICAS: Largo: 50 m. Ancho: 0,62 m. Gramaje: 75 gr. Material: papel bond. Color: blanco. Contenido mínimo: rollo de 0,62 m x 50 m. Vida útil mínima: 1 año. y todas las caracteristicas de la FICHA TÉCNICA No. 14</t>
  </si>
  <si>
    <t>TIJERAS PUNTA ROMA</t>
  </si>
  <si>
    <t>Tijeras escolares punta roma de alta calidad para realizar trabajo plástico, recortar hojas cartulinas y papel en general.
ESPECIFICACIONES TÉCNICAS: Largo máximo: 13 cm. Ancho máximo: 5,5 cm. Grosor: 3 mm. Material: hojas en acero inoxidable y mango plástico antideslizante. Color: colores variados e intensos (primarios y secundarios). Contenido: unidad. Vida útil mínima: 10 años. y todas las caracteristicas de la FICHA TÉCNICA No. 21</t>
  </si>
  <si>
    <t>OVILLO DE LANA</t>
  </si>
  <si>
    <t>Set de 12 ovillos de lana acrílica. Fibra sintética, elaborada a partir de polímeros, por lo que no produce alergias.
ESPECIFICACIONES TÉCNICAS: Peso: g. Material: lana acrílica. Color: variados. Contenido mínimo: set de 12 ovillos. Vida útil mínima: 3 años. y todas las caracteristicas de la FICHA TÉCNICA No. 287</t>
  </si>
  <si>
    <t>El papel de seda es un papel especialmente fino, tan fino y suave como la seda. Se utiliza para diversos proyectos o manualidades. Especialmente para fabricar pompones y guirnaldas que sean especialmente ligeras.
ESPECIFICACIONES TÉCNICAS: Alto: 70 cm. Ancho: 50 cm. Material: papel. Color: variados. Contenido mínimo: pliego. Vida útil mínima: 3 años. y todas las caracteristicas de la FICHA TÉCNICA Nº 124</t>
  </si>
  <si>
    <t>PAPEL SILUETA</t>
  </si>
  <si>
    <t>Papel delgado, más delicado y flexible que el papel normal de escritura. Se usa para recortar diseños o piezas de ensamble en collage o construcciones artísticas.
ESPECIFICACIONES TÉCNICAS: Alto: N.A. Ancho: N.A. Material: celulosa. Color: variados. Contenido mínimo: 5 paquetes por 10 hojas cada uno. Vida útil mínima: 3 años. y todas las caracteristicas de la FICHA TÉCNICA Nº 129</t>
  </si>
  <si>
    <t>set completo</t>
  </si>
  <si>
    <t>La plastilina es un material plástico empleado para modelar, de colores variados, compuesto de sales de calcio, vaselina y otros compuestos alifáticos, principalmente ácido esteárico y es apto para el uso de los niños.
ESPECIFICACIONES TÉCNICAS: Alto: 17 cm. Ancho: N.A. Material: sales de calcio, vaselina, compuestos alifáticos. Color: variados. Contenido mínimo: caja por 10 barras. Vida útil mínima: 3 años. y todas las caracteristicas de la FICHA TÉCNICA Nº 134</t>
  </si>
  <si>
    <t>caja</t>
  </si>
  <si>
    <t>Pintura de agua con resinas acrílicas de colores, para cubrir superficies con un terminado homogéneo.
ESPECIFICACIONES TÉCNICAS: Alto: N.A. Ancho: N.A. Material: resina acrílica. Color: variados. Contenido mínimo: caja por 12 unidades, cada una de 120 cc. Vida útil mínima: material fungible y todas las caracteristicas de la FICHA TÉCNICA Nº 115</t>
  </si>
  <si>
    <t>CAJA DE LAPIZ</t>
  </si>
  <si>
    <t>Es un cilindro delgado generalmente de madera y grafito, con el fin de hacer trazos y marcas sobre superficies como el papel, madera, entre otros.
ESPECIFICACIONES TÉCNICAS: Largo: 17 a 20 cm. Diámetro cuerpo: 0,7 a 1 cm. Material: madera y grafito. Color: grafito. Contenido mínimo: caja por 12. Vida útil mínima: material fungible y todas las caracteristicas de la FICHA TÉCNICA Nº 110</t>
  </si>
  <si>
    <t>Impresora Multifuncional</t>
  </si>
  <si>
    <t>Impresora multifuncional láser monocromática, velocidad: mínimo 50 ppm carta o superior, tiempo de impresión de primera página: menor o igual a 10 sg, procesador mínimo 533 mhz, ciclo útil: 20.000 pp. mensuales mínimo, memoria: mínimo de 2 gb o superior, resolución: 1200 x 600 dpi, bandeja de papel: dos, manejo de papel: dos bandejas, una manual de 100 hojas y otra de 500 hojas, papel carta y oficio, ajustable. conectividad: usb 2.0 hi-speed, red ethernet 10/100/1000 base-tx, conector rj-45, tamaño de impresión hasta papel oficio, copiado velocidad de copiado: 50 cpm carta o superior, resolución de copiado: 600 x 600 dpi, rango de ampliación/reducción: 25% - 400%. escaneado capacidad de adf de 50 hojas mínimo, velocidad de escaneo mínimo 50 ppm o superior, tamaño soportado carta, oficio en adf, resolución óptica de: 600 x 600 dpi, capacidad de escaneo mínima en adf y en cama plana tamaño oficio, escaneo y copia a doble cara adf una sola pasada, digitalización a pc por conexión usb, carpeta de red y/o sftp. compatibilización a email, incluir software de control de escaneo durante todo periodo de garantía de la impresora. conectividad estándar 1 dispositivo usb 2.0 de alta velocidad.
Compatible con sistemas operativos, indicados en la ficha y/o superiores
INCLUYE:
 Instalación y certificación, y demás características según la Ficha Técnica 14</t>
  </si>
  <si>
    <t>Impresora 3D</t>
  </si>
  <si>
    <t>✓ Su estructura puede ser en hierro, acero y
aluminio.
✓ Conectividad: USB, Wifi, Ethernet.
✓ Sistema Operativo compatible: Windows /
Linux / Mac OS
✓ Extensión de archivo STL, OBJ, 3MF, FPP,
BMP, PNG, JPG, JPEG, GX, G.
✓ Compatibilidad filamento de 1.75 mm de
diámetro, ABS, PLA, PETG, PC, Wood, Metal,
Conductivos, Solubles, entre otros.
✓ Plataformas de impresión en aluminio.
INCLUYE:
 Instalación y certificación, y demás características según la  Ficha técnica # 11- impresa</t>
  </si>
  <si>
    <t>Carro para cargue de equipos portatiles</t>
  </si>
  <si>
    <t>Capacidad para 21 portatiles.
Nota: voltaje de salida acorde al estándar de los equipos portátiles (entre 19 y 20 voltios, o sistemas inteligentes multivoltaje  / USB-C PD
INCLUYE:
 Instalación y certificación, y demás características según la Ficha Técnica # 11</t>
  </si>
  <si>
    <t>Traslado de 2026</t>
  </si>
  <si>
    <t>Subtotales</t>
  </si>
  <si>
    <t>ESTUDIO DE MERCADO - DOTACIÓN CASA DE IGUALDAD</t>
  </si>
  <si>
    <t>OBJETO: "REALIZAR LA ADQUISICIÓN DE ELEMENTOS TECNOLÓGICOS, LÚDICO–PEDAGÓGICOS, MOBILIARIO, ELECTRODOMESTICOS Y DEMAS BIENES PARA LA DOTACION Y ATENCION DEL CENTRO AMAR, Y LA CASA DE LA JUVENTUD, LA CASA DE IGUALDAD, E INSTITUCIONES EDUCATIVAS DISTRITALES DE LA LOCALIDAD DE LA CANDELARIA".</t>
  </si>
  <si>
    <t>COTIZACIÓN 1
LG DOCUMENTOS</t>
  </si>
  <si>
    <t>COTIZACIÓN 2
INYAZAT</t>
  </si>
  <si>
    <t>COTIZACIÓN 3
FUNCAS</t>
  </si>
  <si>
    <t>VALORES TOMADOS DEL ESTUDIO DE MERCADO PARA CENTRO AMAR</t>
  </si>
  <si>
    <t>VALORES TOMADOS DEL ESTUDIO DE MERCADO PARA DOTACIÓN DE COLEGIOS</t>
  </si>
  <si>
    <t>VALORES TOMADOS DE DIFERENTES PROCESOS ADELANTADOS POR LA ENTIDAD.
PARA PROCESOS DEL 2025 EL VALOR SE AJUSTA AL INCREMENTO DEL 6,3% IPC PARA 2026</t>
  </si>
  <si>
    <t>No. de Lote</t>
  </si>
  <si>
    <t>Lugar a dotar</t>
  </si>
  <si>
    <t>Categoria</t>
  </si>
  <si>
    <t>Elemento</t>
  </si>
  <si>
    <t>Unidad de medida</t>
  </si>
  <si>
    <t>Características técnicas</t>
  </si>
  <si>
    <t>Cantidad</t>
  </si>
  <si>
    <t>VALOR UNITARIO CON IVA INCLUIDO</t>
  </si>
  <si>
    <t>PROMEDIO VALORES UNITARIOS CON IVA INCLUIDO</t>
  </si>
  <si>
    <t>PROMEDIO VALORES UNITARIOS REDONDEADOS</t>
  </si>
  <si>
    <t>VALOR TOTAL CON IVA INCLUIDO</t>
  </si>
  <si>
    <t>CASA IGUALDAD</t>
  </si>
  <si>
    <t>STENCIL</t>
  </si>
  <si>
    <t>Plantilla stencil de 21 cm x 27 cm, diseños variados (figuras de letras, plantas, animales, objetos etc.), material policover.</t>
  </si>
  <si>
    <t>Plantilla stencil de 14 cm x 21 cm, diseños variados (figuras de letras, plantas, animales, objetos etc.), material policover.</t>
  </si>
  <si>
    <t>Plantilla stencil de 5,5 cm x 33 cm, diseños variados (figuras de letras, plantas, animales, objetos etc.), material policover.</t>
  </si>
  <si>
    <t>Plantilla stencil de 11 cm x 33 cm, diseños variados (figuras de letras, plantas, animales, objetos etc.), material policover.</t>
  </si>
  <si>
    <t>RODILLO</t>
  </si>
  <si>
    <t>Set de rodillos de espuma x 3 - Espuma blanca y suave - Incluye un rodillo de 18 cm de alto x 6 cm de ancho, un rodillo de 16 cm de largo x 4 cm de ancho y un rodillo de 14 cm de largo x 2,5 cm de ancho</t>
  </si>
  <si>
    <t>PINTURA ACRÍLICA</t>
  </si>
  <si>
    <t>Pintura acrílica de 1.000 ml, a base de agua, cuyos formadores de película son emulsiones acrílicas. Permite decorar, proteger o señalizar diversos materiales como madera, MDF, metal, yeso, cerámica, cartón, papel, icopor y paredes interiores, entre otros.
Colores variados: Blanco, Negro, Amarillo primario, Rojo primario, Azul primario</t>
  </si>
  <si>
    <t>KIT PARA ESTAMPADO</t>
  </si>
  <si>
    <t>Kit de estampación con los siguientes elementos:
Termofijadora 8 en 1 (30 x 38 cm). Equipo de estructura metálica, con resistencias en caucho siliconado y protectores teflonados, con un peso de 32 kg y dimensiones de empaque de 40 x 36 x 36 cm. Opera de forma manual, a 110 V y 1.400 W de potencia, con rango de temperatura de 32 a 400 °F y control de tiempo de 0 a 999 segundos. Cuenta con control digital de tiempo y temperatura, alarma programable, almohadilla protectora en silicona, rotación giratoria de 180 grados, sensor de tiempo con retroceso automático y presión manual. Incluye 8 resistencias intercambiables: plancha plana de 30 x 38, estampadora de gorras, resistencia de mugs cilíndrica de 5 a 10 onzas, resistencia de mugs cilíndrica de 11 a 20 onzas, resistencia de mugs cónica de 9 a 12 onzas, resistencia de mugs cónica de 13 a 18 onzas, resistencia de platos de 8 pulgadas y resistencia de platos de 10 pulgadas.
Impresora de sublimación. Cuenta con resolución de 5.760 x 1.440 dpi, bandeja con capacidad para 100 hojas de papel normal y formato de impresión carta/oficio. Su velocidad de impresión es de 33 ppm en negro y 15 ppm a color (10,5 ISO ppm en negro y 5 ISO ppm a color), y es compatible con Mac OS® y Windows®. Trabaja con tintas de sublimación y tintas pigmentadas, mediante inyección de tinta MicroPiezo® de 4 colores (CMYK) y sistema de tanque de tinta de super alta capacidad y economía, con tanques frontales para un fácil monitoreo de las tintas. Permite imprimir hasta 4.500 páginas en negro y 7.500 páginas a color, con manejo flexible de papel, 100 hojas sin interrupciones y sin necesidad de cartuchos. Incluye conexión WIFI.
Resma de papel de sublimación rosado. Papel de calidad premium, ideal para estampación de productos textiles, con hojas de 210 x 294 mm y gramaje de 120 g. Contiene 100 hojas.
Cinta térmica. Cinta térmica adhesiva para trabajos de estampación por calor, con medidas de 0,5 mm x 30 m.
Capacitación. El kit incluye capacitación básica para el uso de los equipos.</t>
  </si>
  <si>
    <t>PINTURA TEXTIL</t>
  </si>
  <si>
    <t>Kit de pintura textil de doce (12) unidades, cada unidad de 12ml, colores variados.</t>
  </si>
  <si>
    <t>MAT PARA YOGA</t>
  </si>
  <si>
    <t>Mat de yoga fabricado en PVC espumado, con superficie antideslizante en resina sintética. Mide 173 cm de largo x 61 cm de ancho x 0,6 cm de espesor, e incluye bolsa para almacenamiento y transporte.</t>
  </si>
  <si>
    <t>CABINA DE SONIDO</t>
  </si>
  <si>
    <t>Cabina de sonido portátil amplificada 200 W - Woofer de 6" y 3 drivers de 2" - SPL máx. 115 dB - Respuesta de frecuencia 60 Hz a 18 kHz - 2 entradas MIC/LINE combinadas XLR/TRS, 1 entrada LINE/Bluetooth, jack 6,35 mm, conector estéreo 3,5 mm y salida de línea 1/4" - Procesador digital 32 bits con reverberación, graves, agudos y nivel - Batería de litio 6000 mAh con hasta 10 horas de autonomía - Puerto de carga USB tipo A</t>
  </si>
  <si>
    <t>MICROFONO INALÁMBRICO</t>
  </si>
  <si>
    <t>Juego de dos (2) micrófonos inalámbricos de mano con receptor de 2 canales UHF. Frecuencia portadora: 660–865 MHz. Modulación: FM. Compander integrado. Ancho de banda de audio: 40–20.000 Hz. Estabilidad de frecuencia: ±15 kHz (-10 °C a +50 °C). T.H.D. a 1 kHz: 0,8% típ. Relación señal/ruido: 105 dB(A) típ. Salida RF: 10 mW máx. típ. Transductor dinámico, patrón polar cardioide. Respuesta de frecuencia: 30–20.000 Hz. Sensibilidad: 107 dB-A. Impedancia: 1 Ω. Conector mini XLR. Sin atenuador. Alimentación: 1 batería AA de 1,5 V c/u. Autonomía: &gt;30 h. Peso: 1 kg c/u.</t>
  </si>
  <si>
    <t>PANTALLA INFLABLE</t>
  </si>
  <si>
    <t>Pantalla inflable de proyección 3 m x 3 m - Tela de poliéster 180 g/m² - Motor de 350 W - Incluye tula y kit de anclajes</t>
  </si>
  <si>
    <t>Pantalla inflable de proyección 3 m de alto x 4 m de frente - Tela de poliéster 180 g/m² - Motor de 400 W - Incluye tula y kit de anclajes</t>
  </si>
  <si>
    <t>CARPA PLEGABLE</t>
  </si>
  <si>
    <t>Carpa plegable tipo acordeón, con estructura en acero y lona en poliéster impermeable. Dimensiones mínimas de 3 m x 3 m, con altura regulable de hasta 2,1 m. Cuenta con armado instantáneo y sistema plegable que facilita su transporte y almacenamiento. Incluye 3 laterales.</t>
  </si>
  <si>
    <t>TABLERO ACRÍLICO</t>
  </si>
  <si>
    <t>Tablero doble cara - Base en aglomerado de 9 mm de espesor, fondo blanco en ambas caras, empotrado en mueble metálico elaborado en tubería cold rolled de 2" x 1" calibre 18, pintado en electrostática color aluminio cofrado. Rodachinas con freno de seguridad. Dimensiones 120 cm x 90 cm, altura total aprox. 1.90 m</t>
  </si>
  <si>
    <t>PAÑOLETAS</t>
  </si>
  <si>
    <t>Paquete de pañoletas moradas x 12 unidades, tela de algodón. Dimensiones mínimas de cada pañoleta: 55 cm x 55 cm. Diseño sublimado, con logo y/o expresión representativa de las reivindicaciones de las mujeres en su diversidad.
El diseño deberá ser concertado con el contratista y aprobado por el apoyo a la supervisión del contrato.</t>
  </si>
  <si>
    <t xml:space="preserve">CAMISETAS </t>
  </si>
  <si>
    <t>Camiseta tipo polo para mujer, manga corta, confeccionada en 100% algodón de 220 g - Unicolor morado - Silueta regular fit - Cuello tejido - Pechera con 2 botones plásticos - Sin bolsillo - Refuerzo en cuello, hombros, mangas y puños - Tallas variadas. Diseño sublimado, con logo y/o expresión representativa de las reivindicaciones de las mujeres en su diversidad.
El diseño deberá ser concertado con el contratista y aprobado por el apoyo a la supervisión del contrato.</t>
  </si>
  <si>
    <t>Camiseta tipo polo para mujer, manga corta, confeccionada en 100% algodón de 220 g - Unicolor blanco - Silueta regular fit - Cuello tejido - Pechera con 2 botones plásticos - Sin bolsillo - Refuerzo en cuello, hombros, mangas y puños - Tallas variadas. Diseño sublimado, con logo y/o expresión representativa de las reivindicaciones de las mujeres en su diversidad.
El diseño deberá ser concertado con el contratista y aprobado por el apoyo a la supervisión del contrato.</t>
  </si>
  <si>
    <t>Camiseta tipo polo para mujer, manga corta, confeccionada en 100% algodón de 220 g - Unicolor verde - Silueta regular fit - Cuello tejido - Pechera con 2 botones plásticos - Sin bolsillo - Refuerzo en cuello, hombros, mangas y puños - Tallas variadas. Diseño sublimado, con logo y/o expresión representativa de las reivindicaciones de las mujeres en su diversidad.
El diseño deberá ser concertado con el contratista y aprobado por el apoyo a la supervisión del contrato.</t>
  </si>
  <si>
    <t>LIBRO</t>
  </si>
  <si>
    <t>Título: El peligro de la historia única
Autora: Ngozi, Chimamanda
Temas: Derechos humanos, diversidad, discriminación, estereotipos y representación.
Nota: El contratista debe entregar los libros en su versión original, publicados por sellos editoriales reconocidos en el mercado, y preferiblemente en edición de tapa dura. Así mismo, deberá garantizar que, al momento de la entrega, los libros se encuentren en óptimas condiciones físicas.</t>
  </si>
  <si>
    <t>Título: Feminismo para principiantes
Autora: Varela, Nuria
Temas: Prevención y comprensión de las violencias contra las mujeres y sus raíces culturales y sociales
Nota: El contratista debe entregar los libros en su versión original, publicados por sellos editoriales reconocidos en el mercado, y preferiblemente en edición de tapa dura. Así mismo, deberá garantizar que, al momento de la entrega, los libros se encuentren en óptimas condiciones físicas.</t>
  </si>
  <si>
    <t>Título: El feminismo es para todo el mundo
Autora: Hooks, Bell
Temas: Introducción accesible al feminismo desde género, raza, clase, educación y transformación social.
Nota: El contratista debe entregar los libros en su versión original, publicados por sellos editoriales reconocidos en el mercado, y preferiblemente en edición de tapa dura. Así mismo, deberá garantizar que, al momento de la entrega, los libros se encuentren en óptimas condiciones físicas.</t>
  </si>
  <si>
    <t>Título: Una habitación propia
Autora: Woolf, Virginia
Temas: Independencia económica, educación, autonomía y posibilidades de creación de las mujeres.
Nota: El contratista debe entregar los libros en su versión original, publicados por sellos editoriales reconocidos en el mercado, y preferiblemente en edición de tapa dura. Así mismo, deberá garantizar que, al momento de la entrega, los libros se encuentren en óptimas condiciones físicas.</t>
  </si>
  <si>
    <t>Título: Los hombres me explican cosas
Autora: Solnit, Rebeca
Temas: Relaciones de poder, silenciamiento de las mujeres y violencias de género mediante ensayos breves.
Nota: El contratista debe entregar los libros en su versión original, publicados por sellos editoriales reconocidos en el mercado, y preferiblemente en edición de tapa dura. Así mismo, deberá garantizar que, al momento de la entrega, los libros se encuentren en óptimas condiciones físicas.</t>
  </si>
  <si>
    <t>Título: Mujeres a través de la historia
Autora: Uribe, Diana
Temas: Historia de las mujeres, conquista de derechos, participación y transformación social. Apropiado para lectura divulgativa.
Nota: El contratista debe entregar los libros en su versión original, publicados por sellos editoriales reconocidos en el mercado, y preferiblemente en edición de tapa dura. Así mismo, deberá garantizar que, al momento de la entrega, los libros se encuentren en óptimas condiciones físicas.</t>
  </si>
  <si>
    <t>Título: Mujeres, raza y clase
Autora: Davis, Angela
Temas: Feminismos negros, derechos humanos, trabajo, racismo, clase y participación política.
Nota: El contratista debe entregar los libros en su versión original, publicados por sellos editoriales reconocidos en el mercado, y preferiblemente en edición de tapa dura. Así mismo, deberá garantizar que, al momento de la entrega, los libros se encuentren en óptimas condiciones físicas.</t>
  </si>
  <si>
    <t>Título: Calibán y la bruja. Mujeres, cuerpo y acumulación originaria.
Autora: Silvia Federici
Temas: Trabajo, capitalismo, cuerpos de las mujeres y raíces históricas de las desigualdades económicas y de género.
Nota: El contratista debe entregar los libros en su versión original, publicados por sellos editoriales reconocidos en el mercado, y preferiblemente en edición de tapa dura. Así mismo, deberá garantizar que, al momento de la entrega, los libros se encuentren en óptimas condiciones físicas.</t>
  </si>
  <si>
    <t>Título: Revolución en punto cero. Trabajo domestico, reproducción y luchas feministas
Autora: Federici, Silvia
Temas: Economía del cuidado, trabajo doméstico no remunerado y autonomía.
Nota: El contratista debe entregar los libros en su versión original, publicados por sellos editoriales reconocidos en el mercado, y preferiblemente en edición de tapa dura. Así mismo, deberá garantizar que, al momento de la entrega, los libros se encuentren en óptimas condiciones físicas.</t>
  </si>
  <si>
    <t>Título: Las mujeres y el desarrollo humano. El enfoque de las capacidades.
Autora: Nussbaum, Martha
Temas: Derechos humanos, dignidad, igualdad, ciudadanía y capacidades para ejercer autonomía.
Nota: El contratista debe entregar los libros en su versión original, publicados por sellos editoriales reconocidos en el mercado, y preferiblemente en edición de tapa dura. Así mismo, deberá garantizar que, al momento de la entrega, los libros se encuentren en óptimas condiciones físicas.</t>
  </si>
  <si>
    <t>Título: Claves feministas para liderazgos entrañables
Autora: Marcela Lagarde
Temas: Liderazgo de las mujeres, ciudadanía, participación, organización y ejercicio feminista del poder.
Nota: El contratista debe entregar los libros en su versión original, publicados por sellos editoriales reconocidos en el mercado, y preferiblemente en edición de tapa dura. Así mismo, deberá garantizar que, al momento de la entrega, los libros se encuentren en óptimas condiciones físicas.</t>
  </si>
  <si>
    <t>Título: La libertad es una batalla constante
Autora: Davis, Angela
Temas: Derechos humanos, movilización social, racismo, feminismo, liderazgo y participación política.
Nota: El contratista debe entregar los libros en su versión original, publicados por sellos editoriales reconocidos en el mercado, y preferiblemente en edición de tapa dura. Así mismo, deberá garantizar que, al momento de la entrega, los libros se encuentren en óptimas condiciones físicas.</t>
  </si>
  <si>
    <t>Título: Enseñar a transgredir. La educación como práctica de la libertad.
Autora: Hooks, Bell
Temas: Pedagogía feminista, educación transformadora, género, raza y clase. Especialmente pertinente para procesos pedagógicos.
Nota: El contratista debe entregar los libros en su versión original, publicados por sellos editoriales reconocidos en el mercado, y preferiblemente en edición de tapa dura. Así mismo, deberá garantizar que, al momento de la entrega, los libros se encuentren en óptimas condiciones físicas.</t>
  </si>
  <si>
    <t>Título: La potencia feminista. O el deseo de cambiarlo todo
Autora: Gago, Verónica
Temas: Organización colectiva, participación política, economía, cuidados, movilización y lucha contra las violencias.
Nota: El contratista debe entregar los libros en su versión original, publicados por sellos editoriales reconocidos en el mercado, y preferiblemente en edición de tapa dura. Así mismo, deberá garantizar que, al momento de la entrega, los libros se encuentren en óptimas condiciones físicas.</t>
  </si>
  <si>
    <t>Título: Todos deberíamos ser feministas
Autora: Ngozi Adichie,Chimamanda
Temas: Feminismo introductorio, igualdad y derechos. Muy accesible para procesos pedagógicos.
Nota: El contratista debe entregar los libros en su versión original, publicados por sellos editoriales reconocidos en el mercado, y preferiblemente en edición de tapa dura. Así mismo, deberá garantizar que, al momento de la entrega, los libros se encuentren en óptimas condiciones físicas.</t>
  </si>
  <si>
    <t>Título: Querida Ijeawele. Cómo educar en el feminismo
Autora: Ngozi Adichie,Chimamanda
Temas: Educación en igualdad, roles de género y transformación cultural.
Nota: El contratista debe entregar los libros en su versión original, publicados por sellos editoriales reconocidos en el mercado, y preferiblemente en edición de tapa dura. Así mismo, deberá garantizar que, al momento de la entrega, los libros se encuentren en óptimas condiciones físicas.</t>
  </si>
  <si>
    <t>Título: El segundo sexo
Autora: Simone de Beauvoir
Temas: Clásico fundamental para comprender la construcción histórica y social de la desigualdad de género.
Nota: El contratista debe entregar los libros en su versión original, publicados por sellos editoriales reconocidos en el mercado, y preferiblemente en edición de tapa dura. Así mismo, deberá garantizar que, al momento de la entrega, los libros se encuentren en óptimas condiciones físicas.</t>
  </si>
  <si>
    <t>Título: Manual de la feminista aguafiestas
Autora: Sara Ahmed
Temas: Activismo feminista cotidiano, incomodidad y negatividad como herramientas políticas, crítica cultural, feminismos negros y queer, antirracismo, mandatos culturales y militancia colectiva.
Nota: El contratista debe entregar los libros en su versión original, publicados por sellos editoriales reconocidos en el mercado, y preferiblemente en edición de tapa dura. Así mismo, deberá garantizar que, al momento de la entrega, los libros se encuentren en óptimas condiciones físicas.</t>
  </si>
  <si>
    <t>Título: Feminismos desde Abya Yala
Autora: Francesca Gargallo Celentani
Temas: Feminismos latinoamericanos e indígenas, colonialidad, territorio y diversidad de experiencias de las mujeres.
Nota: El contratista debe entregar los libros en su versión original, publicados por sellos editoriales reconocidos en el mercado, y preferiblemente en edición de tapa dura. Así mismo, deberá garantizar que, al momento de la entrega, los libros se encuentren en óptimas condiciones físicas.</t>
  </si>
  <si>
    <t>Título: Feminismo para el 99%. Un manifiesto
Autoras: Cinzia Arruzza, Nancy Fraser y Tithi Bhattacharya
Temas: Feminismo anticapitalista, crítica al feminismo liberal y corporativo, capitalismo y crisis social, precarización económica, trabajo reproductivo y de cuidados, alianzas con el antirracismo y el ecologismo, organización colectiva y movilización (huelga internacional de mujeres).
Nota: El contratista debe entregar los libros en su versión original, publicados por sellos editoriales reconocidos en el mercado, y preferiblemente en edición de tapa dura. Así mismo, deberá garantizar que, al momento de la entrega, los libros se encuentren en óptimas condiciones físicas.</t>
  </si>
  <si>
    <t>Título: Economía feminista. Cómo construir una sociedad igualitaria (sin perder el glamour)
Autora: Mercedes D'Alessandro
Temas: Autonomía económica, brechas salariales, empleo, cuidados y desigualdad económica.
Nota: El contratista debe entregar los libros en su versión original, publicados por sellos editoriales reconocidos en el mercado, y preferiblemente en edición de tapa dura. Así mismo, deberá garantizar que, al momento de la entrega, los libros se encuentren en óptimas condiciones físicas.</t>
  </si>
  <si>
    <t>Título: Una lectura feminista de la deuda. ¡Vivas, libres y desendeudadas nos queremos!
Autora: Luci Cavallero y Verónica Gago
Temas: Endeudamiento, autonomía económica, precarización y violencias económicas.
Nota: El contratista debe entregar los libros en su versión original, publicados por sellos editoriales reconocidos en el mercado, y preferiblemente en edición de tapa dura. Así mismo, deberá garantizar que, al momento de la entrega, los libros se encuentren en óptimas condiciones físicas.</t>
  </si>
  <si>
    <t>Título: Feminismo posthumano
Autoras: Rosi Braidotti
Temas: Posthumanismo y teoría feminista, subjetividad nómada, crítica al antropocentrismo, sexismo, racismo y desigualdad desde una perspectiva posthumana, ecocidio y crisis ambiental, ética afirmativa y política de la esperanza en los movimientos feministas.
Nota: El contratista debe entregar los libros en su versión original, publicados por sellos editoriales reconocidos en el mercado, y preferiblemente en edición de tapa dura. Así mismo, deberá garantizar que, al momento de la entrega, los libros se encuentren en óptimas condiciones físicas.</t>
  </si>
  <si>
    <t>Título: La guerra contra las mujeres
Autora: Rita Laura Segato
Temas: Violencias basadas en género, feminicidio, patriarcado, poder y mandato de masculinidad.
Nota: El contratista debe entregar los libros en su versión original, publicados por sellos editoriales reconocidos en el mercado, y preferiblemente en edición de tapa dura. Así mismo, deberá garantizar que, al momento de la entrega, los libros se encuentren en óptimas condiciones físicas.</t>
  </si>
  <si>
    <t>Título: Mujeres y poder. Un manifiesto
Autora: Mary Beard
Temas: Liderazgo, voz pública, participación política y exclusión histórica de las mujeres de los espacios de poder.
Nota: El contratista debe entregar los libros en su versión original, publicados por sellos editoriales reconocidos en el mercado, y preferiblemente en edición de tapa dura. Así mismo, deberá garantizar que, al momento de la entrega, los libros se encuentren en óptimas condiciones físicas.</t>
  </si>
  <si>
    <t>JUEGO DE MESA</t>
  </si>
  <si>
    <t>Juego: Votes for women.
Votes for Women, diseñado por Tory Brown, es un juego de mesa asimétrico para 1 a 4 jugadores (a partir de 14 años, unos 70 minutos por partida) que recrea la lucha por el sufragio femenino en Estados Unidos, iniciada en Seneca Falls en 1848 y prolongada durante más de setenta años. Un bando, el sufragista, presiona al Congreso para que proponga la Decimonovena Enmienda y busca que 36 estados la ratifiquen; el otro, la oposición, intenta bloquearla o conseguir que 13 estados la rechacen. Las cartas son el motor del juego, ya que permiten activar eventos, repartir cubos de influencia por los estados y presionar al Congreso, y gracias al Opobot también puede jugarse en solitario o en modo cooperativo. La caja se completa con abundante material histórico, como notas de la autora, reproducciones de telegramas, publicidad y documentos de la época, además de fichas inspiradas en las chapas que se usaban entonces para apoyar o rechazar la causa. En conjunto, es un título imprescindible para los amantes de la historia que pone en valor la lucha feminista por un derecho hoy tan básico como el voto.
El contratista debe entregar versión original del juego, con empaque sellado, manual de instrucciones y piezas completas. Tanto el empaque como las piezas deberán estar en óptimas condiciones físicas al momento de la entrega.</t>
  </si>
  <si>
    <t>Juego: Rebel princess
¡Rebel Princess es un juego de cartas en el que cada ronda tiene una regla diferente! Ponte en la piel de una princesa de cuento que no quiere casarse con el príncipe azul y evita las proposiciones matrimoniales para ganar. El juego incluye 99 cartas, bloc de puntuaciones y reglamento en dos idiomas (castellano), está pensado para partidas de 40 minutos, a partir de 8 años y de 3 a 6 jugadores. Es un juego de Daniel Byrne, Gerardo Guerrero, Kevin Peláez y Tirso Virgós, ilustrado por Alfredo Cáceres.
El contratista debe entregar versión original del juego, con empaque sellado, manual de instrucciones y piezas completas. Tanto el empaque como las piezas deberán estar en óptimas condiciones físicas al momento de la entrega.</t>
  </si>
  <si>
    <t>Juego: Nobel run
Nobel Run es un juego de construcción de mazos para 1 a 4 personas, a partir de 10 años, con partidas de 30 minutos. Cada jugadora o jugador gestiona un equipo de investigación: contrata personal, publica artículos científicos, consigue becas y financiación, y construye su carrera hasta alcanzar 20 puntos de prestigio y ganar el Premio Nobel. Más allá de fomentar la planificación y la toma de decisiones, su valor pedagógico está en que todas las científicas e inventoras representadas en el juego son mujeres, dando visibilidad a un colectivo históricamente invisibilizado en la ciencia y ofreciendo referentes libres de estereotipos de género en las profesiones. Es un juego de Pablo Garaizar y Lorena Fernández, con ilustraciones de Iñigo Maestro.
El contratista debe entregar versión original del juego, con empaque sellado, manual de instrucciones y piezas completas. Tanto el empaque como las piezas deberán estar en óptimas condiciones físicas al momento de la entrega.</t>
  </si>
  <si>
    <t>EXTENSIONES ELÉCTRICAS</t>
  </si>
  <si>
    <t>MICROFONO PROFESIONAL DE SOLAPA</t>
  </si>
  <si>
    <t>PANTALLA ALL IN ONE DE 65 PULGADAS</t>
  </si>
  <si>
    <t>Pantalla all in one de 65 pulgadas, tecnología del panel led y/o lcd, durabilidad del panel en el rango de 50.000 horas mínimo, tecnología mínimo 4k, el contratista dentro del tiempo de la ejecución del contrato, deberá presentar la certificación del fabricante acreditando el cumplimiento de esta especificación. resolución mínimo 3840 x 2160 o superior, tamaño de pantalla 65” o superior, protección de pantalla vidrio templado de 4 mm con antireflejo de fábrica, con dureza del vidrio (7 mosh), relación de aspecto 16:9 o superior, contraste dinámico 4000:1 o superior, puerto hdmi mínimo (1), mínimo (1) puerto vga, puerto de salida de audio mínimo (1), entrada de micrófono mínimo (1), puertos usb 2.0 mínimo (2), control externo, receptor de infrarrojos (1), puerto usb-c 3.2 (audio, video, touch), potencia parlantes 20w (10 watts rms * 2) lan rj45, tecnología del touch infrarrojo y/o ultrafine touch, resolución touch 32767 x 32767 o superior, tiempo de respuesta ≤ 10 ms mínimo, toques múltiples 20 toques simultáneos mínimo en sistema operativo android y 40 puntos en sistema operativo windows, métodos de toque con el dedo y/o lápiz, salida touch pc usb-b / 2.0 y/o usb-a, compatible touch plug and play sistema operativo, android mínimo 10.0 con plataforma play store, windows 11 básico y/o mac, debe tener un computador integrado, con las siguientes características: procesador intel core i7 de 12 generación, mínimo 2.1 ghz o su equivalente en amd de 2.1 ghz en frecuencia base), arquitectura de 64 bits, memoria ram de mínimo 8 gb, disco duro de mínimo 500 gb hdd y/o 256 gb ssd incluido en la ops, con tarjeta de video intel hd graphics de 1 gb, con mínimo 6 puertos usb en la cpu adicionalmente 1 puertos hdmi debe tener tarjeta de red inalámbrica incorporada en la cpu, la cpu debe cumplir con las norma energy star y/o norma ambiental rohs, y/o reach svhc list, y/o ce-ul, y/o cul, y/o fcc-b / ices-003b, y/o weee, y/o otras normas ambientales a nivel mundial, tarjeta de red 10/100/1000 o superior, con tarjeta inalámbricas que soporte normatividad 802.11 b/g/n a 300 mbps, teclado en español inalámbrico compatible con el computador integrado de la pantalla multimedia, con el computador con scroll compatible con el computador integrado de la pantalla, se debe incluir las baterías para el teclado y mouse mínimo 4 para y/o baterías recargables por usb. garantía 3 años sin sitio, incluye partes y mano de obra, a partir del recibo a satisfacción por parte de la sed. así mismo debe tener sistema operativo android independiente para el manejo e instalación de aplicaciones android.
Garantia de tres (3) años
INCLUYE: Instalación y certificación, y demás características según la Ficha Técnica No #5</t>
  </si>
  <si>
    <t>VIDEOBEAM LÁSER</t>
  </si>
  <si>
    <t>BROCHA</t>
  </si>
  <si>
    <t>Brocha, cerdas sintéticas 3 Pulgadas (7.5 cm) de Ancho, 2 cm de Espesor, 23 cm de Largo.</t>
  </si>
  <si>
    <t>FDLC-SAMC-004-2025 con IPC 2026</t>
  </si>
  <si>
    <t>Brochas: Brocha de 5''</t>
  </si>
  <si>
    <t>FDLC-SASI-005-2025 con IPC 2026</t>
  </si>
  <si>
    <t>ESPÁTULA</t>
  </si>
  <si>
    <t>Espátula metálica, Acero inoxidable, mango de plástico o madera, tamaño: 2" (5 cm)</t>
  </si>
  <si>
    <t>Espátula metálica, Acero inoxidable, mango de plástico o madera, tamaño: 4" (10 cm)</t>
  </si>
  <si>
    <t>PINCELES DE DISTINTOS CALIBRES</t>
  </si>
  <si>
    <t>pinceles distintos calibres para pintura acrilica: Kit de 10 pinceles sintéticos El set incluye pinceles de diferentes formas: lengua de gato, planos y redondos, lo que permite una gran variedad de trazos y efectos</t>
  </si>
  <si>
    <t>PINCELES PLANOS</t>
  </si>
  <si>
    <t>Set de pinceles sintéticos planos x 10 piezas. Medidas en empaque: 26.5 cm x 10 cm x 1 cm</t>
  </si>
  <si>
    <t>Elementos para el autocuidado</t>
  </si>
  <si>
    <t>MODULAR VULVA</t>
  </si>
  <si>
    <t>Modelo educativo de la vulva Hecha en caucho PVC con partes separables e imantadas para mostrar su estructura interna, montada sobre una base de acrílico transparente con dimensiones: Base 16 cms de ancho x 17.5 cms de largo y altura de 15 cms, color blanco, negro o mestizo, incluye 1 DIU de cobre, 1 condón Femenino y estuche en lona para su transporte.</t>
  </si>
  <si>
    <t>MODULAR PENE</t>
  </si>
  <si>
    <t>Compuesto por:
Modelo educativo del pene hecho en caucho PVC con sistema simulación de eyaculación, tamaño 17cms de altura y 8cms x11.5 cms de base, montado sobre base de acrílico transparente, color blanco o negro o mestizo.
1 Frasco liquido simulador de semen de 250 ml hecho con agua, con pigmento vegetal y preservantes.
Condones para demostración x 3.
Estuche en tela para su transporte</t>
  </si>
  <si>
    <t>Modulares sistema sexual femenino</t>
  </si>
  <si>
    <t>Dividido en (2 partes). Este modelo de sección mediana muestra la posición normal de los órganos genitales femeninos con vejiga y recto en la pelvis femenina. Los músculos abdominales y de la pelvis se muestran detallados. Fabricado en plástico PVC</t>
  </si>
  <si>
    <t>Modulares sistema sexual masculino</t>
  </si>
  <si>
    <t>Modelo Anatómico desarmable de Órganos Pélvicos Masculinos con Músculos
Material: PVC ecológico</t>
  </si>
  <si>
    <t>Kit 1 de productos de autocuidado menstrual</t>
  </si>
  <si>
    <t>Contiene los siguientes elementos:
Toalla higiénica. 
Toalla de tela 
Copa Menstrual. 
Calzón absorbente 
Tampón 
Protector
Almohadilla para el calor con semillas</t>
  </si>
  <si>
    <t>Kit 2 de productos de autocuidado menstrual</t>
  </si>
  <si>
    <t>Contiene los siguiente elementos:
Combo de dos pantys teen absorbentes. Contiene: 1 panty teen de flujo regular y 1 panty teen de flujo abundante, en talla única para la edad. Es una alternativa reutilizable, moderna y confiable que acompaña cada etapa del ciclo menstrual con total comodidad. Diseñada especialmente para adolescentes, ofrece un ajuste adecuado, materiales suaves y tecnología absorbente que brinda seguridad en todo momento. Ideal para vivir el periodo con libertad, confianza y estilo, todos los días del mes.
Un (1) kit de aseo personal. Contiene: 1 toalla reutilizable corta, 1 folleto educativo Eco_V, 1 carta personalizable, 1 bolsa resellable, 1 set de stickers, 1 jabón íntimo x 130 ml y 1 paquete de paños húmedos para piel sensible x 16 unidades. (De conformidad con las especificaciones del anexo técnico).</t>
  </si>
  <si>
    <t>FDLC-LP-002-2026</t>
  </si>
  <si>
    <t>Kit 3 de productos de autocuidado menstrual</t>
  </si>
  <si>
    <t>Contiene los siguientes elemenetos:
Una (1) Copa menstrual capacidad 25 ml talla única borde antiderrames, material hipoalergénico en silicona medica
Un (1) vaso esterilizador de Silicona blanda ultra higiénica Incluye una tapa y puede reutilizarse.
Una (1) tula deportiva ecológica con mensaje estampado asociado al proyecto. El diseño lo debe realizar el contratista.</t>
  </si>
  <si>
    <t>Lonchera educativa de métodos anticonceptivos</t>
  </si>
  <si>
    <t>Contenido del Kit
Modelos cristalizados (9 métodos):
•Píldoras anticonceptivas
•Inyección hormonal
•DIU de cobre
•DIU hormonal
•Implante subdérmico
•Parche hormonal
•Óvulo espermicida
•Anillo vaginal
•Píldora de emergencia
Demostración de preservativos:
•3 condones masculinos de látex
•3 condones masculinos sintéticos
•1 condón femenino
Cartas explicativas:
•18 tarjetas a full color (16,5 x 23,5 cm)
•Contenido claro, técnico y actualizado sobre cada método.
Láminas en tela:
•Anatomía masculina
•Anatomía femenina
•Ciclo menstrual
Juego ‘Situaciones Reales’:
•60 cartas con ejemplos cotidianos para fomentar la conversación, reflexión y toma de decisiones conscientes.
Estuche organizador:
•Práctico, elegante y diseñado para llevar todo el material de forma segura y profesional.</t>
  </si>
  <si>
    <t>VALOR TOTAL DE LA COTIZACIÓN</t>
  </si>
  <si>
    <r>
      <rPr>
        <b/>
        <sz val="11"/>
        <color rgb="FF000000"/>
        <rFont val="Aptos Narrow"/>
        <scheme val="minor"/>
      </rPr>
      <t>Nota 1:</t>
    </r>
    <r>
      <rPr>
        <sz val="11"/>
        <color rgb="FF000000"/>
        <rFont val="Aptos Narrow"/>
        <scheme val="minor"/>
      </rPr>
      <t xml:space="preserve"> Se tomó el incremento del 6,3% para el IPC de 2026 con base en los cálculos de la Secretería Distrital de Hacienda a marzo de 2026.
Fuente: Supuestos macroeconómicos del Ministerio de Hacienda y Crédito Público - Marco Fiscal de Mediano Plazo (MFMP) 2025, Informe de Política Monetaria (enero 2026) y Encuesta mensual de expectativas de analistas económicos (EME) del Banco de la República (marzo 2026), y expectativas de analistas económicos de los principales bancos y centros de estudios de Colombia.</t>
    </r>
  </si>
  <si>
    <t>LOTE</t>
  </si>
  <si>
    <t>VALOR</t>
  </si>
  <si>
    <t>Lote 1 Agricultura y menajes</t>
  </si>
  <si>
    <t>Lote 2 Mobiliario</t>
  </si>
  <si>
    <t>Lote 3 Equipos tecnológicos y electrodomésticos</t>
  </si>
  <si>
    <t xml:space="preserve"> $1.064.266.052</t>
  </si>
  <si>
    <t>Lote 4 Musicales, deporte, arte y pedagógicos</t>
  </si>
  <si>
    <t>Lote 5- Elementos Autocuidado.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</si>
</sst>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5" formatCode="&quot;$&quot;\ #,##0;\-&quot;$&quot;\ #,##0"/>
    <numFmt numFmtId="44" formatCode="_-&quot;$&quot;\ * #,##0.00_-;\-&quot;$&quot;\ * #,##0.00_-;_-&quot;$&quot;\ * &quot;-&quot;??_-;_-@_-"/>
    <numFmt numFmtId="43" formatCode="_-* #,##0.00_-;\-* #,##0.00_-;_-* &quot;-&quot;??_-;_-@_-"/>
    <numFmt numFmtId="164" formatCode="_-&quot;$&quot;\ * #,##0_-;\-&quot;$&quot;\ * #,##0_-;_-&quot;$&quot;\ * &quot;-&quot;??_-;_-@_-"/>
    <numFmt numFmtId="165" formatCode="&quot;$ &quot;#,##0"/>
    <numFmt numFmtId="166" formatCode="&quot;$&quot;\ #,##0"/>
    <numFmt numFmtId="167" formatCode="_-* #,##0_-;\-* #,##0_-;_-* &quot;-&quot;??_-;_-@_-"/>
    <numFmt numFmtId="168" formatCode="_-[$$-409]* #,##0.00_ ;_-[$$-409]* \-#,##0.00\ ;_-[$$-409]* &quot;-&quot;??_ ;_-@_ "/>
    <numFmt numFmtId="169" formatCode="_-[$$-409]* #,##0_ ;_-[$$-409]* \-#,##0\ ;_-[$$-409]* &quot;-&quot;??_ ;_-@_ "/>
  </numFmts>
  <fonts count="44" x14ac:knownFonts="1">
    <font>
      <sz val="11"/>
      <color theme="1"/>
      <name val="Aptos Narrow"/>
      <family val="2"/>
      <scheme val="minor"/>
    </font>
    <font>
      <b/>
      <sz val="11"/>
      <color theme="1"/>
      <name val="Aptos Narrow"/>
      <family val="2"/>
      <scheme val="minor"/>
    </font>
    <font>
      <b/>
      <sz val="9"/>
      <color rgb="FF000000"/>
      <name val="Aptos Narrow"/>
      <family val="2"/>
      <scheme val="minor"/>
    </font>
    <font>
      <sz val="8"/>
      <color theme="1"/>
      <name val="Aptos Narrow"/>
      <family val="2"/>
      <scheme val="minor"/>
    </font>
    <font>
      <b/>
      <sz val="8"/>
      <color theme="1"/>
      <name val="Aptos Narrow"/>
      <family val="2"/>
      <scheme val="minor"/>
    </font>
    <font>
      <sz val="11"/>
      <color theme="1"/>
      <name val="Aptos Narrow"/>
      <family val="2"/>
      <scheme val="minor"/>
    </font>
    <font>
      <sz val="8"/>
      <color theme="1"/>
      <name val="Aptos Narrow"/>
      <family val="2"/>
      <charset val="1"/>
    </font>
    <font>
      <b/>
      <sz val="10"/>
      <color theme="0"/>
      <name val="Arial"/>
      <family val="2"/>
    </font>
    <font>
      <sz val="11"/>
      <color rgb="FFFF0000"/>
      <name val="Aptos Narrow"/>
      <family val="2"/>
      <scheme val="minor"/>
    </font>
    <font>
      <b/>
      <sz val="12"/>
      <color theme="1"/>
      <name val="Aptos Narrow"/>
      <family val="2"/>
      <scheme val="minor"/>
    </font>
    <font>
      <b/>
      <sz val="14"/>
      <color theme="1"/>
      <name val="Aptos Narrow"/>
      <family val="2"/>
      <scheme val="minor"/>
    </font>
    <font>
      <b/>
      <sz val="9"/>
      <color theme="1"/>
      <name val="Aptos Narrow"/>
      <family val="2"/>
      <scheme val="minor"/>
    </font>
    <font>
      <sz val="14"/>
      <color theme="1"/>
      <name val="Aptos Narrow"/>
      <family val="2"/>
      <scheme val="minor"/>
    </font>
    <font>
      <sz val="16"/>
      <color theme="1"/>
      <name val="Aptos Narrow"/>
      <family val="2"/>
      <scheme val="minor"/>
    </font>
    <font>
      <sz val="48"/>
      <color theme="1"/>
      <name val="Aptos Narrow"/>
      <family val="2"/>
      <scheme val="minor"/>
    </font>
    <font>
      <sz val="72"/>
      <color theme="1"/>
      <name val="Aptos Narrow"/>
      <family val="2"/>
      <scheme val="minor"/>
    </font>
    <font>
      <b/>
      <sz val="72"/>
      <color theme="1"/>
      <name val="Aptos Narrow"/>
      <family val="2"/>
      <scheme val="minor"/>
    </font>
    <font>
      <b/>
      <sz val="36"/>
      <color theme="1"/>
      <name val="Aptos Narrow"/>
      <family val="2"/>
      <scheme val="minor"/>
    </font>
    <font>
      <b/>
      <sz val="16"/>
      <color theme="1"/>
      <name val="Arial Narrow"/>
      <family val="2"/>
    </font>
    <font>
      <b/>
      <sz val="16"/>
      <color rgb="FF000000"/>
      <name val="Arial Narrow"/>
      <family val="2"/>
    </font>
    <font>
      <b/>
      <sz val="16"/>
      <color theme="1"/>
      <name val="Calibri"/>
      <family val="2"/>
    </font>
    <font>
      <b/>
      <sz val="24"/>
      <color theme="1"/>
      <name val="Aptos Narrow"/>
      <family val="2"/>
      <scheme val="minor"/>
    </font>
    <font>
      <sz val="16"/>
      <name val="Arial Narrow"/>
      <family val="2"/>
    </font>
    <font>
      <sz val="16"/>
      <color theme="1"/>
      <name val="Arial Narrow"/>
      <family val="2"/>
    </font>
    <font>
      <sz val="16"/>
      <color theme="1"/>
      <name val="Calibri"/>
      <family val="2"/>
    </font>
    <font>
      <sz val="16"/>
      <color rgb="FF000000"/>
      <name val="Arial Narrow"/>
      <family val="2"/>
    </font>
    <font>
      <sz val="16"/>
      <color theme="1"/>
      <name val="Arial"/>
      <family val="2"/>
    </font>
    <font>
      <b/>
      <sz val="16"/>
      <name val="Arial Narrow"/>
      <family val="2"/>
    </font>
    <font>
      <b/>
      <sz val="28"/>
      <color theme="1"/>
      <name val="Arial Narrow"/>
      <family val="2"/>
    </font>
    <font>
      <b/>
      <sz val="28"/>
      <color theme="1"/>
      <name val="Calibri"/>
      <family val="2"/>
    </font>
    <font>
      <b/>
      <sz val="28"/>
      <color theme="1"/>
      <name val="Aptos Narrow"/>
      <family val="2"/>
      <scheme val="minor"/>
    </font>
    <font>
      <b/>
      <sz val="11"/>
      <color theme="1"/>
      <name val="Garamond"/>
      <family val="1"/>
      <charset val="1"/>
    </font>
    <font>
      <sz val="11"/>
      <color theme="1"/>
      <name val="Garamond"/>
      <family val="1"/>
      <charset val="1"/>
    </font>
    <font>
      <b/>
      <sz val="18"/>
      <color theme="1"/>
      <name val="Aptos Narrow"/>
      <family val="2"/>
      <scheme val="minor"/>
    </font>
    <font>
      <b/>
      <sz val="8"/>
      <color rgb="FF000000"/>
      <name val="Aptos Narrow"/>
      <family val="2"/>
      <scheme val="minor"/>
    </font>
    <font>
      <sz val="8"/>
      <color rgb="FF000000"/>
      <name val="Aptos Narrow"/>
      <family val="2"/>
      <scheme val="minor"/>
    </font>
    <font>
      <sz val="11"/>
      <color rgb="FF000000"/>
      <name val="Aptos Narrow"/>
      <family val="2"/>
      <scheme val="minor"/>
    </font>
    <font>
      <b/>
      <sz val="14"/>
      <color rgb="FF000000"/>
      <name val="Aptos Narrow"/>
      <family val="2"/>
      <scheme val="minor"/>
    </font>
    <font>
      <b/>
      <sz val="11"/>
      <color rgb="FF000000"/>
      <name val="Aptos Narrow"/>
      <scheme val="minor"/>
    </font>
    <font>
      <sz val="11"/>
      <color rgb="FF000000"/>
      <name val="Aptos Narrow"/>
      <scheme val="minor"/>
    </font>
    <font>
      <sz val="11"/>
      <color rgb="FF000000"/>
      <name val="Garamond"/>
      <family val="1"/>
    </font>
    <font>
      <sz val="11"/>
      <color rgb="FF242424"/>
      <name val="Aptos Narrow"/>
      <charset val="1"/>
    </font>
    <font>
      <sz val="11"/>
      <color rgb="FF242424"/>
      <name val="Garamond"/>
    </font>
    <font>
      <sz val="11"/>
      <color theme="1"/>
      <name val="Garamond"/>
    </font>
  </fonts>
  <fills count="28">
    <fill>
      <patternFill patternType="none"/>
    </fill>
    <fill>
      <patternFill patternType="gray125"/>
    </fill>
    <fill>
      <patternFill patternType="solid">
        <fgColor theme="6" tint="0.79998168889431442"/>
        <bgColor indexed="64"/>
      </patternFill>
    </fill>
    <fill>
      <patternFill patternType="solid">
        <fgColor theme="3" tint="0.89999084444715716"/>
        <bgColor indexed="64"/>
      </patternFill>
    </fill>
    <fill>
      <patternFill patternType="solid">
        <fgColor rgb="FF002060"/>
        <bgColor indexed="64"/>
      </patternFill>
    </fill>
    <fill>
      <patternFill patternType="solid">
        <fgColor rgb="FFFFCCCC"/>
        <bgColor indexed="64"/>
      </patternFill>
    </fill>
    <fill>
      <patternFill patternType="solid">
        <fgColor rgb="FFFFFF00"/>
        <bgColor indexed="64"/>
      </patternFill>
    </fill>
    <fill>
      <patternFill patternType="solid">
        <fgColor theme="3" tint="0.499984740745262"/>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79998168889431442"/>
        <bgColor indexed="65"/>
      </patternFill>
    </fill>
    <fill>
      <patternFill patternType="solid">
        <fgColor theme="8" tint="0.39997558519241921"/>
        <bgColor indexed="65"/>
      </patternFill>
    </fill>
    <fill>
      <patternFill patternType="solid">
        <fgColor theme="7" tint="0.59999389629810485"/>
        <bgColor indexed="64"/>
      </patternFill>
    </fill>
    <fill>
      <patternFill patternType="solid">
        <fgColor rgb="FFBFBFBF"/>
        <bgColor rgb="FFBFBFBF"/>
      </patternFill>
    </fill>
    <fill>
      <patternFill patternType="solid">
        <fgColor theme="0" tint="-0.14999847407452621"/>
        <bgColor rgb="FFC0C0C0"/>
      </patternFill>
    </fill>
    <fill>
      <patternFill patternType="solid">
        <fgColor theme="5" tint="0.59999389629810485"/>
        <bgColor indexed="64"/>
      </patternFill>
    </fill>
    <fill>
      <patternFill patternType="solid">
        <fgColor theme="0"/>
        <bgColor indexed="64"/>
      </patternFill>
    </fill>
    <fill>
      <patternFill patternType="solid">
        <fgColor theme="0"/>
        <bgColor theme="0"/>
      </patternFill>
    </fill>
    <fill>
      <patternFill patternType="solid">
        <fgColor rgb="FFFFFFFF"/>
        <bgColor rgb="FFFFFFFF"/>
      </patternFill>
    </fill>
    <fill>
      <patternFill patternType="solid">
        <fgColor theme="0"/>
        <bgColor rgb="FFFFFFFF"/>
      </patternFill>
    </fill>
    <fill>
      <patternFill patternType="solid">
        <fgColor rgb="FFFFFFFF"/>
        <bgColor rgb="FF000000"/>
      </patternFill>
    </fill>
    <fill>
      <patternFill patternType="solid">
        <fgColor theme="7" tint="0.59999389629810485"/>
        <bgColor theme="0"/>
      </patternFill>
    </fill>
    <fill>
      <patternFill patternType="solid">
        <fgColor theme="2" tint="-9.9978637043366805E-2"/>
        <bgColor indexed="64"/>
      </patternFill>
    </fill>
    <fill>
      <patternFill patternType="solid">
        <fgColor theme="8" tint="0.59999389629810485"/>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rgb="FFFFC000"/>
        <bgColor indexed="64"/>
      </patternFill>
    </fill>
    <fill>
      <patternFill patternType="solid">
        <fgColor theme="5" tint="0.79998168889431442"/>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medium">
        <color indexed="64"/>
      </top>
      <bottom/>
      <diagonal/>
    </border>
    <border>
      <left style="thin">
        <color indexed="64"/>
      </left>
      <right style="medium">
        <color indexed="64"/>
      </right>
      <top style="medium">
        <color indexed="64"/>
      </top>
      <bottom style="thin">
        <color indexed="64"/>
      </bottom>
      <diagonal/>
    </border>
    <border>
      <left style="thin">
        <color rgb="FF000000"/>
      </left>
      <right/>
      <top style="thin">
        <color rgb="FF000000"/>
      </top>
      <bottom style="thin">
        <color rgb="FF000000"/>
      </bottom>
      <diagonal/>
    </border>
    <border>
      <left style="thin">
        <color indexed="64"/>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thin">
        <color rgb="FF000000"/>
      </left>
      <right/>
      <top style="thin">
        <color rgb="FF000000"/>
      </top>
      <bottom/>
      <diagonal/>
    </border>
    <border>
      <left/>
      <right style="thin">
        <color rgb="FF000000"/>
      </right>
      <top style="thin">
        <color rgb="FF000000"/>
      </top>
      <bottom style="thin">
        <color rgb="FF000000"/>
      </bottom>
      <diagonal/>
    </border>
    <border>
      <left style="thin">
        <color indexed="64"/>
      </left>
      <right/>
      <top style="thin">
        <color indexed="64"/>
      </top>
      <bottom/>
      <diagonal/>
    </border>
    <border>
      <left/>
      <right style="thin">
        <color rgb="FF000000"/>
      </right>
      <top style="thin">
        <color rgb="FFCCCCCC"/>
      </top>
      <bottom/>
      <diagonal/>
    </border>
    <border>
      <left/>
      <right/>
      <top style="thin">
        <color rgb="FF000000"/>
      </top>
      <bottom style="thin">
        <color rgb="FF000000"/>
      </bottom>
      <diagonal/>
    </border>
    <border>
      <left/>
      <right style="thin">
        <color indexed="64"/>
      </right>
      <top/>
      <bottom style="medium">
        <color indexed="64"/>
      </bottom>
      <diagonal/>
    </border>
    <border>
      <left/>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s>
  <cellStyleXfs count="6">
    <xf numFmtId="0" fontId="0" fillId="0" borderId="0"/>
    <xf numFmtId="44" fontId="5" fillId="0" borderId="0" applyFont="0" applyFill="0" applyBorder="0" applyAlignment="0" applyProtection="0"/>
    <xf numFmtId="9" fontId="5" fillId="0" borderId="0" applyFont="0" applyFill="0" applyBorder="0" applyAlignment="0" applyProtection="0"/>
    <xf numFmtId="43" fontId="5" fillId="0" borderId="0" applyFont="0" applyFill="0" applyBorder="0" applyAlignment="0" applyProtection="0"/>
    <xf numFmtId="0" fontId="5" fillId="10" borderId="0" applyNumberFormat="0" applyBorder="0" applyAlignment="0" applyProtection="0"/>
    <xf numFmtId="0" fontId="5" fillId="11" borderId="0" applyNumberFormat="0" applyBorder="0" applyAlignment="0" applyProtection="0"/>
  </cellStyleXfs>
  <cellXfs count="252">
    <xf numFmtId="0" fontId="0" fillId="0" borderId="0" xfId="0"/>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0" fillId="0" borderId="1" xfId="0" applyBorder="1" applyAlignment="1">
      <alignment vertical="center" wrapText="1"/>
    </xf>
    <xf numFmtId="0" fontId="0" fillId="0" borderId="1" xfId="0"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vertical="center"/>
    </xf>
    <xf numFmtId="0" fontId="3" fillId="0" borderId="1" xfId="0" applyFont="1" applyBorder="1" applyAlignment="1">
      <alignment vertical="center" wrapText="1"/>
    </xf>
    <xf numFmtId="0" fontId="0" fillId="0" borderId="0" xfId="0" applyAlignment="1">
      <alignment wrapText="1"/>
    </xf>
    <xf numFmtId="0" fontId="0" fillId="0" borderId="0" xfId="0" applyAlignment="1">
      <alignment vertical="center"/>
    </xf>
    <xf numFmtId="0" fontId="3" fillId="0" borderId="0" xfId="0" applyFont="1"/>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xf numFmtId="0" fontId="3" fillId="0" borderId="0" xfId="0" applyFont="1" applyAlignment="1">
      <alignment horizontal="center"/>
    </xf>
    <xf numFmtId="0" fontId="3" fillId="0" borderId="0" xfId="0" applyFont="1" applyAlignment="1">
      <alignment vertical="center"/>
    </xf>
    <xf numFmtId="0" fontId="3" fillId="0" borderId="1" xfId="0" applyFont="1" applyBorder="1" applyAlignment="1">
      <alignment horizontal="left"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vertical="center"/>
    </xf>
    <xf numFmtId="0" fontId="3" fillId="0" borderId="0" xfId="0" applyFont="1" applyAlignment="1">
      <alignment horizontal="center" vertical="center"/>
    </xf>
    <xf numFmtId="164" fontId="0" fillId="0" borderId="1" xfId="1" applyNumberFormat="1" applyFont="1" applyFill="1" applyBorder="1" applyAlignment="1">
      <alignment horizontal="center" vertical="center"/>
    </xf>
    <xf numFmtId="44" fontId="0" fillId="0" borderId="1" xfId="1" applyFont="1" applyFill="1" applyBorder="1" applyAlignment="1">
      <alignment vertical="center"/>
    </xf>
    <xf numFmtId="44" fontId="0" fillId="0" borderId="0" xfId="1" applyFont="1" applyFill="1" applyAlignment="1">
      <alignment vertical="center"/>
    </xf>
    <xf numFmtId="44" fontId="3" fillId="0" borderId="1" xfId="1" applyFont="1" applyFill="1" applyBorder="1" applyAlignment="1">
      <alignment vertical="center"/>
    </xf>
    <xf numFmtId="44" fontId="3" fillId="0" borderId="1" xfId="1" applyFont="1" applyFill="1" applyBorder="1"/>
    <xf numFmtId="44" fontId="3" fillId="0" borderId="0" xfId="1" applyFont="1" applyFill="1"/>
    <xf numFmtId="165" fontId="0" fillId="0" borderId="1" xfId="0" applyNumberFormat="1" applyBorder="1" applyAlignment="1">
      <alignment horizontal="right" vertical="center"/>
    </xf>
    <xf numFmtId="166" fontId="0" fillId="0" borderId="1" xfId="0" applyNumberFormat="1" applyBorder="1" applyAlignment="1">
      <alignment vertical="center"/>
    </xf>
    <xf numFmtId="0" fontId="0" fillId="0" borderId="0" xfId="0" applyAlignment="1">
      <alignment horizontal="center" vertical="center"/>
    </xf>
    <xf numFmtId="164" fontId="0" fillId="0" borderId="1" xfId="1" applyNumberFormat="1" applyFont="1" applyBorder="1" applyAlignment="1">
      <alignment horizontal="center" vertical="center"/>
    </xf>
    <xf numFmtId="44" fontId="4" fillId="0" borderId="0" xfId="1" applyFont="1" applyFill="1"/>
    <xf numFmtId="44" fontId="2" fillId="3" borderId="1" xfId="1" applyFont="1" applyFill="1" applyBorder="1" applyAlignment="1">
      <alignment horizontal="center" vertical="center" wrapText="1"/>
    </xf>
    <xf numFmtId="0" fontId="4" fillId="3"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4" fillId="3" borderId="1" xfId="0" applyFont="1" applyFill="1" applyBorder="1" applyAlignment="1">
      <alignment vertical="center" wrapText="1"/>
    </xf>
    <xf numFmtId="0" fontId="7" fillId="4" borderId="1" xfId="0" applyFont="1" applyFill="1" applyBorder="1" applyAlignment="1">
      <alignment horizontal="center" vertical="center" wrapText="1"/>
    </xf>
    <xf numFmtId="0" fontId="7" fillId="4" borderId="1" xfId="0" applyFont="1" applyFill="1" applyBorder="1" applyAlignment="1">
      <alignment vertical="center" wrapText="1"/>
    </xf>
    <xf numFmtId="164" fontId="0" fillId="0" borderId="1" xfId="0" applyNumberFormat="1" applyBorder="1" applyAlignment="1">
      <alignment vertical="center"/>
    </xf>
    <xf numFmtId="9" fontId="0" fillId="0" borderId="1" xfId="2" applyFont="1" applyBorder="1" applyAlignment="1">
      <alignment horizontal="center" vertical="center"/>
    </xf>
    <xf numFmtId="165" fontId="0" fillId="5" borderId="1" xfId="0" applyNumberFormat="1" applyFill="1" applyBorder="1" applyAlignment="1">
      <alignment horizontal="right" vertical="center"/>
    </xf>
    <xf numFmtId="164" fontId="3" fillId="0" borderId="1" xfId="0" applyNumberFormat="1" applyFont="1" applyBorder="1" applyAlignment="1">
      <alignment horizontal="left" vertical="center"/>
    </xf>
    <xf numFmtId="9" fontId="3" fillId="0" borderId="1" xfId="0" applyNumberFormat="1" applyFont="1" applyBorder="1" applyAlignment="1">
      <alignment horizontal="left" vertical="center"/>
    </xf>
    <xf numFmtId="44" fontId="3" fillId="0" borderId="1" xfId="0" applyNumberFormat="1" applyFont="1" applyBorder="1" applyAlignment="1">
      <alignment horizontal="left" vertical="center"/>
    </xf>
    <xf numFmtId="44" fontId="3" fillId="0" borderId="1" xfId="0" applyNumberFormat="1" applyFont="1" applyBorder="1" applyAlignment="1">
      <alignment horizontal="center" vertical="center"/>
    </xf>
    <xf numFmtId="164" fontId="3" fillId="0" borderId="1" xfId="0" applyNumberFormat="1" applyFont="1" applyBorder="1" applyAlignment="1">
      <alignment vertical="center"/>
    </xf>
    <xf numFmtId="44" fontId="3" fillId="0" borderId="1" xfId="0" applyNumberFormat="1" applyFont="1" applyBorder="1" applyAlignment="1">
      <alignment vertical="center"/>
    </xf>
    <xf numFmtId="9" fontId="3" fillId="0" borderId="1" xfId="2" applyFont="1" applyBorder="1" applyAlignment="1">
      <alignment vertical="center"/>
    </xf>
    <xf numFmtId="164" fontId="3" fillId="0" borderId="0" xfId="1" applyNumberFormat="1" applyFont="1"/>
    <xf numFmtId="164" fontId="4" fillId="3" borderId="1" xfId="1" applyNumberFormat="1" applyFont="1" applyFill="1" applyBorder="1" applyAlignment="1">
      <alignment vertical="center" wrapText="1"/>
    </xf>
    <xf numFmtId="164" fontId="4" fillId="0" borderId="0" xfId="1" applyNumberFormat="1" applyFont="1" applyFill="1"/>
    <xf numFmtId="164" fontId="3" fillId="0" borderId="1" xfId="1" applyNumberFormat="1" applyFont="1" applyFill="1" applyBorder="1" applyAlignment="1">
      <alignment vertical="center"/>
    </xf>
    <xf numFmtId="9" fontId="3" fillId="0" borderId="1" xfId="2" applyFont="1" applyFill="1" applyBorder="1" applyAlignment="1">
      <alignment vertical="center"/>
    </xf>
    <xf numFmtId="44" fontId="8" fillId="0" borderId="0" xfId="0" applyNumberFormat="1" applyFont="1"/>
    <xf numFmtId="164" fontId="0" fillId="5" borderId="1" xfId="0" applyNumberFormat="1" applyFill="1" applyBorder="1" applyAlignment="1">
      <alignment vertical="center"/>
    </xf>
    <xf numFmtId="44" fontId="0" fillId="5" borderId="1" xfId="0" applyNumberFormat="1" applyFill="1" applyBorder="1" applyAlignment="1">
      <alignment vertical="center"/>
    </xf>
    <xf numFmtId="44" fontId="0" fillId="5" borderId="1" xfId="0" applyNumberFormat="1" applyFill="1" applyBorder="1"/>
    <xf numFmtId="164" fontId="0" fillId="5" borderId="1" xfId="0" applyNumberFormat="1" applyFill="1" applyBorder="1" applyAlignment="1">
      <alignment horizontal="center" vertical="center"/>
    </xf>
    <xf numFmtId="44" fontId="0" fillId="5" borderId="1" xfId="0" applyNumberFormat="1" applyFill="1" applyBorder="1" applyAlignment="1">
      <alignment horizontal="center" vertical="center"/>
    </xf>
    <xf numFmtId="165" fontId="0" fillId="5" borderId="1" xfId="0" applyNumberFormat="1" applyFill="1" applyBorder="1" applyAlignment="1">
      <alignment vertical="center"/>
    </xf>
    <xf numFmtId="0" fontId="4" fillId="2" borderId="1" xfId="0" applyFont="1" applyFill="1" applyBorder="1" applyAlignment="1">
      <alignment horizont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11" fillId="2" borderId="1" xfId="0" applyFont="1" applyFill="1" applyBorder="1" applyAlignment="1">
      <alignment horizontal="center" vertical="center"/>
    </xf>
    <xf numFmtId="44" fontId="11" fillId="3" borderId="1" xfId="1" applyFont="1" applyFill="1" applyBorder="1" applyAlignment="1">
      <alignment horizontal="center" vertical="center" wrapText="1"/>
    </xf>
    <xf numFmtId="0" fontId="0" fillId="0" borderId="1" xfId="0" applyBorder="1" applyAlignment="1">
      <alignment horizontal="left" vertical="center"/>
    </xf>
    <xf numFmtId="44" fontId="0" fillId="0" borderId="1" xfId="0" applyNumberFormat="1" applyBorder="1" applyAlignment="1">
      <alignment vertical="center"/>
    </xf>
    <xf numFmtId="164" fontId="0" fillId="0" borderId="0" xfId="0" applyNumberFormat="1" applyAlignment="1">
      <alignment vertical="center"/>
    </xf>
    <xf numFmtId="165" fontId="0" fillId="0" borderId="1" xfId="0" applyNumberFormat="1" applyBorder="1" applyAlignment="1">
      <alignment vertical="center"/>
    </xf>
    <xf numFmtId="44" fontId="3" fillId="0" borderId="0" xfId="0" applyNumberFormat="1" applyFont="1"/>
    <xf numFmtId="0" fontId="10" fillId="0" borderId="1" xfId="0" applyFont="1" applyBorder="1" applyAlignment="1">
      <alignment horizontal="center" vertical="center"/>
    </xf>
    <xf numFmtId="0" fontId="10" fillId="0" borderId="1" xfId="0" applyFont="1" applyBorder="1" applyAlignment="1">
      <alignment vertical="center"/>
    </xf>
    <xf numFmtId="44" fontId="10" fillId="0" borderId="1" xfId="1" applyFont="1" applyFill="1" applyBorder="1" applyAlignment="1">
      <alignment vertical="center"/>
    </xf>
    <xf numFmtId="165" fontId="6" fillId="0" borderId="1" xfId="0" applyNumberFormat="1" applyFont="1" applyBorder="1" applyAlignment="1">
      <alignment horizontal="right" vertical="center"/>
    </xf>
    <xf numFmtId="166" fontId="3" fillId="0" borderId="1" xfId="0" applyNumberFormat="1" applyFont="1" applyBorder="1" applyAlignment="1">
      <alignment vertical="center"/>
    </xf>
    <xf numFmtId="164" fontId="3" fillId="0" borderId="1" xfId="1" applyNumberFormat="1" applyFont="1" applyFill="1" applyBorder="1" applyAlignment="1">
      <alignment horizontal="center" vertical="center"/>
    </xf>
    <xf numFmtId="44" fontId="9" fillId="0" borderId="1" xfId="0" applyNumberFormat="1" applyFont="1" applyBorder="1"/>
    <xf numFmtId="0" fontId="0" fillId="7" borderId="1" xfId="0" applyFill="1" applyBorder="1" applyAlignment="1">
      <alignment horizontal="center" vertical="center"/>
    </xf>
    <xf numFmtId="44" fontId="0" fillId="0" borderId="0" xfId="0" applyNumberFormat="1"/>
    <xf numFmtId="0" fontId="13" fillId="0" borderId="0" xfId="0" applyFont="1" applyAlignment="1">
      <alignment horizontal="center" vertical="center" wrapText="1"/>
    </xf>
    <xf numFmtId="0" fontId="18" fillId="13" borderId="6" xfId="0" applyFont="1" applyFill="1" applyBorder="1" applyAlignment="1">
      <alignment horizontal="center" vertical="center" wrapText="1"/>
    </xf>
    <xf numFmtId="0" fontId="18" fillId="13" borderId="0" xfId="0" applyFont="1" applyFill="1" applyAlignment="1">
      <alignment horizontal="center" vertical="center" wrapText="1"/>
    </xf>
    <xf numFmtId="0" fontId="19" fillId="14" borderId="1" xfId="0" applyFont="1" applyFill="1" applyBorder="1" applyAlignment="1">
      <alignment horizontal="center" vertical="center" wrapText="1"/>
    </xf>
    <xf numFmtId="0" fontId="18" fillId="13" borderId="7" xfId="0" applyFont="1" applyFill="1" applyBorder="1" applyAlignment="1">
      <alignment horizontal="center" vertical="center" wrapText="1"/>
    </xf>
    <xf numFmtId="0" fontId="18" fillId="8" borderId="1" xfId="0" applyFont="1" applyFill="1" applyBorder="1" applyAlignment="1">
      <alignment horizontal="center" vertical="center"/>
    </xf>
    <xf numFmtId="164" fontId="18" fillId="8" borderId="1" xfId="1" applyNumberFormat="1" applyFont="1" applyFill="1" applyBorder="1" applyAlignment="1">
      <alignment horizontal="center" vertical="center" wrapText="1"/>
    </xf>
    <xf numFmtId="0" fontId="20" fillId="0" borderId="0" xfId="0" applyFont="1" applyAlignment="1">
      <alignment horizontal="center" vertical="center" wrapText="1"/>
    </xf>
    <xf numFmtId="0" fontId="21" fillId="15" borderId="8" xfId="5" applyFont="1" applyFill="1" applyBorder="1" applyAlignment="1">
      <alignment horizontal="center" vertical="center" wrapText="1"/>
    </xf>
    <xf numFmtId="0" fontId="21" fillId="15" borderId="9" xfId="5" applyFont="1" applyFill="1" applyBorder="1" applyAlignment="1">
      <alignment horizontal="center" vertical="center" wrapText="1"/>
    </xf>
    <xf numFmtId="0" fontId="21" fillId="15" borderId="10" xfId="5" applyFont="1" applyFill="1" applyBorder="1" applyAlignment="1">
      <alignment horizontal="center" vertical="center" wrapText="1"/>
    </xf>
    <xf numFmtId="0" fontId="21" fillId="15" borderId="11" xfId="5" applyFont="1" applyFill="1" applyBorder="1" applyAlignment="1">
      <alignment horizontal="center" vertical="center" wrapText="1"/>
    </xf>
    <xf numFmtId="0" fontId="22" fillId="16" borderId="7" xfId="0" applyFont="1" applyFill="1" applyBorder="1" applyAlignment="1">
      <alignment horizontal="center" vertical="center" wrapText="1"/>
    </xf>
    <xf numFmtId="0" fontId="22" fillId="17" borderId="7" xfId="0" applyFont="1" applyFill="1" applyBorder="1" applyAlignment="1">
      <alignment horizontal="center" vertical="center" wrapText="1"/>
    </xf>
    <xf numFmtId="0" fontId="22" fillId="16" borderId="12" xfId="0" applyFont="1" applyFill="1" applyBorder="1" applyAlignment="1">
      <alignment horizontal="center" vertical="center" wrapText="1"/>
    </xf>
    <xf numFmtId="0" fontId="23" fillId="0" borderId="13" xfId="0" applyFont="1" applyBorder="1" applyAlignment="1">
      <alignment horizontal="center" vertical="center" wrapText="1"/>
    </xf>
    <xf numFmtId="164" fontId="24" fillId="0" borderId="1" xfId="1" applyNumberFormat="1" applyFont="1" applyFill="1" applyBorder="1" applyAlignment="1">
      <alignment horizontal="center" vertical="center" wrapText="1"/>
    </xf>
    <xf numFmtId="164" fontId="24" fillId="0" borderId="1" xfId="1" applyNumberFormat="1" applyFont="1" applyBorder="1" applyAlignment="1">
      <alignment horizontal="center" vertical="center" wrapText="1"/>
    </xf>
    <xf numFmtId="0" fontId="24" fillId="0" borderId="0" xfId="0" applyFont="1" applyAlignment="1">
      <alignment horizontal="center" vertical="center" wrapText="1"/>
    </xf>
    <xf numFmtId="164" fontId="24" fillId="0" borderId="14" xfId="0" applyNumberFormat="1" applyFont="1" applyBorder="1" applyAlignment="1">
      <alignment vertical="center"/>
    </xf>
    <xf numFmtId="166" fontId="24" fillId="0" borderId="3" xfId="0" applyNumberFormat="1" applyFont="1" applyBorder="1" applyAlignment="1">
      <alignment horizontal="center" vertical="center"/>
    </xf>
    <xf numFmtId="9" fontId="24" fillId="0" borderId="15" xfId="2" applyFont="1" applyFill="1" applyBorder="1" applyAlignment="1">
      <alignment horizontal="center" vertical="center"/>
    </xf>
    <xf numFmtId="164" fontId="24" fillId="0" borderId="15" xfId="2" applyNumberFormat="1" applyFont="1" applyFill="1" applyBorder="1" applyAlignment="1">
      <alignment horizontal="center" vertical="center"/>
    </xf>
    <xf numFmtId="5" fontId="20" fillId="10" borderId="16" xfId="4" applyNumberFormat="1" applyFont="1" applyBorder="1" applyAlignment="1">
      <alignment horizontal="center" vertical="center"/>
    </xf>
    <xf numFmtId="43" fontId="13" fillId="0" borderId="0" xfId="3" applyFont="1" applyAlignment="1">
      <alignment horizontal="center" vertical="center" wrapText="1"/>
    </xf>
    <xf numFmtId="0" fontId="22" fillId="17" borderId="12" xfId="0" applyFont="1" applyFill="1" applyBorder="1" applyAlignment="1">
      <alignment horizontal="center" vertical="center" wrapText="1"/>
    </xf>
    <xf numFmtId="0" fontId="23" fillId="0" borderId="7" xfId="0" applyFont="1" applyBorder="1" applyAlignment="1">
      <alignment horizontal="center" vertical="center" wrapText="1"/>
    </xf>
    <xf numFmtId="0" fontId="23" fillId="18" borderId="7" xfId="0" applyFont="1" applyFill="1" applyBorder="1" applyAlignment="1">
      <alignment horizontal="center" vertical="center" wrapText="1"/>
    </xf>
    <xf numFmtId="0" fontId="25" fillId="18" borderId="7" xfId="0" applyFont="1" applyFill="1" applyBorder="1" applyAlignment="1">
      <alignment horizontal="center" vertical="center" wrapText="1"/>
    </xf>
    <xf numFmtId="0" fontId="25" fillId="0" borderId="12" xfId="0" applyFont="1" applyBorder="1" applyAlignment="1">
      <alignment horizontal="center" vertical="center"/>
    </xf>
    <xf numFmtId="0" fontId="24" fillId="0" borderId="0" xfId="0" applyFont="1" applyAlignment="1">
      <alignment wrapText="1"/>
    </xf>
    <xf numFmtId="0" fontId="23" fillId="16" borderId="7" xfId="0" applyFont="1" applyFill="1" applyBorder="1" applyAlignment="1">
      <alignment horizontal="center" vertical="center" wrapText="1"/>
    </xf>
    <xf numFmtId="0" fontId="23" fillId="18" borderId="13" xfId="0" applyFont="1" applyFill="1" applyBorder="1" applyAlignment="1">
      <alignment horizontal="center" vertical="center" wrapText="1"/>
    </xf>
    <xf numFmtId="0" fontId="23" fillId="19" borderId="7" xfId="0" applyFont="1" applyFill="1" applyBorder="1" applyAlignment="1">
      <alignment horizontal="center" vertical="center" wrapText="1"/>
    </xf>
    <xf numFmtId="0" fontId="25" fillId="19" borderId="7" xfId="0" applyFont="1" applyFill="1" applyBorder="1" applyAlignment="1">
      <alignment horizontal="center" vertical="center" wrapText="1"/>
    </xf>
    <xf numFmtId="0" fontId="25" fillId="16" borderId="12" xfId="0" applyFont="1" applyFill="1" applyBorder="1" applyAlignment="1">
      <alignment horizontal="center" vertical="center"/>
    </xf>
    <xf numFmtId="0" fontId="23" fillId="19" borderId="13" xfId="0" applyFont="1" applyFill="1" applyBorder="1" applyAlignment="1">
      <alignment horizontal="center" vertical="center" wrapText="1"/>
    </xf>
    <xf numFmtId="0" fontId="25" fillId="0" borderId="7" xfId="0" applyFont="1" applyBorder="1" applyAlignment="1">
      <alignment horizontal="center" vertical="center"/>
    </xf>
    <xf numFmtId="0" fontId="25" fillId="0" borderId="7" xfId="0" applyFont="1" applyBorder="1" applyAlignment="1">
      <alignment horizontal="center" vertical="center" wrapText="1" readingOrder="1"/>
    </xf>
    <xf numFmtId="0" fontId="25" fillId="20" borderId="7" xfId="0" applyFont="1" applyFill="1" applyBorder="1" applyAlignment="1">
      <alignment horizontal="center" vertical="center" wrapText="1" readingOrder="1"/>
    </xf>
    <xf numFmtId="0" fontId="22" fillId="0" borderId="7" xfId="0" applyFont="1" applyBorder="1" applyAlignment="1">
      <alignment horizontal="center" vertical="center" wrapText="1"/>
    </xf>
    <xf numFmtId="0" fontId="22" fillId="0" borderId="12" xfId="0" applyFont="1" applyBorder="1" applyAlignment="1">
      <alignment horizontal="center" vertical="center" wrapText="1"/>
    </xf>
    <xf numFmtId="0" fontId="23" fillId="17" borderId="12" xfId="0" applyFont="1" applyFill="1" applyBorder="1" applyAlignment="1">
      <alignment horizontal="center" vertical="center" wrapText="1"/>
    </xf>
    <xf numFmtId="0" fontId="24" fillId="0" borderId="7" xfId="0" applyFont="1" applyBorder="1" applyAlignment="1">
      <alignment horizontal="center" vertical="center" wrapText="1"/>
    </xf>
    <xf numFmtId="0" fontId="26" fillId="0" borderId="7"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13" xfId="0" applyFont="1" applyBorder="1" applyAlignment="1">
      <alignment horizontal="center" vertical="center" wrapText="1"/>
    </xf>
    <xf numFmtId="167" fontId="24" fillId="0" borderId="1" xfId="3" applyNumberFormat="1" applyFont="1" applyBorder="1" applyAlignment="1">
      <alignment horizontal="center" vertical="center" wrapText="1"/>
    </xf>
    <xf numFmtId="167" fontId="24" fillId="0" borderId="1" xfId="0" applyNumberFormat="1" applyFont="1" applyBorder="1" applyAlignment="1">
      <alignment horizontal="center" vertical="center" wrapText="1"/>
    </xf>
    <xf numFmtId="43" fontId="24" fillId="0" borderId="1" xfId="3" applyFont="1" applyBorder="1" applyAlignment="1">
      <alignment horizontal="center" vertical="center" wrapText="1"/>
    </xf>
    <xf numFmtId="43" fontId="24" fillId="0" borderId="1" xfId="0" applyNumberFormat="1" applyFont="1" applyBorder="1" applyAlignment="1">
      <alignment horizontal="center" vertical="center" wrapText="1"/>
    </xf>
    <xf numFmtId="0" fontId="25" fillId="16" borderId="7" xfId="0" applyFont="1" applyFill="1" applyBorder="1" applyAlignment="1">
      <alignment horizontal="center" vertical="center"/>
    </xf>
    <xf numFmtId="0" fontId="18" fillId="16" borderId="7" xfId="0" applyFont="1" applyFill="1" applyBorder="1" applyAlignment="1">
      <alignment horizontal="center" vertical="center" wrapText="1"/>
    </xf>
    <xf numFmtId="0" fontId="25" fillId="16" borderId="12" xfId="0" applyFont="1" applyFill="1" applyBorder="1" applyAlignment="1">
      <alignment horizontal="center" vertical="center" wrapText="1"/>
    </xf>
    <xf numFmtId="0" fontId="23" fillId="0" borderId="12" xfId="0" applyFont="1" applyBorder="1" applyAlignment="1">
      <alignment horizontal="center" vertical="center"/>
    </xf>
    <xf numFmtId="0" fontId="22" fillId="17" borderId="0" xfId="0" applyFont="1" applyFill="1" applyAlignment="1">
      <alignment horizontal="center" vertical="center" wrapText="1"/>
    </xf>
    <xf numFmtId="0" fontId="22" fillId="19" borderId="12" xfId="0" applyFont="1" applyFill="1" applyBorder="1" applyAlignment="1">
      <alignment horizontal="center" vertical="center" wrapText="1"/>
    </xf>
    <xf numFmtId="164" fontId="24" fillId="6" borderId="15" xfId="2" applyNumberFormat="1" applyFont="1" applyFill="1" applyBorder="1" applyAlignment="1">
      <alignment horizontal="center" vertical="center"/>
    </xf>
    <xf numFmtId="49" fontId="22" fillId="16" borderId="12" xfId="0" applyNumberFormat="1" applyFont="1" applyFill="1" applyBorder="1" applyAlignment="1">
      <alignment horizontal="center" vertical="center" wrapText="1"/>
    </xf>
    <xf numFmtId="0" fontId="22" fillId="17" borderId="6" xfId="0" applyFont="1" applyFill="1" applyBorder="1" applyAlignment="1">
      <alignment horizontal="center" vertical="center" wrapText="1"/>
    </xf>
    <xf numFmtId="0" fontId="22" fillId="17" borderId="17" xfId="0" applyFont="1" applyFill="1" applyBorder="1" applyAlignment="1">
      <alignment horizontal="center" vertical="center" wrapText="1"/>
    </xf>
    <xf numFmtId="0" fontId="22" fillId="16" borderId="6" xfId="0" applyFont="1" applyFill="1" applyBorder="1" applyAlignment="1">
      <alignment horizontal="center" vertical="center" wrapText="1"/>
    </xf>
    <xf numFmtId="0" fontId="22" fillId="16" borderId="17" xfId="0" applyFont="1" applyFill="1" applyBorder="1" applyAlignment="1">
      <alignment horizontal="center" vertical="center" wrapText="1"/>
    </xf>
    <xf numFmtId="0" fontId="22" fillId="17" borderId="18" xfId="0" applyFont="1" applyFill="1" applyBorder="1" applyAlignment="1">
      <alignment horizontal="center" vertical="center" wrapText="1"/>
    </xf>
    <xf numFmtId="0" fontId="23" fillId="0" borderId="19" xfId="0" applyFont="1" applyBorder="1" applyAlignment="1">
      <alignment horizontal="center" vertical="center" wrapText="1"/>
    </xf>
    <xf numFmtId="0" fontId="22" fillId="16" borderId="2" xfId="0" applyFont="1" applyFill="1" applyBorder="1" applyAlignment="1">
      <alignment horizontal="center" vertical="center" wrapText="1"/>
    </xf>
    <xf numFmtId="0" fontId="22" fillId="17" borderId="2" xfId="0" applyFont="1" applyFill="1" applyBorder="1" applyAlignment="1">
      <alignment horizontal="center" vertical="center" wrapText="1"/>
    </xf>
    <xf numFmtId="0" fontId="23" fillId="0" borderId="1" xfId="0" applyFont="1" applyBorder="1" applyAlignment="1">
      <alignment horizontal="center" vertical="center" wrapText="1"/>
    </xf>
    <xf numFmtId="0" fontId="22" fillId="16" borderId="1" xfId="0" applyFont="1" applyFill="1" applyBorder="1" applyAlignment="1">
      <alignment horizontal="center" vertical="center" wrapText="1"/>
    </xf>
    <xf numFmtId="0" fontId="23" fillId="0" borderId="12" xfId="0" applyFont="1" applyBorder="1" applyAlignment="1">
      <alignment horizontal="center" vertical="center" wrapText="1"/>
    </xf>
    <xf numFmtId="0" fontId="13" fillId="0" borderId="0" xfId="0" applyFont="1" applyAlignment="1">
      <alignment wrapText="1"/>
    </xf>
    <xf numFmtId="0" fontId="22" fillId="17" borderId="1" xfId="0" applyFont="1" applyFill="1" applyBorder="1" applyAlignment="1">
      <alignment horizontal="center" vertical="center" wrapText="1"/>
    </xf>
    <xf numFmtId="0" fontId="22" fillId="17" borderId="13" xfId="0" applyFont="1" applyFill="1" applyBorder="1" applyAlignment="1">
      <alignment horizontal="center" vertical="center" wrapText="1"/>
    </xf>
    <xf numFmtId="0" fontId="22" fillId="17" borderId="20" xfId="0" applyFont="1" applyFill="1" applyBorder="1" applyAlignment="1">
      <alignment horizontal="center" vertical="center" wrapText="1"/>
    </xf>
    <xf numFmtId="0" fontId="23" fillId="0" borderId="17" xfId="0" applyFont="1" applyBorder="1" applyAlignment="1">
      <alignment horizontal="center" vertical="center" wrapText="1"/>
    </xf>
    <xf numFmtId="0" fontId="23" fillId="18" borderId="12" xfId="0" applyFont="1" applyFill="1" applyBorder="1" applyAlignment="1">
      <alignment horizontal="center" vertical="center" wrapText="1"/>
    </xf>
    <xf numFmtId="0" fontId="25" fillId="0" borderId="1" xfId="0" applyFont="1" applyBorder="1" applyAlignment="1">
      <alignment horizontal="center" vertical="center"/>
    </xf>
    <xf numFmtId="0" fontId="23" fillId="0" borderId="6" xfId="0" applyFont="1" applyBorder="1" applyAlignment="1">
      <alignment horizontal="center" vertical="center" wrapText="1"/>
    </xf>
    <xf numFmtId="0" fontId="23" fillId="18" borderId="1" xfId="0" applyFont="1" applyFill="1" applyBorder="1" applyAlignment="1">
      <alignment horizontal="center" vertical="center" wrapText="1"/>
    </xf>
    <xf numFmtId="0" fontId="23" fillId="18" borderId="21" xfId="0" applyFont="1" applyFill="1" applyBorder="1" applyAlignment="1">
      <alignment horizontal="center" vertical="center" wrapText="1"/>
    </xf>
    <xf numFmtId="0" fontId="23" fillId="19" borderId="12" xfId="0" applyFont="1" applyFill="1" applyBorder="1" applyAlignment="1">
      <alignment horizontal="center" vertical="center" wrapText="1"/>
    </xf>
    <xf numFmtId="0" fontId="25" fillId="16" borderId="1" xfId="0" applyFont="1" applyFill="1" applyBorder="1" applyAlignment="1">
      <alignment horizontal="center" vertical="center"/>
    </xf>
    <xf numFmtId="0" fontId="25" fillId="0" borderId="7" xfId="0" applyFont="1" applyBorder="1" applyAlignment="1">
      <alignment horizontal="center" vertical="center" wrapText="1"/>
    </xf>
    <xf numFmtId="0" fontId="23" fillId="18" borderId="18" xfId="0" applyFont="1" applyFill="1" applyBorder="1" applyAlignment="1">
      <alignment horizontal="center" vertical="center" wrapText="1"/>
    </xf>
    <xf numFmtId="0" fontId="23" fillId="18" borderId="0" xfId="0" applyFont="1" applyFill="1" applyAlignment="1">
      <alignment horizontal="center" vertical="center" wrapText="1"/>
    </xf>
    <xf numFmtId="0" fontId="23" fillId="0" borderId="0" xfId="0" applyFont="1" applyAlignment="1">
      <alignment horizontal="center" vertical="center"/>
    </xf>
    <xf numFmtId="164" fontId="24" fillId="0" borderId="0" xfId="1" applyNumberFormat="1" applyFont="1" applyFill="1" applyBorder="1" applyAlignment="1">
      <alignment horizontal="center" vertical="center" wrapText="1"/>
    </xf>
    <xf numFmtId="164" fontId="28" fillId="21" borderId="22" xfId="0" applyNumberFormat="1" applyFont="1" applyFill="1" applyBorder="1" applyAlignment="1">
      <alignment horizontal="center" vertical="center" wrapText="1"/>
    </xf>
    <xf numFmtId="167" fontId="24" fillId="0" borderId="0" xfId="3" applyNumberFormat="1" applyFont="1" applyAlignment="1">
      <alignment horizontal="center" vertical="center" wrapText="1"/>
    </xf>
    <xf numFmtId="164" fontId="29" fillId="6" borderId="0" xfId="0" applyNumberFormat="1" applyFont="1" applyFill="1" applyAlignment="1">
      <alignment horizontal="center" vertical="center" wrapText="1"/>
    </xf>
    <xf numFmtId="0" fontId="30" fillId="9" borderId="23" xfId="0" applyFont="1" applyFill="1" applyBorder="1" applyAlignment="1">
      <alignment horizontal="center" vertical="center" wrapText="1"/>
    </xf>
    <xf numFmtId="5" fontId="30" fillId="0" borderId="0" xfId="0" applyNumberFormat="1" applyFont="1" applyAlignment="1">
      <alignment horizontal="center" vertical="center" wrapText="1"/>
    </xf>
    <xf numFmtId="0" fontId="24" fillId="0" borderId="0" xfId="0" applyFont="1" applyAlignment="1">
      <alignment vertical="center" wrapText="1"/>
    </xf>
    <xf numFmtId="0" fontId="24" fillId="0" borderId="0" xfId="0" applyFont="1" applyAlignment="1">
      <alignment horizontal="left" vertical="center" wrapText="1"/>
    </xf>
    <xf numFmtId="164" fontId="24" fillId="0" borderId="0" xfId="1" applyNumberFormat="1" applyFont="1" applyAlignment="1">
      <alignment wrapText="1"/>
    </xf>
    <xf numFmtId="167" fontId="24" fillId="0" borderId="0" xfId="3" applyNumberFormat="1" applyFont="1" applyAlignment="1">
      <alignment wrapText="1"/>
    </xf>
    <xf numFmtId="43" fontId="24" fillId="0" borderId="0" xfId="3" applyFont="1" applyAlignment="1">
      <alignment wrapText="1"/>
    </xf>
    <xf numFmtId="164" fontId="13" fillId="0" borderId="0" xfId="1" applyNumberFormat="1" applyFont="1" applyAlignment="1">
      <alignment horizontal="center" vertical="center" wrapText="1"/>
    </xf>
    <xf numFmtId="167" fontId="13" fillId="0" borderId="0" xfId="3" applyNumberFormat="1" applyFont="1" applyAlignment="1">
      <alignment horizontal="center" vertical="center" wrapText="1"/>
    </xf>
    <xf numFmtId="164" fontId="0" fillId="6" borderId="1" xfId="0" applyNumberFormat="1" applyFill="1" applyBorder="1" applyAlignment="1">
      <alignment vertical="center"/>
    </xf>
    <xf numFmtId="44" fontId="0" fillId="0" borderId="1" xfId="1" applyFont="1" applyFill="1" applyBorder="1" applyAlignment="1">
      <alignment horizontal="center" vertical="center"/>
    </xf>
    <xf numFmtId="0" fontId="31" fillId="0" borderId="7" xfId="0" applyFont="1" applyBorder="1"/>
    <xf numFmtId="0" fontId="0" fillId="0" borderId="0" xfId="0" applyAlignment="1">
      <alignment horizontal="center" vertical="center" wrapText="1"/>
    </xf>
    <xf numFmtId="164" fontId="0" fillId="0" borderId="1" xfId="0" applyNumberFormat="1" applyBorder="1" applyAlignment="1">
      <alignment horizontal="center" vertical="center" wrapText="1"/>
    </xf>
    <xf numFmtId="164" fontId="0" fillId="0" borderId="1" xfId="1" applyNumberFormat="1" applyFont="1" applyFill="1" applyBorder="1" applyAlignment="1">
      <alignment horizontal="center" vertical="center" wrapText="1"/>
    </xf>
    <xf numFmtId="164" fontId="0" fillId="0" borderId="2" xfId="1" applyNumberFormat="1" applyFont="1" applyFill="1" applyBorder="1" applyAlignment="1">
      <alignment horizontal="center" vertical="center" wrapText="1"/>
    </xf>
    <xf numFmtId="164" fontId="0" fillId="0" borderId="1" xfId="1" applyNumberFormat="1" applyFont="1" applyBorder="1" applyAlignment="1">
      <alignment horizontal="center" vertical="center" wrapText="1"/>
    </xf>
    <xf numFmtId="0" fontId="0" fillId="0" borderId="2" xfId="1" applyNumberFormat="1" applyFont="1" applyBorder="1" applyAlignment="1">
      <alignment horizontal="center" vertical="center" wrapText="1"/>
    </xf>
    <xf numFmtId="164" fontId="0" fillId="0" borderId="2" xfId="1" applyNumberFormat="1" applyFont="1" applyBorder="1" applyAlignment="1">
      <alignment horizontal="center" vertical="center" wrapText="1"/>
    </xf>
    <xf numFmtId="0" fontId="0" fillId="0" borderId="1" xfId="1" applyNumberFormat="1" applyFont="1" applyBorder="1" applyAlignment="1">
      <alignment horizontal="center" vertical="center" wrapText="1"/>
    </xf>
    <xf numFmtId="0" fontId="1" fillId="6" borderId="1" xfId="0" applyFont="1" applyFill="1" applyBorder="1" applyAlignment="1">
      <alignment horizontal="center" vertical="center" wrapText="1"/>
    </xf>
    <xf numFmtId="0" fontId="1" fillId="22" borderId="1" xfId="0" applyFont="1" applyFill="1" applyBorder="1" applyAlignment="1">
      <alignment horizontal="center" vertical="center" wrapText="1"/>
    </xf>
    <xf numFmtId="0" fontId="1" fillId="23" borderId="1" xfId="0" applyFont="1" applyFill="1" applyBorder="1" applyAlignment="1">
      <alignment horizontal="center" vertical="center" wrapText="1"/>
    </xf>
    <xf numFmtId="0" fontId="1" fillId="24" borderId="1" xfId="0" applyFont="1" applyFill="1" applyBorder="1" applyAlignment="1">
      <alignment horizontal="center" vertical="center" wrapText="1"/>
    </xf>
    <xf numFmtId="0" fontId="1" fillId="25" borderId="1" xfId="0" applyFont="1" applyFill="1" applyBorder="1" applyAlignment="1">
      <alignment horizontal="center" vertical="center" wrapText="1"/>
    </xf>
    <xf numFmtId="0" fontId="1" fillId="26" borderId="1" xfId="0" applyFont="1" applyFill="1" applyBorder="1" applyAlignment="1">
      <alignment horizontal="center" vertical="center" wrapText="1"/>
    </xf>
    <xf numFmtId="0" fontId="36" fillId="0" borderId="1" xfId="0" applyFont="1" applyBorder="1" applyAlignment="1">
      <alignment horizontal="center" vertical="center"/>
    </xf>
    <xf numFmtId="0" fontId="36" fillId="0" borderId="1" xfId="0" applyFont="1" applyBorder="1" applyAlignment="1">
      <alignment vertical="center" wrapText="1"/>
    </xf>
    <xf numFmtId="0" fontId="36" fillId="0" borderId="1" xfId="0" applyFont="1" applyBorder="1" applyAlignment="1">
      <alignment horizontal="center" vertical="center" wrapText="1"/>
    </xf>
    <xf numFmtId="0" fontId="35" fillId="0" borderId="1" xfId="0" applyFont="1" applyBorder="1" applyAlignment="1">
      <alignment vertical="center" wrapText="1"/>
    </xf>
    <xf numFmtId="0" fontId="35" fillId="0" borderId="1" xfId="0" applyFont="1" applyBorder="1" applyAlignment="1">
      <alignment wrapText="1"/>
    </xf>
    <xf numFmtId="0" fontId="35" fillId="0" borderId="1" xfId="0" applyFont="1" applyBorder="1" applyAlignment="1">
      <alignment vertical="top" wrapText="1"/>
    </xf>
    <xf numFmtId="0" fontId="36" fillId="0" borderId="1" xfId="0" applyFont="1" applyBorder="1" applyAlignment="1">
      <alignment wrapText="1"/>
    </xf>
    <xf numFmtId="0" fontId="35" fillId="0" borderId="1" xfId="0" applyFont="1" applyBorder="1" applyAlignment="1">
      <alignment horizontal="left" vertical="center"/>
    </xf>
    <xf numFmtId="0" fontId="35" fillId="0" borderId="1" xfId="0" applyFont="1" applyBorder="1" applyAlignment="1">
      <alignment horizontal="center" vertical="center"/>
    </xf>
    <xf numFmtId="0" fontId="35" fillId="0" borderId="1" xfId="0" applyFont="1" applyBorder="1" applyAlignment="1">
      <alignment horizontal="left" vertical="center" wrapText="1"/>
    </xf>
    <xf numFmtId="0" fontId="35" fillId="0" borderId="1" xfId="0" applyFont="1" applyBorder="1" applyAlignment="1">
      <alignment horizontal="center" vertical="center" wrapText="1"/>
    </xf>
    <xf numFmtId="0" fontId="35" fillId="0" borderId="1" xfId="0" applyFont="1" applyBorder="1" applyAlignment="1">
      <alignment vertical="center"/>
    </xf>
    <xf numFmtId="0" fontId="1" fillId="0" borderId="24" xfId="0" applyFont="1" applyBorder="1" applyAlignment="1">
      <alignment horizontal="center" vertical="center" wrapText="1"/>
    </xf>
    <xf numFmtId="0" fontId="0" fillId="0" borderId="7"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164" fontId="0" fillId="27" borderId="1" xfId="1" applyNumberFormat="1" applyFont="1" applyFill="1" applyBorder="1" applyAlignment="1">
      <alignment horizontal="center" vertical="center" wrapText="1"/>
    </xf>
    <xf numFmtId="0" fontId="9" fillId="0" borderId="0" xfId="0" applyFont="1" applyAlignment="1">
      <alignment horizontal="center" vertical="center" wrapText="1"/>
    </xf>
    <xf numFmtId="0" fontId="33" fillId="0" borderId="0" xfId="0" applyFont="1" applyAlignment="1">
      <alignment horizontal="center" vertical="center"/>
    </xf>
    <xf numFmtId="168" fontId="0" fillId="0" borderId="0" xfId="0" applyNumberFormat="1"/>
    <xf numFmtId="164" fontId="0" fillId="0" borderId="7" xfId="1" applyNumberFormat="1" applyFont="1" applyFill="1" applyBorder="1" applyAlignment="1">
      <alignment horizontal="center" vertical="center" wrapText="1"/>
    </xf>
    <xf numFmtId="164" fontId="0" fillId="27" borderId="7" xfId="1" applyNumberFormat="1" applyFont="1" applyFill="1" applyBorder="1" applyAlignment="1">
      <alignment horizontal="center" vertical="center" wrapText="1"/>
    </xf>
    <xf numFmtId="164" fontId="0" fillId="0" borderId="7" xfId="1" applyNumberFormat="1" applyFont="1" applyBorder="1" applyAlignment="1">
      <alignment horizontal="center" vertical="center" wrapText="1"/>
    </xf>
    <xf numFmtId="0" fontId="0" fillId="0" borderId="12" xfId="0" applyBorder="1" applyAlignment="1">
      <alignment horizontal="center" vertical="center" wrapText="1"/>
    </xf>
    <xf numFmtId="0" fontId="0" fillId="0" borderId="18" xfId="0" applyBorder="1" applyAlignment="1">
      <alignment horizontal="center" vertical="center" wrapText="1"/>
    </xf>
    <xf numFmtId="0" fontId="0" fillId="0" borderId="6" xfId="0" applyBorder="1" applyAlignment="1">
      <alignment horizontal="center" vertical="center" wrapText="1"/>
    </xf>
    <xf numFmtId="164" fontId="0" fillId="0" borderId="0" xfId="0" applyNumberFormat="1" applyAlignment="1">
      <alignment horizontal="center" vertical="center" wrapText="1"/>
    </xf>
    <xf numFmtId="168" fontId="41" fillId="0" borderId="0" xfId="0" applyNumberFormat="1" applyFont="1"/>
    <xf numFmtId="169" fontId="0" fillId="0" borderId="0" xfId="0" applyNumberFormat="1"/>
    <xf numFmtId="0" fontId="1" fillId="0" borderId="0" xfId="0" applyFont="1"/>
    <xf numFmtId="168" fontId="43" fillId="0" borderId="0" xfId="0" applyNumberFormat="1" applyFont="1"/>
    <xf numFmtId="168" fontId="40" fillId="0" borderId="27" xfId="0" applyNumberFormat="1" applyFont="1" applyBorder="1" applyAlignment="1">
      <alignment wrapText="1"/>
    </xf>
    <xf numFmtId="0" fontId="32" fillId="0" borderId="12" xfId="0" applyFont="1" applyBorder="1"/>
    <xf numFmtId="0" fontId="1" fillId="0" borderId="6" xfId="0" applyFont="1" applyBorder="1"/>
    <xf numFmtId="168" fontId="42" fillId="0" borderId="28" xfId="0" applyNumberFormat="1" applyFont="1" applyBorder="1"/>
    <xf numFmtId="168" fontId="40" fillId="0" borderId="29" xfId="0" applyNumberFormat="1" applyFont="1" applyBorder="1" applyAlignment="1">
      <alignment wrapText="1"/>
    </xf>
    <xf numFmtId="168" fontId="43" fillId="0" borderId="28" xfId="0" applyNumberFormat="1" applyFont="1" applyBorder="1"/>
    <xf numFmtId="168" fontId="40" fillId="0" borderId="26" xfId="0" applyNumberFormat="1" applyFont="1" applyBorder="1" applyAlignment="1">
      <alignment wrapText="1"/>
    </xf>
    <xf numFmtId="0" fontId="16" fillId="12" borderId="0" xfId="0" applyFont="1" applyFill="1" applyAlignment="1">
      <alignment horizontal="center" vertical="center"/>
    </xf>
    <xf numFmtId="0" fontId="16" fillId="12" borderId="5" xfId="0" applyFont="1" applyFill="1" applyBorder="1" applyAlignment="1">
      <alignment horizontal="center" vertical="center"/>
    </xf>
    <xf numFmtId="0" fontId="17" fillId="12" borderId="1" xfId="0" applyFont="1" applyFill="1" applyBorder="1" applyAlignment="1">
      <alignment horizontal="center" vertical="center" wrapText="1"/>
    </xf>
    <xf numFmtId="0" fontId="37" fillId="0" borderId="1" xfId="0" applyFont="1" applyBorder="1" applyAlignment="1">
      <alignment horizontal="center" vertical="center"/>
    </xf>
    <xf numFmtId="0" fontId="12" fillId="0" borderId="0" xfId="0" applyFont="1" applyAlignment="1">
      <alignment horizontal="center" vertical="center" wrapText="1"/>
    </xf>
    <xf numFmtId="0" fontId="15" fillId="0" borderId="0" xfId="0" applyFont="1" applyAlignment="1">
      <alignment horizontal="center"/>
    </xf>
    <xf numFmtId="0" fontId="15" fillId="0" borderId="4" xfId="0" applyFont="1" applyBorder="1" applyAlignment="1">
      <alignment horizontal="center"/>
    </xf>
    <xf numFmtId="0" fontId="3" fillId="0" borderId="1" xfId="0" applyFont="1" applyBorder="1" applyAlignment="1">
      <alignment horizontal="center"/>
    </xf>
    <xf numFmtId="0" fontId="14" fillId="0" borderId="0" xfId="0" applyFont="1" applyAlignment="1">
      <alignment horizontal="center" vertical="center"/>
    </xf>
    <xf numFmtId="0" fontId="14" fillId="0" borderId="4" xfId="0" applyFont="1" applyBorder="1" applyAlignment="1">
      <alignment horizontal="center" vertical="center"/>
    </xf>
    <xf numFmtId="0" fontId="33" fillId="3" borderId="1" xfId="0" applyFont="1" applyFill="1" applyBorder="1" applyAlignment="1">
      <alignment horizontal="center" vertical="center"/>
    </xf>
    <xf numFmtId="0" fontId="9" fillId="0" borderId="13" xfId="0" applyFont="1" applyBorder="1" applyAlignment="1">
      <alignment horizontal="center" vertical="center" wrapText="1"/>
    </xf>
    <xf numFmtId="0" fontId="9" fillId="0" borderId="25" xfId="0" applyFont="1" applyBorder="1" applyAlignment="1">
      <alignment horizontal="center" vertical="center" wrapText="1"/>
    </xf>
    <xf numFmtId="0" fontId="9" fillId="0" borderId="24"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4" xfId="0" applyFont="1" applyBorder="1" applyAlignment="1">
      <alignment horizontal="center" vertical="center" wrapText="1"/>
    </xf>
    <xf numFmtId="0" fontId="39" fillId="0" borderId="0" xfId="0" applyFont="1" applyAlignment="1">
      <alignment horizontal="center" vertical="center" wrapText="1"/>
    </xf>
    <xf numFmtId="0" fontId="0" fillId="0" borderId="0" xfId="0" applyAlignment="1">
      <alignment horizontal="center" vertical="center" wrapText="1"/>
    </xf>
  </cellXfs>
  <cellStyles count="6">
    <cellStyle name="20% - Énfasis1" xfId="4" builtinId="30"/>
    <cellStyle name="60% - Énfasis5" xfId="5" builtinId="48"/>
    <cellStyle name="Millares" xfId="3" builtinId="3"/>
    <cellStyle name="Moneda" xfId="1" builtinId="4"/>
    <cellStyle name="Normal" xfId="0" builtinId="0"/>
    <cellStyle name="Porcentaje" xfId="2" builtinId="5"/>
  </cellStyles>
  <dxfs count="2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s>
  <tableStyles count="0" defaultTableStyle="TableStyleMedium2" defaultPivotStyle="PivotStyleLight16"/>
  <colors>
    <mruColors>
      <color rgb="FFFFCCCC"/>
      <color rgb="FFFF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BF2693-838E-4D2D-8996-BB47E75FE1C0}">
  <sheetPr>
    <tabColor rgb="FFCCCCFF"/>
    <pageSetUpPr fitToPage="1"/>
  </sheetPr>
  <dimension ref="A1:W838"/>
  <sheetViews>
    <sheetView topLeftCell="A42" zoomScale="50" zoomScaleNormal="85" zoomScaleSheetLayoutView="40" workbookViewId="0">
      <selection activeCell="F4" sqref="F4"/>
    </sheetView>
  </sheetViews>
  <sheetFormatPr baseColWidth="10" defaultColWidth="42.7109375" defaultRowHeight="99.95" customHeight="1" x14ac:dyDescent="0.25"/>
  <cols>
    <col min="1" max="4" width="42.7109375" style="79"/>
    <col min="5" max="5" width="42.7109375" style="79" customWidth="1"/>
    <col min="6" max="6" width="155.140625" style="79" customWidth="1"/>
    <col min="7" max="8" width="42.7109375" style="79" customWidth="1"/>
    <col min="9" max="9" width="63.140625" style="79" customWidth="1"/>
    <col min="10" max="10" width="42.7109375" style="79"/>
    <col min="11" max="11" width="49" style="176" customWidth="1"/>
    <col min="12" max="12" width="38.5703125" style="176" customWidth="1"/>
    <col min="13" max="13" width="42.7109375" style="177" customWidth="1"/>
    <col min="14" max="16" width="42.7109375" style="79" customWidth="1"/>
    <col min="17" max="17" width="6.28515625" style="79" customWidth="1"/>
    <col min="18" max="20" width="42.7109375" style="79" customWidth="1"/>
    <col min="21" max="16384" width="42.7109375" style="79"/>
  </cols>
  <sheetData>
    <row r="1" spans="1:23" ht="99.95" customHeight="1" x14ac:dyDescent="0.25">
      <c r="A1" s="233" t="s">
        <v>0</v>
      </c>
      <c r="B1" s="233"/>
      <c r="C1" s="233"/>
      <c r="D1" s="233"/>
      <c r="E1" s="233"/>
      <c r="F1" s="233"/>
      <c r="G1" s="233"/>
      <c r="H1" s="233"/>
      <c r="I1" s="233"/>
      <c r="J1" s="234"/>
      <c r="K1" s="235" t="s">
        <v>1</v>
      </c>
      <c r="L1" s="235"/>
      <c r="M1" s="235" t="s">
        <v>2</v>
      </c>
      <c r="N1" s="235"/>
      <c r="O1" s="235" t="s">
        <v>3</v>
      </c>
      <c r="P1" s="235"/>
    </row>
    <row r="2" spans="1:23" ht="99.95" customHeight="1" x14ac:dyDescent="0.25">
      <c r="A2" s="80" t="s">
        <v>4</v>
      </c>
      <c r="B2" s="81" t="s">
        <v>5</v>
      </c>
      <c r="C2" s="82" t="s">
        <v>6</v>
      </c>
      <c r="D2" s="82" t="s">
        <v>7</v>
      </c>
      <c r="E2" s="83" t="s">
        <v>8</v>
      </c>
      <c r="F2" s="83" t="s">
        <v>9</v>
      </c>
      <c r="G2" s="83" t="s">
        <v>10</v>
      </c>
      <c r="H2" s="83" t="s">
        <v>11</v>
      </c>
      <c r="I2" s="83" t="s">
        <v>12</v>
      </c>
      <c r="J2" s="84" t="s">
        <v>13</v>
      </c>
      <c r="K2" s="85" t="s">
        <v>14</v>
      </c>
      <c r="L2" s="85" t="s">
        <v>15</v>
      </c>
      <c r="M2" s="85" t="s">
        <v>14</v>
      </c>
      <c r="N2" s="85" t="s">
        <v>15</v>
      </c>
      <c r="O2" s="85" t="s">
        <v>14</v>
      </c>
      <c r="P2" s="85" t="s">
        <v>15</v>
      </c>
      <c r="Q2" s="86"/>
      <c r="R2" s="87" t="s">
        <v>16</v>
      </c>
      <c r="S2" s="88" t="s">
        <v>17</v>
      </c>
      <c r="T2" s="89" t="s">
        <v>18</v>
      </c>
      <c r="U2" s="87" t="s">
        <v>19</v>
      </c>
      <c r="V2" s="90" t="s">
        <v>20</v>
      </c>
    </row>
    <row r="3" spans="1:23" ht="141" customHeight="1" x14ac:dyDescent="0.25">
      <c r="A3" s="91">
        <v>1</v>
      </c>
      <c r="B3" s="91" t="s">
        <v>21</v>
      </c>
      <c r="C3" s="91" t="s">
        <v>22</v>
      </c>
      <c r="D3" s="91" t="s">
        <v>23</v>
      </c>
      <c r="E3" s="91" t="s">
        <v>24</v>
      </c>
      <c r="F3" s="91" t="s">
        <v>25</v>
      </c>
      <c r="G3" s="91">
        <v>100</v>
      </c>
      <c r="H3" s="92" t="s">
        <v>26</v>
      </c>
      <c r="I3" s="93"/>
      <c r="J3" s="94">
        <v>100</v>
      </c>
      <c r="K3" s="95">
        <v>1546</v>
      </c>
      <c r="L3" s="96">
        <f t="shared" ref="L3:L66" si="0">K3*J3</f>
        <v>154600</v>
      </c>
      <c r="M3" s="95">
        <v>1736</v>
      </c>
      <c r="N3" s="96">
        <f t="shared" ref="N3:N66" si="1">M3*J3</f>
        <v>173600</v>
      </c>
      <c r="O3" s="95">
        <v>1714</v>
      </c>
      <c r="P3" s="96">
        <f t="shared" ref="P3:P66" si="2">O3*J3</f>
        <v>171400</v>
      </c>
      <c r="Q3" s="97"/>
      <c r="R3" s="98">
        <f>AVERAGE(K3,M3,O3)</f>
        <v>1665.3333333333333</v>
      </c>
      <c r="S3" s="99">
        <f>_xlfn.STDEV.P(M3,O3,K3)</f>
        <v>84.858051408743123</v>
      </c>
      <c r="T3" s="100">
        <f>S3/R3</f>
        <v>5.095559532150308E-2</v>
      </c>
      <c r="U3" s="101">
        <f>R3</f>
        <v>1665.3333333333333</v>
      </c>
      <c r="V3" s="102">
        <f>+U3*J3</f>
        <v>166533.33333333331</v>
      </c>
      <c r="W3" s="103"/>
    </row>
    <row r="4" spans="1:23" ht="99.95" customHeight="1" x14ac:dyDescent="0.25">
      <c r="A4" s="91">
        <v>1</v>
      </c>
      <c r="B4" s="91" t="s">
        <v>21</v>
      </c>
      <c r="C4" s="91" t="s">
        <v>22</v>
      </c>
      <c r="D4" s="91" t="s">
        <v>27</v>
      </c>
      <c r="E4" s="91" t="s">
        <v>24</v>
      </c>
      <c r="F4" s="91" t="s">
        <v>28</v>
      </c>
      <c r="G4" s="91">
        <v>100</v>
      </c>
      <c r="H4" s="92" t="s">
        <v>29</v>
      </c>
      <c r="I4" s="93"/>
      <c r="J4" s="94">
        <v>100</v>
      </c>
      <c r="K4" s="95">
        <v>927.6</v>
      </c>
      <c r="L4" s="96">
        <f t="shared" si="0"/>
        <v>92760</v>
      </c>
      <c r="M4" s="95">
        <v>1041.5999999999999</v>
      </c>
      <c r="N4" s="96">
        <f t="shared" si="1"/>
        <v>104159.99999999999</v>
      </c>
      <c r="O4" s="95">
        <v>1028.4000000000001</v>
      </c>
      <c r="P4" s="96">
        <f t="shared" si="2"/>
        <v>102840.00000000001</v>
      </c>
      <c r="Q4" s="97"/>
      <c r="R4" s="98">
        <f t="shared" ref="R4:R67" si="3">AVERAGE(K4,M4,O4)</f>
        <v>999.19999999999993</v>
      </c>
      <c r="S4" s="99">
        <f t="shared" ref="S4:S67" si="4">_xlfn.STDEV.P(M4,O4,K4)</f>
        <v>50.914830845245845</v>
      </c>
      <c r="T4" s="100">
        <f t="shared" ref="T4:T67" si="5">S4/R4</f>
        <v>5.0955595321503053E-2</v>
      </c>
      <c r="U4" s="101">
        <f t="shared" ref="U4:U67" si="6">R4</f>
        <v>999.19999999999993</v>
      </c>
      <c r="V4" s="102">
        <f>+U4*J4</f>
        <v>99920</v>
      </c>
      <c r="W4" s="103"/>
    </row>
    <row r="5" spans="1:23" ht="249.75" customHeight="1" x14ac:dyDescent="0.25">
      <c r="A5" s="91">
        <v>1</v>
      </c>
      <c r="B5" s="91" t="s">
        <v>21</v>
      </c>
      <c r="C5" s="91" t="s">
        <v>22</v>
      </c>
      <c r="D5" s="91" t="s">
        <v>30</v>
      </c>
      <c r="E5" s="91" t="s">
        <v>31</v>
      </c>
      <c r="F5" s="91" t="s">
        <v>32</v>
      </c>
      <c r="G5" s="91">
        <v>4</v>
      </c>
      <c r="H5" s="92" t="s">
        <v>33</v>
      </c>
      <c r="I5" s="93"/>
      <c r="J5" s="94">
        <v>2</v>
      </c>
      <c r="K5" s="95">
        <v>9276</v>
      </c>
      <c r="L5" s="96">
        <f t="shared" si="0"/>
        <v>18552</v>
      </c>
      <c r="M5" s="95">
        <v>10416</v>
      </c>
      <c r="N5" s="96">
        <f t="shared" si="1"/>
        <v>20832</v>
      </c>
      <c r="O5" s="95">
        <v>10284</v>
      </c>
      <c r="P5" s="96">
        <f t="shared" si="2"/>
        <v>20568</v>
      </c>
      <c r="Q5" s="97"/>
      <c r="R5" s="98">
        <f t="shared" si="3"/>
        <v>9992</v>
      </c>
      <c r="S5" s="99">
        <f t="shared" si="4"/>
        <v>509.14830845245865</v>
      </c>
      <c r="T5" s="100">
        <f t="shared" si="5"/>
        <v>5.0955595321503067E-2</v>
      </c>
      <c r="U5" s="101">
        <f t="shared" si="6"/>
        <v>9992</v>
      </c>
      <c r="V5" s="102">
        <f t="shared" ref="V5:V68" si="7">+U5*J5</f>
        <v>19984</v>
      </c>
      <c r="W5" s="103"/>
    </row>
    <row r="6" spans="1:23" ht="99.95" customHeight="1" x14ac:dyDescent="0.25">
      <c r="A6" s="91">
        <v>1</v>
      </c>
      <c r="B6" s="91" t="s">
        <v>21</v>
      </c>
      <c r="C6" s="91" t="s">
        <v>22</v>
      </c>
      <c r="D6" s="91" t="s">
        <v>34</v>
      </c>
      <c r="E6" s="91" t="s">
        <v>35</v>
      </c>
      <c r="F6" s="91" t="s">
        <v>36</v>
      </c>
      <c r="G6" s="92"/>
      <c r="H6" s="92" t="s">
        <v>37</v>
      </c>
      <c r="I6" s="104"/>
      <c r="J6" s="94">
        <v>50</v>
      </c>
      <c r="K6" s="95">
        <v>7730</v>
      </c>
      <c r="L6" s="96">
        <f t="shared" si="0"/>
        <v>386500</v>
      </c>
      <c r="M6" s="95">
        <v>8680</v>
      </c>
      <c r="N6" s="96">
        <f t="shared" si="1"/>
        <v>434000</v>
      </c>
      <c r="O6" s="95">
        <v>8570</v>
      </c>
      <c r="P6" s="96">
        <f t="shared" si="2"/>
        <v>428500</v>
      </c>
      <c r="Q6" s="97"/>
      <c r="R6" s="98">
        <f t="shared" si="3"/>
        <v>8326.6666666666661</v>
      </c>
      <c r="S6" s="99">
        <f t="shared" si="4"/>
        <v>424.29025704371554</v>
      </c>
      <c r="T6" s="100">
        <f t="shared" si="5"/>
        <v>5.0955595321503074E-2</v>
      </c>
      <c r="U6" s="101">
        <f t="shared" si="6"/>
        <v>8326.6666666666661</v>
      </c>
      <c r="V6" s="102">
        <f t="shared" si="7"/>
        <v>416333.33333333331</v>
      </c>
      <c r="W6" s="103"/>
    </row>
    <row r="7" spans="1:23" ht="99.95" customHeight="1" x14ac:dyDescent="0.25">
      <c r="A7" s="91">
        <v>1</v>
      </c>
      <c r="B7" s="91" t="s">
        <v>21</v>
      </c>
      <c r="C7" s="91" t="s">
        <v>22</v>
      </c>
      <c r="D7" s="91" t="s">
        <v>38</v>
      </c>
      <c r="E7" s="91" t="s">
        <v>35</v>
      </c>
      <c r="F7" s="91" t="s">
        <v>39</v>
      </c>
      <c r="G7" s="92"/>
      <c r="H7" s="92" t="s">
        <v>37</v>
      </c>
      <c r="I7" s="104"/>
      <c r="J7" s="94">
        <v>60</v>
      </c>
      <c r="K7" s="95">
        <v>10049</v>
      </c>
      <c r="L7" s="96">
        <f t="shared" si="0"/>
        <v>602940</v>
      </c>
      <c r="M7" s="95">
        <v>11284</v>
      </c>
      <c r="N7" s="96">
        <f t="shared" si="1"/>
        <v>677040</v>
      </c>
      <c r="O7" s="95">
        <v>11141</v>
      </c>
      <c r="P7" s="96">
        <f t="shared" si="2"/>
        <v>668460</v>
      </c>
      <c r="Q7" s="97"/>
      <c r="R7" s="98">
        <f t="shared" si="3"/>
        <v>10824.666666666666</v>
      </c>
      <c r="S7" s="99">
        <f t="shared" si="4"/>
        <v>551.57733415683026</v>
      </c>
      <c r="T7" s="100">
        <f t="shared" si="5"/>
        <v>5.0955595321503074E-2</v>
      </c>
      <c r="U7" s="101">
        <f t="shared" si="6"/>
        <v>10824.666666666666</v>
      </c>
      <c r="V7" s="102">
        <f t="shared" si="7"/>
        <v>649480</v>
      </c>
      <c r="W7" s="103"/>
    </row>
    <row r="8" spans="1:23" ht="99.95" customHeight="1" x14ac:dyDescent="0.25">
      <c r="A8" s="91">
        <v>1</v>
      </c>
      <c r="B8" s="91" t="s">
        <v>21</v>
      </c>
      <c r="C8" s="91" t="s">
        <v>22</v>
      </c>
      <c r="D8" s="91" t="s">
        <v>40</v>
      </c>
      <c r="E8" s="91" t="s">
        <v>41</v>
      </c>
      <c r="F8" s="91" t="s">
        <v>42</v>
      </c>
      <c r="G8" s="92"/>
      <c r="H8" s="92" t="s">
        <v>37</v>
      </c>
      <c r="I8" s="104"/>
      <c r="J8" s="94">
        <v>3</v>
      </c>
      <c r="K8" s="95">
        <v>27055</v>
      </c>
      <c r="L8" s="96">
        <f t="shared" si="0"/>
        <v>81165</v>
      </c>
      <c r="M8" s="95">
        <v>30380</v>
      </c>
      <c r="N8" s="96">
        <f t="shared" si="1"/>
        <v>91140</v>
      </c>
      <c r="O8" s="95">
        <v>29995</v>
      </c>
      <c r="P8" s="96">
        <f t="shared" si="2"/>
        <v>89985</v>
      </c>
      <c r="Q8" s="97"/>
      <c r="R8" s="98">
        <f t="shared" si="3"/>
        <v>29143.333333333332</v>
      </c>
      <c r="S8" s="99">
        <f t="shared" si="4"/>
        <v>1485.0158996530045</v>
      </c>
      <c r="T8" s="100">
        <f t="shared" si="5"/>
        <v>5.0955595321503074E-2</v>
      </c>
      <c r="U8" s="101">
        <f t="shared" si="6"/>
        <v>29143.333333333332</v>
      </c>
      <c r="V8" s="102">
        <f t="shared" si="7"/>
        <v>87430</v>
      </c>
      <c r="W8" s="103"/>
    </row>
    <row r="9" spans="1:23" ht="99.95" customHeight="1" x14ac:dyDescent="0.25">
      <c r="A9" s="91">
        <v>1</v>
      </c>
      <c r="B9" s="91" t="s">
        <v>21</v>
      </c>
      <c r="C9" s="91" t="s">
        <v>22</v>
      </c>
      <c r="D9" s="91" t="s">
        <v>43</v>
      </c>
      <c r="E9" s="91" t="s">
        <v>44</v>
      </c>
      <c r="F9" s="91" t="s">
        <v>45</v>
      </c>
      <c r="G9" s="92"/>
      <c r="H9" s="92" t="s">
        <v>37</v>
      </c>
      <c r="I9" s="104"/>
      <c r="J9" s="94">
        <v>30</v>
      </c>
      <c r="K9" s="95">
        <v>3865</v>
      </c>
      <c r="L9" s="96">
        <f t="shared" si="0"/>
        <v>115950</v>
      </c>
      <c r="M9" s="95">
        <v>4340</v>
      </c>
      <c r="N9" s="96">
        <f t="shared" si="1"/>
        <v>130200</v>
      </c>
      <c r="O9" s="95">
        <v>4285</v>
      </c>
      <c r="P9" s="96">
        <f t="shared" si="2"/>
        <v>128550</v>
      </c>
      <c r="Q9" s="97"/>
      <c r="R9" s="98">
        <f t="shared" si="3"/>
        <v>4163.333333333333</v>
      </c>
      <c r="S9" s="99">
        <f t="shared" si="4"/>
        <v>212.14512852185777</v>
      </c>
      <c r="T9" s="100">
        <f t="shared" si="5"/>
        <v>5.0955595321503074E-2</v>
      </c>
      <c r="U9" s="101">
        <f t="shared" si="6"/>
        <v>4163.333333333333</v>
      </c>
      <c r="V9" s="102">
        <f t="shared" si="7"/>
        <v>124899.99999999999</v>
      </c>
    </row>
    <row r="10" spans="1:23" ht="99.95" customHeight="1" x14ac:dyDescent="0.25">
      <c r="A10" s="91">
        <v>1</v>
      </c>
      <c r="B10" s="91" t="s">
        <v>21</v>
      </c>
      <c r="C10" s="91" t="s">
        <v>22</v>
      </c>
      <c r="D10" s="91" t="s">
        <v>46</v>
      </c>
      <c r="E10" s="91" t="s">
        <v>8</v>
      </c>
      <c r="F10" s="91" t="s">
        <v>47</v>
      </c>
      <c r="G10" s="92"/>
      <c r="H10" s="92" t="s">
        <v>37</v>
      </c>
      <c r="I10" s="104"/>
      <c r="J10" s="94">
        <v>50</v>
      </c>
      <c r="K10" s="95">
        <v>3092</v>
      </c>
      <c r="L10" s="96">
        <f t="shared" si="0"/>
        <v>154600</v>
      </c>
      <c r="M10" s="95">
        <v>3472</v>
      </c>
      <c r="N10" s="96">
        <f t="shared" si="1"/>
        <v>173600</v>
      </c>
      <c r="O10" s="95">
        <v>3428</v>
      </c>
      <c r="P10" s="96">
        <f t="shared" si="2"/>
        <v>171400</v>
      </c>
      <c r="Q10" s="97"/>
      <c r="R10" s="98">
        <f t="shared" si="3"/>
        <v>3330.6666666666665</v>
      </c>
      <c r="S10" s="99">
        <f t="shared" si="4"/>
        <v>169.71610281748625</v>
      </c>
      <c r="T10" s="100">
        <f t="shared" si="5"/>
        <v>5.095559532150308E-2</v>
      </c>
      <c r="U10" s="101">
        <f t="shared" si="6"/>
        <v>3330.6666666666665</v>
      </c>
      <c r="V10" s="102">
        <f t="shared" si="7"/>
        <v>166533.33333333331</v>
      </c>
    </row>
    <row r="11" spans="1:23" ht="99.95" customHeight="1" x14ac:dyDescent="0.25">
      <c r="A11" s="91">
        <v>1</v>
      </c>
      <c r="B11" s="91" t="s">
        <v>21</v>
      </c>
      <c r="C11" s="91" t="s">
        <v>22</v>
      </c>
      <c r="D11" s="91" t="s">
        <v>48</v>
      </c>
      <c r="E11" s="91" t="s">
        <v>49</v>
      </c>
      <c r="F11" s="91" t="s">
        <v>50</v>
      </c>
      <c r="G11" s="92"/>
      <c r="H11" s="92" t="s">
        <v>37</v>
      </c>
      <c r="I11" s="104"/>
      <c r="J11" s="94">
        <v>10</v>
      </c>
      <c r="K11" s="95">
        <v>3092</v>
      </c>
      <c r="L11" s="96">
        <f t="shared" si="0"/>
        <v>30920</v>
      </c>
      <c r="M11" s="95">
        <v>3472</v>
      </c>
      <c r="N11" s="96">
        <f t="shared" si="1"/>
        <v>34720</v>
      </c>
      <c r="O11" s="95">
        <v>3428</v>
      </c>
      <c r="P11" s="96">
        <f t="shared" si="2"/>
        <v>34280</v>
      </c>
      <c r="Q11" s="97"/>
      <c r="R11" s="98">
        <f t="shared" si="3"/>
        <v>3330.6666666666665</v>
      </c>
      <c r="S11" s="99">
        <f t="shared" si="4"/>
        <v>169.71610281748625</v>
      </c>
      <c r="T11" s="100">
        <f t="shared" si="5"/>
        <v>5.095559532150308E-2</v>
      </c>
      <c r="U11" s="101">
        <f t="shared" si="6"/>
        <v>3330.6666666666665</v>
      </c>
      <c r="V11" s="102">
        <f t="shared" si="7"/>
        <v>33306.666666666664</v>
      </c>
    </row>
    <row r="12" spans="1:23" ht="99.95" customHeight="1" x14ac:dyDescent="0.25">
      <c r="A12" s="91">
        <v>1</v>
      </c>
      <c r="B12" s="91" t="s">
        <v>21</v>
      </c>
      <c r="C12" s="91" t="s">
        <v>22</v>
      </c>
      <c r="D12" s="91" t="s">
        <v>51</v>
      </c>
      <c r="E12" s="91" t="s">
        <v>52</v>
      </c>
      <c r="F12" s="91" t="s">
        <v>53</v>
      </c>
      <c r="G12" s="92"/>
      <c r="H12" s="92" t="s">
        <v>37</v>
      </c>
      <c r="I12" s="104"/>
      <c r="J12" s="94">
        <v>3</v>
      </c>
      <c r="K12" s="95">
        <v>30920</v>
      </c>
      <c r="L12" s="96">
        <f t="shared" si="0"/>
        <v>92760</v>
      </c>
      <c r="M12" s="95">
        <v>34720</v>
      </c>
      <c r="N12" s="96">
        <f t="shared" si="1"/>
        <v>104160</v>
      </c>
      <c r="O12" s="95">
        <v>34280</v>
      </c>
      <c r="P12" s="96">
        <f t="shared" si="2"/>
        <v>102840</v>
      </c>
      <c r="Q12" s="97"/>
      <c r="R12" s="98">
        <f t="shared" si="3"/>
        <v>33306.666666666664</v>
      </c>
      <c r="S12" s="99">
        <f t="shared" si="4"/>
        <v>1697.1610281748622</v>
      </c>
      <c r="T12" s="100">
        <f t="shared" si="5"/>
        <v>5.0955595321503074E-2</v>
      </c>
      <c r="U12" s="101">
        <f t="shared" si="6"/>
        <v>33306.666666666664</v>
      </c>
      <c r="V12" s="102">
        <f t="shared" si="7"/>
        <v>99920</v>
      </c>
    </row>
    <row r="13" spans="1:23" ht="99.95" customHeight="1" x14ac:dyDescent="0.25">
      <c r="A13" s="91">
        <v>1</v>
      </c>
      <c r="B13" s="91" t="s">
        <v>21</v>
      </c>
      <c r="C13" s="91" t="s">
        <v>22</v>
      </c>
      <c r="D13" s="91" t="s">
        <v>54</v>
      </c>
      <c r="E13" s="91" t="s">
        <v>55</v>
      </c>
      <c r="F13" s="91" t="s">
        <v>56</v>
      </c>
      <c r="G13" s="92"/>
      <c r="H13" s="92" t="s">
        <v>37</v>
      </c>
      <c r="I13" s="104"/>
      <c r="J13" s="94">
        <v>5</v>
      </c>
      <c r="K13" s="95">
        <v>19325</v>
      </c>
      <c r="L13" s="96">
        <f t="shared" si="0"/>
        <v>96625</v>
      </c>
      <c r="M13" s="95">
        <v>21700</v>
      </c>
      <c r="N13" s="96">
        <f t="shared" si="1"/>
        <v>108500</v>
      </c>
      <c r="O13" s="95">
        <v>21425</v>
      </c>
      <c r="P13" s="96">
        <f t="shared" si="2"/>
        <v>107125</v>
      </c>
      <c r="Q13" s="97"/>
      <c r="R13" s="98">
        <f t="shared" si="3"/>
        <v>20816.666666666668</v>
      </c>
      <c r="S13" s="99">
        <f t="shared" si="4"/>
        <v>1060.725642609289</v>
      </c>
      <c r="T13" s="100">
        <f t="shared" si="5"/>
        <v>5.0955595321503074E-2</v>
      </c>
      <c r="U13" s="101">
        <f t="shared" si="6"/>
        <v>20816.666666666668</v>
      </c>
      <c r="V13" s="102">
        <f t="shared" si="7"/>
        <v>104083.33333333334</v>
      </c>
    </row>
    <row r="14" spans="1:23" ht="188.25" customHeight="1" x14ac:dyDescent="0.25">
      <c r="A14" s="91">
        <v>1</v>
      </c>
      <c r="B14" s="91" t="s">
        <v>21</v>
      </c>
      <c r="C14" s="91" t="s">
        <v>22</v>
      </c>
      <c r="D14" s="91" t="s">
        <v>57</v>
      </c>
      <c r="E14" s="91" t="s">
        <v>55</v>
      </c>
      <c r="F14" s="91" t="s">
        <v>58</v>
      </c>
      <c r="G14" s="92"/>
      <c r="H14" s="92" t="s">
        <v>37</v>
      </c>
      <c r="I14" s="104"/>
      <c r="J14" s="94">
        <v>15</v>
      </c>
      <c r="K14" s="95">
        <v>11595</v>
      </c>
      <c r="L14" s="96">
        <f t="shared" si="0"/>
        <v>173925</v>
      </c>
      <c r="M14" s="95">
        <v>13020</v>
      </c>
      <c r="N14" s="96">
        <f t="shared" si="1"/>
        <v>195300</v>
      </c>
      <c r="O14" s="95">
        <v>12855</v>
      </c>
      <c r="P14" s="96">
        <f t="shared" si="2"/>
        <v>192825</v>
      </c>
      <c r="Q14" s="97"/>
      <c r="R14" s="98">
        <f t="shared" si="3"/>
        <v>12490</v>
      </c>
      <c r="S14" s="99">
        <f t="shared" si="4"/>
        <v>636.43538556557337</v>
      </c>
      <c r="T14" s="100">
        <f t="shared" si="5"/>
        <v>5.0955595321503074E-2</v>
      </c>
      <c r="U14" s="101">
        <f t="shared" si="6"/>
        <v>12490</v>
      </c>
      <c r="V14" s="102">
        <f t="shared" si="7"/>
        <v>187350</v>
      </c>
    </row>
    <row r="15" spans="1:23" ht="99.95" customHeight="1" x14ac:dyDescent="0.25">
      <c r="A15" s="91">
        <v>1</v>
      </c>
      <c r="B15" s="91" t="s">
        <v>21</v>
      </c>
      <c r="C15" s="91" t="s">
        <v>22</v>
      </c>
      <c r="D15" s="91" t="s">
        <v>59</v>
      </c>
      <c r="E15" s="91" t="s">
        <v>41</v>
      </c>
      <c r="F15" s="91" t="s">
        <v>60</v>
      </c>
      <c r="G15" s="92"/>
      <c r="H15" s="92" t="s">
        <v>37</v>
      </c>
      <c r="I15" s="104"/>
      <c r="J15" s="94">
        <v>15</v>
      </c>
      <c r="K15" s="95">
        <v>13141</v>
      </c>
      <c r="L15" s="96">
        <f t="shared" si="0"/>
        <v>197115</v>
      </c>
      <c r="M15" s="95">
        <v>14756</v>
      </c>
      <c r="N15" s="96">
        <f t="shared" si="1"/>
        <v>221340</v>
      </c>
      <c r="O15" s="95">
        <v>14569</v>
      </c>
      <c r="P15" s="96">
        <f t="shared" si="2"/>
        <v>218535</v>
      </c>
      <c r="Q15" s="97"/>
      <c r="R15" s="98">
        <f t="shared" si="3"/>
        <v>14155.333333333334</v>
      </c>
      <c r="S15" s="99">
        <f t="shared" si="4"/>
        <v>721.29343697431648</v>
      </c>
      <c r="T15" s="100">
        <f t="shared" si="5"/>
        <v>5.0955595321503067E-2</v>
      </c>
      <c r="U15" s="101">
        <f t="shared" si="6"/>
        <v>14155.333333333334</v>
      </c>
      <c r="V15" s="102">
        <f t="shared" si="7"/>
        <v>212330</v>
      </c>
    </row>
    <row r="16" spans="1:23" ht="99.95" customHeight="1" x14ac:dyDescent="0.25">
      <c r="A16" s="91">
        <v>1</v>
      </c>
      <c r="B16" s="91" t="s">
        <v>21</v>
      </c>
      <c r="C16" s="91" t="s">
        <v>22</v>
      </c>
      <c r="D16" s="91" t="s">
        <v>61</v>
      </c>
      <c r="E16" s="91" t="s">
        <v>44</v>
      </c>
      <c r="F16" s="91" t="s">
        <v>62</v>
      </c>
      <c r="G16" s="92"/>
      <c r="H16" s="92" t="s">
        <v>37</v>
      </c>
      <c r="I16" s="104"/>
      <c r="J16" s="94">
        <v>15</v>
      </c>
      <c r="K16" s="95">
        <v>7730</v>
      </c>
      <c r="L16" s="96">
        <f t="shared" si="0"/>
        <v>115950</v>
      </c>
      <c r="M16" s="95">
        <v>8680</v>
      </c>
      <c r="N16" s="96">
        <f t="shared" si="1"/>
        <v>130200</v>
      </c>
      <c r="O16" s="95">
        <v>8570</v>
      </c>
      <c r="P16" s="96">
        <f t="shared" si="2"/>
        <v>128550</v>
      </c>
      <c r="Q16" s="97"/>
      <c r="R16" s="98">
        <f t="shared" si="3"/>
        <v>8326.6666666666661</v>
      </c>
      <c r="S16" s="99">
        <f t="shared" si="4"/>
        <v>424.29025704371554</v>
      </c>
      <c r="T16" s="100">
        <f t="shared" si="5"/>
        <v>5.0955595321503074E-2</v>
      </c>
      <c r="U16" s="101">
        <f t="shared" si="6"/>
        <v>8326.6666666666661</v>
      </c>
      <c r="V16" s="102">
        <f t="shared" si="7"/>
        <v>124899.99999999999</v>
      </c>
    </row>
    <row r="17" spans="1:22" ht="99.95" customHeight="1" x14ac:dyDescent="0.25">
      <c r="A17" s="91">
        <v>1</v>
      </c>
      <c r="B17" s="91" t="s">
        <v>21</v>
      </c>
      <c r="C17" s="91" t="s">
        <v>22</v>
      </c>
      <c r="D17" s="91" t="s">
        <v>63</v>
      </c>
      <c r="E17" s="91" t="s">
        <v>44</v>
      </c>
      <c r="F17" s="91" t="s">
        <v>64</v>
      </c>
      <c r="G17" s="92"/>
      <c r="H17" s="92" t="s">
        <v>37</v>
      </c>
      <c r="I17" s="104"/>
      <c r="J17" s="94">
        <v>3</v>
      </c>
      <c r="K17" s="95">
        <v>11595</v>
      </c>
      <c r="L17" s="96">
        <f t="shared" si="0"/>
        <v>34785</v>
      </c>
      <c r="M17" s="95">
        <v>13020</v>
      </c>
      <c r="N17" s="96">
        <f t="shared" si="1"/>
        <v>39060</v>
      </c>
      <c r="O17" s="95">
        <v>12855</v>
      </c>
      <c r="P17" s="96">
        <f t="shared" si="2"/>
        <v>38565</v>
      </c>
      <c r="Q17" s="97"/>
      <c r="R17" s="98">
        <f t="shared" si="3"/>
        <v>12490</v>
      </c>
      <c r="S17" s="99">
        <f t="shared" si="4"/>
        <v>636.43538556557337</v>
      </c>
      <c r="T17" s="100">
        <f t="shared" si="5"/>
        <v>5.0955595321503074E-2</v>
      </c>
      <c r="U17" s="101">
        <f t="shared" si="6"/>
        <v>12490</v>
      </c>
      <c r="V17" s="102">
        <f t="shared" si="7"/>
        <v>37470</v>
      </c>
    </row>
    <row r="18" spans="1:22" ht="99.95" customHeight="1" x14ac:dyDescent="0.25">
      <c r="A18" s="91">
        <v>2</v>
      </c>
      <c r="B18" s="91" t="s">
        <v>21</v>
      </c>
      <c r="C18" s="91" t="s">
        <v>65</v>
      </c>
      <c r="D18" s="91" t="s">
        <v>66</v>
      </c>
      <c r="E18" s="92" t="s">
        <v>24</v>
      </c>
      <c r="F18" s="92" t="s">
        <v>67</v>
      </c>
      <c r="G18" s="92">
        <v>20</v>
      </c>
      <c r="H18" s="92" t="s">
        <v>68</v>
      </c>
      <c r="I18" s="93"/>
      <c r="J18" s="94">
        <v>50</v>
      </c>
      <c r="K18" s="95">
        <v>51000</v>
      </c>
      <c r="L18" s="96">
        <f t="shared" si="0"/>
        <v>2550000</v>
      </c>
      <c r="M18" s="95">
        <v>55000</v>
      </c>
      <c r="N18" s="96">
        <f t="shared" si="1"/>
        <v>2750000</v>
      </c>
      <c r="O18" s="95">
        <v>54000</v>
      </c>
      <c r="P18" s="96">
        <f t="shared" si="2"/>
        <v>2700000</v>
      </c>
      <c r="Q18" s="97"/>
      <c r="R18" s="98">
        <f t="shared" si="3"/>
        <v>53333.333333333336</v>
      </c>
      <c r="S18" s="99">
        <f t="shared" si="4"/>
        <v>1699.6731711975951</v>
      </c>
      <c r="T18" s="100">
        <f t="shared" si="5"/>
        <v>3.1868871959954907E-2</v>
      </c>
      <c r="U18" s="101">
        <f t="shared" si="6"/>
        <v>53333.333333333336</v>
      </c>
      <c r="V18" s="102">
        <f t="shared" si="7"/>
        <v>2666666.666666667</v>
      </c>
    </row>
    <row r="19" spans="1:22" ht="99.95" customHeight="1" x14ac:dyDescent="0.25">
      <c r="A19" s="91">
        <v>2</v>
      </c>
      <c r="B19" s="91" t="s">
        <v>21</v>
      </c>
      <c r="C19" s="91" t="s">
        <v>65</v>
      </c>
      <c r="D19" s="91" t="s">
        <v>69</v>
      </c>
      <c r="E19" s="92" t="s">
        <v>24</v>
      </c>
      <c r="F19" s="91" t="s">
        <v>70</v>
      </c>
      <c r="G19" s="92">
        <v>20</v>
      </c>
      <c r="H19" s="92" t="s">
        <v>71</v>
      </c>
      <c r="I19" s="93"/>
      <c r="J19" s="94">
        <v>20</v>
      </c>
      <c r="K19" s="95">
        <v>27000</v>
      </c>
      <c r="L19" s="96">
        <f t="shared" si="0"/>
        <v>540000</v>
      </c>
      <c r="M19" s="95">
        <v>29000</v>
      </c>
      <c r="N19" s="96">
        <f t="shared" si="1"/>
        <v>580000</v>
      </c>
      <c r="O19" s="95">
        <v>30000</v>
      </c>
      <c r="P19" s="96">
        <f t="shared" si="2"/>
        <v>600000</v>
      </c>
      <c r="Q19" s="97"/>
      <c r="R19" s="98">
        <f t="shared" si="3"/>
        <v>28666.666666666668</v>
      </c>
      <c r="S19" s="99">
        <f t="shared" si="4"/>
        <v>1247.2191289246471</v>
      </c>
      <c r="T19" s="100">
        <f t="shared" si="5"/>
        <v>4.3507644032255127E-2</v>
      </c>
      <c r="U19" s="101">
        <f t="shared" si="6"/>
        <v>28666.666666666668</v>
      </c>
      <c r="V19" s="102">
        <f t="shared" si="7"/>
        <v>573333.33333333337</v>
      </c>
    </row>
    <row r="20" spans="1:22" ht="99.95" customHeight="1" x14ac:dyDescent="0.25">
      <c r="A20" s="91">
        <v>2</v>
      </c>
      <c r="B20" s="91" t="s">
        <v>21</v>
      </c>
      <c r="C20" s="91" t="s">
        <v>65</v>
      </c>
      <c r="D20" s="91" t="s">
        <v>72</v>
      </c>
      <c r="E20" s="91" t="s">
        <v>44</v>
      </c>
      <c r="F20" s="91" t="s">
        <v>73</v>
      </c>
      <c r="G20" s="92">
        <v>50</v>
      </c>
      <c r="H20" s="92" t="s">
        <v>74</v>
      </c>
      <c r="I20" s="93"/>
      <c r="J20" s="94">
        <v>15</v>
      </c>
      <c r="K20" s="95">
        <v>15460</v>
      </c>
      <c r="L20" s="96">
        <f t="shared" si="0"/>
        <v>231900</v>
      </c>
      <c r="M20" s="95">
        <v>17360</v>
      </c>
      <c r="N20" s="96">
        <f t="shared" si="1"/>
        <v>260400</v>
      </c>
      <c r="O20" s="95">
        <v>17140</v>
      </c>
      <c r="P20" s="96">
        <f t="shared" si="2"/>
        <v>257100</v>
      </c>
      <c r="Q20" s="97"/>
      <c r="R20" s="98">
        <f t="shared" si="3"/>
        <v>16653.333333333332</v>
      </c>
      <c r="S20" s="99">
        <f t="shared" si="4"/>
        <v>848.58051408743108</v>
      </c>
      <c r="T20" s="100">
        <f t="shared" si="5"/>
        <v>5.0955595321503074E-2</v>
      </c>
      <c r="U20" s="101">
        <f t="shared" si="6"/>
        <v>16653.333333333332</v>
      </c>
      <c r="V20" s="102">
        <f t="shared" si="7"/>
        <v>249799.99999999997</v>
      </c>
    </row>
    <row r="21" spans="1:22" ht="99.95" customHeight="1" x14ac:dyDescent="0.25">
      <c r="A21" s="91">
        <v>2</v>
      </c>
      <c r="B21" s="91" t="s">
        <v>21</v>
      </c>
      <c r="C21" s="91" t="s">
        <v>65</v>
      </c>
      <c r="D21" s="91" t="s">
        <v>75</v>
      </c>
      <c r="E21" s="91" t="s">
        <v>44</v>
      </c>
      <c r="F21" s="91" t="s">
        <v>76</v>
      </c>
      <c r="G21" s="92">
        <v>50</v>
      </c>
      <c r="H21" s="92" t="s">
        <v>74</v>
      </c>
      <c r="I21" s="93"/>
      <c r="J21" s="94">
        <v>15</v>
      </c>
      <c r="K21" s="95">
        <v>5411</v>
      </c>
      <c r="L21" s="96">
        <f t="shared" si="0"/>
        <v>81165</v>
      </c>
      <c r="M21" s="95">
        <v>6076</v>
      </c>
      <c r="N21" s="96">
        <f t="shared" si="1"/>
        <v>91140</v>
      </c>
      <c r="O21" s="95">
        <v>5999</v>
      </c>
      <c r="P21" s="96">
        <f t="shared" si="2"/>
        <v>89985</v>
      </c>
      <c r="Q21" s="97"/>
      <c r="R21" s="98">
        <f t="shared" si="3"/>
        <v>5828.666666666667</v>
      </c>
      <c r="S21" s="99">
        <f t="shared" si="4"/>
        <v>297.00317993060088</v>
      </c>
      <c r="T21" s="100">
        <f t="shared" si="5"/>
        <v>5.0955595321503067E-2</v>
      </c>
      <c r="U21" s="101">
        <f t="shared" si="6"/>
        <v>5828.666666666667</v>
      </c>
      <c r="V21" s="102">
        <f t="shared" si="7"/>
        <v>87430</v>
      </c>
    </row>
    <row r="22" spans="1:22" ht="99.95" customHeight="1" x14ac:dyDescent="0.35">
      <c r="A22" s="91">
        <v>2</v>
      </c>
      <c r="B22" s="105" t="s">
        <v>77</v>
      </c>
      <c r="C22" s="91" t="s">
        <v>65</v>
      </c>
      <c r="D22" s="105" t="s">
        <v>78</v>
      </c>
      <c r="E22" s="105" t="s">
        <v>79</v>
      </c>
      <c r="F22" s="106" t="s">
        <v>80</v>
      </c>
      <c r="G22" s="105" t="s">
        <v>81</v>
      </c>
      <c r="H22" s="107" t="s">
        <v>82</v>
      </c>
      <c r="I22" s="108"/>
      <c r="J22" s="94">
        <v>1</v>
      </c>
      <c r="K22" s="95">
        <v>96625</v>
      </c>
      <c r="L22" s="96">
        <f t="shared" si="0"/>
        <v>96625</v>
      </c>
      <c r="M22" s="95">
        <v>108500</v>
      </c>
      <c r="N22" s="96">
        <f t="shared" si="1"/>
        <v>108500</v>
      </c>
      <c r="O22" s="95">
        <v>107125</v>
      </c>
      <c r="P22" s="96">
        <f t="shared" si="2"/>
        <v>107125</v>
      </c>
      <c r="Q22" s="109"/>
      <c r="R22" s="98">
        <f t="shared" si="3"/>
        <v>104083.33333333333</v>
      </c>
      <c r="S22" s="99">
        <f t="shared" si="4"/>
        <v>5303.6282130464442</v>
      </c>
      <c r="T22" s="100">
        <f t="shared" si="5"/>
        <v>5.0955595321503067E-2</v>
      </c>
      <c r="U22" s="101">
        <f t="shared" si="6"/>
        <v>104083.33333333333</v>
      </c>
      <c r="V22" s="102">
        <f t="shared" si="7"/>
        <v>104083.33333333333</v>
      </c>
    </row>
    <row r="23" spans="1:22" ht="99.95" customHeight="1" x14ac:dyDescent="0.35">
      <c r="A23" s="91">
        <v>2</v>
      </c>
      <c r="B23" s="105" t="s">
        <v>77</v>
      </c>
      <c r="C23" s="91" t="s">
        <v>65</v>
      </c>
      <c r="D23" s="105" t="s">
        <v>83</v>
      </c>
      <c r="E23" s="110" t="s">
        <v>52</v>
      </c>
      <c r="F23" s="106" t="s">
        <v>84</v>
      </c>
      <c r="G23" s="106">
        <v>2</v>
      </c>
      <c r="H23" s="106" t="s">
        <v>82</v>
      </c>
      <c r="I23" s="108"/>
      <c r="J23" s="111">
        <v>2</v>
      </c>
      <c r="K23" s="95">
        <v>38650</v>
      </c>
      <c r="L23" s="96">
        <f t="shared" si="0"/>
        <v>77300</v>
      </c>
      <c r="M23" s="95">
        <v>43400</v>
      </c>
      <c r="N23" s="96">
        <f t="shared" si="1"/>
        <v>86800</v>
      </c>
      <c r="O23" s="95">
        <v>42850</v>
      </c>
      <c r="P23" s="96">
        <f t="shared" si="2"/>
        <v>85700</v>
      </c>
      <c r="Q23" s="109"/>
      <c r="R23" s="98">
        <f t="shared" si="3"/>
        <v>41633.333333333336</v>
      </c>
      <c r="S23" s="99">
        <f t="shared" si="4"/>
        <v>2121.4512852185781</v>
      </c>
      <c r="T23" s="100">
        <f t="shared" si="5"/>
        <v>5.0955595321503074E-2</v>
      </c>
      <c r="U23" s="101">
        <f t="shared" si="6"/>
        <v>41633.333333333336</v>
      </c>
      <c r="V23" s="102">
        <f t="shared" si="7"/>
        <v>83266.666666666672</v>
      </c>
    </row>
    <row r="24" spans="1:22" ht="99.95" customHeight="1" x14ac:dyDescent="0.35">
      <c r="A24" s="91">
        <v>2</v>
      </c>
      <c r="B24" s="105" t="s">
        <v>77</v>
      </c>
      <c r="C24" s="91" t="s">
        <v>65</v>
      </c>
      <c r="D24" s="105" t="s">
        <v>85</v>
      </c>
      <c r="E24" s="110" t="s">
        <v>52</v>
      </c>
      <c r="F24" s="106" t="s">
        <v>86</v>
      </c>
      <c r="G24" s="106">
        <v>4</v>
      </c>
      <c r="H24" s="107" t="s">
        <v>82</v>
      </c>
      <c r="I24" s="108"/>
      <c r="J24" s="111">
        <v>4</v>
      </c>
      <c r="K24" s="95">
        <v>46380</v>
      </c>
      <c r="L24" s="96">
        <f t="shared" si="0"/>
        <v>185520</v>
      </c>
      <c r="M24" s="95">
        <v>52080</v>
      </c>
      <c r="N24" s="96">
        <f t="shared" si="1"/>
        <v>208320</v>
      </c>
      <c r="O24" s="95">
        <v>51420</v>
      </c>
      <c r="P24" s="96">
        <f t="shared" si="2"/>
        <v>205680</v>
      </c>
      <c r="Q24" s="109"/>
      <c r="R24" s="98">
        <f t="shared" si="3"/>
        <v>49960</v>
      </c>
      <c r="S24" s="99">
        <f t="shared" si="4"/>
        <v>2545.7415422622935</v>
      </c>
      <c r="T24" s="100">
        <f t="shared" si="5"/>
        <v>5.0955595321503074E-2</v>
      </c>
      <c r="U24" s="101">
        <f t="shared" si="6"/>
        <v>49960</v>
      </c>
      <c r="V24" s="102">
        <f t="shared" si="7"/>
        <v>199840</v>
      </c>
    </row>
    <row r="25" spans="1:22" ht="99.95" customHeight="1" x14ac:dyDescent="0.35">
      <c r="A25" s="91">
        <v>2</v>
      </c>
      <c r="B25" s="105" t="s">
        <v>77</v>
      </c>
      <c r="C25" s="91" t="s">
        <v>65</v>
      </c>
      <c r="D25" s="105" t="s">
        <v>87</v>
      </c>
      <c r="E25" s="110" t="s">
        <v>52</v>
      </c>
      <c r="F25" s="106" t="s">
        <v>88</v>
      </c>
      <c r="G25" s="106">
        <v>4</v>
      </c>
      <c r="H25" s="107" t="s">
        <v>82</v>
      </c>
      <c r="I25" s="108"/>
      <c r="J25" s="111">
        <v>4</v>
      </c>
      <c r="K25" s="95">
        <v>46380</v>
      </c>
      <c r="L25" s="96">
        <f t="shared" si="0"/>
        <v>185520</v>
      </c>
      <c r="M25" s="95">
        <v>52080</v>
      </c>
      <c r="N25" s="96">
        <f t="shared" si="1"/>
        <v>208320</v>
      </c>
      <c r="O25" s="95">
        <v>51420</v>
      </c>
      <c r="P25" s="96">
        <f t="shared" si="2"/>
        <v>205680</v>
      </c>
      <c r="Q25" s="109"/>
      <c r="R25" s="98">
        <f t="shared" si="3"/>
        <v>49960</v>
      </c>
      <c r="S25" s="99">
        <f t="shared" si="4"/>
        <v>2545.7415422622935</v>
      </c>
      <c r="T25" s="100">
        <f t="shared" si="5"/>
        <v>5.0955595321503074E-2</v>
      </c>
      <c r="U25" s="101">
        <f t="shared" si="6"/>
        <v>49960</v>
      </c>
      <c r="V25" s="102">
        <f t="shared" si="7"/>
        <v>199840</v>
      </c>
    </row>
    <row r="26" spans="1:22" ht="99.95" customHeight="1" x14ac:dyDescent="0.35">
      <c r="A26" s="91">
        <v>2</v>
      </c>
      <c r="B26" s="105" t="s">
        <v>77</v>
      </c>
      <c r="C26" s="91" t="s">
        <v>65</v>
      </c>
      <c r="D26" s="110" t="s">
        <v>89</v>
      </c>
      <c r="E26" s="110" t="s">
        <v>52</v>
      </c>
      <c r="F26" s="112" t="s">
        <v>90</v>
      </c>
      <c r="G26" s="112">
        <v>10</v>
      </c>
      <c r="H26" s="113" t="s">
        <v>82</v>
      </c>
      <c r="I26" s="114"/>
      <c r="J26" s="115">
        <v>10</v>
      </c>
      <c r="K26" s="95">
        <v>46380</v>
      </c>
      <c r="L26" s="96">
        <f t="shared" si="0"/>
        <v>463800</v>
      </c>
      <c r="M26" s="95">
        <v>52080</v>
      </c>
      <c r="N26" s="96">
        <f t="shared" si="1"/>
        <v>520800</v>
      </c>
      <c r="O26" s="95">
        <v>51420</v>
      </c>
      <c r="P26" s="96">
        <f t="shared" si="2"/>
        <v>514200</v>
      </c>
      <c r="Q26" s="109"/>
      <c r="R26" s="98">
        <f t="shared" si="3"/>
        <v>49960</v>
      </c>
      <c r="S26" s="99">
        <f t="shared" si="4"/>
        <v>2545.7415422622935</v>
      </c>
      <c r="T26" s="100">
        <f t="shared" si="5"/>
        <v>5.0955595321503074E-2</v>
      </c>
      <c r="U26" s="101">
        <f t="shared" si="6"/>
        <v>49960</v>
      </c>
      <c r="V26" s="102">
        <f t="shared" si="7"/>
        <v>499600</v>
      </c>
    </row>
    <row r="27" spans="1:22" ht="99.95" customHeight="1" x14ac:dyDescent="0.35">
      <c r="A27" s="91">
        <v>2</v>
      </c>
      <c r="B27" s="105" t="s">
        <v>77</v>
      </c>
      <c r="C27" s="91" t="s">
        <v>65</v>
      </c>
      <c r="D27" s="112" t="s">
        <v>91</v>
      </c>
      <c r="E27" s="112" t="s">
        <v>24</v>
      </c>
      <c r="F27" s="112" t="s">
        <v>92</v>
      </c>
      <c r="G27" s="112">
        <v>2</v>
      </c>
      <c r="H27" s="112" t="s">
        <v>82</v>
      </c>
      <c r="I27" s="114"/>
      <c r="J27" s="115">
        <v>2</v>
      </c>
      <c r="K27" s="95">
        <v>139985.99999999997</v>
      </c>
      <c r="L27" s="96">
        <f t="shared" si="0"/>
        <v>279971.99999999994</v>
      </c>
      <c r="M27" s="95">
        <v>160775.99999999994</v>
      </c>
      <c r="N27" s="96">
        <f t="shared" si="1"/>
        <v>321551.99999999988</v>
      </c>
      <c r="O27" s="95">
        <v>155038.99999999994</v>
      </c>
      <c r="P27" s="96">
        <f t="shared" si="2"/>
        <v>310077.99999999988</v>
      </c>
      <c r="Q27" s="109"/>
      <c r="R27" s="98">
        <f t="shared" si="3"/>
        <v>151933.6666666666</v>
      </c>
      <c r="S27" s="99">
        <f t="shared" si="4"/>
        <v>8766.9206427088939</v>
      </c>
      <c r="T27" s="100">
        <f t="shared" si="5"/>
        <v>5.7702290973751028E-2</v>
      </c>
      <c r="U27" s="101">
        <v>301763.5</v>
      </c>
      <c r="V27" s="102">
        <f t="shared" si="7"/>
        <v>603527</v>
      </c>
    </row>
    <row r="28" spans="1:22" ht="99.95" customHeight="1" x14ac:dyDescent="0.35">
      <c r="A28" s="91">
        <v>2</v>
      </c>
      <c r="B28" s="105" t="s">
        <v>77</v>
      </c>
      <c r="C28" s="91" t="s">
        <v>65</v>
      </c>
      <c r="D28" s="112" t="s">
        <v>93</v>
      </c>
      <c r="E28" s="112" t="s">
        <v>24</v>
      </c>
      <c r="F28" s="112" t="s">
        <v>94</v>
      </c>
      <c r="G28" s="112">
        <v>2</v>
      </c>
      <c r="H28" s="112" t="s">
        <v>82</v>
      </c>
      <c r="I28" s="114"/>
      <c r="J28" s="115">
        <v>2</v>
      </c>
      <c r="K28" s="95">
        <v>65705</v>
      </c>
      <c r="L28" s="96">
        <f t="shared" si="0"/>
        <v>131410</v>
      </c>
      <c r="M28" s="95">
        <v>73780</v>
      </c>
      <c r="N28" s="96">
        <f t="shared" si="1"/>
        <v>147560</v>
      </c>
      <c r="O28" s="95">
        <v>72845</v>
      </c>
      <c r="P28" s="96">
        <f t="shared" si="2"/>
        <v>145690</v>
      </c>
      <c r="Q28" s="109"/>
      <c r="R28" s="98">
        <f t="shared" si="3"/>
        <v>70776.666666666672</v>
      </c>
      <c r="S28" s="99">
        <f t="shared" si="4"/>
        <v>3606.4671848715825</v>
      </c>
      <c r="T28" s="100">
        <f t="shared" si="5"/>
        <v>5.0955595321503067E-2</v>
      </c>
      <c r="U28" s="101">
        <f t="shared" si="6"/>
        <v>70776.666666666672</v>
      </c>
      <c r="V28" s="102">
        <f t="shared" si="7"/>
        <v>141553.33333333334</v>
      </c>
    </row>
    <row r="29" spans="1:22" ht="99.95" customHeight="1" x14ac:dyDescent="0.35">
      <c r="A29" s="91">
        <v>2</v>
      </c>
      <c r="B29" s="105" t="s">
        <v>77</v>
      </c>
      <c r="C29" s="91" t="s">
        <v>65</v>
      </c>
      <c r="D29" s="106" t="s">
        <v>95</v>
      </c>
      <c r="E29" s="106" t="s">
        <v>44</v>
      </c>
      <c r="F29" s="106" t="s">
        <v>96</v>
      </c>
      <c r="G29" s="106">
        <v>5</v>
      </c>
      <c r="H29" s="116" t="s">
        <v>82</v>
      </c>
      <c r="I29" s="108"/>
      <c r="J29" s="111">
        <v>5</v>
      </c>
      <c r="K29" s="95">
        <v>7730</v>
      </c>
      <c r="L29" s="96">
        <f t="shared" si="0"/>
        <v>38650</v>
      </c>
      <c r="M29" s="95">
        <v>8680</v>
      </c>
      <c r="N29" s="96">
        <f t="shared" si="1"/>
        <v>43400</v>
      </c>
      <c r="O29" s="95">
        <v>8570</v>
      </c>
      <c r="P29" s="96">
        <f t="shared" si="2"/>
        <v>42850</v>
      </c>
      <c r="Q29" s="109"/>
      <c r="R29" s="98">
        <f t="shared" si="3"/>
        <v>8326.6666666666661</v>
      </c>
      <c r="S29" s="99">
        <f t="shared" si="4"/>
        <v>424.29025704371554</v>
      </c>
      <c r="T29" s="100">
        <f t="shared" si="5"/>
        <v>5.0955595321503074E-2</v>
      </c>
      <c r="U29" s="101">
        <f t="shared" si="6"/>
        <v>8326.6666666666661</v>
      </c>
      <c r="V29" s="102">
        <f t="shared" si="7"/>
        <v>41633.333333333328</v>
      </c>
    </row>
    <row r="30" spans="1:22" ht="99.95" customHeight="1" x14ac:dyDescent="0.35">
      <c r="A30" s="91">
        <v>2</v>
      </c>
      <c r="B30" s="105" t="s">
        <v>77</v>
      </c>
      <c r="C30" s="91" t="s">
        <v>65</v>
      </c>
      <c r="D30" s="112" t="s">
        <v>97</v>
      </c>
      <c r="E30" s="112" t="s">
        <v>24</v>
      </c>
      <c r="F30" s="112" t="s">
        <v>98</v>
      </c>
      <c r="G30" s="112">
        <v>5</v>
      </c>
      <c r="H30" s="112" t="s">
        <v>82</v>
      </c>
      <c r="I30" s="114"/>
      <c r="J30" s="115">
        <v>5</v>
      </c>
      <c r="K30" s="95">
        <v>115950</v>
      </c>
      <c r="L30" s="96">
        <f t="shared" si="0"/>
        <v>579750</v>
      </c>
      <c r="M30" s="95">
        <v>130200</v>
      </c>
      <c r="N30" s="96">
        <f t="shared" si="1"/>
        <v>651000</v>
      </c>
      <c r="O30" s="95">
        <v>128550</v>
      </c>
      <c r="P30" s="96">
        <f t="shared" si="2"/>
        <v>642750</v>
      </c>
      <c r="Q30" s="109"/>
      <c r="R30" s="98">
        <f t="shared" si="3"/>
        <v>124900</v>
      </c>
      <c r="S30" s="99">
        <f t="shared" si="4"/>
        <v>6364.3538556557332</v>
      </c>
      <c r="T30" s="100">
        <f t="shared" si="5"/>
        <v>5.0955595321503067E-2</v>
      </c>
      <c r="U30" s="101">
        <f t="shared" si="6"/>
        <v>124900</v>
      </c>
      <c r="V30" s="102">
        <f t="shared" si="7"/>
        <v>624500</v>
      </c>
    </row>
    <row r="31" spans="1:22" ht="99.95" customHeight="1" x14ac:dyDescent="0.35">
      <c r="A31" s="91">
        <v>2</v>
      </c>
      <c r="B31" s="105" t="s">
        <v>77</v>
      </c>
      <c r="C31" s="106" t="s">
        <v>65</v>
      </c>
      <c r="D31" s="106" t="s">
        <v>99</v>
      </c>
      <c r="E31" s="106" t="s">
        <v>24</v>
      </c>
      <c r="F31" s="106" t="s">
        <v>100</v>
      </c>
      <c r="G31" s="106">
        <v>1</v>
      </c>
      <c r="H31" s="106" t="s">
        <v>82</v>
      </c>
      <c r="I31" s="108"/>
      <c r="J31" s="111">
        <v>1</v>
      </c>
      <c r="K31" s="95">
        <v>77300</v>
      </c>
      <c r="L31" s="96">
        <f t="shared" si="0"/>
        <v>77300</v>
      </c>
      <c r="M31" s="95">
        <v>86800</v>
      </c>
      <c r="N31" s="96">
        <f t="shared" si="1"/>
        <v>86800</v>
      </c>
      <c r="O31" s="95">
        <v>85700</v>
      </c>
      <c r="P31" s="96">
        <f t="shared" si="2"/>
        <v>85700</v>
      </c>
      <c r="Q31" s="109"/>
      <c r="R31" s="98">
        <f t="shared" si="3"/>
        <v>83266.666666666672</v>
      </c>
      <c r="S31" s="99">
        <f t="shared" si="4"/>
        <v>4242.9025704371561</v>
      </c>
      <c r="T31" s="100">
        <f t="shared" si="5"/>
        <v>5.0955595321503074E-2</v>
      </c>
      <c r="U31" s="101">
        <f t="shared" si="6"/>
        <v>83266.666666666672</v>
      </c>
      <c r="V31" s="102">
        <f t="shared" si="7"/>
        <v>83266.666666666672</v>
      </c>
    </row>
    <row r="32" spans="1:22" ht="99.95" customHeight="1" x14ac:dyDescent="0.35">
      <c r="A32" s="91">
        <v>2</v>
      </c>
      <c r="B32" s="105" t="s">
        <v>77</v>
      </c>
      <c r="C32" s="91" t="s">
        <v>65</v>
      </c>
      <c r="D32" s="117" t="s">
        <v>101</v>
      </c>
      <c r="E32" s="105" t="s">
        <v>44</v>
      </c>
      <c r="F32" s="118" t="s">
        <v>102</v>
      </c>
      <c r="G32" s="106">
        <v>5</v>
      </c>
      <c r="H32" s="107" t="s">
        <v>82</v>
      </c>
      <c r="I32" s="108"/>
      <c r="J32" s="111">
        <v>5</v>
      </c>
      <c r="K32" s="95">
        <v>46380</v>
      </c>
      <c r="L32" s="96">
        <f t="shared" si="0"/>
        <v>231900</v>
      </c>
      <c r="M32" s="95">
        <v>52080</v>
      </c>
      <c r="N32" s="96">
        <f t="shared" si="1"/>
        <v>260400</v>
      </c>
      <c r="O32" s="95">
        <v>51420</v>
      </c>
      <c r="P32" s="96">
        <f t="shared" si="2"/>
        <v>257100</v>
      </c>
      <c r="Q32" s="109"/>
      <c r="R32" s="98">
        <f t="shared" si="3"/>
        <v>49960</v>
      </c>
      <c r="S32" s="99">
        <f t="shared" si="4"/>
        <v>2545.7415422622935</v>
      </c>
      <c r="T32" s="100">
        <f t="shared" si="5"/>
        <v>5.0955595321503074E-2</v>
      </c>
      <c r="U32" s="101">
        <f t="shared" si="6"/>
        <v>49960</v>
      </c>
      <c r="V32" s="102">
        <f t="shared" si="7"/>
        <v>249800</v>
      </c>
    </row>
    <row r="33" spans="1:22" ht="99.95" customHeight="1" x14ac:dyDescent="0.35">
      <c r="A33" s="91">
        <v>2</v>
      </c>
      <c r="B33" s="105" t="s">
        <v>77</v>
      </c>
      <c r="C33" s="91" t="s">
        <v>65</v>
      </c>
      <c r="D33" s="105" t="s">
        <v>103</v>
      </c>
      <c r="E33" s="105" t="s">
        <v>44</v>
      </c>
      <c r="F33" s="106" t="s">
        <v>104</v>
      </c>
      <c r="G33" s="106" t="s">
        <v>105</v>
      </c>
      <c r="H33" s="106" t="s">
        <v>82</v>
      </c>
      <c r="I33" s="108"/>
      <c r="J33" s="111">
        <v>5</v>
      </c>
      <c r="K33" s="95">
        <v>7730</v>
      </c>
      <c r="L33" s="96">
        <f t="shared" si="0"/>
        <v>38650</v>
      </c>
      <c r="M33" s="95">
        <v>8680</v>
      </c>
      <c r="N33" s="96">
        <f t="shared" si="1"/>
        <v>43400</v>
      </c>
      <c r="O33" s="95">
        <v>8570</v>
      </c>
      <c r="P33" s="96">
        <f t="shared" si="2"/>
        <v>42850</v>
      </c>
      <c r="Q33" s="109"/>
      <c r="R33" s="98">
        <f t="shared" si="3"/>
        <v>8326.6666666666661</v>
      </c>
      <c r="S33" s="99">
        <f t="shared" si="4"/>
        <v>424.29025704371554</v>
      </c>
      <c r="T33" s="100">
        <f t="shared" si="5"/>
        <v>5.0955595321503074E-2</v>
      </c>
      <c r="U33" s="101">
        <f t="shared" si="6"/>
        <v>8326.6666666666661</v>
      </c>
      <c r="V33" s="102">
        <f t="shared" si="7"/>
        <v>41633.333333333328</v>
      </c>
    </row>
    <row r="34" spans="1:22" ht="99.95" customHeight="1" x14ac:dyDescent="0.35">
      <c r="A34" s="91">
        <v>2</v>
      </c>
      <c r="B34" s="105" t="s">
        <v>77</v>
      </c>
      <c r="C34" s="91" t="s">
        <v>65</v>
      </c>
      <c r="D34" s="106" t="s">
        <v>106</v>
      </c>
      <c r="E34" s="106" t="s">
        <v>24</v>
      </c>
      <c r="F34" s="106" t="s">
        <v>107</v>
      </c>
      <c r="G34" s="106">
        <v>5</v>
      </c>
      <c r="H34" s="116" t="s">
        <v>82</v>
      </c>
      <c r="I34" s="108"/>
      <c r="J34" s="111">
        <v>5</v>
      </c>
      <c r="K34" s="95">
        <v>27055</v>
      </c>
      <c r="L34" s="96">
        <f t="shared" si="0"/>
        <v>135275</v>
      </c>
      <c r="M34" s="95">
        <v>30380</v>
      </c>
      <c r="N34" s="96">
        <f t="shared" si="1"/>
        <v>151900</v>
      </c>
      <c r="O34" s="95">
        <v>29995</v>
      </c>
      <c r="P34" s="96">
        <f t="shared" si="2"/>
        <v>149975</v>
      </c>
      <c r="Q34" s="109"/>
      <c r="R34" s="98">
        <f t="shared" si="3"/>
        <v>29143.333333333332</v>
      </c>
      <c r="S34" s="99">
        <f t="shared" si="4"/>
        <v>1485.0158996530045</v>
      </c>
      <c r="T34" s="100">
        <f t="shared" si="5"/>
        <v>5.0955595321503074E-2</v>
      </c>
      <c r="U34" s="101">
        <f t="shared" si="6"/>
        <v>29143.333333333332</v>
      </c>
      <c r="V34" s="102">
        <f t="shared" si="7"/>
        <v>145716.66666666666</v>
      </c>
    </row>
    <row r="35" spans="1:22" ht="99.95" customHeight="1" x14ac:dyDescent="0.25">
      <c r="A35" s="91">
        <v>2</v>
      </c>
      <c r="B35" s="91" t="s">
        <v>21</v>
      </c>
      <c r="C35" s="91" t="s">
        <v>65</v>
      </c>
      <c r="D35" s="91" t="s">
        <v>108</v>
      </c>
      <c r="E35" s="91" t="s">
        <v>24</v>
      </c>
      <c r="F35" s="91" t="s">
        <v>109</v>
      </c>
      <c r="G35" s="91">
        <v>2</v>
      </c>
      <c r="H35" s="92" t="s">
        <v>110</v>
      </c>
      <c r="I35" s="93"/>
      <c r="J35" s="94">
        <v>1</v>
      </c>
      <c r="K35" s="95">
        <v>38650</v>
      </c>
      <c r="L35" s="96">
        <f t="shared" si="0"/>
        <v>38650</v>
      </c>
      <c r="M35" s="95">
        <v>43400</v>
      </c>
      <c r="N35" s="96">
        <f t="shared" si="1"/>
        <v>43400</v>
      </c>
      <c r="O35" s="95">
        <v>42850</v>
      </c>
      <c r="P35" s="96">
        <f t="shared" si="2"/>
        <v>42850</v>
      </c>
      <c r="Q35" s="97"/>
      <c r="R35" s="98">
        <f t="shared" si="3"/>
        <v>41633.333333333336</v>
      </c>
      <c r="S35" s="99">
        <f t="shared" si="4"/>
        <v>2121.4512852185781</v>
      </c>
      <c r="T35" s="100">
        <f t="shared" si="5"/>
        <v>5.0955595321503074E-2</v>
      </c>
      <c r="U35" s="101">
        <f t="shared" si="6"/>
        <v>41633.333333333336</v>
      </c>
      <c r="V35" s="102">
        <f t="shared" si="7"/>
        <v>41633.333333333336</v>
      </c>
    </row>
    <row r="36" spans="1:22" ht="99.95" customHeight="1" x14ac:dyDescent="0.25">
      <c r="A36" s="91">
        <v>2</v>
      </c>
      <c r="B36" s="91" t="s">
        <v>21</v>
      </c>
      <c r="C36" s="91" t="s">
        <v>65</v>
      </c>
      <c r="D36" s="91" t="s">
        <v>111</v>
      </c>
      <c r="E36" s="91" t="s">
        <v>24</v>
      </c>
      <c r="F36" s="91" t="s">
        <v>112</v>
      </c>
      <c r="G36" s="91">
        <v>2</v>
      </c>
      <c r="H36" s="92" t="s">
        <v>113</v>
      </c>
      <c r="I36" s="93"/>
      <c r="J36" s="94">
        <v>1</v>
      </c>
      <c r="K36" s="95">
        <v>23190</v>
      </c>
      <c r="L36" s="96">
        <f t="shared" si="0"/>
        <v>23190</v>
      </c>
      <c r="M36" s="95">
        <v>26040</v>
      </c>
      <c r="N36" s="96">
        <f t="shared" si="1"/>
        <v>26040</v>
      </c>
      <c r="O36" s="95">
        <v>25710</v>
      </c>
      <c r="P36" s="96">
        <f t="shared" si="2"/>
        <v>25710</v>
      </c>
      <c r="Q36" s="97"/>
      <c r="R36" s="98">
        <f t="shared" si="3"/>
        <v>24980</v>
      </c>
      <c r="S36" s="99">
        <f t="shared" si="4"/>
        <v>1272.8707711311467</v>
      </c>
      <c r="T36" s="100">
        <f t="shared" si="5"/>
        <v>5.0955595321503074E-2</v>
      </c>
      <c r="U36" s="101">
        <v>125000</v>
      </c>
      <c r="V36" s="102">
        <f t="shared" si="7"/>
        <v>125000</v>
      </c>
    </row>
    <row r="37" spans="1:22" ht="99.95" customHeight="1" x14ac:dyDescent="0.25">
      <c r="A37" s="91">
        <v>2</v>
      </c>
      <c r="B37" s="91" t="s">
        <v>21</v>
      </c>
      <c r="C37" s="91" t="s">
        <v>65</v>
      </c>
      <c r="D37" s="91" t="s">
        <v>114</v>
      </c>
      <c r="E37" s="91" t="s">
        <v>24</v>
      </c>
      <c r="F37" s="91" t="s">
        <v>115</v>
      </c>
      <c r="G37" s="91">
        <v>2</v>
      </c>
      <c r="H37" s="92" t="s">
        <v>33</v>
      </c>
      <c r="I37" s="93"/>
      <c r="J37" s="94">
        <v>1</v>
      </c>
      <c r="K37" s="95">
        <v>200980</v>
      </c>
      <c r="L37" s="96">
        <f t="shared" si="0"/>
        <v>200980</v>
      </c>
      <c r="M37" s="95">
        <v>225680</v>
      </c>
      <c r="N37" s="96">
        <f t="shared" si="1"/>
        <v>225680</v>
      </c>
      <c r="O37" s="95">
        <v>222820</v>
      </c>
      <c r="P37" s="96">
        <f t="shared" si="2"/>
        <v>222820</v>
      </c>
      <c r="Q37" s="97"/>
      <c r="R37" s="98">
        <f t="shared" si="3"/>
        <v>216493.33333333334</v>
      </c>
      <c r="S37" s="99">
        <f t="shared" si="4"/>
        <v>11031.546683136605</v>
      </c>
      <c r="T37" s="100">
        <f t="shared" si="5"/>
        <v>5.0955595321503067E-2</v>
      </c>
      <c r="U37" s="101">
        <f t="shared" si="6"/>
        <v>216493.33333333334</v>
      </c>
      <c r="V37" s="102">
        <f t="shared" si="7"/>
        <v>216493.33333333334</v>
      </c>
    </row>
    <row r="38" spans="1:22" ht="99.95" customHeight="1" x14ac:dyDescent="0.25">
      <c r="A38" s="119">
        <v>3</v>
      </c>
      <c r="B38" s="91" t="s">
        <v>21</v>
      </c>
      <c r="C38" s="119" t="s">
        <v>116</v>
      </c>
      <c r="D38" s="119" t="s">
        <v>117</v>
      </c>
      <c r="E38" s="119" t="s">
        <v>44</v>
      </c>
      <c r="F38" s="119" t="s">
        <v>118</v>
      </c>
      <c r="G38" s="119">
        <v>5</v>
      </c>
      <c r="H38" s="119" t="s">
        <v>119</v>
      </c>
      <c r="I38" s="120"/>
      <c r="J38" s="94">
        <v>5</v>
      </c>
      <c r="K38" s="95">
        <v>3500000</v>
      </c>
      <c r="L38" s="96">
        <f t="shared" si="0"/>
        <v>17500000</v>
      </c>
      <c r="M38" s="95">
        <v>3400000</v>
      </c>
      <c r="N38" s="96">
        <f t="shared" si="1"/>
        <v>17000000</v>
      </c>
      <c r="O38" s="95">
        <v>3500000</v>
      </c>
      <c r="P38" s="96">
        <f t="shared" si="2"/>
        <v>17500000</v>
      </c>
      <c r="Q38" s="97"/>
      <c r="R38" s="98">
        <f t="shared" si="3"/>
        <v>3466666.6666666665</v>
      </c>
      <c r="S38" s="99">
        <f t="shared" si="4"/>
        <v>47140.452079103161</v>
      </c>
      <c r="T38" s="100">
        <f t="shared" si="5"/>
        <v>1.3598207330510528E-2</v>
      </c>
      <c r="U38" s="101">
        <f t="shared" si="6"/>
        <v>3466666.6666666665</v>
      </c>
      <c r="V38" s="102">
        <f t="shared" si="7"/>
        <v>17333333.333333332</v>
      </c>
    </row>
    <row r="39" spans="1:22" ht="99.95" customHeight="1" x14ac:dyDescent="0.25">
      <c r="A39" s="119">
        <v>3</v>
      </c>
      <c r="B39" s="91" t="s">
        <v>21</v>
      </c>
      <c r="C39" s="119" t="s">
        <v>116</v>
      </c>
      <c r="D39" s="119" t="s">
        <v>120</v>
      </c>
      <c r="E39" s="119" t="s">
        <v>44</v>
      </c>
      <c r="F39" s="119" t="s">
        <v>121</v>
      </c>
      <c r="G39" s="119">
        <v>5</v>
      </c>
      <c r="H39" s="119" t="s">
        <v>119</v>
      </c>
      <c r="I39" s="120"/>
      <c r="J39" s="94">
        <v>5</v>
      </c>
      <c r="K39" s="95">
        <v>2200000</v>
      </c>
      <c r="L39" s="96">
        <f t="shared" si="0"/>
        <v>11000000</v>
      </c>
      <c r="M39" s="95">
        <v>2100000</v>
      </c>
      <c r="N39" s="96">
        <f t="shared" si="1"/>
        <v>10500000</v>
      </c>
      <c r="O39" s="95">
        <v>2100000</v>
      </c>
      <c r="P39" s="96">
        <f t="shared" si="2"/>
        <v>10500000</v>
      </c>
      <c r="Q39" s="97"/>
      <c r="R39" s="98">
        <f t="shared" si="3"/>
        <v>2133333.3333333335</v>
      </c>
      <c r="S39" s="99">
        <f t="shared" si="4"/>
        <v>47140.452079103161</v>
      </c>
      <c r="T39" s="100">
        <f t="shared" si="5"/>
        <v>2.2097086912079605E-2</v>
      </c>
      <c r="U39" s="101">
        <f t="shared" si="6"/>
        <v>2133333.3333333335</v>
      </c>
      <c r="V39" s="102">
        <f t="shared" si="7"/>
        <v>10666666.666666668</v>
      </c>
    </row>
    <row r="40" spans="1:22" ht="99.95" customHeight="1" x14ac:dyDescent="0.25">
      <c r="A40" s="119">
        <v>3</v>
      </c>
      <c r="B40" s="91" t="s">
        <v>21</v>
      </c>
      <c r="C40" s="92" t="s">
        <v>116</v>
      </c>
      <c r="D40" s="91" t="s">
        <v>122</v>
      </c>
      <c r="E40" s="91" t="s">
        <v>24</v>
      </c>
      <c r="F40" s="91" t="s">
        <v>123</v>
      </c>
      <c r="G40" s="91">
        <v>1</v>
      </c>
      <c r="H40" s="92" t="s">
        <v>74</v>
      </c>
      <c r="I40" s="93"/>
      <c r="J40" s="94">
        <v>1</v>
      </c>
      <c r="K40" s="95">
        <v>3500000</v>
      </c>
      <c r="L40" s="96">
        <f t="shared" si="0"/>
        <v>3500000</v>
      </c>
      <c r="M40" s="95">
        <v>3300000</v>
      </c>
      <c r="N40" s="96">
        <f t="shared" si="1"/>
        <v>3300000</v>
      </c>
      <c r="O40" s="95">
        <v>3350000</v>
      </c>
      <c r="P40" s="96">
        <f t="shared" si="2"/>
        <v>3350000</v>
      </c>
      <c r="Q40" s="97"/>
      <c r="R40" s="98">
        <f t="shared" si="3"/>
        <v>3383333.3333333335</v>
      </c>
      <c r="S40" s="99">
        <f t="shared" si="4"/>
        <v>84983.658559879739</v>
      </c>
      <c r="T40" s="100">
        <f t="shared" si="5"/>
        <v>2.5118322727058051E-2</v>
      </c>
      <c r="U40" s="101">
        <f t="shared" si="6"/>
        <v>3383333.3333333335</v>
      </c>
      <c r="V40" s="102">
        <f t="shared" si="7"/>
        <v>3383333.3333333335</v>
      </c>
    </row>
    <row r="41" spans="1:22" ht="180.75" customHeight="1" x14ac:dyDescent="0.25">
      <c r="A41" s="119">
        <v>3</v>
      </c>
      <c r="B41" s="91" t="s">
        <v>21</v>
      </c>
      <c r="C41" s="92" t="s">
        <v>116</v>
      </c>
      <c r="D41" s="91" t="s">
        <v>124</v>
      </c>
      <c r="E41" s="91" t="s">
        <v>24</v>
      </c>
      <c r="F41" s="91" t="s">
        <v>125</v>
      </c>
      <c r="G41" s="91">
        <v>2</v>
      </c>
      <c r="H41" s="92" t="s">
        <v>74</v>
      </c>
      <c r="I41" s="93"/>
      <c r="J41" s="94">
        <v>2</v>
      </c>
      <c r="K41" s="95">
        <v>180000</v>
      </c>
      <c r="L41" s="96">
        <f t="shared" si="0"/>
        <v>360000</v>
      </c>
      <c r="M41" s="95">
        <v>250000</v>
      </c>
      <c r="N41" s="96">
        <f t="shared" si="1"/>
        <v>500000</v>
      </c>
      <c r="O41" s="95">
        <v>220000</v>
      </c>
      <c r="P41" s="96">
        <f t="shared" si="2"/>
        <v>440000</v>
      </c>
      <c r="Q41" s="97"/>
      <c r="R41" s="98">
        <f t="shared" si="3"/>
        <v>216666.66666666666</v>
      </c>
      <c r="S41" s="99">
        <f t="shared" si="4"/>
        <v>28674.417556808756</v>
      </c>
      <c r="T41" s="100">
        <f t="shared" si="5"/>
        <v>0.13234346564680965</v>
      </c>
      <c r="U41" s="101">
        <f t="shared" si="6"/>
        <v>216666.66666666666</v>
      </c>
      <c r="V41" s="102">
        <f t="shared" si="7"/>
        <v>433333.33333333331</v>
      </c>
    </row>
    <row r="42" spans="1:22" ht="99.95" customHeight="1" x14ac:dyDescent="0.25">
      <c r="A42" s="119">
        <v>3</v>
      </c>
      <c r="B42" s="91" t="s">
        <v>21</v>
      </c>
      <c r="C42" s="92" t="s">
        <v>116</v>
      </c>
      <c r="D42" s="91" t="s">
        <v>126</v>
      </c>
      <c r="E42" s="91" t="s">
        <v>24</v>
      </c>
      <c r="F42" s="91" t="s">
        <v>127</v>
      </c>
      <c r="G42" s="91">
        <v>2</v>
      </c>
      <c r="H42" s="92" t="s">
        <v>74</v>
      </c>
      <c r="I42" s="93"/>
      <c r="J42" s="94">
        <v>1</v>
      </c>
      <c r="K42" s="95">
        <v>1236800</v>
      </c>
      <c r="L42" s="96">
        <f t="shared" si="0"/>
        <v>1236800</v>
      </c>
      <c r="M42" s="95">
        <v>1388800</v>
      </c>
      <c r="N42" s="96">
        <f t="shared" si="1"/>
        <v>1388800</v>
      </c>
      <c r="O42" s="95">
        <v>1371200</v>
      </c>
      <c r="P42" s="96">
        <f t="shared" si="2"/>
        <v>1371200</v>
      </c>
      <c r="Q42" s="97"/>
      <c r="R42" s="98">
        <f t="shared" si="3"/>
        <v>1332266.6666666667</v>
      </c>
      <c r="S42" s="99">
        <f t="shared" si="4"/>
        <v>67886.441126994498</v>
      </c>
      <c r="T42" s="100">
        <f t="shared" si="5"/>
        <v>5.0955595321503074E-2</v>
      </c>
      <c r="U42" s="101">
        <f t="shared" si="6"/>
        <v>1332266.6666666667</v>
      </c>
      <c r="V42" s="102">
        <f t="shared" si="7"/>
        <v>1332266.6666666667</v>
      </c>
    </row>
    <row r="43" spans="1:22" ht="99.95" customHeight="1" x14ac:dyDescent="0.25">
      <c r="A43" s="119">
        <v>3</v>
      </c>
      <c r="B43" s="91" t="s">
        <v>21</v>
      </c>
      <c r="C43" s="92" t="s">
        <v>116</v>
      </c>
      <c r="D43" s="92" t="s">
        <v>128</v>
      </c>
      <c r="E43" s="91" t="s">
        <v>44</v>
      </c>
      <c r="F43" s="92" t="s">
        <v>129</v>
      </c>
      <c r="G43" s="92">
        <v>1</v>
      </c>
      <c r="H43" s="92" t="s">
        <v>130</v>
      </c>
      <c r="I43" s="121" t="s">
        <v>131</v>
      </c>
      <c r="J43" s="94">
        <v>1</v>
      </c>
      <c r="K43" s="95">
        <v>2705500</v>
      </c>
      <c r="L43" s="96">
        <f t="shared" si="0"/>
        <v>2705500</v>
      </c>
      <c r="M43" s="95">
        <v>3038000</v>
      </c>
      <c r="N43" s="96">
        <f t="shared" si="1"/>
        <v>3038000</v>
      </c>
      <c r="O43" s="95">
        <v>2999500</v>
      </c>
      <c r="P43" s="96">
        <f t="shared" si="2"/>
        <v>2999500</v>
      </c>
      <c r="Q43" s="97"/>
      <c r="R43" s="98">
        <f t="shared" si="3"/>
        <v>2914333.3333333335</v>
      </c>
      <c r="S43" s="99">
        <f t="shared" si="4"/>
        <v>148501.58996530046</v>
      </c>
      <c r="T43" s="100">
        <f t="shared" si="5"/>
        <v>5.0955595321503074E-2</v>
      </c>
      <c r="U43" s="101">
        <f t="shared" si="6"/>
        <v>2914333.3333333335</v>
      </c>
      <c r="V43" s="102">
        <f t="shared" si="7"/>
        <v>2914333.3333333335</v>
      </c>
    </row>
    <row r="44" spans="1:22" ht="99.95" customHeight="1" x14ac:dyDescent="0.25">
      <c r="A44" s="119">
        <v>3</v>
      </c>
      <c r="B44" s="91" t="s">
        <v>21</v>
      </c>
      <c r="C44" s="92" t="s">
        <v>116</v>
      </c>
      <c r="D44" s="92" t="s">
        <v>132</v>
      </c>
      <c r="E44" s="91" t="s">
        <v>44</v>
      </c>
      <c r="F44" s="92" t="s">
        <v>133</v>
      </c>
      <c r="G44" s="92">
        <v>1</v>
      </c>
      <c r="H44" s="92" t="s">
        <v>130</v>
      </c>
      <c r="I44" s="121" t="s">
        <v>131</v>
      </c>
      <c r="J44" s="94">
        <v>1</v>
      </c>
      <c r="K44" s="95">
        <v>2937400</v>
      </c>
      <c r="L44" s="96">
        <f t="shared" si="0"/>
        <v>2937400</v>
      </c>
      <c r="M44" s="95">
        <v>3298400</v>
      </c>
      <c r="N44" s="96">
        <f t="shared" si="1"/>
        <v>3298400</v>
      </c>
      <c r="O44" s="95">
        <v>3256600</v>
      </c>
      <c r="P44" s="96">
        <f t="shared" si="2"/>
        <v>3256600</v>
      </c>
      <c r="Q44" s="97"/>
      <c r="R44" s="98">
        <f t="shared" si="3"/>
        <v>3164133.3333333335</v>
      </c>
      <c r="S44" s="99">
        <f t="shared" si="4"/>
        <v>161230.2976766119</v>
      </c>
      <c r="T44" s="100">
        <f t="shared" si="5"/>
        <v>5.095559532150306E-2</v>
      </c>
      <c r="U44" s="101">
        <f t="shared" si="6"/>
        <v>3164133.3333333335</v>
      </c>
      <c r="V44" s="102">
        <f t="shared" si="7"/>
        <v>3164133.3333333335</v>
      </c>
    </row>
    <row r="45" spans="1:22" ht="99.95" customHeight="1" x14ac:dyDescent="0.25">
      <c r="A45" s="119">
        <v>3</v>
      </c>
      <c r="B45" s="91" t="s">
        <v>21</v>
      </c>
      <c r="C45" s="92" t="s">
        <v>116</v>
      </c>
      <c r="D45" s="122" t="s">
        <v>134</v>
      </c>
      <c r="E45" s="122" t="s">
        <v>44</v>
      </c>
      <c r="F45" s="123" t="s">
        <v>135</v>
      </c>
      <c r="G45" s="122"/>
      <c r="H45" s="122"/>
      <c r="I45" s="124"/>
      <c r="J45" s="125">
        <v>10</v>
      </c>
      <c r="K45" s="96">
        <v>1053000</v>
      </c>
      <c r="L45" s="96">
        <f t="shared" si="0"/>
        <v>10530000</v>
      </c>
      <c r="M45" s="126">
        <v>1100000</v>
      </c>
      <c r="N45" s="127">
        <f t="shared" si="1"/>
        <v>11000000</v>
      </c>
      <c r="O45" s="128">
        <v>1100000</v>
      </c>
      <c r="P45" s="129">
        <f t="shared" si="2"/>
        <v>11000000</v>
      </c>
      <c r="Q45" s="97"/>
      <c r="R45" s="98">
        <f t="shared" si="3"/>
        <v>1084333.3333333333</v>
      </c>
      <c r="S45" s="99">
        <f t="shared" si="4"/>
        <v>22156.012477178487</v>
      </c>
      <c r="T45" s="100">
        <f t="shared" si="5"/>
        <v>2.0432842739482159E-2</v>
      </c>
      <c r="U45" s="101">
        <f t="shared" si="6"/>
        <v>1084333.3333333333</v>
      </c>
      <c r="V45" s="102">
        <f t="shared" si="7"/>
        <v>10843333.333333332</v>
      </c>
    </row>
    <row r="46" spans="1:22" ht="99.95" customHeight="1" x14ac:dyDescent="0.35">
      <c r="A46" s="119">
        <v>3</v>
      </c>
      <c r="B46" s="105" t="s">
        <v>77</v>
      </c>
      <c r="C46" s="92" t="s">
        <v>116</v>
      </c>
      <c r="D46" s="112" t="s">
        <v>136</v>
      </c>
      <c r="E46" s="112" t="s">
        <v>137</v>
      </c>
      <c r="F46" s="112" t="s">
        <v>138</v>
      </c>
      <c r="G46" s="112">
        <v>1</v>
      </c>
      <c r="H46" s="130" t="s">
        <v>82</v>
      </c>
      <c r="I46" s="114"/>
      <c r="J46" s="115">
        <v>1</v>
      </c>
      <c r="K46" s="95">
        <v>231900</v>
      </c>
      <c r="L46" s="96">
        <f t="shared" si="0"/>
        <v>231900</v>
      </c>
      <c r="M46" s="95">
        <v>260400</v>
      </c>
      <c r="N46" s="96">
        <f t="shared" si="1"/>
        <v>260400</v>
      </c>
      <c r="O46" s="95">
        <v>257100</v>
      </c>
      <c r="P46" s="96">
        <f t="shared" si="2"/>
        <v>257100</v>
      </c>
      <c r="Q46" s="109"/>
      <c r="R46" s="98">
        <f t="shared" si="3"/>
        <v>249800</v>
      </c>
      <c r="S46" s="99">
        <f t="shared" si="4"/>
        <v>12728.707711311466</v>
      </c>
      <c r="T46" s="100">
        <f t="shared" si="5"/>
        <v>5.0955595321503067E-2</v>
      </c>
      <c r="U46" s="101">
        <f t="shared" si="6"/>
        <v>249800</v>
      </c>
      <c r="V46" s="102">
        <f t="shared" si="7"/>
        <v>249800</v>
      </c>
    </row>
    <row r="47" spans="1:22" ht="99.95" customHeight="1" x14ac:dyDescent="0.35">
      <c r="A47" s="119">
        <v>3</v>
      </c>
      <c r="B47" s="105" t="s">
        <v>77</v>
      </c>
      <c r="C47" s="92" t="s">
        <v>116</v>
      </c>
      <c r="D47" s="131" t="s">
        <v>139</v>
      </c>
      <c r="E47" s="105" t="s">
        <v>140</v>
      </c>
      <c r="F47" s="112" t="s">
        <v>141</v>
      </c>
      <c r="G47" s="112">
        <v>10</v>
      </c>
      <c r="H47" s="106" t="s">
        <v>82</v>
      </c>
      <c r="I47" s="108"/>
      <c r="J47" s="115">
        <v>10</v>
      </c>
      <c r="K47" s="95">
        <v>773000</v>
      </c>
      <c r="L47" s="96">
        <f t="shared" si="0"/>
        <v>7730000</v>
      </c>
      <c r="M47" s="95">
        <v>868000</v>
      </c>
      <c r="N47" s="96">
        <f t="shared" si="1"/>
        <v>8680000</v>
      </c>
      <c r="O47" s="95">
        <v>857000</v>
      </c>
      <c r="P47" s="96">
        <f t="shared" si="2"/>
        <v>8570000</v>
      </c>
      <c r="Q47" s="109"/>
      <c r="R47" s="98">
        <f t="shared" si="3"/>
        <v>832666.66666666663</v>
      </c>
      <c r="S47" s="99">
        <f t="shared" si="4"/>
        <v>42429.025704371554</v>
      </c>
      <c r="T47" s="100">
        <f t="shared" si="5"/>
        <v>5.0955595321503067E-2</v>
      </c>
      <c r="U47" s="101">
        <f t="shared" si="6"/>
        <v>832666.66666666663</v>
      </c>
      <c r="V47" s="102">
        <f t="shared" si="7"/>
        <v>8326666.666666666</v>
      </c>
    </row>
    <row r="48" spans="1:22" ht="408" customHeight="1" x14ac:dyDescent="0.35">
      <c r="A48" s="119">
        <v>3</v>
      </c>
      <c r="B48" s="105" t="s">
        <v>77</v>
      </c>
      <c r="C48" s="92" t="s">
        <v>116</v>
      </c>
      <c r="D48" s="110" t="s">
        <v>142</v>
      </c>
      <c r="E48" s="110" t="s">
        <v>44</v>
      </c>
      <c r="F48" s="112" t="s">
        <v>143</v>
      </c>
      <c r="G48" s="112">
        <v>1</v>
      </c>
      <c r="H48" s="112" t="s">
        <v>82</v>
      </c>
      <c r="I48" s="114"/>
      <c r="J48" s="115">
        <v>1</v>
      </c>
      <c r="K48" s="95">
        <v>502450</v>
      </c>
      <c r="L48" s="96">
        <f t="shared" si="0"/>
        <v>502450</v>
      </c>
      <c r="M48" s="95">
        <v>564200</v>
      </c>
      <c r="N48" s="96">
        <f t="shared" si="1"/>
        <v>564200</v>
      </c>
      <c r="O48" s="95">
        <v>557050</v>
      </c>
      <c r="P48" s="96">
        <f t="shared" si="2"/>
        <v>557050</v>
      </c>
      <c r="Q48" s="109"/>
      <c r="R48" s="98">
        <f t="shared" si="3"/>
        <v>541233.33333333337</v>
      </c>
      <c r="S48" s="99">
        <f t="shared" si="4"/>
        <v>27578.866707841513</v>
      </c>
      <c r="T48" s="100">
        <f t="shared" si="5"/>
        <v>5.0955595321503067E-2</v>
      </c>
      <c r="U48" s="101">
        <f t="shared" si="6"/>
        <v>541233.33333333337</v>
      </c>
      <c r="V48" s="102">
        <f t="shared" si="7"/>
        <v>541233.33333333337</v>
      </c>
    </row>
    <row r="49" spans="1:22" ht="333" customHeight="1" x14ac:dyDescent="0.35">
      <c r="A49" s="119">
        <v>3</v>
      </c>
      <c r="B49" s="105" t="s">
        <v>77</v>
      </c>
      <c r="C49" s="92" t="s">
        <v>116</v>
      </c>
      <c r="D49" s="105" t="s">
        <v>144</v>
      </c>
      <c r="E49" s="105" t="s">
        <v>44</v>
      </c>
      <c r="F49" s="105" t="s">
        <v>145</v>
      </c>
      <c r="G49" s="112">
        <v>2</v>
      </c>
      <c r="H49" s="105" t="s">
        <v>82</v>
      </c>
      <c r="I49" s="108"/>
      <c r="J49" s="115">
        <v>2</v>
      </c>
      <c r="K49" s="95">
        <v>30920</v>
      </c>
      <c r="L49" s="96">
        <f t="shared" si="0"/>
        <v>61840</v>
      </c>
      <c r="M49" s="95">
        <v>34720</v>
      </c>
      <c r="N49" s="96">
        <f t="shared" si="1"/>
        <v>69440</v>
      </c>
      <c r="O49" s="95">
        <v>34280</v>
      </c>
      <c r="P49" s="96">
        <f t="shared" si="2"/>
        <v>68560</v>
      </c>
      <c r="Q49" s="109"/>
      <c r="R49" s="98">
        <f t="shared" si="3"/>
        <v>33306.666666666664</v>
      </c>
      <c r="S49" s="99">
        <f t="shared" si="4"/>
        <v>1697.1610281748622</v>
      </c>
      <c r="T49" s="100">
        <f t="shared" si="5"/>
        <v>5.0955595321503074E-2</v>
      </c>
      <c r="U49" s="101">
        <f t="shared" si="6"/>
        <v>33306.666666666664</v>
      </c>
      <c r="V49" s="102">
        <f t="shared" si="7"/>
        <v>66613.333333333328</v>
      </c>
    </row>
    <row r="50" spans="1:22" ht="99.95" customHeight="1" x14ac:dyDescent="0.35">
      <c r="A50" s="119">
        <v>3</v>
      </c>
      <c r="B50" s="105" t="s">
        <v>77</v>
      </c>
      <c r="C50" s="92" t="s">
        <v>116</v>
      </c>
      <c r="D50" s="105" t="s">
        <v>146</v>
      </c>
      <c r="E50" s="105" t="s">
        <v>44</v>
      </c>
      <c r="F50" s="105" t="s">
        <v>147</v>
      </c>
      <c r="G50" s="112">
        <v>4</v>
      </c>
      <c r="H50" s="105" t="s">
        <v>82</v>
      </c>
      <c r="I50" s="108"/>
      <c r="J50" s="115">
        <v>4</v>
      </c>
      <c r="K50" s="95">
        <v>115950</v>
      </c>
      <c r="L50" s="96">
        <f t="shared" si="0"/>
        <v>463800</v>
      </c>
      <c r="M50" s="95">
        <v>130200</v>
      </c>
      <c r="N50" s="96">
        <f t="shared" si="1"/>
        <v>520800</v>
      </c>
      <c r="O50" s="95">
        <v>128550</v>
      </c>
      <c r="P50" s="96">
        <f t="shared" si="2"/>
        <v>514200</v>
      </c>
      <c r="Q50" s="109"/>
      <c r="R50" s="98">
        <f t="shared" si="3"/>
        <v>124900</v>
      </c>
      <c r="S50" s="99">
        <f t="shared" si="4"/>
        <v>6364.3538556557332</v>
      </c>
      <c r="T50" s="100">
        <f t="shared" si="5"/>
        <v>5.0955595321503067E-2</v>
      </c>
      <c r="U50" s="101">
        <f t="shared" si="6"/>
        <v>124900</v>
      </c>
      <c r="V50" s="102">
        <f t="shared" si="7"/>
        <v>499600</v>
      </c>
    </row>
    <row r="51" spans="1:22" ht="99.95" customHeight="1" x14ac:dyDescent="0.35">
      <c r="A51" s="119">
        <v>3</v>
      </c>
      <c r="B51" s="105" t="s">
        <v>77</v>
      </c>
      <c r="C51" s="92" t="s">
        <v>116</v>
      </c>
      <c r="D51" s="105" t="s">
        <v>148</v>
      </c>
      <c r="E51" s="105" t="s">
        <v>44</v>
      </c>
      <c r="F51" s="105" t="s">
        <v>149</v>
      </c>
      <c r="G51" s="112">
        <v>1</v>
      </c>
      <c r="H51" s="105" t="s">
        <v>82</v>
      </c>
      <c r="I51" s="108"/>
      <c r="J51" s="115">
        <v>1</v>
      </c>
      <c r="K51" s="95">
        <v>92760</v>
      </c>
      <c r="L51" s="96">
        <f t="shared" si="0"/>
        <v>92760</v>
      </c>
      <c r="M51" s="95">
        <v>104160</v>
      </c>
      <c r="N51" s="96">
        <f t="shared" si="1"/>
        <v>104160</v>
      </c>
      <c r="O51" s="95">
        <v>102840</v>
      </c>
      <c r="P51" s="96">
        <f t="shared" si="2"/>
        <v>102840</v>
      </c>
      <c r="Q51" s="109"/>
      <c r="R51" s="98">
        <f t="shared" si="3"/>
        <v>99920</v>
      </c>
      <c r="S51" s="99">
        <f t="shared" si="4"/>
        <v>5091.483084524587</v>
      </c>
      <c r="T51" s="100">
        <f t="shared" si="5"/>
        <v>5.0955595321503074E-2</v>
      </c>
      <c r="U51" s="101">
        <f t="shared" si="6"/>
        <v>99920</v>
      </c>
      <c r="V51" s="102">
        <f t="shared" si="7"/>
        <v>99920</v>
      </c>
    </row>
    <row r="52" spans="1:22" ht="99.95" customHeight="1" x14ac:dyDescent="0.35">
      <c r="A52" s="119">
        <v>3</v>
      </c>
      <c r="B52" s="105" t="s">
        <v>77</v>
      </c>
      <c r="C52" s="92" t="s">
        <v>116</v>
      </c>
      <c r="D52" s="105" t="s">
        <v>148</v>
      </c>
      <c r="E52" s="105" t="s">
        <v>44</v>
      </c>
      <c r="F52" s="112" t="s">
        <v>150</v>
      </c>
      <c r="G52" s="112">
        <v>1</v>
      </c>
      <c r="H52" s="105" t="s">
        <v>82</v>
      </c>
      <c r="I52" s="108"/>
      <c r="J52" s="115">
        <v>1</v>
      </c>
      <c r="K52" s="95">
        <v>77300</v>
      </c>
      <c r="L52" s="96">
        <f t="shared" si="0"/>
        <v>77300</v>
      </c>
      <c r="M52" s="95">
        <v>86800</v>
      </c>
      <c r="N52" s="96">
        <f t="shared" si="1"/>
        <v>86800</v>
      </c>
      <c r="O52" s="95">
        <v>85700</v>
      </c>
      <c r="P52" s="96">
        <f t="shared" si="2"/>
        <v>85700</v>
      </c>
      <c r="Q52" s="109"/>
      <c r="R52" s="98">
        <f t="shared" si="3"/>
        <v>83266.666666666672</v>
      </c>
      <c r="S52" s="99">
        <f t="shared" si="4"/>
        <v>4242.9025704371561</v>
      </c>
      <c r="T52" s="100">
        <f t="shared" si="5"/>
        <v>5.0955595321503074E-2</v>
      </c>
      <c r="U52" s="101">
        <f t="shared" si="6"/>
        <v>83266.666666666672</v>
      </c>
      <c r="V52" s="102">
        <f t="shared" si="7"/>
        <v>83266.666666666672</v>
      </c>
    </row>
    <row r="53" spans="1:22" ht="99.95" customHeight="1" x14ac:dyDescent="0.35">
      <c r="A53" s="119">
        <v>3</v>
      </c>
      <c r="B53" s="105" t="s">
        <v>77</v>
      </c>
      <c r="C53" s="92" t="s">
        <v>116</v>
      </c>
      <c r="D53" s="105" t="s">
        <v>148</v>
      </c>
      <c r="E53" s="105" t="s">
        <v>44</v>
      </c>
      <c r="F53" s="112" t="s">
        <v>151</v>
      </c>
      <c r="G53" s="112">
        <v>1</v>
      </c>
      <c r="H53" s="105" t="s">
        <v>82</v>
      </c>
      <c r="I53" s="108"/>
      <c r="J53" s="115">
        <v>1</v>
      </c>
      <c r="K53" s="95">
        <v>54110</v>
      </c>
      <c r="L53" s="96">
        <f t="shared" si="0"/>
        <v>54110</v>
      </c>
      <c r="M53" s="95">
        <v>60760</v>
      </c>
      <c r="N53" s="96">
        <f t="shared" si="1"/>
        <v>60760</v>
      </c>
      <c r="O53" s="95">
        <v>59990</v>
      </c>
      <c r="P53" s="96">
        <f t="shared" si="2"/>
        <v>59990</v>
      </c>
      <c r="Q53" s="109"/>
      <c r="R53" s="98">
        <f t="shared" si="3"/>
        <v>58286.666666666664</v>
      </c>
      <c r="S53" s="99">
        <f t="shared" si="4"/>
        <v>2970.0317993060089</v>
      </c>
      <c r="T53" s="100">
        <f t="shared" si="5"/>
        <v>5.0955595321503074E-2</v>
      </c>
      <c r="U53" s="101">
        <f t="shared" si="6"/>
        <v>58286.666666666664</v>
      </c>
      <c r="V53" s="102">
        <f t="shared" si="7"/>
        <v>58286.666666666664</v>
      </c>
    </row>
    <row r="54" spans="1:22" ht="99.95" customHeight="1" x14ac:dyDescent="0.35">
      <c r="A54" s="119">
        <v>3</v>
      </c>
      <c r="B54" s="105" t="s">
        <v>77</v>
      </c>
      <c r="C54" s="92" t="s">
        <v>116</v>
      </c>
      <c r="D54" s="105" t="s">
        <v>148</v>
      </c>
      <c r="E54" s="105" t="s">
        <v>44</v>
      </c>
      <c r="F54" s="112" t="s">
        <v>152</v>
      </c>
      <c r="G54" s="112">
        <v>1</v>
      </c>
      <c r="H54" s="105" t="s">
        <v>82</v>
      </c>
      <c r="I54" s="108"/>
      <c r="J54" s="115">
        <v>1</v>
      </c>
      <c r="K54" s="95">
        <v>61840</v>
      </c>
      <c r="L54" s="96">
        <f t="shared" si="0"/>
        <v>61840</v>
      </c>
      <c r="M54" s="95">
        <v>69440</v>
      </c>
      <c r="N54" s="96">
        <f t="shared" si="1"/>
        <v>69440</v>
      </c>
      <c r="O54" s="95">
        <v>68560</v>
      </c>
      <c r="P54" s="96">
        <f t="shared" si="2"/>
        <v>68560</v>
      </c>
      <c r="Q54" s="109"/>
      <c r="R54" s="98">
        <f t="shared" si="3"/>
        <v>66613.333333333328</v>
      </c>
      <c r="S54" s="99">
        <f t="shared" si="4"/>
        <v>3394.3220563497243</v>
      </c>
      <c r="T54" s="100">
        <f t="shared" si="5"/>
        <v>5.0955595321503074E-2</v>
      </c>
      <c r="U54" s="101">
        <f t="shared" si="6"/>
        <v>66613.333333333328</v>
      </c>
      <c r="V54" s="102">
        <f t="shared" si="7"/>
        <v>66613.333333333328</v>
      </c>
    </row>
    <row r="55" spans="1:22" ht="99.95" customHeight="1" x14ac:dyDescent="0.35">
      <c r="A55" s="119">
        <v>3</v>
      </c>
      <c r="B55" s="105" t="s">
        <v>77</v>
      </c>
      <c r="C55" s="92" t="s">
        <v>116</v>
      </c>
      <c r="D55" s="105" t="s">
        <v>148</v>
      </c>
      <c r="E55" s="105" t="s">
        <v>44</v>
      </c>
      <c r="F55" s="112" t="s">
        <v>153</v>
      </c>
      <c r="G55" s="112">
        <v>1</v>
      </c>
      <c r="H55" s="105" t="s">
        <v>82</v>
      </c>
      <c r="I55" s="108"/>
      <c r="J55" s="115">
        <v>1</v>
      </c>
      <c r="K55" s="95">
        <v>46380</v>
      </c>
      <c r="L55" s="96">
        <f t="shared" si="0"/>
        <v>46380</v>
      </c>
      <c r="M55" s="95">
        <v>52080</v>
      </c>
      <c r="N55" s="96">
        <f t="shared" si="1"/>
        <v>52080</v>
      </c>
      <c r="O55" s="95">
        <v>51420</v>
      </c>
      <c r="P55" s="96">
        <f t="shared" si="2"/>
        <v>51420</v>
      </c>
      <c r="Q55" s="109"/>
      <c r="R55" s="98">
        <f t="shared" si="3"/>
        <v>49960</v>
      </c>
      <c r="S55" s="99">
        <f t="shared" si="4"/>
        <v>2545.7415422622935</v>
      </c>
      <c r="T55" s="100">
        <f t="shared" si="5"/>
        <v>5.0955595321503074E-2</v>
      </c>
      <c r="U55" s="101">
        <f t="shared" si="6"/>
        <v>49960</v>
      </c>
      <c r="V55" s="102">
        <f t="shared" si="7"/>
        <v>49960</v>
      </c>
    </row>
    <row r="56" spans="1:22" ht="99.95" customHeight="1" x14ac:dyDescent="0.35">
      <c r="A56" s="119">
        <v>3</v>
      </c>
      <c r="B56" s="105" t="s">
        <v>77</v>
      </c>
      <c r="C56" s="92" t="s">
        <v>116</v>
      </c>
      <c r="D56" s="105" t="s">
        <v>148</v>
      </c>
      <c r="E56" s="105" t="s">
        <v>44</v>
      </c>
      <c r="F56" s="112" t="s">
        <v>154</v>
      </c>
      <c r="G56" s="112">
        <v>1</v>
      </c>
      <c r="H56" s="105" t="s">
        <v>82</v>
      </c>
      <c r="I56" s="108"/>
      <c r="J56" s="115">
        <v>1</v>
      </c>
      <c r="K56" s="95">
        <v>34784</v>
      </c>
      <c r="L56" s="96">
        <f t="shared" si="0"/>
        <v>34784</v>
      </c>
      <c r="M56" s="95">
        <v>39059</v>
      </c>
      <c r="N56" s="96">
        <f t="shared" si="1"/>
        <v>39059</v>
      </c>
      <c r="O56" s="95">
        <v>38564</v>
      </c>
      <c r="P56" s="96">
        <f t="shared" si="2"/>
        <v>38564</v>
      </c>
      <c r="Q56" s="109"/>
      <c r="R56" s="98">
        <f t="shared" si="3"/>
        <v>37469</v>
      </c>
      <c r="S56" s="99">
        <f t="shared" si="4"/>
        <v>1909.3061566967201</v>
      </c>
      <c r="T56" s="100">
        <f t="shared" si="5"/>
        <v>5.0956955261595452E-2</v>
      </c>
      <c r="U56" s="101">
        <f t="shared" si="6"/>
        <v>37469</v>
      </c>
      <c r="V56" s="102">
        <f t="shared" si="7"/>
        <v>37469</v>
      </c>
    </row>
    <row r="57" spans="1:22" ht="99.95" customHeight="1" x14ac:dyDescent="0.35">
      <c r="A57" s="119">
        <v>3</v>
      </c>
      <c r="B57" s="105" t="s">
        <v>77</v>
      </c>
      <c r="C57" s="92" t="s">
        <v>116</v>
      </c>
      <c r="D57" s="105" t="s">
        <v>155</v>
      </c>
      <c r="E57" s="105" t="s">
        <v>44</v>
      </c>
      <c r="F57" s="112" t="s">
        <v>156</v>
      </c>
      <c r="G57" s="112">
        <v>5</v>
      </c>
      <c r="H57" s="105" t="s">
        <v>82</v>
      </c>
      <c r="I57" s="108"/>
      <c r="J57" s="115">
        <v>5</v>
      </c>
      <c r="K57" s="95">
        <v>185520</v>
      </c>
      <c r="L57" s="96">
        <f t="shared" si="0"/>
        <v>927600</v>
      </c>
      <c r="M57" s="95">
        <v>208320</v>
      </c>
      <c r="N57" s="96">
        <f t="shared" si="1"/>
        <v>1041600</v>
      </c>
      <c r="O57" s="95">
        <v>205680</v>
      </c>
      <c r="P57" s="96">
        <f t="shared" si="2"/>
        <v>1028400</v>
      </c>
      <c r="Q57" s="109"/>
      <c r="R57" s="98">
        <f t="shared" si="3"/>
        <v>199840</v>
      </c>
      <c r="S57" s="99">
        <f t="shared" si="4"/>
        <v>10182.966169049174</v>
      </c>
      <c r="T57" s="100">
        <f t="shared" si="5"/>
        <v>5.0955595321503074E-2</v>
      </c>
      <c r="U57" s="101">
        <f t="shared" si="6"/>
        <v>199840</v>
      </c>
      <c r="V57" s="102">
        <f t="shared" si="7"/>
        <v>999200</v>
      </c>
    </row>
    <row r="58" spans="1:22" ht="99.95" customHeight="1" x14ac:dyDescent="0.35">
      <c r="A58" s="119">
        <v>3</v>
      </c>
      <c r="B58" s="105" t="s">
        <v>77</v>
      </c>
      <c r="C58" s="92" t="s">
        <v>116</v>
      </c>
      <c r="D58" s="105" t="s">
        <v>157</v>
      </c>
      <c r="E58" s="105" t="s">
        <v>44</v>
      </c>
      <c r="F58" s="112" t="s">
        <v>158</v>
      </c>
      <c r="G58" s="112">
        <v>4</v>
      </c>
      <c r="H58" s="105" t="s">
        <v>82</v>
      </c>
      <c r="I58" s="108"/>
      <c r="J58" s="115">
        <v>4</v>
      </c>
      <c r="K58" s="95">
        <v>1200000</v>
      </c>
      <c r="L58" s="96">
        <f t="shared" si="0"/>
        <v>4800000</v>
      </c>
      <c r="M58" s="95">
        <v>1180000</v>
      </c>
      <c r="N58" s="96">
        <f t="shared" si="1"/>
        <v>4720000</v>
      </c>
      <c r="O58" s="95">
        <v>1220000</v>
      </c>
      <c r="P58" s="96">
        <f t="shared" si="2"/>
        <v>4880000</v>
      </c>
      <c r="Q58" s="109"/>
      <c r="R58" s="98">
        <f t="shared" si="3"/>
        <v>1200000</v>
      </c>
      <c r="S58" s="99">
        <f t="shared" si="4"/>
        <v>16329.931618554519</v>
      </c>
      <c r="T58" s="100">
        <f t="shared" si="5"/>
        <v>1.3608276348795433E-2</v>
      </c>
      <c r="U58" s="101">
        <f t="shared" si="6"/>
        <v>1200000</v>
      </c>
      <c r="V58" s="102">
        <f t="shared" si="7"/>
        <v>4800000</v>
      </c>
    </row>
    <row r="59" spans="1:22" ht="195.75" customHeight="1" x14ac:dyDescent="0.35">
      <c r="A59" s="119">
        <v>3</v>
      </c>
      <c r="B59" s="105" t="s">
        <v>77</v>
      </c>
      <c r="C59" s="92" t="s">
        <v>116</v>
      </c>
      <c r="D59" s="105" t="s">
        <v>159</v>
      </c>
      <c r="E59" s="105" t="s">
        <v>44</v>
      </c>
      <c r="F59" s="110" t="s">
        <v>160</v>
      </c>
      <c r="G59" s="112">
        <v>4</v>
      </c>
      <c r="H59" s="105" t="s">
        <v>82</v>
      </c>
      <c r="I59" s="108"/>
      <c r="J59" s="115">
        <v>4</v>
      </c>
      <c r="K59" s="95">
        <v>255090</v>
      </c>
      <c r="L59" s="96">
        <f t="shared" si="0"/>
        <v>1020360</v>
      </c>
      <c r="M59" s="95">
        <v>286440</v>
      </c>
      <c r="N59" s="96">
        <f t="shared" si="1"/>
        <v>1145760</v>
      </c>
      <c r="O59" s="95">
        <v>282810</v>
      </c>
      <c r="P59" s="96">
        <f t="shared" si="2"/>
        <v>1131240</v>
      </c>
      <c r="Q59" s="109"/>
      <c r="R59" s="98">
        <f t="shared" si="3"/>
        <v>274780</v>
      </c>
      <c r="S59" s="99">
        <f t="shared" si="4"/>
        <v>14001.578482442614</v>
      </c>
      <c r="T59" s="100">
        <f t="shared" si="5"/>
        <v>5.0955595321503074E-2</v>
      </c>
      <c r="U59" s="101">
        <f t="shared" si="6"/>
        <v>274780</v>
      </c>
      <c r="V59" s="102">
        <f t="shared" si="7"/>
        <v>1099120</v>
      </c>
    </row>
    <row r="60" spans="1:22" ht="99.95" customHeight="1" x14ac:dyDescent="0.35">
      <c r="A60" s="119">
        <v>3</v>
      </c>
      <c r="B60" s="105" t="s">
        <v>77</v>
      </c>
      <c r="C60" s="92" t="s">
        <v>116</v>
      </c>
      <c r="D60" s="105" t="s">
        <v>161</v>
      </c>
      <c r="E60" s="105" t="s">
        <v>44</v>
      </c>
      <c r="F60" s="106" t="s">
        <v>162</v>
      </c>
      <c r="G60" s="112">
        <v>4</v>
      </c>
      <c r="H60" s="106" t="s">
        <v>82</v>
      </c>
      <c r="I60" s="108"/>
      <c r="J60" s="115">
        <v>4</v>
      </c>
      <c r="K60" s="95">
        <v>200000</v>
      </c>
      <c r="L60" s="96">
        <f t="shared" si="0"/>
        <v>800000</v>
      </c>
      <c r="M60" s="95">
        <v>220000</v>
      </c>
      <c r="N60" s="96">
        <f t="shared" si="1"/>
        <v>880000</v>
      </c>
      <c r="O60" s="95">
        <v>250000</v>
      </c>
      <c r="P60" s="96">
        <f t="shared" si="2"/>
        <v>1000000</v>
      </c>
      <c r="Q60" s="109"/>
      <c r="R60" s="98">
        <f t="shared" si="3"/>
        <v>223333.33333333334</v>
      </c>
      <c r="S60" s="99">
        <f t="shared" si="4"/>
        <v>20548.046676563252</v>
      </c>
      <c r="T60" s="100">
        <f t="shared" si="5"/>
        <v>9.2006179148790682E-2</v>
      </c>
      <c r="U60" s="101">
        <f t="shared" si="6"/>
        <v>223333.33333333334</v>
      </c>
      <c r="V60" s="102">
        <f t="shared" si="7"/>
        <v>893333.33333333337</v>
      </c>
    </row>
    <row r="61" spans="1:22" ht="99.95" customHeight="1" x14ac:dyDescent="0.35">
      <c r="A61" s="119">
        <v>3</v>
      </c>
      <c r="B61" s="105" t="s">
        <v>77</v>
      </c>
      <c r="C61" s="92" t="s">
        <v>116</v>
      </c>
      <c r="D61" s="110" t="s">
        <v>163</v>
      </c>
      <c r="E61" s="110" t="s">
        <v>44</v>
      </c>
      <c r="F61" s="112" t="s">
        <v>164</v>
      </c>
      <c r="G61" s="112">
        <v>5</v>
      </c>
      <c r="H61" s="112" t="s">
        <v>82</v>
      </c>
      <c r="I61" s="132"/>
      <c r="J61" s="115">
        <v>5</v>
      </c>
      <c r="K61" s="95">
        <v>850300</v>
      </c>
      <c r="L61" s="96">
        <f t="shared" si="0"/>
        <v>4251500</v>
      </c>
      <c r="M61" s="95">
        <v>954800</v>
      </c>
      <c r="N61" s="96">
        <f t="shared" si="1"/>
        <v>4774000</v>
      </c>
      <c r="O61" s="95">
        <v>942700</v>
      </c>
      <c r="P61" s="96">
        <f t="shared" si="2"/>
        <v>4713500</v>
      </c>
      <c r="Q61" s="109"/>
      <c r="R61" s="98">
        <f t="shared" si="3"/>
        <v>915933.33333333337</v>
      </c>
      <c r="S61" s="99">
        <f t="shared" si="4"/>
        <v>46671.928274808713</v>
      </c>
      <c r="T61" s="100">
        <f t="shared" si="5"/>
        <v>5.0955595321503067E-2</v>
      </c>
      <c r="U61" s="101">
        <f t="shared" si="6"/>
        <v>915933.33333333337</v>
      </c>
      <c r="V61" s="102">
        <f t="shared" si="7"/>
        <v>4579666.666666667</v>
      </c>
    </row>
    <row r="62" spans="1:22" ht="99.95" customHeight="1" x14ac:dyDescent="0.35">
      <c r="A62" s="119">
        <v>3</v>
      </c>
      <c r="B62" s="105" t="s">
        <v>77</v>
      </c>
      <c r="C62" s="92" t="s">
        <v>116</v>
      </c>
      <c r="D62" s="105" t="s">
        <v>165</v>
      </c>
      <c r="E62" s="105" t="s">
        <v>24</v>
      </c>
      <c r="F62" s="105" t="s">
        <v>166</v>
      </c>
      <c r="G62" s="106">
        <v>2</v>
      </c>
      <c r="H62" s="106" t="s">
        <v>82</v>
      </c>
      <c r="I62" s="108"/>
      <c r="J62" s="111">
        <v>2</v>
      </c>
      <c r="K62" s="95">
        <v>38650</v>
      </c>
      <c r="L62" s="96">
        <f t="shared" si="0"/>
        <v>77300</v>
      </c>
      <c r="M62" s="95">
        <v>43400</v>
      </c>
      <c r="N62" s="96">
        <f t="shared" si="1"/>
        <v>86800</v>
      </c>
      <c r="O62" s="95">
        <v>42850</v>
      </c>
      <c r="P62" s="96">
        <f t="shared" si="2"/>
        <v>85700</v>
      </c>
      <c r="Q62" s="109"/>
      <c r="R62" s="98">
        <f t="shared" si="3"/>
        <v>41633.333333333336</v>
      </c>
      <c r="S62" s="99">
        <f t="shared" si="4"/>
        <v>2121.4512852185781</v>
      </c>
      <c r="T62" s="100">
        <f t="shared" si="5"/>
        <v>5.0955595321503074E-2</v>
      </c>
      <c r="U62" s="101">
        <f t="shared" si="6"/>
        <v>41633.333333333336</v>
      </c>
      <c r="V62" s="102">
        <f t="shared" si="7"/>
        <v>83266.666666666672</v>
      </c>
    </row>
    <row r="63" spans="1:22" ht="99.95" customHeight="1" x14ac:dyDescent="0.35">
      <c r="A63" s="119">
        <v>3</v>
      </c>
      <c r="B63" s="105" t="s">
        <v>77</v>
      </c>
      <c r="C63" s="92" t="s">
        <v>116</v>
      </c>
      <c r="D63" s="106" t="s">
        <v>167</v>
      </c>
      <c r="E63" s="106" t="s">
        <v>24</v>
      </c>
      <c r="F63" s="106" t="s">
        <v>168</v>
      </c>
      <c r="G63" s="106">
        <v>15</v>
      </c>
      <c r="H63" s="106" t="s">
        <v>82</v>
      </c>
      <c r="I63" s="133"/>
      <c r="J63" s="111">
        <v>15</v>
      </c>
      <c r="K63" s="95">
        <v>454512</v>
      </c>
      <c r="L63" s="96">
        <f t="shared" si="0"/>
        <v>6817680</v>
      </c>
      <c r="M63" s="95">
        <v>492000</v>
      </c>
      <c r="N63" s="96">
        <f t="shared" si="1"/>
        <v>7380000</v>
      </c>
      <c r="O63" s="95">
        <v>498000</v>
      </c>
      <c r="P63" s="96">
        <f t="shared" si="2"/>
        <v>7470000</v>
      </c>
      <c r="Q63" s="109"/>
      <c r="R63" s="98">
        <f t="shared" si="3"/>
        <v>481504</v>
      </c>
      <c r="S63" s="99">
        <f t="shared" si="4"/>
        <v>19242.765705584006</v>
      </c>
      <c r="T63" s="100">
        <f t="shared" si="5"/>
        <v>3.996387507805544E-2</v>
      </c>
      <c r="U63" s="101">
        <f t="shared" si="6"/>
        <v>481504</v>
      </c>
      <c r="V63" s="102">
        <f t="shared" si="7"/>
        <v>7222560</v>
      </c>
    </row>
    <row r="64" spans="1:22" ht="99.95" customHeight="1" x14ac:dyDescent="0.35">
      <c r="A64" s="119">
        <v>3</v>
      </c>
      <c r="B64" s="105" t="s">
        <v>77</v>
      </c>
      <c r="C64" s="92" t="s">
        <v>116</v>
      </c>
      <c r="D64" s="106" t="s">
        <v>167</v>
      </c>
      <c r="E64" s="106" t="s">
        <v>24</v>
      </c>
      <c r="F64" s="106" t="s">
        <v>169</v>
      </c>
      <c r="G64" s="106">
        <v>5</v>
      </c>
      <c r="H64" s="106" t="s">
        <v>82</v>
      </c>
      <c r="I64" s="133"/>
      <c r="J64" s="111">
        <v>5</v>
      </c>
      <c r="K64" s="95">
        <v>839860</v>
      </c>
      <c r="L64" s="96">
        <f t="shared" si="0"/>
        <v>4199300</v>
      </c>
      <c r="M64" s="95">
        <v>900000</v>
      </c>
      <c r="N64" s="96">
        <f t="shared" si="1"/>
        <v>4500000</v>
      </c>
      <c r="O64" s="95">
        <v>920000</v>
      </c>
      <c r="P64" s="96">
        <f t="shared" si="2"/>
        <v>4600000</v>
      </c>
      <c r="Q64" s="109"/>
      <c r="R64" s="98">
        <f t="shared" si="3"/>
        <v>886620</v>
      </c>
      <c r="S64" s="99">
        <f t="shared" si="4"/>
        <v>34057.53171717919</v>
      </c>
      <c r="T64" s="100">
        <f t="shared" si="5"/>
        <v>3.841277178179963E-2</v>
      </c>
      <c r="U64" s="101">
        <f t="shared" si="6"/>
        <v>886620</v>
      </c>
      <c r="V64" s="102">
        <f t="shared" si="7"/>
        <v>4433100</v>
      </c>
    </row>
    <row r="65" spans="1:22" ht="99.95" customHeight="1" x14ac:dyDescent="0.25">
      <c r="A65" s="91">
        <v>4</v>
      </c>
      <c r="B65" s="91" t="s">
        <v>21</v>
      </c>
      <c r="C65" s="91" t="s">
        <v>170</v>
      </c>
      <c r="D65" s="91" t="s">
        <v>171</v>
      </c>
      <c r="E65" s="92" t="s">
        <v>44</v>
      </c>
      <c r="F65" s="92" t="s">
        <v>172</v>
      </c>
      <c r="G65" s="92">
        <v>10</v>
      </c>
      <c r="H65" s="134" t="s">
        <v>173</v>
      </c>
      <c r="I65" s="93"/>
      <c r="J65" s="94">
        <v>2</v>
      </c>
      <c r="K65" s="95">
        <v>309200</v>
      </c>
      <c r="L65" s="96">
        <f t="shared" si="0"/>
        <v>618400</v>
      </c>
      <c r="M65" s="95">
        <v>347200</v>
      </c>
      <c r="N65" s="96">
        <f t="shared" si="1"/>
        <v>694400</v>
      </c>
      <c r="O65" s="95">
        <v>342800</v>
      </c>
      <c r="P65" s="96">
        <f t="shared" si="2"/>
        <v>685600</v>
      </c>
      <c r="Q65" s="97"/>
      <c r="R65" s="98">
        <f t="shared" si="3"/>
        <v>333066.66666666669</v>
      </c>
      <c r="S65" s="99">
        <f t="shared" si="4"/>
        <v>16971.610281748624</v>
      </c>
      <c r="T65" s="100">
        <f t="shared" si="5"/>
        <v>5.0955595321503074E-2</v>
      </c>
      <c r="U65" s="101">
        <f t="shared" si="6"/>
        <v>333066.66666666669</v>
      </c>
      <c r="V65" s="102">
        <f t="shared" si="7"/>
        <v>666133.33333333337</v>
      </c>
    </row>
    <row r="66" spans="1:22" ht="99.95" customHeight="1" x14ac:dyDescent="0.25">
      <c r="A66" s="91">
        <v>4</v>
      </c>
      <c r="B66" s="91" t="s">
        <v>21</v>
      </c>
      <c r="C66" s="91" t="s">
        <v>170</v>
      </c>
      <c r="D66" s="91" t="s">
        <v>174</v>
      </c>
      <c r="E66" s="92" t="s">
        <v>44</v>
      </c>
      <c r="F66" s="92" t="s">
        <v>175</v>
      </c>
      <c r="G66" s="92">
        <v>10</v>
      </c>
      <c r="H66" s="92" t="s">
        <v>173</v>
      </c>
      <c r="I66" s="93"/>
      <c r="J66" s="94">
        <v>5</v>
      </c>
      <c r="K66" s="95">
        <v>139140</v>
      </c>
      <c r="L66" s="96">
        <f t="shared" si="0"/>
        <v>695700</v>
      </c>
      <c r="M66" s="95">
        <v>156240</v>
      </c>
      <c r="N66" s="96">
        <f t="shared" si="1"/>
        <v>781200</v>
      </c>
      <c r="O66" s="95">
        <v>154260</v>
      </c>
      <c r="P66" s="96">
        <f t="shared" si="2"/>
        <v>771300</v>
      </c>
      <c r="Q66" s="97"/>
      <c r="R66" s="98">
        <f t="shared" si="3"/>
        <v>149880</v>
      </c>
      <c r="S66" s="99">
        <f t="shared" si="4"/>
        <v>7637.2246267868804</v>
      </c>
      <c r="T66" s="100">
        <f t="shared" si="5"/>
        <v>5.0955595321503074E-2</v>
      </c>
      <c r="U66" s="101">
        <f t="shared" si="6"/>
        <v>149880</v>
      </c>
      <c r="V66" s="102">
        <f t="shared" si="7"/>
        <v>749400</v>
      </c>
    </row>
    <row r="67" spans="1:22" ht="99.95" customHeight="1" x14ac:dyDescent="0.25">
      <c r="A67" s="91">
        <v>4</v>
      </c>
      <c r="B67" s="91" t="s">
        <v>21</v>
      </c>
      <c r="C67" s="91" t="s">
        <v>170</v>
      </c>
      <c r="D67" s="91" t="s">
        <v>176</v>
      </c>
      <c r="E67" s="92" t="s">
        <v>44</v>
      </c>
      <c r="F67" s="92" t="s">
        <v>177</v>
      </c>
      <c r="G67" s="92">
        <v>10</v>
      </c>
      <c r="H67" s="92" t="s">
        <v>173</v>
      </c>
      <c r="I67" s="93"/>
      <c r="J67" s="94">
        <v>3</v>
      </c>
      <c r="K67" s="95">
        <v>270550</v>
      </c>
      <c r="L67" s="96">
        <f t="shared" ref="L67:L130" si="8">K67*J67</f>
        <v>811650</v>
      </c>
      <c r="M67" s="95">
        <v>303800</v>
      </c>
      <c r="N67" s="96">
        <f t="shared" ref="N67:N130" si="9">M67*J67</f>
        <v>911400</v>
      </c>
      <c r="O67" s="95">
        <v>299950</v>
      </c>
      <c r="P67" s="96">
        <f t="shared" ref="P67:P130" si="10">O67*J67</f>
        <v>899850</v>
      </c>
      <c r="Q67" s="97"/>
      <c r="R67" s="98">
        <f t="shared" si="3"/>
        <v>291433.33333333331</v>
      </c>
      <c r="S67" s="99">
        <f t="shared" si="4"/>
        <v>14850.158996530045</v>
      </c>
      <c r="T67" s="100">
        <f t="shared" si="5"/>
        <v>5.0955595321503074E-2</v>
      </c>
      <c r="U67" s="101">
        <f t="shared" si="6"/>
        <v>291433.33333333331</v>
      </c>
      <c r="V67" s="102">
        <f t="shared" si="7"/>
        <v>874300</v>
      </c>
    </row>
    <row r="68" spans="1:22" ht="99.95" customHeight="1" x14ac:dyDescent="0.25">
      <c r="A68" s="91">
        <v>4</v>
      </c>
      <c r="B68" s="91" t="s">
        <v>21</v>
      </c>
      <c r="C68" s="91" t="s">
        <v>170</v>
      </c>
      <c r="D68" s="92" t="s">
        <v>178</v>
      </c>
      <c r="E68" s="92" t="s">
        <v>44</v>
      </c>
      <c r="F68" s="92" t="s">
        <v>179</v>
      </c>
      <c r="G68" s="92">
        <v>10</v>
      </c>
      <c r="H68" s="92" t="s">
        <v>173</v>
      </c>
      <c r="I68" s="93"/>
      <c r="J68" s="94">
        <v>4</v>
      </c>
      <c r="K68" s="95">
        <v>61840</v>
      </c>
      <c r="L68" s="96">
        <f t="shared" si="8"/>
        <v>247360</v>
      </c>
      <c r="M68" s="95">
        <v>69440</v>
      </c>
      <c r="N68" s="96">
        <f t="shared" si="9"/>
        <v>277760</v>
      </c>
      <c r="O68" s="95">
        <v>68560</v>
      </c>
      <c r="P68" s="96">
        <f t="shared" si="10"/>
        <v>274240</v>
      </c>
      <c r="Q68" s="97"/>
      <c r="R68" s="98">
        <f t="shared" ref="R68:R131" si="11">AVERAGE(K68,M68,O68)</f>
        <v>66613.333333333328</v>
      </c>
      <c r="S68" s="99">
        <f t="shared" ref="S68:S131" si="12">_xlfn.STDEV.P(M68,O68,K68)</f>
        <v>3394.3220563497243</v>
      </c>
      <c r="T68" s="100">
        <f t="shared" ref="T68:T131" si="13">S68/R68</f>
        <v>5.0955595321503074E-2</v>
      </c>
      <c r="U68" s="101">
        <f t="shared" ref="U68:U131" si="14">R68</f>
        <v>66613.333333333328</v>
      </c>
      <c r="V68" s="102">
        <f t="shared" si="7"/>
        <v>266453.33333333331</v>
      </c>
    </row>
    <row r="69" spans="1:22" ht="99.95" customHeight="1" x14ac:dyDescent="0.25">
      <c r="A69" s="91">
        <v>4</v>
      </c>
      <c r="B69" s="91" t="s">
        <v>21</v>
      </c>
      <c r="C69" s="91" t="s">
        <v>170</v>
      </c>
      <c r="D69" s="92" t="s">
        <v>180</v>
      </c>
      <c r="E69" s="92" t="s">
        <v>44</v>
      </c>
      <c r="F69" s="92" t="s">
        <v>181</v>
      </c>
      <c r="G69" s="92">
        <v>10</v>
      </c>
      <c r="H69" s="92" t="s">
        <v>173</v>
      </c>
      <c r="I69" s="93"/>
      <c r="J69" s="94">
        <v>4</v>
      </c>
      <c r="K69" s="95">
        <v>61840</v>
      </c>
      <c r="L69" s="96">
        <f t="shared" si="8"/>
        <v>247360</v>
      </c>
      <c r="M69" s="95">
        <v>69440</v>
      </c>
      <c r="N69" s="96">
        <f t="shared" si="9"/>
        <v>277760</v>
      </c>
      <c r="O69" s="95">
        <v>68560</v>
      </c>
      <c r="P69" s="96">
        <f t="shared" si="10"/>
        <v>274240</v>
      </c>
      <c r="Q69" s="97"/>
      <c r="R69" s="98">
        <f t="shared" si="11"/>
        <v>66613.333333333328</v>
      </c>
      <c r="S69" s="99">
        <f t="shared" si="12"/>
        <v>3394.3220563497243</v>
      </c>
      <c r="T69" s="100">
        <f t="shared" si="13"/>
        <v>5.0955595321503074E-2</v>
      </c>
      <c r="U69" s="101">
        <f t="shared" si="14"/>
        <v>66613.333333333328</v>
      </c>
      <c r="V69" s="102">
        <f t="shared" ref="V69:V132" si="15">+U69*J69</f>
        <v>266453.33333333331</v>
      </c>
    </row>
    <row r="70" spans="1:22" ht="99.95" customHeight="1" x14ac:dyDescent="0.25">
      <c r="A70" s="91">
        <v>4</v>
      </c>
      <c r="B70" s="91" t="s">
        <v>21</v>
      </c>
      <c r="C70" s="91" t="s">
        <v>170</v>
      </c>
      <c r="D70" s="92" t="s">
        <v>182</v>
      </c>
      <c r="E70" s="92" t="s">
        <v>44</v>
      </c>
      <c r="F70" s="91" t="s">
        <v>183</v>
      </c>
      <c r="G70" s="92">
        <v>10</v>
      </c>
      <c r="H70" s="92" t="s">
        <v>173</v>
      </c>
      <c r="I70" s="93"/>
      <c r="J70" s="94">
        <v>5</v>
      </c>
      <c r="K70" s="95">
        <v>139140</v>
      </c>
      <c r="L70" s="96">
        <f t="shared" si="8"/>
        <v>695700</v>
      </c>
      <c r="M70" s="95">
        <v>156240</v>
      </c>
      <c r="N70" s="96">
        <f t="shared" si="9"/>
        <v>781200</v>
      </c>
      <c r="O70" s="95">
        <v>154260</v>
      </c>
      <c r="P70" s="96">
        <f t="shared" si="10"/>
        <v>771300</v>
      </c>
      <c r="Q70" s="97"/>
      <c r="R70" s="98">
        <f t="shared" si="11"/>
        <v>149880</v>
      </c>
      <c r="S70" s="99">
        <f t="shared" si="12"/>
        <v>7637.2246267868804</v>
      </c>
      <c r="T70" s="100">
        <f t="shared" si="13"/>
        <v>5.0955595321503074E-2</v>
      </c>
      <c r="U70" s="101">
        <f t="shared" si="14"/>
        <v>149880</v>
      </c>
      <c r="V70" s="102">
        <f t="shared" si="15"/>
        <v>749400</v>
      </c>
    </row>
    <row r="71" spans="1:22" ht="99.95" customHeight="1" x14ac:dyDescent="0.25">
      <c r="A71" s="91">
        <v>4</v>
      </c>
      <c r="B71" s="91" t="s">
        <v>21</v>
      </c>
      <c r="C71" s="91" t="s">
        <v>170</v>
      </c>
      <c r="D71" s="91" t="s">
        <v>184</v>
      </c>
      <c r="E71" s="92" t="s">
        <v>44</v>
      </c>
      <c r="F71" s="92" t="s">
        <v>185</v>
      </c>
      <c r="G71" s="92">
        <v>10</v>
      </c>
      <c r="H71" s="92" t="s">
        <v>173</v>
      </c>
      <c r="I71" s="93"/>
      <c r="J71" s="94">
        <v>3</v>
      </c>
      <c r="K71" s="95">
        <v>185520</v>
      </c>
      <c r="L71" s="96">
        <f t="shared" si="8"/>
        <v>556560</v>
      </c>
      <c r="M71" s="95">
        <v>208320</v>
      </c>
      <c r="N71" s="96">
        <f t="shared" si="9"/>
        <v>624960</v>
      </c>
      <c r="O71" s="95">
        <v>205680</v>
      </c>
      <c r="P71" s="96">
        <f t="shared" si="10"/>
        <v>617040</v>
      </c>
      <c r="Q71" s="97"/>
      <c r="R71" s="98">
        <f t="shared" si="11"/>
        <v>199840</v>
      </c>
      <c r="S71" s="99">
        <f t="shared" si="12"/>
        <v>10182.966169049174</v>
      </c>
      <c r="T71" s="100">
        <f t="shared" si="13"/>
        <v>5.0955595321503074E-2</v>
      </c>
      <c r="U71" s="101">
        <f t="shared" si="14"/>
        <v>199840</v>
      </c>
      <c r="V71" s="102">
        <f t="shared" si="15"/>
        <v>599520</v>
      </c>
    </row>
    <row r="72" spans="1:22" ht="99.95" customHeight="1" x14ac:dyDescent="0.25">
      <c r="A72" s="91">
        <v>4</v>
      </c>
      <c r="B72" s="91" t="s">
        <v>21</v>
      </c>
      <c r="C72" s="91" t="s">
        <v>170</v>
      </c>
      <c r="D72" s="91" t="s">
        <v>186</v>
      </c>
      <c r="E72" s="92" t="s">
        <v>44</v>
      </c>
      <c r="F72" s="92" t="s">
        <v>187</v>
      </c>
      <c r="G72" s="92">
        <v>5</v>
      </c>
      <c r="H72" s="92" t="s">
        <v>173</v>
      </c>
      <c r="I72" s="135"/>
      <c r="J72" s="94">
        <v>2</v>
      </c>
      <c r="K72" s="95">
        <v>34785</v>
      </c>
      <c r="L72" s="96">
        <f t="shared" si="8"/>
        <v>69570</v>
      </c>
      <c r="M72" s="95">
        <v>39060</v>
      </c>
      <c r="N72" s="96">
        <f t="shared" si="9"/>
        <v>78120</v>
      </c>
      <c r="O72" s="95">
        <v>38565</v>
      </c>
      <c r="P72" s="96">
        <f t="shared" si="10"/>
        <v>77130</v>
      </c>
      <c r="Q72" s="97"/>
      <c r="R72" s="98">
        <f t="shared" si="11"/>
        <v>37470</v>
      </c>
      <c r="S72" s="99">
        <f t="shared" si="12"/>
        <v>1909.3061566967201</v>
      </c>
      <c r="T72" s="100">
        <f t="shared" si="13"/>
        <v>5.0955595321503074E-2</v>
      </c>
      <c r="U72" s="101">
        <f t="shared" si="14"/>
        <v>37470</v>
      </c>
      <c r="V72" s="102">
        <f t="shared" si="15"/>
        <v>74940</v>
      </c>
    </row>
    <row r="73" spans="1:22" ht="99.95" customHeight="1" x14ac:dyDescent="0.25">
      <c r="A73" s="91">
        <v>4</v>
      </c>
      <c r="B73" s="91" t="s">
        <v>21</v>
      </c>
      <c r="C73" s="91" t="s">
        <v>170</v>
      </c>
      <c r="D73" s="91" t="s">
        <v>188</v>
      </c>
      <c r="E73" s="92" t="s">
        <v>44</v>
      </c>
      <c r="F73" s="92" t="s">
        <v>189</v>
      </c>
      <c r="G73" s="92">
        <v>2</v>
      </c>
      <c r="H73" s="92" t="s">
        <v>173</v>
      </c>
      <c r="I73" s="93"/>
      <c r="J73" s="94">
        <v>1</v>
      </c>
      <c r="K73" s="95">
        <v>773000</v>
      </c>
      <c r="L73" s="96">
        <f t="shared" si="8"/>
        <v>773000</v>
      </c>
      <c r="M73" s="95">
        <v>868000</v>
      </c>
      <c r="N73" s="96">
        <f t="shared" si="9"/>
        <v>868000</v>
      </c>
      <c r="O73" s="95">
        <v>857000</v>
      </c>
      <c r="P73" s="96">
        <f t="shared" si="10"/>
        <v>857000</v>
      </c>
      <c r="Q73" s="97"/>
      <c r="R73" s="98">
        <f t="shared" si="11"/>
        <v>832666.66666666663</v>
      </c>
      <c r="S73" s="99">
        <f t="shared" si="12"/>
        <v>42429.025704371554</v>
      </c>
      <c r="T73" s="100">
        <f t="shared" si="13"/>
        <v>5.0955595321503067E-2</v>
      </c>
      <c r="U73" s="101">
        <f t="shared" si="14"/>
        <v>832666.66666666663</v>
      </c>
      <c r="V73" s="102">
        <f t="shared" si="15"/>
        <v>832666.66666666663</v>
      </c>
    </row>
    <row r="74" spans="1:22" ht="99.95" customHeight="1" x14ac:dyDescent="0.25">
      <c r="A74" s="91">
        <v>4</v>
      </c>
      <c r="B74" s="91" t="s">
        <v>21</v>
      </c>
      <c r="C74" s="91" t="s">
        <v>170</v>
      </c>
      <c r="D74" s="91" t="s">
        <v>190</v>
      </c>
      <c r="E74" s="92" t="s">
        <v>44</v>
      </c>
      <c r="F74" s="92" t="s">
        <v>191</v>
      </c>
      <c r="G74" s="92">
        <v>10</v>
      </c>
      <c r="H74" s="92" t="s">
        <v>173</v>
      </c>
      <c r="I74" s="93"/>
      <c r="J74" s="94">
        <v>4</v>
      </c>
      <c r="K74" s="95">
        <v>46380</v>
      </c>
      <c r="L74" s="96">
        <f t="shared" si="8"/>
        <v>185520</v>
      </c>
      <c r="M74" s="95">
        <v>52080</v>
      </c>
      <c r="N74" s="96">
        <f t="shared" si="9"/>
        <v>208320</v>
      </c>
      <c r="O74" s="95">
        <v>51420</v>
      </c>
      <c r="P74" s="96">
        <f t="shared" si="10"/>
        <v>205680</v>
      </c>
      <c r="Q74" s="97"/>
      <c r="R74" s="98">
        <f t="shared" si="11"/>
        <v>49960</v>
      </c>
      <c r="S74" s="99">
        <f t="shared" si="12"/>
        <v>2545.7415422622935</v>
      </c>
      <c r="T74" s="100">
        <f t="shared" si="13"/>
        <v>5.0955595321503074E-2</v>
      </c>
      <c r="U74" s="101">
        <f t="shared" si="14"/>
        <v>49960</v>
      </c>
      <c r="V74" s="102">
        <f t="shared" si="15"/>
        <v>199840</v>
      </c>
    </row>
    <row r="75" spans="1:22" ht="99.95" customHeight="1" x14ac:dyDescent="0.25">
      <c r="A75" s="91">
        <v>4</v>
      </c>
      <c r="B75" s="91" t="s">
        <v>21</v>
      </c>
      <c r="C75" s="91" t="s">
        <v>170</v>
      </c>
      <c r="D75" s="91" t="s">
        <v>192</v>
      </c>
      <c r="E75" s="92" t="s">
        <v>49</v>
      </c>
      <c r="F75" s="92" t="s">
        <v>193</v>
      </c>
      <c r="G75" s="92">
        <v>20</v>
      </c>
      <c r="H75" s="92" t="s">
        <v>173</v>
      </c>
      <c r="I75" s="93"/>
      <c r="J75" s="94">
        <v>180</v>
      </c>
      <c r="K75" s="95">
        <v>18000</v>
      </c>
      <c r="L75" s="96">
        <f t="shared" si="8"/>
        <v>3240000</v>
      </c>
      <c r="M75" s="95">
        <v>22000</v>
      </c>
      <c r="N75" s="96">
        <f t="shared" si="9"/>
        <v>3960000</v>
      </c>
      <c r="O75" s="95">
        <v>20500</v>
      </c>
      <c r="P75" s="96">
        <f t="shared" si="10"/>
        <v>3690000</v>
      </c>
      <c r="Q75" s="97"/>
      <c r="R75" s="98">
        <f t="shared" si="11"/>
        <v>20166.666666666668</v>
      </c>
      <c r="S75" s="99">
        <f t="shared" si="12"/>
        <v>1649.915822768611</v>
      </c>
      <c r="T75" s="100">
        <f t="shared" si="13"/>
        <v>8.1814007740592276E-2</v>
      </c>
      <c r="U75" s="101">
        <f t="shared" si="14"/>
        <v>20166.666666666668</v>
      </c>
      <c r="V75" s="102">
        <f t="shared" si="15"/>
        <v>3630000</v>
      </c>
    </row>
    <row r="76" spans="1:22" ht="99.95" customHeight="1" x14ac:dyDescent="0.25">
      <c r="A76" s="91">
        <v>4</v>
      </c>
      <c r="B76" s="91" t="s">
        <v>21</v>
      </c>
      <c r="C76" s="91" t="s">
        <v>170</v>
      </c>
      <c r="D76" s="91" t="s">
        <v>194</v>
      </c>
      <c r="E76" s="92" t="s">
        <v>44</v>
      </c>
      <c r="F76" s="92" t="s">
        <v>195</v>
      </c>
      <c r="G76" s="92"/>
      <c r="H76" s="92" t="s">
        <v>196</v>
      </c>
      <c r="I76" s="93" t="s">
        <v>197</v>
      </c>
      <c r="J76" s="94">
        <v>30</v>
      </c>
      <c r="K76" s="95">
        <v>9276</v>
      </c>
      <c r="L76" s="96">
        <f t="shared" si="8"/>
        <v>278280</v>
      </c>
      <c r="M76" s="95">
        <v>10416</v>
      </c>
      <c r="N76" s="96">
        <f t="shared" si="9"/>
        <v>312480</v>
      </c>
      <c r="O76" s="95">
        <v>10284</v>
      </c>
      <c r="P76" s="96">
        <f t="shared" si="10"/>
        <v>308520</v>
      </c>
      <c r="Q76" s="97"/>
      <c r="R76" s="98">
        <f t="shared" si="11"/>
        <v>9992</v>
      </c>
      <c r="S76" s="99">
        <f t="shared" si="12"/>
        <v>509.14830845245865</v>
      </c>
      <c r="T76" s="100">
        <f t="shared" si="13"/>
        <v>5.0955595321503067E-2</v>
      </c>
      <c r="U76" s="101">
        <f t="shared" si="14"/>
        <v>9992</v>
      </c>
      <c r="V76" s="102">
        <f t="shared" si="15"/>
        <v>299760</v>
      </c>
    </row>
    <row r="77" spans="1:22" ht="99.95" customHeight="1" x14ac:dyDescent="0.25">
      <c r="A77" s="91">
        <v>4</v>
      </c>
      <c r="B77" s="91" t="s">
        <v>21</v>
      </c>
      <c r="C77" s="91" t="s">
        <v>170</v>
      </c>
      <c r="D77" s="91" t="s">
        <v>198</v>
      </c>
      <c r="E77" s="92" t="s">
        <v>44</v>
      </c>
      <c r="F77" s="92" t="s">
        <v>199</v>
      </c>
      <c r="G77" s="92"/>
      <c r="H77" s="92" t="s">
        <v>200</v>
      </c>
      <c r="I77" s="93"/>
      <c r="J77" s="94">
        <v>40</v>
      </c>
      <c r="K77" s="95">
        <v>17006</v>
      </c>
      <c r="L77" s="96">
        <f t="shared" si="8"/>
        <v>680240</v>
      </c>
      <c r="M77" s="95">
        <v>19096</v>
      </c>
      <c r="N77" s="96">
        <f t="shared" si="9"/>
        <v>763840</v>
      </c>
      <c r="O77" s="95">
        <v>18854</v>
      </c>
      <c r="P77" s="96">
        <f t="shared" si="10"/>
        <v>754160</v>
      </c>
      <c r="Q77" s="97"/>
      <c r="R77" s="98">
        <f t="shared" si="11"/>
        <v>18318.666666666668</v>
      </c>
      <c r="S77" s="99">
        <f t="shared" si="12"/>
        <v>933.43856549617431</v>
      </c>
      <c r="T77" s="100">
        <f t="shared" si="13"/>
        <v>5.0955595321503074E-2</v>
      </c>
      <c r="U77" s="101">
        <f t="shared" si="14"/>
        <v>18318.666666666668</v>
      </c>
      <c r="V77" s="102">
        <f t="shared" si="15"/>
        <v>732746.66666666674</v>
      </c>
    </row>
    <row r="78" spans="1:22" ht="99.95" customHeight="1" x14ac:dyDescent="0.25">
      <c r="A78" s="91">
        <v>4</v>
      </c>
      <c r="B78" s="91" t="s">
        <v>21</v>
      </c>
      <c r="C78" s="91" t="s">
        <v>170</v>
      </c>
      <c r="D78" s="91" t="s">
        <v>201</v>
      </c>
      <c r="E78" s="92" t="s">
        <v>41</v>
      </c>
      <c r="F78" s="92" t="s">
        <v>202</v>
      </c>
      <c r="G78" s="92"/>
      <c r="H78" s="92"/>
      <c r="I78" s="93"/>
      <c r="J78" s="94">
        <v>50</v>
      </c>
      <c r="K78" s="95">
        <v>11595</v>
      </c>
      <c r="L78" s="96">
        <f t="shared" si="8"/>
        <v>579750</v>
      </c>
      <c r="M78" s="95">
        <v>13020</v>
      </c>
      <c r="N78" s="96">
        <f t="shared" si="9"/>
        <v>651000</v>
      </c>
      <c r="O78" s="95">
        <v>12855</v>
      </c>
      <c r="P78" s="96">
        <f t="shared" si="10"/>
        <v>642750</v>
      </c>
      <c r="Q78" s="97"/>
      <c r="R78" s="98">
        <f t="shared" si="11"/>
        <v>12490</v>
      </c>
      <c r="S78" s="99">
        <f t="shared" si="12"/>
        <v>636.43538556557337</v>
      </c>
      <c r="T78" s="100">
        <f t="shared" si="13"/>
        <v>5.0955595321503074E-2</v>
      </c>
      <c r="U78" s="101">
        <f t="shared" si="14"/>
        <v>12490</v>
      </c>
      <c r="V78" s="102">
        <f t="shared" si="15"/>
        <v>624500</v>
      </c>
    </row>
    <row r="79" spans="1:22" ht="99.95" customHeight="1" x14ac:dyDescent="0.25">
      <c r="A79" s="91">
        <v>4</v>
      </c>
      <c r="B79" s="91" t="s">
        <v>21</v>
      </c>
      <c r="C79" s="91" t="s">
        <v>170</v>
      </c>
      <c r="D79" s="91" t="s">
        <v>203</v>
      </c>
      <c r="E79" s="92" t="s">
        <v>41</v>
      </c>
      <c r="F79" s="92" t="s">
        <v>204</v>
      </c>
      <c r="G79" s="92"/>
      <c r="H79" s="92"/>
      <c r="I79" s="93"/>
      <c r="J79" s="94">
        <v>50</v>
      </c>
      <c r="K79" s="95">
        <v>3865</v>
      </c>
      <c r="L79" s="96">
        <f t="shared" si="8"/>
        <v>193250</v>
      </c>
      <c r="M79" s="95">
        <v>4340</v>
      </c>
      <c r="N79" s="96">
        <f t="shared" si="9"/>
        <v>217000</v>
      </c>
      <c r="O79" s="95">
        <v>4285</v>
      </c>
      <c r="P79" s="96">
        <f t="shared" si="10"/>
        <v>214250</v>
      </c>
      <c r="Q79" s="97"/>
      <c r="R79" s="98">
        <f t="shared" si="11"/>
        <v>4163.333333333333</v>
      </c>
      <c r="S79" s="99">
        <f t="shared" si="12"/>
        <v>212.14512852185777</v>
      </c>
      <c r="T79" s="100">
        <f t="shared" si="13"/>
        <v>5.0955595321503074E-2</v>
      </c>
      <c r="U79" s="101">
        <f t="shared" si="14"/>
        <v>4163.333333333333</v>
      </c>
      <c r="V79" s="102">
        <f t="shared" si="15"/>
        <v>208166.66666666666</v>
      </c>
    </row>
    <row r="80" spans="1:22" ht="99.95" customHeight="1" x14ac:dyDescent="0.25">
      <c r="A80" s="91">
        <v>4</v>
      </c>
      <c r="B80" s="91" t="s">
        <v>21</v>
      </c>
      <c r="C80" s="91" t="s">
        <v>170</v>
      </c>
      <c r="D80" s="91" t="s">
        <v>205</v>
      </c>
      <c r="E80" s="92" t="s">
        <v>44</v>
      </c>
      <c r="F80" s="92" t="s">
        <v>206</v>
      </c>
      <c r="G80" s="92">
        <v>20</v>
      </c>
      <c r="H80" s="92" t="s">
        <v>173</v>
      </c>
      <c r="I80" s="93"/>
      <c r="J80" s="94">
        <v>70</v>
      </c>
      <c r="K80" s="95">
        <v>6184</v>
      </c>
      <c r="L80" s="96">
        <f t="shared" si="8"/>
        <v>432880</v>
      </c>
      <c r="M80" s="95">
        <v>6944</v>
      </c>
      <c r="N80" s="96">
        <f t="shared" si="9"/>
        <v>486080</v>
      </c>
      <c r="O80" s="95">
        <v>6856</v>
      </c>
      <c r="P80" s="96">
        <f t="shared" si="10"/>
        <v>479920</v>
      </c>
      <c r="Q80" s="97"/>
      <c r="R80" s="98">
        <f t="shared" si="11"/>
        <v>6661.333333333333</v>
      </c>
      <c r="S80" s="99">
        <f t="shared" si="12"/>
        <v>339.43220563497249</v>
      </c>
      <c r="T80" s="100">
        <f t="shared" si="13"/>
        <v>5.095559532150308E-2</v>
      </c>
      <c r="U80" s="101">
        <f t="shared" si="14"/>
        <v>6661.333333333333</v>
      </c>
      <c r="V80" s="102">
        <f t="shared" si="15"/>
        <v>466293.33333333331</v>
      </c>
    </row>
    <row r="81" spans="1:22" ht="99.95" customHeight="1" x14ac:dyDescent="0.25">
      <c r="A81" s="91">
        <v>4</v>
      </c>
      <c r="B81" s="91" t="s">
        <v>21</v>
      </c>
      <c r="C81" s="91" t="s">
        <v>170</v>
      </c>
      <c r="D81" s="91" t="s">
        <v>207</v>
      </c>
      <c r="E81" s="92" t="s">
        <v>44</v>
      </c>
      <c r="F81" s="92" t="s">
        <v>208</v>
      </c>
      <c r="G81" s="92">
        <v>20</v>
      </c>
      <c r="H81" s="92" t="s">
        <v>173</v>
      </c>
      <c r="I81" s="137"/>
      <c r="J81" s="94">
        <v>90</v>
      </c>
      <c r="K81" s="95">
        <v>11595</v>
      </c>
      <c r="L81" s="96">
        <f t="shared" si="8"/>
        <v>1043550</v>
      </c>
      <c r="M81" s="95">
        <v>13020</v>
      </c>
      <c r="N81" s="96">
        <f t="shared" si="9"/>
        <v>1171800</v>
      </c>
      <c r="O81" s="95">
        <v>12855</v>
      </c>
      <c r="P81" s="96">
        <f t="shared" si="10"/>
        <v>1156950</v>
      </c>
      <c r="Q81" s="97"/>
      <c r="R81" s="98">
        <f t="shared" si="11"/>
        <v>12490</v>
      </c>
      <c r="S81" s="99">
        <f t="shared" si="12"/>
        <v>636.43538556557337</v>
      </c>
      <c r="T81" s="100">
        <f t="shared" si="13"/>
        <v>5.0955595321503074E-2</v>
      </c>
      <c r="U81" s="101">
        <f t="shared" si="14"/>
        <v>12490</v>
      </c>
      <c r="V81" s="102">
        <f t="shared" si="15"/>
        <v>1124100</v>
      </c>
    </row>
    <row r="82" spans="1:22" ht="99.95" customHeight="1" x14ac:dyDescent="0.25">
      <c r="A82" s="91">
        <v>4</v>
      </c>
      <c r="B82" s="91" t="s">
        <v>21</v>
      </c>
      <c r="C82" s="91" t="s">
        <v>170</v>
      </c>
      <c r="D82" s="91" t="s">
        <v>209</v>
      </c>
      <c r="E82" s="92" t="s">
        <v>44</v>
      </c>
      <c r="F82" s="92" t="s">
        <v>210</v>
      </c>
      <c r="G82" s="92">
        <v>20</v>
      </c>
      <c r="H82" s="92" t="s">
        <v>173</v>
      </c>
      <c r="I82" s="137"/>
      <c r="J82" s="94">
        <v>90</v>
      </c>
      <c r="K82" s="95">
        <v>15460</v>
      </c>
      <c r="L82" s="96">
        <f t="shared" si="8"/>
        <v>1391400</v>
      </c>
      <c r="M82" s="95">
        <v>17360</v>
      </c>
      <c r="N82" s="96">
        <f t="shared" si="9"/>
        <v>1562400</v>
      </c>
      <c r="O82" s="95">
        <v>17140</v>
      </c>
      <c r="P82" s="96">
        <f t="shared" si="10"/>
        <v>1542600</v>
      </c>
      <c r="Q82" s="97"/>
      <c r="R82" s="98">
        <f t="shared" si="11"/>
        <v>16653.333333333332</v>
      </c>
      <c r="S82" s="99">
        <f t="shared" si="12"/>
        <v>848.58051408743108</v>
      </c>
      <c r="T82" s="100">
        <f t="shared" si="13"/>
        <v>5.0955595321503074E-2</v>
      </c>
      <c r="U82" s="101">
        <f t="shared" si="14"/>
        <v>16653.333333333332</v>
      </c>
      <c r="V82" s="102">
        <f t="shared" si="15"/>
        <v>1498800</v>
      </c>
    </row>
    <row r="83" spans="1:22" ht="99.95" customHeight="1" x14ac:dyDescent="0.25">
      <c r="A83" s="91">
        <v>4</v>
      </c>
      <c r="B83" s="91" t="s">
        <v>21</v>
      </c>
      <c r="C83" s="91" t="s">
        <v>170</v>
      </c>
      <c r="D83" s="91" t="s">
        <v>211</v>
      </c>
      <c r="E83" s="92" t="s">
        <v>44</v>
      </c>
      <c r="F83" s="92" t="s">
        <v>212</v>
      </c>
      <c r="G83" s="92">
        <v>20</v>
      </c>
      <c r="H83" s="92" t="s">
        <v>173</v>
      </c>
      <c r="I83" s="93"/>
      <c r="J83" s="94">
        <v>90</v>
      </c>
      <c r="K83" s="95">
        <v>23190</v>
      </c>
      <c r="L83" s="96">
        <f t="shared" si="8"/>
        <v>2087100</v>
      </c>
      <c r="M83" s="95">
        <v>26040</v>
      </c>
      <c r="N83" s="96">
        <f t="shared" si="9"/>
        <v>2343600</v>
      </c>
      <c r="O83" s="95">
        <v>25710</v>
      </c>
      <c r="P83" s="96">
        <f t="shared" si="10"/>
        <v>2313900</v>
      </c>
      <c r="Q83" s="97"/>
      <c r="R83" s="98">
        <f t="shared" si="11"/>
        <v>24980</v>
      </c>
      <c r="S83" s="99">
        <f t="shared" si="12"/>
        <v>1272.8707711311467</v>
      </c>
      <c r="T83" s="100">
        <f t="shared" si="13"/>
        <v>5.0955595321503074E-2</v>
      </c>
      <c r="U83" s="101">
        <f t="shared" si="14"/>
        <v>24980</v>
      </c>
      <c r="V83" s="102">
        <f t="shared" si="15"/>
        <v>2248200</v>
      </c>
    </row>
    <row r="84" spans="1:22" ht="99.95" customHeight="1" x14ac:dyDescent="0.25">
      <c r="A84" s="91">
        <v>4</v>
      </c>
      <c r="B84" s="91" t="s">
        <v>21</v>
      </c>
      <c r="C84" s="91" t="s">
        <v>170</v>
      </c>
      <c r="D84" s="91" t="s">
        <v>213</v>
      </c>
      <c r="E84" s="92" t="s">
        <v>44</v>
      </c>
      <c r="F84" s="92" t="s">
        <v>214</v>
      </c>
      <c r="G84" s="92">
        <v>20</v>
      </c>
      <c r="H84" s="92" t="s">
        <v>173</v>
      </c>
      <c r="I84" s="93"/>
      <c r="J84" s="94">
        <v>270</v>
      </c>
      <c r="K84" s="95">
        <v>11595</v>
      </c>
      <c r="L84" s="96">
        <f t="shared" si="8"/>
        <v>3130650</v>
      </c>
      <c r="M84" s="95">
        <v>13020</v>
      </c>
      <c r="N84" s="96">
        <f t="shared" si="9"/>
        <v>3515400</v>
      </c>
      <c r="O84" s="95">
        <v>12855</v>
      </c>
      <c r="P84" s="96">
        <f t="shared" si="10"/>
        <v>3470850</v>
      </c>
      <c r="Q84" s="97"/>
      <c r="R84" s="98">
        <f t="shared" si="11"/>
        <v>12490</v>
      </c>
      <c r="S84" s="99">
        <f t="shared" si="12"/>
        <v>636.43538556557337</v>
      </c>
      <c r="T84" s="100">
        <f t="shared" si="13"/>
        <v>5.0955595321503074E-2</v>
      </c>
      <c r="U84" s="101">
        <f t="shared" si="14"/>
        <v>12490</v>
      </c>
      <c r="V84" s="102">
        <f t="shared" si="15"/>
        <v>3372300</v>
      </c>
    </row>
    <row r="85" spans="1:22" ht="99.95" customHeight="1" x14ac:dyDescent="0.25">
      <c r="A85" s="91">
        <v>4</v>
      </c>
      <c r="B85" s="91" t="s">
        <v>21</v>
      </c>
      <c r="C85" s="91" t="s">
        <v>170</v>
      </c>
      <c r="D85" s="91" t="s">
        <v>215</v>
      </c>
      <c r="E85" s="92" t="s">
        <v>44</v>
      </c>
      <c r="F85" s="92" t="s">
        <v>216</v>
      </c>
      <c r="G85" s="92">
        <v>20</v>
      </c>
      <c r="H85" s="92" t="s">
        <v>173</v>
      </c>
      <c r="I85" s="93"/>
      <c r="J85" s="94">
        <v>40</v>
      </c>
      <c r="K85" s="95">
        <v>5411</v>
      </c>
      <c r="L85" s="96">
        <f t="shared" si="8"/>
        <v>216440</v>
      </c>
      <c r="M85" s="95">
        <v>6076</v>
      </c>
      <c r="N85" s="96">
        <f t="shared" si="9"/>
        <v>243040</v>
      </c>
      <c r="O85" s="95">
        <v>5999</v>
      </c>
      <c r="P85" s="96">
        <f t="shared" si="10"/>
        <v>239960</v>
      </c>
      <c r="Q85" s="97"/>
      <c r="R85" s="98">
        <f t="shared" si="11"/>
        <v>5828.666666666667</v>
      </c>
      <c r="S85" s="99">
        <f t="shared" si="12"/>
        <v>297.00317993060088</v>
      </c>
      <c r="T85" s="100">
        <f t="shared" si="13"/>
        <v>5.0955595321503067E-2</v>
      </c>
      <c r="U85" s="101">
        <f t="shared" si="14"/>
        <v>5828.666666666667</v>
      </c>
      <c r="V85" s="102">
        <f t="shared" si="15"/>
        <v>233146.66666666669</v>
      </c>
    </row>
    <row r="86" spans="1:22" ht="99.95" customHeight="1" x14ac:dyDescent="0.25">
      <c r="A86" s="91">
        <v>4</v>
      </c>
      <c r="B86" s="91" t="s">
        <v>21</v>
      </c>
      <c r="C86" s="91" t="s">
        <v>170</v>
      </c>
      <c r="D86" s="91" t="s">
        <v>217</v>
      </c>
      <c r="E86" s="92" t="s">
        <v>44</v>
      </c>
      <c r="F86" s="92" t="s">
        <v>218</v>
      </c>
      <c r="G86" s="92">
        <v>20</v>
      </c>
      <c r="H86" s="92" t="s">
        <v>173</v>
      </c>
      <c r="I86" s="93"/>
      <c r="J86" s="94">
        <v>90</v>
      </c>
      <c r="K86" s="95">
        <v>7730</v>
      </c>
      <c r="L86" s="96">
        <f t="shared" si="8"/>
        <v>695700</v>
      </c>
      <c r="M86" s="95">
        <v>8680</v>
      </c>
      <c r="N86" s="96">
        <f t="shared" si="9"/>
        <v>781200</v>
      </c>
      <c r="O86" s="95">
        <v>8570</v>
      </c>
      <c r="P86" s="96">
        <f t="shared" si="10"/>
        <v>771300</v>
      </c>
      <c r="Q86" s="97"/>
      <c r="R86" s="98">
        <f t="shared" si="11"/>
        <v>8326.6666666666661</v>
      </c>
      <c r="S86" s="99">
        <f t="shared" si="12"/>
        <v>424.29025704371554</v>
      </c>
      <c r="T86" s="100">
        <f t="shared" si="13"/>
        <v>5.0955595321503074E-2</v>
      </c>
      <c r="U86" s="101">
        <f t="shared" si="14"/>
        <v>8326.6666666666661</v>
      </c>
      <c r="V86" s="102">
        <f t="shared" si="15"/>
        <v>749400</v>
      </c>
    </row>
    <row r="87" spans="1:22" ht="99.95" customHeight="1" x14ac:dyDescent="0.25">
      <c r="A87" s="91">
        <v>4</v>
      </c>
      <c r="B87" s="91" t="s">
        <v>21</v>
      </c>
      <c r="C87" s="91" t="s">
        <v>170</v>
      </c>
      <c r="D87" s="91" t="s">
        <v>219</v>
      </c>
      <c r="E87" s="92" t="s">
        <v>44</v>
      </c>
      <c r="F87" s="92" t="s">
        <v>220</v>
      </c>
      <c r="G87" s="92">
        <v>20</v>
      </c>
      <c r="H87" s="92" t="s">
        <v>173</v>
      </c>
      <c r="I87" s="93"/>
      <c r="J87" s="94">
        <v>90</v>
      </c>
      <c r="K87" s="95">
        <v>9276</v>
      </c>
      <c r="L87" s="96">
        <f t="shared" si="8"/>
        <v>834840</v>
      </c>
      <c r="M87" s="95">
        <v>10416</v>
      </c>
      <c r="N87" s="96">
        <f t="shared" si="9"/>
        <v>937440</v>
      </c>
      <c r="O87" s="95">
        <v>10284</v>
      </c>
      <c r="P87" s="96">
        <f t="shared" si="10"/>
        <v>925560</v>
      </c>
      <c r="Q87" s="97"/>
      <c r="R87" s="98">
        <f t="shared" si="11"/>
        <v>9992</v>
      </c>
      <c r="S87" s="99">
        <f t="shared" si="12"/>
        <v>509.14830845245865</v>
      </c>
      <c r="T87" s="100">
        <f t="shared" si="13"/>
        <v>5.0955595321503067E-2</v>
      </c>
      <c r="U87" s="101">
        <f t="shared" si="14"/>
        <v>9992</v>
      </c>
      <c r="V87" s="102">
        <f t="shared" si="15"/>
        <v>899280</v>
      </c>
    </row>
    <row r="88" spans="1:22" ht="99.95" customHeight="1" x14ac:dyDescent="0.25">
      <c r="A88" s="91">
        <v>4</v>
      </c>
      <c r="B88" s="91" t="s">
        <v>21</v>
      </c>
      <c r="C88" s="91" t="s">
        <v>170</v>
      </c>
      <c r="D88" s="91" t="s">
        <v>221</v>
      </c>
      <c r="E88" s="92" t="s">
        <v>44</v>
      </c>
      <c r="F88" s="92" t="s">
        <v>222</v>
      </c>
      <c r="G88" s="92">
        <v>20</v>
      </c>
      <c r="H88" s="92" t="s">
        <v>173</v>
      </c>
      <c r="I88" s="93"/>
      <c r="J88" s="94">
        <v>270</v>
      </c>
      <c r="K88" s="95">
        <v>4638</v>
      </c>
      <c r="L88" s="96">
        <f t="shared" si="8"/>
        <v>1252260</v>
      </c>
      <c r="M88" s="95">
        <v>5208</v>
      </c>
      <c r="N88" s="96">
        <f t="shared" si="9"/>
        <v>1406160</v>
      </c>
      <c r="O88" s="95">
        <v>5142</v>
      </c>
      <c r="P88" s="96">
        <f t="shared" si="10"/>
        <v>1388340</v>
      </c>
      <c r="Q88" s="97"/>
      <c r="R88" s="98">
        <f t="shared" si="11"/>
        <v>4996</v>
      </c>
      <c r="S88" s="99">
        <f t="shared" si="12"/>
        <v>254.57415422622933</v>
      </c>
      <c r="T88" s="100">
        <f t="shared" si="13"/>
        <v>5.0955595321503067E-2</v>
      </c>
      <c r="U88" s="101">
        <f t="shared" si="14"/>
        <v>4996</v>
      </c>
      <c r="V88" s="102">
        <f t="shared" si="15"/>
        <v>1348920</v>
      </c>
    </row>
    <row r="89" spans="1:22" ht="99.95" customHeight="1" x14ac:dyDescent="0.25">
      <c r="A89" s="91">
        <v>4</v>
      </c>
      <c r="B89" s="91" t="s">
        <v>21</v>
      </c>
      <c r="C89" s="91" t="s">
        <v>170</v>
      </c>
      <c r="D89" s="91" t="s">
        <v>223</v>
      </c>
      <c r="E89" s="92" t="s">
        <v>44</v>
      </c>
      <c r="F89" s="92" t="s">
        <v>224</v>
      </c>
      <c r="G89" s="92">
        <v>20</v>
      </c>
      <c r="H89" s="92" t="s">
        <v>173</v>
      </c>
      <c r="I89" s="93"/>
      <c r="J89" s="94">
        <v>100</v>
      </c>
      <c r="K89" s="95">
        <v>1932.5</v>
      </c>
      <c r="L89" s="96">
        <f t="shared" si="8"/>
        <v>193250</v>
      </c>
      <c r="M89" s="95">
        <v>2170</v>
      </c>
      <c r="N89" s="96">
        <f t="shared" si="9"/>
        <v>217000</v>
      </c>
      <c r="O89" s="95">
        <v>2142.5</v>
      </c>
      <c r="P89" s="96">
        <f t="shared" si="10"/>
        <v>214250</v>
      </c>
      <c r="Q89" s="97"/>
      <c r="R89" s="98">
        <f t="shared" si="11"/>
        <v>2081.6666666666665</v>
      </c>
      <c r="S89" s="99">
        <f t="shared" si="12"/>
        <v>106.07256426092889</v>
      </c>
      <c r="T89" s="100">
        <f t="shared" si="13"/>
        <v>5.0955595321503074E-2</v>
      </c>
      <c r="U89" s="101">
        <f t="shared" si="14"/>
        <v>2081.6666666666665</v>
      </c>
      <c r="V89" s="102">
        <f t="shared" si="15"/>
        <v>208166.66666666666</v>
      </c>
    </row>
    <row r="90" spans="1:22" ht="99.95" customHeight="1" x14ac:dyDescent="0.25">
      <c r="A90" s="91">
        <v>4</v>
      </c>
      <c r="B90" s="91" t="s">
        <v>21</v>
      </c>
      <c r="C90" s="91" t="s">
        <v>170</v>
      </c>
      <c r="D90" s="91" t="s">
        <v>225</v>
      </c>
      <c r="E90" s="92" t="s">
        <v>44</v>
      </c>
      <c r="F90" s="92" t="s">
        <v>226</v>
      </c>
      <c r="G90" s="92">
        <v>20</v>
      </c>
      <c r="H90" s="92" t="s">
        <v>173</v>
      </c>
      <c r="I90" s="93"/>
      <c r="J90" s="94">
        <v>270</v>
      </c>
      <c r="K90" s="95">
        <v>2319</v>
      </c>
      <c r="L90" s="96">
        <f t="shared" si="8"/>
        <v>626130</v>
      </c>
      <c r="M90" s="95">
        <v>2604</v>
      </c>
      <c r="N90" s="96">
        <f t="shared" si="9"/>
        <v>703080</v>
      </c>
      <c r="O90" s="95">
        <v>2571</v>
      </c>
      <c r="P90" s="96">
        <f t="shared" si="10"/>
        <v>694170</v>
      </c>
      <c r="Q90" s="97"/>
      <c r="R90" s="98">
        <f t="shared" si="11"/>
        <v>2498</v>
      </c>
      <c r="S90" s="99">
        <f t="shared" si="12"/>
        <v>127.28707711311466</v>
      </c>
      <c r="T90" s="100">
        <f t="shared" si="13"/>
        <v>5.0955595321503067E-2</v>
      </c>
      <c r="U90" s="101">
        <f t="shared" si="14"/>
        <v>2498</v>
      </c>
      <c r="V90" s="102">
        <f t="shared" si="15"/>
        <v>674460</v>
      </c>
    </row>
    <row r="91" spans="1:22" ht="99.95" customHeight="1" x14ac:dyDescent="0.25">
      <c r="A91" s="91">
        <v>4</v>
      </c>
      <c r="B91" s="91" t="s">
        <v>21</v>
      </c>
      <c r="C91" s="91" t="s">
        <v>170</v>
      </c>
      <c r="D91" s="91" t="s">
        <v>227</v>
      </c>
      <c r="E91" s="92" t="s">
        <v>44</v>
      </c>
      <c r="F91" s="92" t="s">
        <v>228</v>
      </c>
      <c r="G91" s="92">
        <v>20</v>
      </c>
      <c r="H91" s="92" t="s">
        <v>173</v>
      </c>
      <c r="I91" s="137"/>
      <c r="J91" s="94">
        <v>40</v>
      </c>
      <c r="K91" s="95">
        <v>3865</v>
      </c>
      <c r="L91" s="96">
        <f t="shared" si="8"/>
        <v>154600</v>
      </c>
      <c r="M91" s="95">
        <v>4340</v>
      </c>
      <c r="N91" s="96">
        <f t="shared" si="9"/>
        <v>173600</v>
      </c>
      <c r="O91" s="95">
        <v>4285</v>
      </c>
      <c r="P91" s="96">
        <f t="shared" si="10"/>
        <v>171400</v>
      </c>
      <c r="Q91" s="97"/>
      <c r="R91" s="98">
        <f t="shared" si="11"/>
        <v>4163.333333333333</v>
      </c>
      <c r="S91" s="99">
        <f t="shared" si="12"/>
        <v>212.14512852185777</v>
      </c>
      <c r="T91" s="100">
        <f t="shared" si="13"/>
        <v>5.0955595321503074E-2</v>
      </c>
      <c r="U91" s="101">
        <f t="shared" si="14"/>
        <v>4163.333333333333</v>
      </c>
      <c r="V91" s="102">
        <f t="shared" si="15"/>
        <v>166533.33333333331</v>
      </c>
    </row>
    <row r="92" spans="1:22" ht="99.95" customHeight="1" x14ac:dyDescent="0.25">
      <c r="A92" s="91">
        <v>4</v>
      </c>
      <c r="B92" s="91" t="s">
        <v>21</v>
      </c>
      <c r="C92" s="91" t="s">
        <v>170</v>
      </c>
      <c r="D92" s="91" t="s">
        <v>229</v>
      </c>
      <c r="E92" s="92" t="s">
        <v>44</v>
      </c>
      <c r="F92" s="92" t="s">
        <v>230</v>
      </c>
      <c r="G92" s="92">
        <v>20</v>
      </c>
      <c r="H92" s="92" t="s">
        <v>173</v>
      </c>
      <c r="I92" s="137"/>
      <c r="J92" s="94">
        <v>10</v>
      </c>
      <c r="K92" s="95">
        <v>2705.5</v>
      </c>
      <c r="L92" s="96">
        <f t="shared" si="8"/>
        <v>27055</v>
      </c>
      <c r="M92" s="95">
        <v>3038</v>
      </c>
      <c r="N92" s="96">
        <f t="shared" si="9"/>
        <v>30380</v>
      </c>
      <c r="O92" s="95">
        <v>2999.5</v>
      </c>
      <c r="P92" s="96">
        <f t="shared" si="10"/>
        <v>29995</v>
      </c>
      <c r="Q92" s="97"/>
      <c r="R92" s="98">
        <f t="shared" si="11"/>
        <v>2914.3333333333335</v>
      </c>
      <c r="S92" s="99">
        <f t="shared" si="12"/>
        <v>148.50158996530044</v>
      </c>
      <c r="T92" s="100">
        <f t="shared" si="13"/>
        <v>5.0955595321503067E-2</v>
      </c>
      <c r="U92" s="101">
        <f t="shared" si="14"/>
        <v>2914.3333333333335</v>
      </c>
      <c r="V92" s="102">
        <f t="shared" si="15"/>
        <v>29143.333333333336</v>
      </c>
    </row>
    <row r="93" spans="1:22" ht="99.95" customHeight="1" x14ac:dyDescent="0.25">
      <c r="A93" s="91">
        <v>4</v>
      </c>
      <c r="B93" s="91" t="s">
        <v>21</v>
      </c>
      <c r="C93" s="91" t="s">
        <v>170</v>
      </c>
      <c r="D93" s="91" t="s">
        <v>231</v>
      </c>
      <c r="E93" s="92" t="s">
        <v>44</v>
      </c>
      <c r="F93" s="92" t="s">
        <v>232</v>
      </c>
      <c r="G93" s="92">
        <v>20</v>
      </c>
      <c r="H93" s="92" t="s">
        <v>173</v>
      </c>
      <c r="I93" s="137"/>
      <c r="J93" s="94">
        <v>40</v>
      </c>
      <c r="K93" s="95">
        <v>17006</v>
      </c>
      <c r="L93" s="96">
        <f t="shared" si="8"/>
        <v>680240</v>
      </c>
      <c r="M93" s="95">
        <v>19096</v>
      </c>
      <c r="N93" s="96">
        <f t="shared" si="9"/>
        <v>763840</v>
      </c>
      <c r="O93" s="95">
        <v>18854</v>
      </c>
      <c r="P93" s="96">
        <f t="shared" si="10"/>
        <v>754160</v>
      </c>
      <c r="Q93" s="97"/>
      <c r="R93" s="98">
        <f t="shared" si="11"/>
        <v>18318.666666666668</v>
      </c>
      <c r="S93" s="99">
        <f t="shared" si="12"/>
        <v>933.43856549617431</v>
      </c>
      <c r="T93" s="100">
        <f t="shared" si="13"/>
        <v>5.0955595321503074E-2</v>
      </c>
      <c r="U93" s="101">
        <f t="shared" si="14"/>
        <v>18318.666666666668</v>
      </c>
      <c r="V93" s="102">
        <f t="shared" si="15"/>
        <v>732746.66666666674</v>
      </c>
    </row>
    <row r="94" spans="1:22" ht="99.95" customHeight="1" x14ac:dyDescent="0.25">
      <c r="A94" s="91">
        <v>4</v>
      </c>
      <c r="B94" s="91" t="s">
        <v>21</v>
      </c>
      <c r="C94" s="91" t="s">
        <v>170</v>
      </c>
      <c r="D94" s="91" t="s">
        <v>233</v>
      </c>
      <c r="E94" s="92" t="s">
        <v>44</v>
      </c>
      <c r="F94" s="92" t="s">
        <v>234</v>
      </c>
      <c r="G94" s="92">
        <v>20</v>
      </c>
      <c r="H94" s="92" t="s">
        <v>173</v>
      </c>
      <c r="I94" s="137" t="s">
        <v>235</v>
      </c>
      <c r="J94" s="94">
        <v>200</v>
      </c>
      <c r="K94" s="95">
        <v>231.9</v>
      </c>
      <c r="L94" s="96">
        <f t="shared" si="8"/>
        <v>46380</v>
      </c>
      <c r="M94" s="95">
        <v>260.39999999999998</v>
      </c>
      <c r="N94" s="96">
        <f t="shared" si="9"/>
        <v>52079.999999999993</v>
      </c>
      <c r="O94" s="95">
        <v>257.10000000000002</v>
      </c>
      <c r="P94" s="96">
        <f t="shared" si="10"/>
        <v>51420.000000000007</v>
      </c>
      <c r="Q94" s="97"/>
      <c r="R94" s="98">
        <f t="shared" si="11"/>
        <v>249.79999999999998</v>
      </c>
      <c r="S94" s="99">
        <f t="shared" si="12"/>
        <v>12.728707711311461</v>
      </c>
      <c r="T94" s="100">
        <f t="shared" si="13"/>
        <v>5.0955595321503053E-2</v>
      </c>
      <c r="U94" s="101">
        <f t="shared" si="14"/>
        <v>249.79999999999998</v>
      </c>
      <c r="V94" s="102">
        <f t="shared" si="15"/>
        <v>49960</v>
      </c>
    </row>
    <row r="95" spans="1:22" ht="99.95" customHeight="1" x14ac:dyDescent="0.25">
      <c r="A95" s="91">
        <v>4</v>
      </c>
      <c r="B95" s="91" t="s">
        <v>21</v>
      </c>
      <c r="C95" s="91" t="s">
        <v>170</v>
      </c>
      <c r="D95" s="91" t="s">
        <v>236</v>
      </c>
      <c r="E95" s="92" t="s">
        <v>49</v>
      </c>
      <c r="F95" s="92" t="s">
        <v>237</v>
      </c>
      <c r="G95" s="92"/>
      <c r="H95" s="92"/>
      <c r="I95" s="137"/>
      <c r="J95" s="94">
        <v>90</v>
      </c>
      <c r="K95" s="95">
        <v>9276</v>
      </c>
      <c r="L95" s="96">
        <f t="shared" si="8"/>
        <v>834840</v>
      </c>
      <c r="M95" s="95">
        <v>10416</v>
      </c>
      <c r="N95" s="96">
        <f t="shared" si="9"/>
        <v>937440</v>
      </c>
      <c r="O95" s="95">
        <v>10284</v>
      </c>
      <c r="P95" s="96">
        <f t="shared" si="10"/>
        <v>925560</v>
      </c>
      <c r="Q95" s="97"/>
      <c r="R95" s="98">
        <f t="shared" si="11"/>
        <v>9992</v>
      </c>
      <c r="S95" s="99">
        <f t="shared" si="12"/>
        <v>509.14830845245865</v>
      </c>
      <c r="T95" s="100">
        <f t="shared" si="13"/>
        <v>5.0955595321503067E-2</v>
      </c>
      <c r="U95" s="101">
        <f t="shared" si="14"/>
        <v>9992</v>
      </c>
      <c r="V95" s="102">
        <f t="shared" si="15"/>
        <v>899280</v>
      </c>
    </row>
    <row r="96" spans="1:22" ht="99.95" customHeight="1" x14ac:dyDescent="0.25">
      <c r="A96" s="91">
        <v>4</v>
      </c>
      <c r="B96" s="91" t="s">
        <v>21</v>
      </c>
      <c r="C96" s="91" t="s">
        <v>170</v>
      </c>
      <c r="D96" s="91" t="s">
        <v>236</v>
      </c>
      <c r="E96" s="92" t="s">
        <v>49</v>
      </c>
      <c r="F96" s="92" t="s">
        <v>238</v>
      </c>
      <c r="G96" s="92"/>
      <c r="H96" s="92"/>
      <c r="I96" s="137"/>
      <c r="J96" s="94">
        <v>90</v>
      </c>
      <c r="K96" s="95">
        <v>5411</v>
      </c>
      <c r="L96" s="96">
        <f t="shared" si="8"/>
        <v>486990</v>
      </c>
      <c r="M96" s="95">
        <v>6076</v>
      </c>
      <c r="N96" s="96">
        <f t="shared" si="9"/>
        <v>546840</v>
      </c>
      <c r="O96" s="95">
        <v>5999</v>
      </c>
      <c r="P96" s="96">
        <f t="shared" si="10"/>
        <v>539910</v>
      </c>
      <c r="Q96" s="97"/>
      <c r="R96" s="98">
        <f t="shared" si="11"/>
        <v>5828.666666666667</v>
      </c>
      <c r="S96" s="99">
        <f t="shared" si="12"/>
        <v>297.00317993060088</v>
      </c>
      <c r="T96" s="100">
        <f t="shared" si="13"/>
        <v>5.0955595321503067E-2</v>
      </c>
      <c r="U96" s="101">
        <f t="shared" si="14"/>
        <v>5828.666666666667</v>
      </c>
      <c r="V96" s="102">
        <f t="shared" si="15"/>
        <v>524580</v>
      </c>
    </row>
    <row r="97" spans="1:22" ht="99.95" customHeight="1" x14ac:dyDescent="0.25">
      <c r="A97" s="91">
        <v>4</v>
      </c>
      <c r="B97" s="91" t="s">
        <v>21</v>
      </c>
      <c r="C97" s="91" t="s">
        <v>170</v>
      </c>
      <c r="D97" s="91" t="s">
        <v>236</v>
      </c>
      <c r="E97" s="92" t="s">
        <v>49</v>
      </c>
      <c r="F97" s="92" t="s">
        <v>239</v>
      </c>
      <c r="G97" s="92"/>
      <c r="H97" s="92"/>
      <c r="I97" s="137"/>
      <c r="J97" s="94">
        <v>90</v>
      </c>
      <c r="K97" s="95">
        <v>11595</v>
      </c>
      <c r="L97" s="96">
        <f t="shared" si="8"/>
        <v>1043550</v>
      </c>
      <c r="M97" s="95">
        <v>13020</v>
      </c>
      <c r="N97" s="96">
        <f t="shared" si="9"/>
        <v>1171800</v>
      </c>
      <c r="O97" s="95">
        <v>12855</v>
      </c>
      <c r="P97" s="96">
        <f t="shared" si="10"/>
        <v>1156950</v>
      </c>
      <c r="Q97" s="97"/>
      <c r="R97" s="98">
        <f t="shared" si="11"/>
        <v>12490</v>
      </c>
      <c r="S97" s="99">
        <f t="shared" si="12"/>
        <v>636.43538556557337</v>
      </c>
      <c r="T97" s="100">
        <f t="shared" si="13"/>
        <v>5.0955595321503074E-2</v>
      </c>
      <c r="U97" s="101">
        <f t="shared" si="14"/>
        <v>12490</v>
      </c>
      <c r="V97" s="102">
        <f t="shared" si="15"/>
        <v>1124100</v>
      </c>
    </row>
    <row r="98" spans="1:22" ht="99.95" customHeight="1" x14ac:dyDescent="0.25">
      <c r="A98" s="91">
        <v>4</v>
      </c>
      <c r="B98" s="91" t="s">
        <v>21</v>
      </c>
      <c r="C98" s="91" t="s">
        <v>170</v>
      </c>
      <c r="D98" s="91" t="s">
        <v>240</v>
      </c>
      <c r="E98" s="92" t="s">
        <v>41</v>
      </c>
      <c r="F98" s="92" t="s">
        <v>241</v>
      </c>
      <c r="G98" s="92"/>
      <c r="H98" s="92"/>
      <c r="I98" s="137"/>
      <c r="J98" s="94">
        <v>90</v>
      </c>
      <c r="K98" s="95">
        <v>3092</v>
      </c>
      <c r="L98" s="96">
        <f t="shared" si="8"/>
        <v>278280</v>
      </c>
      <c r="M98" s="95">
        <v>3472</v>
      </c>
      <c r="N98" s="96">
        <f t="shared" si="9"/>
        <v>312480</v>
      </c>
      <c r="O98" s="95">
        <v>3428</v>
      </c>
      <c r="P98" s="96">
        <f t="shared" si="10"/>
        <v>308520</v>
      </c>
      <c r="Q98" s="97"/>
      <c r="R98" s="98">
        <f t="shared" si="11"/>
        <v>3330.6666666666665</v>
      </c>
      <c r="S98" s="99">
        <f t="shared" si="12"/>
        <v>169.71610281748625</v>
      </c>
      <c r="T98" s="100">
        <f t="shared" si="13"/>
        <v>5.095559532150308E-2</v>
      </c>
      <c r="U98" s="101">
        <f t="shared" si="14"/>
        <v>3330.6666666666665</v>
      </c>
      <c r="V98" s="102">
        <f t="shared" si="15"/>
        <v>299760</v>
      </c>
    </row>
    <row r="99" spans="1:22" ht="99.95" customHeight="1" x14ac:dyDescent="0.25">
      <c r="A99" s="91">
        <v>4</v>
      </c>
      <c r="B99" s="91" t="s">
        <v>21</v>
      </c>
      <c r="C99" s="91" t="s">
        <v>170</v>
      </c>
      <c r="D99" s="91" t="s">
        <v>242</v>
      </c>
      <c r="E99" s="92" t="s">
        <v>44</v>
      </c>
      <c r="F99" s="92" t="s">
        <v>243</v>
      </c>
      <c r="G99" s="92">
        <v>20</v>
      </c>
      <c r="H99" s="92" t="s">
        <v>173</v>
      </c>
      <c r="I99" s="137"/>
      <c r="J99" s="94">
        <v>40</v>
      </c>
      <c r="K99" s="95">
        <v>9276</v>
      </c>
      <c r="L99" s="96">
        <f t="shared" si="8"/>
        <v>371040</v>
      </c>
      <c r="M99" s="95">
        <v>10416</v>
      </c>
      <c r="N99" s="96">
        <f t="shared" si="9"/>
        <v>416640</v>
      </c>
      <c r="O99" s="95">
        <v>10284</v>
      </c>
      <c r="P99" s="96">
        <f t="shared" si="10"/>
        <v>411360</v>
      </c>
      <c r="Q99" s="97"/>
      <c r="R99" s="98">
        <f t="shared" si="11"/>
        <v>9992</v>
      </c>
      <c r="S99" s="99">
        <f t="shared" si="12"/>
        <v>509.14830845245865</v>
      </c>
      <c r="T99" s="100">
        <f t="shared" si="13"/>
        <v>5.0955595321503067E-2</v>
      </c>
      <c r="U99" s="101">
        <f t="shared" si="14"/>
        <v>9992</v>
      </c>
      <c r="V99" s="102">
        <f t="shared" si="15"/>
        <v>399680</v>
      </c>
    </row>
    <row r="100" spans="1:22" ht="99.95" customHeight="1" x14ac:dyDescent="0.25">
      <c r="A100" s="91">
        <v>4</v>
      </c>
      <c r="B100" s="91" t="s">
        <v>21</v>
      </c>
      <c r="C100" s="91" t="s">
        <v>170</v>
      </c>
      <c r="D100" s="91" t="s">
        <v>244</v>
      </c>
      <c r="E100" s="92" t="s">
        <v>44</v>
      </c>
      <c r="F100" s="92" t="s">
        <v>245</v>
      </c>
      <c r="G100" s="92">
        <v>20</v>
      </c>
      <c r="H100" s="92" t="s">
        <v>173</v>
      </c>
      <c r="I100" s="137"/>
      <c r="J100" s="94">
        <v>50</v>
      </c>
      <c r="K100" s="95">
        <v>7730</v>
      </c>
      <c r="L100" s="96">
        <f t="shared" si="8"/>
        <v>386500</v>
      </c>
      <c r="M100" s="95">
        <v>8680</v>
      </c>
      <c r="N100" s="96">
        <f t="shared" si="9"/>
        <v>434000</v>
      </c>
      <c r="O100" s="95">
        <v>8570</v>
      </c>
      <c r="P100" s="96">
        <f t="shared" si="10"/>
        <v>428500</v>
      </c>
      <c r="Q100" s="97"/>
      <c r="R100" s="98">
        <f t="shared" si="11"/>
        <v>8326.6666666666661</v>
      </c>
      <c r="S100" s="99">
        <f t="shared" si="12"/>
        <v>424.29025704371554</v>
      </c>
      <c r="T100" s="100">
        <f t="shared" si="13"/>
        <v>5.0955595321503074E-2</v>
      </c>
      <c r="U100" s="101">
        <f t="shared" si="14"/>
        <v>8326.6666666666661</v>
      </c>
      <c r="V100" s="102">
        <f t="shared" si="15"/>
        <v>416333.33333333331</v>
      </c>
    </row>
    <row r="101" spans="1:22" ht="99.95" customHeight="1" x14ac:dyDescent="0.25">
      <c r="A101" s="91">
        <v>4</v>
      </c>
      <c r="B101" s="91" t="s">
        <v>21</v>
      </c>
      <c r="C101" s="91" t="s">
        <v>170</v>
      </c>
      <c r="D101" s="91" t="s">
        <v>246</v>
      </c>
      <c r="E101" s="92" t="s">
        <v>44</v>
      </c>
      <c r="F101" s="92" t="s">
        <v>247</v>
      </c>
      <c r="G101" s="92">
        <v>20</v>
      </c>
      <c r="H101" s="92" t="s">
        <v>173</v>
      </c>
      <c r="I101" s="137"/>
      <c r="J101" s="94">
        <v>100</v>
      </c>
      <c r="K101" s="95">
        <v>773</v>
      </c>
      <c r="L101" s="96">
        <f t="shared" si="8"/>
        <v>77300</v>
      </c>
      <c r="M101" s="95">
        <v>868</v>
      </c>
      <c r="N101" s="96">
        <f t="shared" si="9"/>
        <v>86800</v>
      </c>
      <c r="O101" s="95">
        <v>857</v>
      </c>
      <c r="P101" s="96">
        <f t="shared" si="10"/>
        <v>85700</v>
      </c>
      <c r="Q101" s="97"/>
      <c r="R101" s="98">
        <f t="shared" si="11"/>
        <v>832.66666666666663</v>
      </c>
      <c r="S101" s="99">
        <f t="shared" si="12"/>
        <v>42.429025704371561</v>
      </c>
      <c r="T101" s="100">
        <f t="shared" si="13"/>
        <v>5.095559532150308E-2</v>
      </c>
      <c r="U101" s="101">
        <f t="shared" si="14"/>
        <v>832.66666666666663</v>
      </c>
      <c r="V101" s="102">
        <f t="shared" si="15"/>
        <v>83266.666666666657</v>
      </c>
    </row>
    <row r="102" spans="1:22" ht="99.95" customHeight="1" x14ac:dyDescent="0.25">
      <c r="A102" s="91">
        <v>4</v>
      </c>
      <c r="B102" s="91" t="s">
        <v>21</v>
      </c>
      <c r="C102" s="91" t="s">
        <v>170</v>
      </c>
      <c r="D102" s="91" t="s">
        <v>248</v>
      </c>
      <c r="E102" s="92" t="s">
        <v>44</v>
      </c>
      <c r="F102" s="92" t="s">
        <v>249</v>
      </c>
      <c r="G102" s="92">
        <v>20</v>
      </c>
      <c r="H102" s="92" t="s">
        <v>173</v>
      </c>
      <c r="I102" s="137"/>
      <c r="J102" s="94">
        <v>320</v>
      </c>
      <c r="K102" s="95">
        <v>5797.5</v>
      </c>
      <c r="L102" s="96">
        <f t="shared" si="8"/>
        <v>1855200</v>
      </c>
      <c r="M102" s="95">
        <v>6510</v>
      </c>
      <c r="N102" s="96">
        <f t="shared" si="9"/>
        <v>2083200</v>
      </c>
      <c r="O102" s="95">
        <v>6427.5</v>
      </c>
      <c r="P102" s="96">
        <f t="shared" si="10"/>
        <v>2056800</v>
      </c>
      <c r="Q102" s="97"/>
      <c r="R102" s="98">
        <f t="shared" si="11"/>
        <v>6245</v>
      </c>
      <c r="S102" s="99">
        <f t="shared" si="12"/>
        <v>318.21769278278668</v>
      </c>
      <c r="T102" s="100">
        <f t="shared" si="13"/>
        <v>5.0955595321503074E-2</v>
      </c>
      <c r="U102" s="101">
        <f t="shared" si="14"/>
        <v>6245</v>
      </c>
      <c r="V102" s="102">
        <f t="shared" si="15"/>
        <v>1998400</v>
      </c>
    </row>
    <row r="103" spans="1:22" ht="99.95" customHeight="1" x14ac:dyDescent="0.25">
      <c r="A103" s="91">
        <v>4</v>
      </c>
      <c r="B103" s="91" t="s">
        <v>21</v>
      </c>
      <c r="C103" s="91" t="s">
        <v>170</v>
      </c>
      <c r="D103" s="91" t="s">
        <v>250</v>
      </c>
      <c r="E103" s="92" t="s">
        <v>44</v>
      </c>
      <c r="F103" s="92" t="s">
        <v>251</v>
      </c>
      <c r="G103" s="92">
        <v>20</v>
      </c>
      <c r="H103" s="92" t="s">
        <v>173</v>
      </c>
      <c r="I103" s="137"/>
      <c r="J103" s="94">
        <v>90</v>
      </c>
      <c r="K103" s="95">
        <v>7730</v>
      </c>
      <c r="L103" s="96">
        <f t="shared" si="8"/>
        <v>695700</v>
      </c>
      <c r="M103" s="95">
        <v>8680</v>
      </c>
      <c r="N103" s="96">
        <f t="shared" si="9"/>
        <v>781200</v>
      </c>
      <c r="O103" s="95">
        <v>8570</v>
      </c>
      <c r="P103" s="96">
        <f t="shared" si="10"/>
        <v>771300</v>
      </c>
      <c r="Q103" s="97"/>
      <c r="R103" s="98">
        <f t="shared" si="11"/>
        <v>8326.6666666666661</v>
      </c>
      <c r="S103" s="99">
        <f t="shared" si="12"/>
        <v>424.29025704371554</v>
      </c>
      <c r="T103" s="100">
        <f t="shared" si="13"/>
        <v>5.0955595321503074E-2</v>
      </c>
      <c r="U103" s="101">
        <f t="shared" si="14"/>
        <v>8326.6666666666661</v>
      </c>
      <c r="V103" s="102">
        <f t="shared" si="15"/>
        <v>749400</v>
      </c>
    </row>
    <row r="104" spans="1:22" ht="99.95" customHeight="1" x14ac:dyDescent="0.25">
      <c r="A104" s="91">
        <v>4</v>
      </c>
      <c r="B104" s="91" t="s">
        <v>21</v>
      </c>
      <c r="C104" s="91" t="s">
        <v>170</v>
      </c>
      <c r="D104" s="91" t="s">
        <v>252</v>
      </c>
      <c r="E104" s="92" t="s">
        <v>49</v>
      </c>
      <c r="F104" s="92" t="s">
        <v>253</v>
      </c>
      <c r="G104" s="92"/>
      <c r="H104" s="92" t="s">
        <v>254</v>
      </c>
      <c r="I104" s="93"/>
      <c r="J104" s="94">
        <v>45</v>
      </c>
      <c r="K104" s="95">
        <v>2319</v>
      </c>
      <c r="L104" s="96">
        <f t="shared" si="8"/>
        <v>104355</v>
      </c>
      <c r="M104" s="95">
        <v>2604</v>
      </c>
      <c r="N104" s="96">
        <f t="shared" si="9"/>
        <v>117180</v>
      </c>
      <c r="O104" s="95">
        <v>2571</v>
      </c>
      <c r="P104" s="96">
        <f t="shared" si="10"/>
        <v>115695</v>
      </c>
      <c r="Q104" s="97"/>
      <c r="R104" s="98">
        <f t="shared" si="11"/>
        <v>2498</v>
      </c>
      <c r="S104" s="99">
        <f t="shared" si="12"/>
        <v>127.28707711311466</v>
      </c>
      <c r="T104" s="100">
        <f t="shared" si="13"/>
        <v>5.0955595321503067E-2</v>
      </c>
      <c r="U104" s="101">
        <f t="shared" si="14"/>
        <v>2498</v>
      </c>
      <c r="V104" s="102">
        <f t="shared" si="15"/>
        <v>112410</v>
      </c>
    </row>
    <row r="105" spans="1:22" ht="99.95" customHeight="1" x14ac:dyDescent="0.25">
      <c r="A105" s="91">
        <v>4</v>
      </c>
      <c r="B105" s="91" t="s">
        <v>21</v>
      </c>
      <c r="C105" s="91" t="s">
        <v>170</v>
      </c>
      <c r="D105" s="91" t="s">
        <v>255</v>
      </c>
      <c r="E105" s="92" t="s">
        <v>44</v>
      </c>
      <c r="F105" s="92" t="s">
        <v>256</v>
      </c>
      <c r="G105" s="92">
        <v>20</v>
      </c>
      <c r="H105" s="92" t="s">
        <v>254</v>
      </c>
      <c r="I105" s="93"/>
      <c r="J105" s="94">
        <v>5</v>
      </c>
      <c r="K105" s="95">
        <v>11595</v>
      </c>
      <c r="L105" s="96">
        <f t="shared" si="8"/>
        <v>57975</v>
      </c>
      <c r="M105" s="95">
        <v>13020</v>
      </c>
      <c r="N105" s="96">
        <f t="shared" si="9"/>
        <v>65100</v>
      </c>
      <c r="O105" s="95">
        <v>12855</v>
      </c>
      <c r="P105" s="96">
        <f t="shared" si="10"/>
        <v>64275</v>
      </c>
      <c r="Q105" s="97"/>
      <c r="R105" s="98">
        <f t="shared" si="11"/>
        <v>12490</v>
      </c>
      <c r="S105" s="99">
        <f t="shared" si="12"/>
        <v>636.43538556557337</v>
      </c>
      <c r="T105" s="100">
        <f t="shared" si="13"/>
        <v>5.0955595321503074E-2</v>
      </c>
      <c r="U105" s="101">
        <f t="shared" si="14"/>
        <v>12490</v>
      </c>
      <c r="V105" s="102">
        <f t="shared" si="15"/>
        <v>62450</v>
      </c>
    </row>
    <row r="106" spans="1:22" ht="99.95" customHeight="1" x14ac:dyDescent="0.25">
      <c r="A106" s="91">
        <v>4</v>
      </c>
      <c r="B106" s="91" t="s">
        <v>21</v>
      </c>
      <c r="C106" s="91" t="s">
        <v>170</v>
      </c>
      <c r="D106" s="91" t="s">
        <v>257</v>
      </c>
      <c r="E106" s="92" t="s">
        <v>44</v>
      </c>
      <c r="F106" s="92" t="s">
        <v>258</v>
      </c>
      <c r="G106" s="92">
        <v>20</v>
      </c>
      <c r="H106" s="92" t="s">
        <v>254</v>
      </c>
      <c r="I106" s="93"/>
      <c r="J106" s="94">
        <v>5</v>
      </c>
      <c r="K106" s="95">
        <v>38650</v>
      </c>
      <c r="L106" s="96">
        <f t="shared" si="8"/>
        <v>193250</v>
      </c>
      <c r="M106" s="95">
        <v>43400</v>
      </c>
      <c r="N106" s="96">
        <f t="shared" si="9"/>
        <v>217000</v>
      </c>
      <c r="O106" s="95">
        <v>42850</v>
      </c>
      <c r="P106" s="96">
        <f t="shared" si="10"/>
        <v>214250</v>
      </c>
      <c r="Q106" s="97"/>
      <c r="R106" s="98">
        <f t="shared" si="11"/>
        <v>41633.333333333336</v>
      </c>
      <c r="S106" s="99">
        <f t="shared" si="12"/>
        <v>2121.4512852185781</v>
      </c>
      <c r="T106" s="100">
        <f t="shared" si="13"/>
        <v>5.0955595321503074E-2</v>
      </c>
      <c r="U106" s="101">
        <f t="shared" si="14"/>
        <v>41633.333333333336</v>
      </c>
      <c r="V106" s="102">
        <f t="shared" si="15"/>
        <v>208166.66666666669</v>
      </c>
    </row>
    <row r="107" spans="1:22" ht="99.95" customHeight="1" x14ac:dyDescent="0.25">
      <c r="A107" s="91">
        <v>4</v>
      </c>
      <c r="B107" s="91" t="s">
        <v>21</v>
      </c>
      <c r="C107" s="91" t="s">
        <v>170</v>
      </c>
      <c r="D107" s="91" t="s">
        <v>259</v>
      </c>
      <c r="E107" s="92" t="s">
        <v>44</v>
      </c>
      <c r="F107" s="92" t="s">
        <v>260</v>
      </c>
      <c r="G107" s="92">
        <v>20</v>
      </c>
      <c r="H107" s="92" t="s">
        <v>254</v>
      </c>
      <c r="I107" s="93"/>
      <c r="J107" s="94">
        <v>15</v>
      </c>
      <c r="K107" s="95">
        <v>3092</v>
      </c>
      <c r="L107" s="96">
        <f t="shared" si="8"/>
        <v>46380</v>
      </c>
      <c r="M107" s="95">
        <v>3472</v>
      </c>
      <c r="N107" s="96">
        <f t="shared" si="9"/>
        <v>52080</v>
      </c>
      <c r="O107" s="95">
        <v>3428</v>
      </c>
      <c r="P107" s="96">
        <f t="shared" si="10"/>
        <v>51420</v>
      </c>
      <c r="Q107" s="97"/>
      <c r="R107" s="98">
        <f t="shared" si="11"/>
        <v>3330.6666666666665</v>
      </c>
      <c r="S107" s="99">
        <f t="shared" si="12"/>
        <v>169.71610281748625</v>
      </c>
      <c r="T107" s="100">
        <f t="shared" si="13"/>
        <v>5.095559532150308E-2</v>
      </c>
      <c r="U107" s="101">
        <f t="shared" si="14"/>
        <v>3330.6666666666665</v>
      </c>
      <c r="V107" s="102">
        <f t="shared" si="15"/>
        <v>49960</v>
      </c>
    </row>
    <row r="108" spans="1:22" ht="99.95" customHeight="1" x14ac:dyDescent="0.25">
      <c r="A108" s="91">
        <v>4</v>
      </c>
      <c r="B108" s="91" t="s">
        <v>21</v>
      </c>
      <c r="C108" s="91" t="s">
        <v>170</v>
      </c>
      <c r="D108" s="91" t="s">
        <v>261</v>
      </c>
      <c r="E108" s="92" t="s">
        <v>44</v>
      </c>
      <c r="F108" s="92" t="s">
        <v>262</v>
      </c>
      <c r="G108" s="92">
        <v>20</v>
      </c>
      <c r="H108" s="92" t="s">
        <v>254</v>
      </c>
      <c r="I108" s="93"/>
      <c r="J108" s="94">
        <v>5</v>
      </c>
      <c r="K108" s="95">
        <v>30920</v>
      </c>
      <c r="L108" s="96">
        <f t="shared" si="8"/>
        <v>154600</v>
      </c>
      <c r="M108" s="95">
        <v>34720</v>
      </c>
      <c r="N108" s="96">
        <f t="shared" si="9"/>
        <v>173600</v>
      </c>
      <c r="O108" s="95">
        <v>34280</v>
      </c>
      <c r="P108" s="96">
        <f t="shared" si="10"/>
        <v>171400</v>
      </c>
      <c r="Q108" s="97"/>
      <c r="R108" s="98">
        <f t="shared" si="11"/>
        <v>33306.666666666664</v>
      </c>
      <c r="S108" s="99">
        <f t="shared" si="12"/>
        <v>1697.1610281748622</v>
      </c>
      <c r="T108" s="100">
        <f t="shared" si="13"/>
        <v>5.0955595321503074E-2</v>
      </c>
      <c r="U108" s="101">
        <f t="shared" si="14"/>
        <v>33306.666666666664</v>
      </c>
      <c r="V108" s="102">
        <f t="shared" si="15"/>
        <v>166533.33333333331</v>
      </c>
    </row>
    <row r="109" spans="1:22" ht="99.95" customHeight="1" x14ac:dyDescent="0.25">
      <c r="A109" s="91">
        <v>4</v>
      </c>
      <c r="B109" s="91" t="s">
        <v>21</v>
      </c>
      <c r="C109" s="91" t="s">
        <v>170</v>
      </c>
      <c r="D109" s="91" t="s">
        <v>263</v>
      </c>
      <c r="E109" s="92" t="s">
        <v>44</v>
      </c>
      <c r="F109" s="92" t="s">
        <v>264</v>
      </c>
      <c r="G109" s="92">
        <v>20</v>
      </c>
      <c r="H109" s="92" t="s">
        <v>254</v>
      </c>
      <c r="I109" s="93"/>
      <c r="J109" s="94">
        <v>5</v>
      </c>
      <c r="K109" s="95">
        <v>30920</v>
      </c>
      <c r="L109" s="96">
        <f t="shared" si="8"/>
        <v>154600</v>
      </c>
      <c r="M109" s="95">
        <v>34720</v>
      </c>
      <c r="N109" s="96">
        <f t="shared" si="9"/>
        <v>173600</v>
      </c>
      <c r="O109" s="95">
        <v>34280</v>
      </c>
      <c r="P109" s="96">
        <f t="shared" si="10"/>
        <v>171400</v>
      </c>
      <c r="Q109" s="97"/>
      <c r="R109" s="98">
        <f t="shared" si="11"/>
        <v>33306.666666666664</v>
      </c>
      <c r="S109" s="99">
        <f t="shared" si="12"/>
        <v>1697.1610281748622</v>
      </c>
      <c r="T109" s="100">
        <f t="shared" si="13"/>
        <v>5.0955595321503074E-2</v>
      </c>
      <c r="U109" s="101">
        <f t="shared" si="14"/>
        <v>33306.666666666664</v>
      </c>
      <c r="V109" s="102">
        <f t="shared" si="15"/>
        <v>166533.33333333331</v>
      </c>
    </row>
    <row r="110" spans="1:22" ht="99.95" customHeight="1" x14ac:dyDescent="0.25">
      <c r="A110" s="91">
        <v>4</v>
      </c>
      <c r="B110" s="91" t="s">
        <v>21</v>
      </c>
      <c r="C110" s="91" t="s">
        <v>170</v>
      </c>
      <c r="D110" s="91" t="s">
        <v>265</v>
      </c>
      <c r="E110" s="92" t="s">
        <v>44</v>
      </c>
      <c r="F110" s="92" t="s">
        <v>266</v>
      </c>
      <c r="G110" s="92">
        <v>20</v>
      </c>
      <c r="H110" s="92" t="s">
        <v>254</v>
      </c>
      <c r="I110" s="93"/>
      <c r="J110" s="94">
        <v>50</v>
      </c>
      <c r="K110" s="95">
        <v>24736</v>
      </c>
      <c r="L110" s="96">
        <f t="shared" si="8"/>
        <v>1236800</v>
      </c>
      <c r="M110" s="95">
        <v>27776</v>
      </c>
      <c r="N110" s="96">
        <f t="shared" si="9"/>
        <v>1388800</v>
      </c>
      <c r="O110" s="95">
        <v>27424</v>
      </c>
      <c r="P110" s="96">
        <f t="shared" si="10"/>
        <v>1371200</v>
      </c>
      <c r="Q110" s="97"/>
      <c r="R110" s="98">
        <f t="shared" si="11"/>
        <v>26645.333333333332</v>
      </c>
      <c r="S110" s="99">
        <f t="shared" si="12"/>
        <v>1357.72882253989</v>
      </c>
      <c r="T110" s="100">
        <f t="shared" si="13"/>
        <v>5.095559532150308E-2</v>
      </c>
      <c r="U110" s="101">
        <f t="shared" si="14"/>
        <v>26645.333333333332</v>
      </c>
      <c r="V110" s="102">
        <f t="shared" si="15"/>
        <v>1332266.6666666665</v>
      </c>
    </row>
    <row r="111" spans="1:22" ht="99.95" customHeight="1" x14ac:dyDescent="0.25">
      <c r="A111" s="91">
        <v>4</v>
      </c>
      <c r="B111" s="91" t="s">
        <v>21</v>
      </c>
      <c r="C111" s="91" t="s">
        <v>170</v>
      </c>
      <c r="D111" s="91" t="s">
        <v>267</v>
      </c>
      <c r="E111" s="92" t="s">
        <v>55</v>
      </c>
      <c r="F111" s="92" t="s">
        <v>268</v>
      </c>
      <c r="G111" s="92"/>
      <c r="H111" s="92" t="s">
        <v>269</v>
      </c>
      <c r="I111" s="93"/>
      <c r="J111" s="94">
        <v>360</v>
      </c>
      <c r="K111" s="95">
        <v>12368</v>
      </c>
      <c r="L111" s="96">
        <f t="shared" si="8"/>
        <v>4452480</v>
      </c>
      <c r="M111" s="95">
        <v>13888</v>
      </c>
      <c r="N111" s="96">
        <f t="shared" si="9"/>
        <v>4999680</v>
      </c>
      <c r="O111" s="95">
        <v>13712</v>
      </c>
      <c r="P111" s="96">
        <f t="shared" si="10"/>
        <v>4936320</v>
      </c>
      <c r="Q111" s="97"/>
      <c r="R111" s="98">
        <f t="shared" si="11"/>
        <v>13322.666666666666</v>
      </c>
      <c r="S111" s="99">
        <f t="shared" si="12"/>
        <v>678.86441126994498</v>
      </c>
      <c r="T111" s="100">
        <f t="shared" si="13"/>
        <v>5.095559532150308E-2</v>
      </c>
      <c r="U111" s="101">
        <f t="shared" si="14"/>
        <v>13322.666666666666</v>
      </c>
      <c r="V111" s="102">
        <f t="shared" si="15"/>
        <v>4796160</v>
      </c>
    </row>
    <row r="112" spans="1:22" ht="99.95" customHeight="1" x14ac:dyDescent="0.25">
      <c r="A112" s="91">
        <v>4</v>
      </c>
      <c r="B112" s="91" t="s">
        <v>21</v>
      </c>
      <c r="C112" s="91" t="s">
        <v>170</v>
      </c>
      <c r="D112" s="91" t="s">
        <v>270</v>
      </c>
      <c r="E112" s="92" t="s">
        <v>44</v>
      </c>
      <c r="F112" s="92" t="s">
        <v>271</v>
      </c>
      <c r="G112" s="92"/>
      <c r="H112" s="92"/>
      <c r="I112" s="93"/>
      <c r="J112" s="94">
        <v>90</v>
      </c>
      <c r="K112" s="95">
        <v>8503</v>
      </c>
      <c r="L112" s="96">
        <f t="shared" si="8"/>
        <v>765270</v>
      </c>
      <c r="M112" s="95">
        <v>9548</v>
      </c>
      <c r="N112" s="96">
        <f t="shared" si="9"/>
        <v>859320</v>
      </c>
      <c r="O112" s="95">
        <v>9427</v>
      </c>
      <c r="P112" s="96">
        <f t="shared" si="10"/>
        <v>848430</v>
      </c>
      <c r="Q112" s="97"/>
      <c r="R112" s="98">
        <f t="shared" si="11"/>
        <v>9159.3333333333339</v>
      </c>
      <c r="S112" s="99">
        <f t="shared" si="12"/>
        <v>466.71928274808715</v>
      </c>
      <c r="T112" s="100">
        <f t="shared" si="13"/>
        <v>5.0955595321503074E-2</v>
      </c>
      <c r="U112" s="101">
        <f t="shared" si="14"/>
        <v>9159.3333333333339</v>
      </c>
      <c r="V112" s="102">
        <f t="shared" si="15"/>
        <v>824340</v>
      </c>
    </row>
    <row r="113" spans="1:22" ht="99.95" customHeight="1" x14ac:dyDescent="0.25">
      <c r="A113" s="91">
        <v>4</v>
      </c>
      <c r="B113" s="91" t="s">
        <v>21</v>
      </c>
      <c r="C113" s="91" t="s">
        <v>170</v>
      </c>
      <c r="D113" s="91" t="s">
        <v>272</v>
      </c>
      <c r="E113" s="92" t="s">
        <v>41</v>
      </c>
      <c r="F113" s="92" t="s">
        <v>273</v>
      </c>
      <c r="G113" s="92"/>
      <c r="H113" s="92"/>
      <c r="I113" s="93"/>
      <c r="J113" s="94">
        <v>20</v>
      </c>
      <c r="K113" s="95">
        <v>2319</v>
      </c>
      <c r="L113" s="96">
        <f t="shared" si="8"/>
        <v>46380</v>
      </c>
      <c r="M113" s="95">
        <v>2604</v>
      </c>
      <c r="N113" s="96">
        <f t="shared" si="9"/>
        <v>52080</v>
      </c>
      <c r="O113" s="95">
        <v>2571</v>
      </c>
      <c r="P113" s="96">
        <f t="shared" si="10"/>
        <v>51420</v>
      </c>
      <c r="Q113" s="97"/>
      <c r="R113" s="98">
        <f t="shared" si="11"/>
        <v>2498</v>
      </c>
      <c r="S113" s="99">
        <f t="shared" si="12"/>
        <v>127.28707711311466</v>
      </c>
      <c r="T113" s="100">
        <f t="shared" si="13"/>
        <v>5.0955595321503067E-2</v>
      </c>
      <c r="U113" s="101">
        <f t="shared" si="14"/>
        <v>2498</v>
      </c>
      <c r="V113" s="102">
        <f t="shared" si="15"/>
        <v>49960</v>
      </c>
    </row>
    <row r="114" spans="1:22" ht="99.95" customHeight="1" x14ac:dyDescent="0.25">
      <c r="A114" s="91">
        <v>4</v>
      </c>
      <c r="B114" s="91" t="s">
        <v>21</v>
      </c>
      <c r="C114" s="91" t="s">
        <v>170</v>
      </c>
      <c r="D114" s="91" t="s">
        <v>274</v>
      </c>
      <c r="E114" s="92" t="s">
        <v>41</v>
      </c>
      <c r="F114" s="92" t="s">
        <v>275</v>
      </c>
      <c r="G114" s="92">
        <v>20</v>
      </c>
      <c r="H114" s="92" t="s">
        <v>173</v>
      </c>
      <c r="I114" s="93"/>
      <c r="J114" s="94">
        <v>10</v>
      </c>
      <c r="K114" s="95">
        <v>10049</v>
      </c>
      <c r="L114" s="96">
        <f t="shared" si="8"/>
        <v>100490</v>
      </c>
      <c r="M114" s="95">
        <v>11284</v>
      </c>
      <c r="N114" s="96">
        <f t="shared" si="9"/>
        <v>112840</v>
      </c>
      <c r="O114" s="95">
        <v>11141</v>
      </c>
      <c r="P114" s="96">
        <f t="shared" si="10"/>
        <v>111410</v>
      </c>
      <c r="Q114" s="97"/>
      <c r="R114" s="98">
        <f t="shared" si="11"/>
        <v>10824.666666666666</v>
      </c>
      <c r="S114" s="99">
        <f t="shared" si="12"/>
        <v>551.57733415683026</v>
      </c>
      <c r="T114" s="100">
        <f t="shared" si="13"/>
        <v>5.0955595321503074E-2</v>
      </c>
      <c r="U114" s="101">
        <f t="shared" si="14"/>
        <v>10824.666666666666</v>
      </c>
      <c r="V114" s="102">
        <f t="shared" si="15"/>
        <v>108246.66666666666</v>
      </c>
    </row>
    <row r="115" spans="1:22" ht="99.95" customHeight="1" x14ac:dyDescent="0.25">
      <c r="A115" s="91">
        <v>4</v>
      </c>
      <c r="B115" s="91" t="s">
        <v>21</v>
      </c>
      <c r="C115" s="91" t="s">
        <v>170</v>
      </c>
      <c r="D115" s="91" t="s">
        <v>276</v>
      </c>
      <c r="E115" s="91" t="s">
        <v>44</v>
      </c>
      <c r="F115" s="91" t="s">
        <v>277</v>
      </c>
      <c r="G115" s="92">
        <v>20</v>
      </c>
      <c r="H115" s="92" t="s">
        <v>173</v>
      </c>
      <c r="I115" s="93"/>
      <c r="J115" s="94">
        <v>45</v>
      </c>
      <c r="K115" s="95">
        <v>3865</v>
      </c>
      <c r="L115" s="96">
        <f t="shared" si="8"/>
        <v>173925</v>
      </c>
      <c r="M115" s="95">
        <v>4340</v>
      </c>
      <c r="N115" s="96">
        <f t="shared" si="9"/>
        <v>195300</v>
      </c>
      <c r="O115" s="95">
        <v>4285</v>
      </c>
      <c r="P115" s="96">
        <f t="shared" si="10"/>
        <v>192825</v>
      </c>
      <c r="Q115" s="97"/>
      <c r="R115" s="98">
        <f t="shared" si="11"/>
        <v>4163.333333333333</v>
      </c>
      <c r="S115" s="99">
        <f t="shared" si="12"/>
        <v>212.14512852185777</v>
      </c>
      <c r="T115" s="100">
        <f t="shared" si="13"/>
        <v>5.0955595321503074E-2</v>
      </c>
      <c r="U115" s="101">
        <f t="shared" si="14"/>
        <v>4163.333333333333</v>
      </c>
      <c r="V115" s="102">
        <f t="shared" si="15"/>
        <v>187350</v>
      </c>
    </row>
    <row r="116" spans="1:22" ht="99.95" customHeight="1" x14ac:dyDescent="0.25">
      <c r="A116" s="91">
        <v>4</v>
      </c>
      <c r="B116" s="91" t="s">
        <v>21</v>
      </c>
      <c r="C116" s="91" t="s">
        <v>170</v>
      </c>
      <c r="D116" s="91" t="s">
        <v>278</v>
      </c>
      <c r="E116" s="91" t="s">
        <v>44</v>
      </c>
      <c r="F116" s="91" t="s">
        <v>279</v>
      </c>
      <c r="G116" s="92">
        <v>20</v>
      </c>
      <c r="H116" s="92" t="s">
        <v>173</v>
      </c>
      <c r="I116" s="93"/>
      <c r="J116" s="94">
        <v>20</v>
      </c>
      <c r="K116" s="95">
        <v>9276</v>
      </c>
      <c r="L116" s="96">
        <f t="shared" si="8"/>
        <v>185520</v>
      </c>
      <c r="M116" s="95">
        <v>10416</v>
      </c>
      <c r="N116" s="96">
        <f t="shared" si="9"/>
        <v>208320</v>
      </c>
      <c r="O116" s="95">
        <v>10284</v>
      </c>
      <c r="P116" s="96">
        <f t="shared" si="10"/>
        <v>205680</v>
      </c>
      <c r="Q116" s="97"/>
      <c r="R116" s="98">
        <f t="shared" si="11"/>
        <v>9992</v>
      </c>
      <c r="S116" s="99">
        <f t="shared" si="12"/>
        <v>509.14830845245865</v>
      </c>
      <c r="T116" s="100">
        <f t="shared" si="13"/>
        <v>5.0955595321503067E-2</v>
      </c>
      <c r="U116" s="101">
        <f t="shared" si="14"/>
        <v>9992</v>
      </c>
      <c r="V116" s="102">
        <f t="shared" si="15"/>
        <v>199840</v>
      </c>
    </row>
    <row r="117" spans="1:22" ht="99.95" customHeight="1" x14ac:dyDescent="0.25">
      <c r="A117" s="91">
        <v>4</v>
      </c>
      <c r="B117" s="91" t="s">
        <v>21</v>
      </c>
      <c r="C117" s="91" t="s">
        <v>170</v>
      </c>
      <c r="D117" s="91" t="s">
        <v>280</v>
      </c>
      <c r="E117" s="91" t="s">
        <v>44</v>
      </c>
      <c r="F117" s="91" t="s">
        <v>281</v>
      </c>
      <c r="G117" s="91">
        <v>50</v>
      </c>
      <c r="H117" s="92" t="s">
        <v>282</v>
      </c>
      <c r="I117" s="93" t="s">
        <v>283</v>
      </c>
      <c r="J117" s="94">
        <v>60</v>
      </c>
      <c r="K117" s="95">
        <v>15460</v>
      </c>
      <c r="L117" s="96">
        <f t="shared" si="8"/>
        <v>927600</v>
      </c>
      <c r="M117" s="95">
        <v>17360</v>
      </c>
      <c r="N117" s="96">
        <f t="shared" si="9"/>
        <v>1041600</v>
      </c>
      <c r="O117" s="95">
        <v>17140</v>
      </c>
      <c r="P117" s="96">
        <f t="shared" si="10"/>
        <v>1028400</v>
      </c>
      <c r="Q117" s="97"/>
      <c r="R117" s="98">
        <f t="shared" si="11"/>
        <v>16653.333333333332</v>
      </c>
      <c r="S117" s="99">
        <f t="shared" si="12"/>
        <v>848.58051408743108</v>
      </c>
      <c r="T117" s="100">
        <f t="shared" si="13"/>
        <v>5.0955595321503074E-2</v>
      </c>
      <c r="U117" s="101">
        <f t="shared" si="14"/>
        <v>16653.333333333332</v>
      </c>
      <c r="V117" s="102">
        <f t="shared" si="15"/>
        <v>999199.99999999988</v>
      </c>
    </row>
    <row r="118" spans="1:22" ht="99.95" customHeight="1" x14ac:dyDescent="0.25">
      <c r="A118" s="91">
        <v>4</v>
      </c>
      <c r="B118" s="91" t="s">
        <v>21</v>
      </c>
      <c r="C118" s="91" t="s">
        <v>170</v>
      </c>
      <c r="D118" s="92" t="s">
        <v>284</v>
      </c>
      <c r="E118" s="92" t="s">
        <v>24</v>
      </c>
      <c r="F118" s="92" t="s">
        <v>285</v>
      </c>
      <c r="G118" s="91">
        <v>50</v>
      </c>
      <c r="H118" s="92" t="s">
        <v>282</v>
      </c>
      <c r="I118" s="93" t="s">
        <v>283</v>
      </c>
      <c r="J118" s="94">
        <v>60</v>
      </c>
      <c r="K118" s="95">
        <v>21644</v>
      </c>
      <c r="L118" s="96">
        <f t="shared" si="8"/>
        <v>1298640</v>
      </c>
      <c r="M118" s="95">
        <v>24304</v>
      </c>
      <c r="N118" s="96">
        <f t="shared" si="9"/>
        <v>1458240</v>
      </c>
      <c r="O118" s="95">
        <v>23996</v>
      </c>
      <c r="P118" s="96">
        <f t="shared" si="10"/>
        <v>1439760</v>
      </c>
      <c r="Q118" s="97"/>
      <c r="R118" s="98">
        <f t="shared" si="11"/>
        <v>23314.666666666668</v>
      </c>
      <c r="S118" s="99">
        <f t="shared" si="12"/>
        <v>1188.0127197224035</v>
      </c>
      <c r="T118" s="100">
        <f t="shared" si="13"/>
        <v>5.0955595321503067E-2</v>
      </c>
      <c r="U118" s="101">
        <f t="shared" si="14"/>
        <v>23314.666666666668</v>
      </c>
      <c r="V118" s="102">
        <f t="shared" si="15"/>
        <v>1398880</v>
      </c>
    </row>
    <row r="119" spans="1:22" ht="99.95" customHeight="1" x14ac:dyDescent="0.25">
      <c r="A119" s="91">
        <v>4</v>
      </c>
      <c r="B119" s="91" t="s">
        <v>21</v>
      </c>
      <c r="C119" s="91" t="s">
        <v>170</v>
      </c>
      <c r="D119" s="91" t="s">
        <v>286</v>
      </c>
      <c r="E119" s="91" t="s">
        <v>24</v>
      </c>
      <c r="F119" s="91" t="s">
        <v>287</v>
      </c>
      <c r="G119" s="91">
        <v>100</v>
      </c>
      <c r="H119" s="92" t="s">
        <v>282</v>
      </c>
      <c r="I119" s="93" t="s">
        <v>288</v>
      </c>
      <c r="J119" s="94">
        <v>100</v>
      </c>
      <c r="K119" s="95">
        <v>6184</v>
      </c>
      <c r="L119" s="96">
        <f t="shared" si="8"/>
        <v>618400</v>
      </c>
      <c r="M119" s="95">
        <v>6944</v>
      </c>
      <c r="N119" s="96">
        <f t="shared" si="9"/>
        <v>694400</v>
      </c>
      <c r="O119" s="95">
        <v>6856</v>
      </c>
      <c r="P119" s="96">
        <f t="shared" si="10"/>
        <v>685600</v>
      </c>
      <c r="Q119" s="97"/>
      <c r="R119" s="98">
        <f t="shared" si="11"/>
        <v>6661.333333333333</v>
      </c>
      <c r="S119" s="99">
        <f t="shared" si="12"/>
        <v>339.43220563497249</v>
      </c>
      <c r="T119" s="100">
        <f t="shared" si="13"/>
        <v>5.095559532150308E-2</v>
      </c>
      <c r="U119" s="101">
        <f t="shared" si="14"/>
        <v>6661.333333333333</v>
      </c>
      <c r="V119" s="102">
        <f t="shared" si="15"/>
        <v>666133.33333333326</v>
      </c>
    </row>
    <row r="120" spans="1:22" ht="99.95" customHeight="1" x14ac:dyDescent="0.25">
      <c r="A120" s="91">
        <v>4</v>
      </c>
      <c r="B120" s="91" t="s">
        <v>21</v>
      </c>
      <c r="C120" s="91" t="s">
        <v>170</v>
      </c>
      <c r="D120" s="91" t="s">
        <v>289</v>
      </c>
      <c r="E120" s="91" t="s">
        <v>24</v>
      </c>
      <c r="F120" s="91" t="s">
        <v>290</v>
      </c>
      <c r="G120" s="92">
        <v>10</v>
      </c>
      <c r="H120" s="92" t="s">
        <v>282</v>
      </c>
      <c r="I120" s="93" t="s">
        <v>291</v>
      </c>
      <c r="J120" s="94">
        <v>60</v>
      </c>
      <c r="K120" s="95">
        <v>162000</v>
      </c>
      <c r="L120" s="96">
        <f t="shared" si="8"/>
        <v>9720000</v>
      </c>
      <c r="M120" s="95">
        <v>180000</v>
      </c>
      <c r="N120" s="96">
        <f t="shared" si="9"/>
        <v>10800000</v>
      </c>
      <c r="O120" s="95">
        <v>185000</v>
      </c>
      <c r="P120" s="96">
        <f t="shared" si="10"/>
        <v>11100000</v>
      </c>
      <c r="Q120" s="97"/>
      <c r="R120" s="98">
        <f t="shared" si="11"/>
        <v>175666.66666666666</v>
      </c>
      <c r="S120" s="99">
        <f t="shared" si="12"/>
        <v>9877.0215933527033</v>
      </c>
      <c r="T120" s="100">
        <f t="shared" si="13"/>
        <v>5.6225929373924309E-2</v>
      </c>
      <c r="U120" s="101">
        <f t="shared" si="14"/>
        <v>175666.66666666666</v>
      </c>
      <c r="V120" s="102">
        <f t="shared" si="15"/>
        <v>10540000</v>
      </c>
    </row>
    <row r="121" spans="1:22" ht="99.95" customHeight="1" x14ac:dyDescent="0.25">
      <c r="A121" s="91">
        <v>4</v>
      </c>
      <c r="B121" s="91" t="s">
        <v>21</v>
      </c>
      <c r="C121" s="91" t="s">
        <v>170</v>
      </c>
      <c r="D121" s="92" t="s">
        <v>292</v>
      </c>
      <c r="E121" s="91" t="s">
        <v>44</v>
      </c>
      <c r="F121" s="92" t="s">
        <v>293</v>
      </c>
      <c r="G121" s="92">
        <v>2</v>
      </c>
      <c r="H121" s="92" t="s">
        <v>294</v>
      </c>
      <c r="I121" s="93"/>
      <c r="J121" s="94">
        <v>2</v>
      </c>
      <c r="K121" s="95">
        <v>23190</v>
      </c>
      <c r="L121" s="96">
        <f t="shared" si="8"/>
        <v>46380</v>
      </c>
      <c r="M121" s="95">
        <v>26040</v>
      </c>
      <c r="N121" s="96">
        <f t="shared" si="9"/>
        <v>52080</v>
      </c>
      <c r="O121" s="95">
        <v>25710</v>
      </c>
      <c r="P121" s="96">
        <f t="shared" si="10"/>
        <v>51420</v>
      </c>
      <c r="Q121" s="97"/>
      <c r="R121" s="98">
        <f t="shared" si="11"/>
        <v>24980</v>
      </c>
      <c r="S121" s="99">
        <f t="shared" si="12"/>
        <v>1272.8707711311467</v>
      </c>
      <c r="T121" s="100">
        <f t="shared" si="13"/>
        <v>5.0955595321503074E-2</v>
      </c>
      <c r="U121" s="101">
        <f t="shared" si="14"/>
        <v>24980</v>
      </c>
      <c r="V121" s="102">
        <f t="shared" si="15"/>
        <v>49960</v>
      </c>
    </row>
    <row r="122" spans="1:22" ht="99.95" customHeight="1" x14ac:dyDescent="0.25">
      <c r="A122" s="91">
        <v>4</v>
      </c>
      <c r="B122" s="91" t="s">
        <v>21</v>
      </c>
      <c r="C122" s="91" t="s">
        <v>170</v>
      </c>
      <c r="D122" s="92" t="s">
        <v>295</v>
      </c>
      <c r="E122" s="91" t="s">
        <v>44</v>
      </c>
      <c r="F122" s="92" t="s">
        <v>293</v>
      </c>
      <c r="G122" s="92">
        <v>2</v>
      </c>
      <c r="H122" s="92" t="s">
        <v>294</v>
      </c>
      <c r="I122" s="93"/>
      <c r="J122" s="94">
        <v>2</v>
      </c>
      <c r="K122" s="95">
        <v>38650</v>
      </c>
      <c r="L122" s="96">
        <f t="shared" si="8"/>
        <v>77300</v>
      </c>
      <c r="M122" s="95">
        <v>43400</v>
      </c>
      <c r="N122" s="96">
        <f t="shared" si="9"/>
        <v>86800</v>
      </c>
      <c r="O122" s="95">
        <v>42850</v>
      </c>
      <c r="P122" s="96">
        <f t="shared" si="10"/>
        <v>85700</v>
      </c>
      <c r="Q122" s="97"/>
      <c r="R122" s="98">
        <f t="shared" si="11"/>
        <v>41633.333333333336</v>
      </c>
      <c r="S122" s="99">
        <f t="shared" si="12"/>
        <v>2121.4512852185781</v>
      </c>
      <c r="T122" s="100">
        <f t="shared" si="13"/>
        <v>5.0955595321503074E-2</v>
      </c>
      <c r="U122" s="101">
        <f t="shared" si="14"/>
        <v>41633.333333333336</v>
      </c>
      <c r="V122" s="102">
        <f t="shared" si="15"/>
        <v>83266.666666666672</v>
      </c>
    </row>
    <row r="123" spans="1:22" ht="99.95" customHeight="1" x14ac:dyDescent="0.25">
      <c r="A123" s="91">
        <v>4</v>
      </c>
      <c r="B123" s="91" t="s">
        <v>21</v>
      </c>
      <c r="C123" s="91" t="s">
        <v>170</v>
      </c>
      <c r="D123" s="92" t="s">
        <v>296</v>
      </c>
      <c r="E123" s="91" t="s">
        <v>44</v>
      </c>
      <c r="F123" s="92" t="s">
        <v>293</v>
      </c>
      <c r="G123" s="92">
        <v>2</v>
      </c>
      <c r="H123" s="92" t="s">
        <v>294</v>
      </c>
      <c r="I123" s="93"/>
      <c r="J123" s="94">
        <v>2</v>
      </c>
      <c r="K123" s="95">
        <v>30920</v>
      </c>
      <c r="L123" s="96">
        <f t="shared" si="8"/>
        <v>61840</v>
      </c>
      <c r="M123" s="95">
        <v>34720</v>
      </c>
      <c r="N123" s="96">
        <f t="shared" si="9"/>
        <v>69440</v>
      </c>
      <c r="O123" s="95">
        <v>34280</v>
      </c>
      <c r="P123" s="96">
        <f t="shared" si="10"/>
        <v>68560</v>
      </c>
      <c r="Q123" s="97"/>
      <c r="R123" s="98">
        <f t="shared" si="11"/>
        <v>33306.666666666664</v>
      </c>
      <c r="S123" s="99">
        <f t="shared" si="12"/>
        <v>1697.1610281748622</v>
      </c>
      <c r="T123" s="100">
        <f t="shared" si="13"/>
        <v>5.0955595321503074E-2</v>
      </c>
      <c r="U123" s="101">
        <f t="shared" si="14"/>
        <v>33306.666666666664</v>
      </c>
      <c r="V123" s="102">
        <f t="shared" si="15"/>
        <v>66613.333333333328</v>
      </c>
    </row>
    <row r="124" spans="1:22" ht="99.95" customHeight="1" x14ac:dyDescent="0.25">
      <c r="A124" s="91">
        <v>4</v>
      </c>
      <c r="B124" s="91" t="s">
        <v>21</v>
      </c>
      <c r="C124" s="91" t="s">
        <v>170</v>
      </c>
      <c r="D124" s="92" t="s">
        <v>297</v>
      </c>
      <c r="E124" s="91" t="s">
        <v>44</v>
      </c>
      <c r="F124" s="92" t="s">
        <v>293</v>
      </c>
      <c r="G124" s="92">
        <v>2</v>
      </c>
      <c r="H124" s="92" t="s">
        <v>294</v>
      </c>
      <c r="I124" s="93"/>
      <c r="J124" s="94">
        <v>2</v>
      </c>
      <c r="K124" s="95">
        <v>27055</v>
      </c>
      <c r="L124" s="96">
        <f t="shared" si="8"/>
        <v>54110</v>
      </c>
      <c r="M124" s="95">
        <v>30380</v>
      </c>
      <c r="N124" s="96">
        <f t="shared" si="9"/>
        <v>60760</v>
      </c>
      <c r="O124" s="95">
        <v>29995</v>
      </c>
      <c r="P124" s="96">
        <f t="shared" si="10"/>
        <v>59990</v>
      </c>
      <c r="Q124" s="97"/>
      <c r="R124" s="98">
        <f t="shared" si="11"/>
        <v>29143.333333333332</v>
      </c>
      <c r="S124" s="99">
        <f t="shared" si="12"/>
        <v>1485.0158996530045</v>
      </c>
      <c r="T124" s="100">
        <f t="shared" si="13"/>
        <v>5.0955595321503074E-2</v>
      </c>
      <c r="U124" s="101">
        <f t="shared" si="14"/>
        <v>29143.333333333332</v>
      </c>
      <c r="V124" s="102">
        <f t="shared" si="15"/>
        <v>58286.666666666664</v>
      </c>
    </row>
    <row r="125" spans="1:22" ht="99.95" customHeight="1" x14ac:dyDescent="0.25">
      <c r="A125" s="91">
        <v>4</v>
      </c>
      <c r="B125" s="91" t="s">
        <v>21</v>
      </c>
      <c r="C125" s="91" t="s">
        <v>170</v>
      </c>
      <c r="D125" s="92" t="s">
        <v>298</v>
      </c>
      <c r="E125" s="91" t="s">
        <v>44</v>
      </c>
      <c r="F125" s="92" t="s">
        <v>293</v>
      </c>
      <c r="G125" s="92">
        <v>2</v>
      </c>
      <c r="H125" s="92" t="s">
        <v>294</v>
      </c>
      <c r="I125" s="93"/>
      <c r="J125" s="94">
        <v>2</v>
      </c>
      <c r="K125" s="95">
        <v>23190</v>
      </c>
      <c r="L125" s="96">
        <f t="shared" si="8"/>
        <v>46380</v>
      </c>
      <c r="M125" s="95">
        <v>26040</v>
      </c>
      <c r="N125" s="96">
        <f t="shared" si="9"/>
        <v>52080</v>
      </c>
      <c r="O125" s="95">
        <v>25710</v>
      </c>
      <c r="P125" s="96">
        <f t="shared" si="10"/>
        <v>51420</v>
      </c>
      <c r="Q125" s="97"/>
      <c r="R125" s="98">
        <f t="shared" si="11"/>
        <v>24980</v>
      </c>
      <c r="S125" s="99">
        <f t="shared" si="12"/>
        <v>1272.8707711311467</v>
      </c>
      <c r="T125" s="100">
        <f t="shared" si="13"/>
        <v>5.0955595321503074E-2</v>
      </c>
      <c r="U125" s="101">
        <f t="shared" si="14"/>
        <v>24980</v>
      </c>
      <c r="V125" s="102">
        <f t="shared" si="15"/>
        <v>49960</v>
      </c>
    </row>
    <row r="126" spans="1:22" ht="99.95" customHeight="1" x14ac:dyDescent="0.25">
      <c r="A126" s="91">
        <v>4</v>
      </c>
      <c r="B126" s="91" t="s">
        <v>21</v>
      </c>
      <c r="C126" s="91" t="s">
        <v>170</v>
      </c>
      <c r="D126" s="92" t="s">
        <v>299</v>
      </c>
      <c r="E126" s="91" t="s">
        <v>44</v>
      </c>
      <c r="F126" s="92" t="s">
        <v>293</v>
      </c>
      <c r="G126" s="92">
        <v>2</v>
      </c>
      <c r="H126" s="91" t="s">
        <v>300</v>
      </c>
      <c r="I126" s="93"/>
      <c r="J126" s="94">
        <v>2</v>
      </c>
      <c r="K126" s="95">
        <v>23190</v>
      </c>
      <c r="L126" s="96">
        <f t="shared" si="8"/>
        <v>46380</v>
      </c>
      <c r="M126" s="95">
        <v>26040</v>
      </c>
      <c r="N126" s="96">
        <f t="shared" si="9"/>
        <v>52080</v>
      </c>
      <c r="O126" s="95">
        <v>25710</v>
      </c>
      <c r="P126" s="96">
        <f t="shared" si="10"/>
        <v>51420</v>
      </c>
      <c r="Q126" s="97"/>
      <c r="R126" s="98">
        <f t="shared" si="11"/>
        <v>24980</v>
      </c>
      <c r="S126" s="99">
        <f t="shared" si="12"/>
        <v>1272.8707711311467</v>
      </c>
      <c r="T126" s="100">
        <f t="shared" si="13"/>
        <v>5.0955595321503074E-2</v>
      </c>
      <c r="U126" s="101">
        <f t="shared" si="14"/>
        <v>24980</v>
      </c>
      <c r="V126" s="102">
        <f t="shared" si="15"/>
        <v>49960</v>
      </c>
    </row>
    <row r="127" spans="1:22" ht="99.95" customHeight="1" x14ac:dyDescent="0.25">
      <c r="A127" s="91">
        <v>4</v>
      </c>
      <c r="B127" s="91" t="s">
        <v>21</v>
      </c>
      <c r="C127" s="91" t="s">
        <v>170</v>
      </c>
      <c r="D127" s="92" t="s">
        <v>301</v>
      </c>
      <c r="E127" s="91" t="s">
        <v>44</v>
      </c>
      <c r="F127" s="92" t="s">
        <v>293</v>
      </c>
      <c r="G127" s="92">
        <v>2</v>
      </c>
      <c r="H127" s="92" t="s">
        <v>300</v>
      </c>
      <c r="I127" s="93"/>
      <c r="J127" s="94">
        <v>2</v>
      </c>
      <c r="K127" s="95">
        <v>23190</v>
      </c>
      <c r="L127" s="96">
        <f t="shared" si="8"/>
        <v>46380</v>
      </c>
      <c r="M127" s="95">
        <v>26040</v>
      </c>
      <c r="N127" s="96">
        <f t="shared" si="9"/>
        <v>52080</v>
      </c>
      <c r="O127" s="95">
        <v>25710</v>
      </c>
      <c r="P127" s="96">
        <f t="shared" si="10"/>
        <v>51420</v>
      </c>
      <c r="Q127" s="97"/>
      <c r="R127" s="98">
        <f t="shared" si="11"/>
        <v>24980</v>
      </c>
      <c r="S127" s="99">
        <f t="shared" si="12"/>
        <v>1272.8707711311467</v>
      </c>
      <c r="T127" s="100">
        <f t="shared" si="13"/>
        <v>5.0955595321503074E-2</v>
      </c>
      <c r="U127" s="101">
        <f t="shared" si="14"/>
        <v>24980</v>
      </c>
      <c r="V127" s="102">
        <f t="shared" si="15"/>
        <v>49960</v>
      </c>
    </row>
    <row r="128" spans="1:22" ht="99.95" customHeight="1" x14ac:dyDescent="0.25">
      <c r="A128" s="91">
        <v>4</v>
      </c>
      <c r="B128" s="91" t="s">
        <v>21</v>
      </c>
      <c r="C128" s="91" t="s">
        <v>170</v>
      </c>
      <c r="D128" s="92" t="s">
        <v>302</v>
      </c>
      <c r="E128" s="91" t="s">
        <v>44</v>
      </c>
      <c r="F128" s="92" t="s">
        <v>293</v>
      </c>
      <c r="G128" s="92">
        <v>2</v>
      </c>
      <c r="H128" s="92" t="s">
        <v>300</v>
      </c>
      <c r="I128" s="93"/>
      <c r="J128" s="94">
        <v>2</v>
      </c>
      <c r="K128" s="95">
        <v>38650</v>
      </c>
      <c r="L128" s="96">
        <f t="shared" si="8"/>
        <v>77300</v>
      </c>
      <c r="M128" s="95">
        <v>43400</v>
      </c>
      <c r="N128" s="96">
        <f t="shared" si="9"/>
        <v>86800</v>
      </c>
      <c r="O128" s="95">
        <v>42850</v>
      </c>
      <c r="P128" s="96">
        <f t="shared" si="10"/>
        <v>85700</v>
      </c>
      <c r="Q128" s="97"/>
      <c r="R128" s="98">
        <f t="shared" si="11"/>
        <v>41633.333333333336</v>
      </c>
      <c r="S128" s="99">
        <f t="shared" si="12"/>
        <v>2121.4512852185781</v>
      </c>
      <c r="T128" s="100">
        <f t="shared" si="13"/>
        <v>5.0955595321503074E-2</v>
      </c>
      <c r="U128" s="101">
        <f t="shared" si="14"/>
        <v>41633.333333333336</v>
      </c>
      <c r="V128" s="102">
        <f t="shared" si="15"/>
        <v>83266.666666666672</v>
      </c>
    </row>
    <row r="129" spans="1:22" ht="99.95" customHeight="1" x14ac:dyDescent="0.25">
      <c r="A129" s="91">
        <v>4</v>
      </c>
      <c r="B129" s="91" t="s">
        <v>21</v>
      </c>
      <c r="C129" s="91" t="s">
        <v>170</v>
      </c>
      <c r="D129" s="92" t="s">
        <v>303</v>
      </c>
      <c r="E129" s="91" t="s">
        <v>44</v>
      </c>
      <c r="F129" s="92" t="s">
        <v>293</v>
      </c>
      <c r="G129" s="92">
        <v>2</v>
      </c>
      <c r="H129" s="92" t="s">
        <v>300</v>
      </c>
      <c r="I129" s="93"/>
      <c r="J129" s="94">
        <v>2</v>
      </c>
      <c r="K129" s="95">
        <v>21644</v>
      </c>
      <c r="L129" s="96">
        <f t="shared" si="8"/>
        <v>43288</v>
      </c>
      <c r="M129" s="95">
        <v>24304</v>
      </c>
      <c r="N129" s="96">
        <f t="shared" si="9"/>
        <v>48608</v>
      </c>
      <c r="O129" s="95">
        <v>23996</v>
      </c>
      <c r="P129" s="96">
        <f t="shared" si="10"/>
        <v>47992</v>
      </c>
      <c r="Q129" s="97"/>
      <c r="R129" s="98">
        <f t="shared" si="11"/>
        <v>23314.666666666668</v>
      </c>
      <c r="S129" s="99">
        <f t="shared" si="12"/>
        <v>1188.0127197224035</v>
      </c>
      <c r="T129" s="100">
        <f t="shared" si="13"/>
        <v>5.0955595321503067E-2</v>
      </c>
      <c r="U129" s="101">
        <f t="shared" si="14"/>
        <v>23314.666666666668</v>
      </c>
      <c r="V129" s="102">
        <f t="shared" si="15"/>
        <v>46629.333333333336</v>
      </c>
    </row>
    <row r="130" spans="1:22" ht="99.95" customHeight="1" x14ac:dyDescent="0.25">
      <c r="A130" s="91">
        <v>4</v>
      </c>
      <c r="B130" s="91" t="s">
        <v>21</v>
      </c>
      <c r="C130" s="91" t="s">
        <v>170</v>
      </c>
      <c r="D130" s="91" t="s">
        <v>304</v>
      </c>
      <c r="E130" s="91" t="s">
        <v>44</v>
      </c>
      <c r="F130" s="92" t="s">
        <v>293</v>
      </c>
      <c r="G130" s="92">
        <v>2</v>
      </c>
      <c r="H130" s="92" t="s">
        <v>305</v>
      </c>
      <c r="I130" s="93"/>
      <c r="J130" s="94">
        <v>2</v>
      </c>
      <c r="K130" s="95">
        <v>20098</v>
      </c>
      <c r="L130" s="96">
        <f t="shared" si="8"/>
        <v>40196</v>
      </c>
      <c r="M130" s="95">
        <v>22568</v>
      </c>
      <c r="N130" s="96">
        <f t="shared" si="9"/>
        <v>45136</v>
      </c>
      <c r="O130" s="95">
        <v>22282</v>
      </c>
      <c r="P130" s="96">
        <f t="shared" si="10"/>
        <v>44564</v>
      </c>
      <c r="Q130" s="97"/>
      <c r="R130" s="98">
        <f t="shared" si="11"/>
        <v>21649.333333333332</v>
      </c>
      <c r="S130" s="99">
        <f t="shared" si="12"/>
        <v>1103.1546683136605</v>
      </c>
      <c r="T130" s="100">
        <f t="shared" si="13"/>
        <v>5.0955595321503074E-2</v>
      </c>
      <c r="U130" s="101">
        <f t="shared" si="14"/>
        <v>21649.333333333332</v>
      </c>
      <c r="V130" s="102">
        <f t="shared" si="15"/>
        <v>43298.666666666664</v>
      </c>
    </row>
    <row r="131" spans="1:22" ht="99.95" customHeight="1" x14ac:dyDescent="0.25">
      <c r="A131" s="91">
        <v>4</v>
      </c>
      <c r="B131" s="91" t="s">
        <v>21</v>
      </c>
      <c r="C131" s="91" t="s">
        <v>170</v>
      </c>
      <c r="D131" s="92" t="s">
        <v>306</v>
      </c>
      <c r="E131" s="91" t="s">
        <v>44</v>
      </c>
      <c r="F131" s="92" t="s">
        <v>293</v>
      </c>
      <c r="G131" s="92">
        <v>2</v>
      </c>
      <c r="H131" s="92" t="s">
        <v>305</v>
      </c>
      <c r="I131" s="93"/>
      <c r="J131" s="94">
        <v>2</v>
      </c>
      <c r="K131" s="95">
        <v>32466</v>
      </c>
      <c r="L131" s="96">
        <f t="shared" ref="L131:L194" si="16">K131*J131</f>
        <v>64932</v>
      </c>
      <c r="M131" s="95">
        <v>36456</v>
      </c>
      <c r="N131" s="96">
        <f t="shared" ref="N131:N194" si="17">M131*J131</f>
        <v>72912</v>
      </c>
      <c r="O131" s="95">
        <v>35994</v>
      </c>
      <c r="P131" s="96">
        <f t="shared" ref="P131:P194" si="18">O131*J131</f>
        <v>71988</v>
      </c>
      <c r="Q131" s="97"/>
      <c r="R131" s="98">
        <f t="shared" si="11"/>
        <v>34972</v>
      </c>
      <c r="S131" s="99">
        <f t="shared" si="12"/>
        <v>1782.0190795836054</v>
      </c>
      <c r="T131" s="100">
        <f t="shared" si="13"/>
        <v>5.0955595321503074E-2</v>
      </c>
      <c r="U131" s="101">
        <f t="shared" si="14"/>
        <v>34972</v>
      </c>
      <c r="V131" s="102">
        <f t="shared" si="15"/>
        <v>69944</v>
      </c>
    </row>
    <row r="132" spans="1:22" ht="99.95" customHeight="1" x14ac:dyDescent="0.25">
      <c r="A132" s="91">
        <v>4</v>
      </c>
      <c r="B132" s="91" t="s">
        <v>21</v>
      </c>
      <c r="C132" s="91" t="s">
        <v>170</v>
      </c>
      <c r="D132" s="92" t="s">
        <v>307</v>
      </c>
      <c r="E132" s="91" t="s">
        <v>44</v>
      </c>
      <c r="F132" s="92" t="s">
        <v>293</v>
      </c>
      <c r="G132" s="92">
        <v>2</v>
      </c>
      <c r="H132" s="92" t="s">
        <v>305</v>
      </c>
      <c r="I132" s="93"/>
      <c r="J132" s="94">
        <v>2</v>
      </c>
      <c r="K132" s="95">
        <v>24736</v>
      </c>
      <c r="L132" s="96">
        <f t="shared" si="16"/>
        <v>49472</v>
      </c>
      <c r="M132" s="95">
        <v>27776</v>
      </c>
      <c r="N132" s="96">
        <f t="shared" si="17"/>
        <v>55552</v>
      </c>
      <c r="O132" s="95">
        <v>27424</v>
      </c>
      <c r="P132" s="96">
        <f t="shared" si="18"/>
        <v>54848</v>
      </c>
      <c r="Q132" s="97"/>
      <c r="R132" s="98">
        <f t="shared" ref="R132:R195" si="19">AVERAGE(K132,M132,O132)</f>
        <v>26645.333333333332</v>
      </c>
      <c r="S132" s="99">
        <f t="shared" ref="S132:S195" si="20">_xlfn.STDEV.P(M132,O132,K132)</f>
        <v>1357.72882253989</v>
      </c>
      <c r="T132" s="100">
        <f t="shared" ref="T132:T195" si="21">S132/R132</f>
        <v>5.095559532150308E-2</v>
      </c>
      <c r="U132" s="101">
        <f t="shared" ref="U132:U195" si="22">R132</f>
        <v>26645.333333333332</v>
      </c>
      <c r="V132" s="102">
        <f t="shared" si="15"/>
        <v>53290.666666666664</v>
      </c>
    </row>
    <row r="133" spans="1:22" ht="99.95" customHeight="1" x14ac:dyDescent="0.25">
      <c r="A133" s="91">
        <v>4</v>
      </c>
      <c r="B133" s="91" t="s">
        <v>21</v>
      </c>
      <c r="C133" s="91" t="s">
        <v>170</v>
      </c>
      <c r="D133" s="92" t="s">
        <v>308</v>
      </c>
      <c r="E133" s="91" t="s">
        <v>44</v>
      </c>
      <c r="F133" s="92" t="s">
        <v>293</v>
      </c>
      <c r="G133" s="92">
        <v>2</v>
      </c>
      <c r="H133" s="92" t="s">
        <v>305</v>
      </c>
      <c r="I133" s="93"/>
      <c r="J133" s="94">
        <v>2</v>
      </c>
      <c r="K133" s="95">
        <v>20871</v>
      </c>
      <c r="L133" s="96">
        <f t="shared" si="16"/>
        <v>41742</v>
      </c>
      <c r="M133" s="95">
        <v>23436</v>
      </c>
      <c r="N133" s="96">
        <f t="shared" si="17"/>
        <v>46872</v>
      </c>
      <c r="O133" s="95">
        <v>23139</v>
      </c>
      <c r="P133" s="96">
        <f t="shared" si="18"/>
        <v>46278</v>
      </c>
      <c r="Q133" s="97"/>
      <c r="R133" s="98">
        <f t="shared" si="19"/>
        <v>22482</v>
      </c>
      <c r="S133" s="99">
        <f t="shared" si="20"/>
        <v>1145.583694018032</v>
      </c>
      <c r="T133" s="100">
        <f t="shared" si="21"/>
        <v>5.0955595321503067E-2</v>
      </c>
      <c r="U133" s="101">
        <f t="shared" si="22"/>
        <v>22482</v>
      </c>
      <c r="V133" s="102">
        <f t="shared" ref="V133:V196" si="23">+U133*J133</f>
        <v>44964</v>
      </c>
    </row>
    <row r="134" spans="1:22" ht="99.95" customHeight="1" x14ac:dyDescent="0.25">
      <c r="A134" s="91">
        <v>4</v>
      </c>
      <c r="B134" s="91" t="s">
        <v>21</v>
      </c>
      <c r="C134" s="91" t="s">
        <v>170</v>
      </c>
      <c r="D134" s="92" t="s">
        <v>309</v>
      </c>
      <c r="E134" s="91" t="s">
        <v>44</v>
      </c>
      <c r="F134" s="92" t="s">
        <v>293</v>
      </c>
      <c r="G134" s="92">
        <v>2</v>
      </c>
      <c r="H134" s="92" t="s">
        <v>305</v>
      </c>
      <c r="I134" s="93"/>
      <c r="J134" s="94">
        <v>2</v>
      </c>
      <c r="K134" s="95">
        <v>23190</v>
      </c>
      <c r="L134" s="96">
        <f t="shared" si="16"/>
        <v>46380</v>
      </c>
      <c r="M134" s="95">
        <v>26040</v>
      </c>
      <c r="N134" s="96">
        <f t="shared" si="17"/>
        <v>52080</v>
      </c>
      <c r="O134" s="95">
        <v>25710</v>
      </c>
      <c r="P134" s="96">
        <f t="shared" si="18"/>
        <v>51420</v>
      </c>
      <c r="Q134" s="97"/>
      <c r="R134" s="98">
        <f t="shared" si="19"/>
        <v>24980</v>
      </c>
      <c r="S134" s="99">
        <f t="shared" si="20"/>
        <v>1272.8707711311467</v>
      </c>
      <c r="T134" s="100">
        <f t="shared" si="21"/>
        <v>5.0955595321503074E-2</v>
      </c>
      <c r="U134" s="101">
        <f t="shared" si="22"/>
        <v>24980</v>
      </c>
      <c r="V134" s="102">
        <f t="shared" si="23"/>
        <v>49960</v>
      </c>
    </row>
    <row r="135" spans="1:22" ht="99.95" customHeight="1" x14ac:dyDescent="0.25">
      <c r="A135" s="91">
        <v>4</v>
      </c>
      <c r="B135" s="91" t="s">
        <v>21</v>
      </c>
      <c r="C135" s="91" t="s">
        <v>170</v>
      </c>
      <c r="D135" s="92" t="s">
        <v>310</v>
      </c>
      <c r="E135" s="91" t="s">
        <v>44</v>
      </c>
      <c r="F135" s="92" t="s">
        <v>293</v>
      </c>
      <c r="G135" s="92">
        <v>2</v>
      </c>
      <c r="H135" s="92" t="s">
        <v>311</v>
      </c>
      <c r="I135" s="93"/>
      <c r="J135" s="94">
        <v>2</v>
      </c>
      <c r="K135" s="95">
        <v>27055</v>
      </c>
      <c r="L135" s="96">
        <f t="shared" si="16"/>
        <v>54110</v>
      </c>
      <c r="M135" s="95">
        <v>30380</v>
      </c>
      <c r="N135" s="96">
        <f t="shared" si="17"/>
        <v>60760</v>
      </c>
      <c r="O135" s="95">
        <v>29995</v>
      </c>
      <c r="P135" s="96">
        <f t="shared" si="18"/>
        <v>59990</v>
      </c>
      <c r="Q135" s="97"/>
      <c r="R135" s="98">
        <f t="shared" si="19"/>
        <v>29143.333333333332</v>
      </c>
      <c r="S135" s="99">
        <f t="shared" si="20"/>
        <v>1485.0158996530045</v>
      </c>
      <c r="T135" s="100">
        <f t="shared" si="21"/>
        <v>5.0955595321503074E-2</v>
      </c>
      <c r="U135" s="101">
        <f t="shared" si="22"/>
        <v>29143.333333333332</v>
      </c>
      <c r="V135" s="102">
        <f t="shared" si="23"/>
        <v>58286.666666666664</v>
      </c>
    </row>
    <row r="136" spans="1:22" ht="99.95" customHeight="1" x14ac:dyDescent="0.25">
      <c r="A136" s="91">
        <v>4</v>
      </c>
      <c r="B136" s="91" t="s">
        <v>21</v>
      </c>
      <c r="C136" s="91" t="s">
        <v>170</v>
      </c>
      <c r="D136" s="92" t="s">
        <v>312</v>
      </c>
      <c r="E136" s="91" t="s">
        <v>44</v>
      </c>
      <c r="F136" s="92" t="s">
        <v>293</v>
      </c>
      <c r="G136" s="92">
        <v>2</v>
      </c>
      <c r="H136" s="92" t="s">
        <v>311</v>
      </c>
      <c r="I136" s="93"/>
      <c r="J136" s="94">
        <v>2</v>
      </c>
      <c r="K136" s="95">
        <v>20871</v>
      </c>
      <c r="L136" s="96">
        <f t="shared" si="16"/>
        <v>41742</v>
      </c>
      <c r="M136" s="95">
        <v>23436</v>
      </c>
      <c r="N136" s="96">
        <f t="shared" si="17"/>
        <v>46872</v>
      </c>
      <c r="O136" s="95">
        <v>23139</v>
      </c>
      <c r="P136" s="96">
        <f t="shared" si="18"/>
        <v>46278</v>
      </c>
      <c r="Q136" s="97"/>
      <c r="R136" s="98">
        <f t="shared" si="19"/>
        <v>22482</v>
      </c>
      <c r="S136" s="99">
        <f t="shared" si="20"/>
        <v>1145.583694018032</v>
      </c>
      <c r="T136" s="100">
        <f t="shared" si="21"/>
        <v>5.0955595321503067E-2</v>
      </c>
      <c r="U136" s="101">
        <f t="shared" si="22"/>
        <v>22482</v>
      </c>
      <c r="V136" s="102">
        <f t="shared" si="23"/>
        <v>44964</v>
      </c>
    </row>
    <row r="137" spans="1:22" ht="99.95" customHeight="1" x14ac:dyDescent="0.25">
      <c r="A137" s="91">
        <v>4</v>
      </c>
      <c r="B137" s="91" t="s">
        <v>21</v>
      </c>
      <c r="C137" s="91" t="s">
        <v>170</v>
      </c>
      <c r="D137" s="92" t="s">
        <v>313</v>
      </c>
      <c r="E137" s="91" t="s">
        <v>44</v>
      </c>
      <c r="F137" s="92" t="s">
        <v>293</v>
      </c>
      <c r="G137" s="92">
        <v>2</v>
      </c>
      <c r="H137" s="92" t="s">
        <v>311</v>
      </c>
      <c r="I137" s="93"/>
      <c r="J137" s="94">
        <v>2</v>
      </c>
      <c r="K137" s="95">
        <v>18552</v>
      </c>
      <c r="L137" s="96">
        <f t="shared" si="16"/>
        <v>37104</v>
      </c>
      <c r="M137" s="95">
        <v>20832</v>
      </c>
      <c r="N137" s="96">
        <f t="shared" si="17"/>
        <v>41664</v>
      </c>
      <c r="O137" s="95">
        <v>20568</v>
      </c>
      <c r="P137" s="96">
        <f t="shared" si="18"/>
        <v>41136</v>
      </c>
      <c r="Q137" s="97"/>
      <c r="R137" s="98">
        <f t="shared" si="19"/>
        <v>19984</v>
      </c>
      <c r="S137" s="99">
        <f t="shared" si="20"/>
        <v>1018.2966169049173</v>
      </c>
      <c r="T137" s="100">
        <f t="shared" si="21"/>
        <v>5.0955595321503067E-2</v>
      </c>
      <c r="U137" s="101">
        <f t="shared" si="22"/>
        <v>19984</v>
      </c>
      <c r="V137" s="102">
        <f t="shared" si="23"/>
        <v>39968</v>
      </c>
    </row>
    <row r="138" spans="1:22" ht="99.95" customHeight="1" x14ac:dyDescent="0.25">
      <c r="A138" s="91">
        <v>4</v>
      </c>
      <c r="B138" s="91" t="s">
        <v>21</v>
      </c>
      <c r="C138" s="91" t="s">
        <v>170</v>
      </c>
      <c r="D138" s="92" t="s">
        <v>314</v>
      </c>
      <c r="E138" s="91" t="s">
        <v>44</v>
      </c>
      <c r="F138" s="92" t="s">
        <v>293</v>
      </c>
      <c r="G138" s="92">
        <v>2</v>
      </c>
      <c r="H138" s="92" t="s">
        <v>311</v>
      </c>
      <c r="I138" s="93"/>
      <c r="J138" s="94">
        <v>2</v>
      </c>
      <c r="K138" s="95">
        <v>30920</v>
      </c>
      <c r="L138" s="96">
        <f t="shared" si="16"/>
        <v>61840</v>
      </c>
      <c r="M138" s="95">
        <v>34720</v>
      </c>
      <c r="N138" s="96">
        <f t="shared" si="17"/>
        <v>69440</v>
      </c>
      <c r="O138" s="95">
        <v>34280</v>
      </c>
      <c r="P138" s="96">
        <f t="shared" si="18"/>
        <v>68560</v>
      </c>
      <c r="Q138" s="97"/>
      <c r="R138" s="98">
        <f t="shared" si="19"/>
        <v>33306.666666666664</v>
      </c>
      <c r="S138" s="99">
        <f t="shared" si="20"/>
        <v>1697.1610281748622</v>
      </c>
      <c r="T138" s="100">
        <f t="shared" si="21"/>
        <v>5.0955595321503074E-2</v>
      </c>
      <c r="U138" s="101">
        <f t="shared" si="22"/>
        <v>33306.666666666664</v>
      </c>
      <c r="V138" s="102">
        <f t="shared" si="23"/>
        <v>66613.333333333328</v>
      </c>
    </row>
    <row r="139" spans="1:22" ht="99.95" customHeight="1" x14ac:dyDescent="0.25">
      <c r="A139" s="91">
        <v>4</v>
      </c>
      <c r="B139" s="91" t="s">
        <v>21</v>
      </c>
      <c r="C139" s="91" t="s">
        <v>170</v>
      </c>
      <c r="D139" s="92" t="s">
        <v>315</v>
      </c>
      <c r="E139" s="91" t="s">
        <v>44</v>
      </c>
      <c r="F139" s="92" t="s">
        <v>293</v>
      </c>
      <c r="G139" s="92">
        <v>2</v>
      </c>
      <c r="H139" s="92" t="s">
        <v>311</v>
      </c>
      <c r="I139" s="93"/>
      <c r="J139" s="94">
        <v>2</v>
      </c>
      <c r="K139" s="95">
        <v>25509</v>
      </c>
      <c r="L139" s="96">
        <f t="shared" si="16"/>
        <v>51018</v>
      </c>
      <c r="M139" s="95">
        <v>28644</v>
      </c>
      <c r="N139" s="96">
        <f t="shared" si="17"/>
        <v>57288</v>
      </c>
      <c r="O139" s="95">
        <v>28281</v>
      </c>
      <c r="P139" s="96">
        <f t="shared" si="18"/>
        <v>56562</v>
      </c>
      <c r="Q139" s="97"/>
      <c r="R139" s="98">
        <f t="shared" si="19"/>
        <v>27478</v>
      </c>
      <c r="S139" s="99">
        <f t="shared" si="20"/>
        <v>1400.1578482442615</v>
      </c>
      <c r="T139" s="100">
        <f t="shared" si="21"/>
        <v>5.0955595321503074E-2</v>
      </c>
      <c r="U139" s="101">
        <f t="shared" si="22"/>
        <v>27478</v>
      </c>
      <c r="V139" s="102">
        <f t="shared" si="23"/>
        <v>54956</v>
      </c>
    </row>
    <row r="140" spans="1:22" ht="99.95" customHeight="1" x14ac:dyDescent="0.25">
      <c r="A140" s="91">
        <v>4</v>
      </c>
      <c r="B140" s="91" t="s">
        <v>21</v>
      </c>
      <c r="C140" s="91" t="s">
        <v>170</v>
      </c>
      <c r="D140" s="92" t="s">
        <v>316</v>
      </c>
      <c r="E140" s="91" t="s">
        <v>44</v>
      </c>
      <c r="F140" s="92" t="s">
        <v>293</v>
      </c>
      <c r="G140" s="92">
        <v>2</v>
      </c>
      <c r="H140" s="92" t="s">
        <v>74</v>
      </c>
      <c r="I140" s="93"/>
      <c r="J140" s="94">
        <v>2</v>
      </c>
      <c r="K140" s="95">
        <v>11595</v>
      </c>
      <c r="L140" s="96">
        <f t="shared" si="16"/>
        <v>23190</v>
      </c>
      <c r="M140" s="95">
        <v>13020</v>
      </c>
      <c r="N140" s="96">
        <f t="shared" si="17"/>
        <v>26040</v>
      </c>
      <c r="O140" s="95">
        <v>12855</v>
      </c>
      <c r="P140" s="96">
        <f t="shared" si="18"/>
        <v>25710</v>
      </c>
      <c r="Q140" s="97"/>
      <c r="R140" s="98">
        <f t="shared" si="19"/>
        <v>12490</v>
      </c>
      <c r="S140" s="99">
        <f t="shared" si="20"/>
        <v>636.43538556557337</v>
      </c>
      <c r="T140" s="100">
        <f t="shared" si="21"/>
        <v>5.0955595321503074E-2</v>
      </c>
      <c r="U140" s="101">
        <f t="shared" si="22"/>
        <v>12490</v>
      </c>
      <c r="V140" s="102">
        <f t="shared" si="23"/>
        <v>24980</v>
      </c>
    </row>
    <row r="141" spans="1:22" ht="99.95" customHeight="1" x14ac:dyDescent="0.25">
      <c r="A141" s="91">
        <v>4</v>
      </c>
      <c r="B141" s="91" t="s">
        <v>21</v>
      </c>
      <c r="C141" s="91" t="s">
        <v>170</v>
      </c>
      <c r="D141" s="92" t="s">
        <v>317</v>
      </c>
      <c r="E141" s="91" t="s">
        <v>44</v>
      </c>
      <c r="F141" s="92" t="s">
        <v>293</v>
      </c>
      <c r="G141" s="92">
        <v>2</v>
      </c>
      <c r="H141" s="92" t="s">
        <v>74</v>
      </c>
      <c r="I141" s="93"/>
      <c r="J141" s="94">
        <v>2</v>
      </c>
      <c r="K141" s="95">
        <v>11595</v>
      </c>
      <c r="L141" s="96">
        <f t="shared" si="16"/>
        <v>23190</v>
      </c>
      <c r="M141" s="95">
        <v>13020</v>
      </c>
      <c r="N141" s="96">
        <f t="shared" si="17"/>
        <v>26040</v>
      </c>
      <c r="O141" s="95">
        <v>12855</v>
      </c>
      <c r="P141" s="96">
        <f t="shared" si="18"/>
        <v>25710</v>
      </c>
      <c r="Q141" s="97"/>
      <c r="R141" s="98">
        <f t="shared" si="19"/>
        <v>12490</v>
      </c>
      <c r="S141" s="99">
        <f t="shared" si="20"/>
        <v>636.43538556557337</v>
      </c>
      <c r="T141" s="100">
        <f t="shared" si="21"/>
        <v>5.0955595321503074E-2</v>
      </c>
      <c r="U141" s="101">
        <f t="shared" si="22"/>
        <v>12490</v>
      </c>
      <c r="V141" s="102">
        <f t="shared" si="23"/>
        <v>24980</v>
      </c>
    </row>
    <row r="142" spans="1:22" ht="99.95" customHeight="1" x14ac:dyDescent="0.25">
      <c r="A142" s="91">
        <v>4</v>
      </c>
      <c r="B142" s="91" t="s">
        <v>21</v>
      </c>
      <c r="C142" s="91" t="s">
        <v>170</v>
      </c>
      <c r="D142" s="92" t="s">
        <v>318</v>
      </c>
      <c r="E142" s="91" t="s">
        <v>44</v>
      </c>
      <c r="F142" s="92" t="s">
        <v>293</v>
      </c>
      <c r="G142" s="92">
        <v>2</v>
      </c>
      <c r="H142" s="92" t="s">
        <v>74</v>
      </c>
      <c r="I142" s="93"/>
      <c r="J142" s="94">
        <v>2</v>
      </c>
      <c r="K142" s="95">
        <v>14687</v>
      </c>
      <c r="L142" s="96">
        <f t="shared" si="16"/>
        <v>29374</v>
      </c>
      <c r="M142" s="95">
        <v>16492</v>
      </c>
      <c r="N142" s="96">
        <f t="shared" si="17"/>
        <v>32984</v>
      </c>
      <c r="O142" s="95">
        <v>16283</v>
      </c>
      <c r="P142" s="96">
        <f t="shared" si="18"/>
        <v>32566</v>
      </c>
      <c r="Q142" s="97"/>
      <c r="R142" s="98">
        <f t="shared" si="19"/>
        <v>15820.666666666666</v>
      </c>
      <c r="S142" s="99">
        <f t="shared" si="20"/>
        <v>806.15148838305959</v>
      </c>
      <c r="T142" s="100">
        <f t="shared" si="21"/>
        <v>5.0955595321503074E-2</v>
      </c>
      <c r="U142" s="101">
        <f t="shared" si="22"/>
        <v>15820.666666666666</v>
      </c>
      <c r="V142" s="102">
        <f t="shared" si="23"/>
        <v>31641.333333333332</v>
      </c>
    </row>
    <row r="143" spans="1:22" ht="99.95" customHeight="1" x14ac:dyDescent="0.25">
      <c r="A143" s="91">
        <v>4</v>
      </c>
      <c r="B143" s="91" t="s">
        <v>21</v>
      </c>
      <c r="C143" s="91" t="s">
        <v>170</v>
      </c>
      <c r="D143" s="92" t="s">
        <v>319</v>
      </c>
      <c r="E143" s="91" t="s">
        <v>44</v>
      </c>
      <c r="F143" s="92" t="s">
        <v>293</v>
      </c>
      <c r="G143" s="92">
        <v>2</v>
      </c>
      <c r="H143" s="92" t="s">
        <v>74</v>
      </c>
      <c r="I143" s="93"/>
      <c r="J143" s="94">
        <v>2</v>
      </c>
      <c r="K143" s="95">
        <v>9276</v>
      </c>
      <c r="L143" s="96">
        <f t="shared" si="16"/>
        <v>18552</v>
      </c>
      <c r="M143" s="95">
        <v>10416</v>
      </c>
      <c r="N143" s="96">
        <f t="shared" si="17"/>
        <v>20832</v>
      </c>
      <c r="O143" s="95">
        <v>10284</v>
      </c>
      <c r="P143" s="96">
        <f t="shared" si="18"/>
        <v>20568</v>
      </c>
      <c r="Q143" s="97"/>
      <c r="R143" s="98">
        <f t="shared" si="19"/>
        <v>9992</v>
      </c>
      <c r="S143" s="99">
        <f t="shared" si="20"/>
        <v>509.14830845245865</v>
      </c>
      <c r="T143" s="100">
        <f t="shared" si="21"/>
        <v>5.0955595321503067E-2</v>
      </c>
      <c r="U143" s="101">
        <f t="shared" si="22"/>
        <v>9992</v>
      </c>
      <c r="V143" s="102">
        <f t="shared" si="23"/>
        <v>19984</v>
      </c>
    </row>
    <row r="144" spans="1:22" ht="99.95" customHeight="1" x14ac:dyDescent="0.25">
      <c r="A144" s="91">
        <v>4</v>
      </c>
      <c r="B144" s="91" t="s">
        <v>21</v>
      </c>
      <c r="C144" s="91" t="s">
        <v>170</v>
      </c>
      <c r="D144" s="92" t="s">
        <v>320</v>
      </c>
      <c r="E144" s="91" t="s">
        <v>44</v>
      </c>
      <c r="F144" s="92" t="s">
        <v>293</v>
      </c>
      <c r="G144" s="92">
        <v>2</v>
      </c>
      <c r="H144" s="92" t="s">
        <v>74</v>
      </c>
      <c r="I144" s="93"/>
      <c r="J144" s="94">
        <v>2</v>
      </c>
      <c r="K144" s="95">
        <v>20098</v>
      </c>
      <c r="L144" s="96">
        <f t="shared" si="16"/>
        <v>40196</v>
      </c>
      <c r="M144" s="95">
        <v>22568</v>
      </c>
      <c r="N144" s="96">
        <f t="shared" si="17"/>
        <v>45136</v>
      </c>
      <c r="O144" s="95">
        <v>22282</v>
      </c>
      <c r="P144" s="96">
        <f t="shared" si="18"/>
        <v>44564</v>
      </c>
      <c r="Q144" s="97"/>
      <c r="R144" s="98">
        <f t="shared" si="19"/>
        <v>21649.333333333332</v>
      </c>
      <c r="S144" s="99">
        <f t="shared" si="20"/>
        <v>1103.1546683136605</v>
      </c>
      <c r="T144" s="100">
        <f t="shared" si="21"/>
        <v>5.0955595321503074E-2</v>
      </c>
      <c r="U144" s="101">
        <f t="shared" si="22"/>
        <v>21649.333333333332</v>
      </c>
      <c r="V144" s="102">
        <f t="shared" si="23"/>
        <v>43298.666666666664</v>
      </c>
    </row>
    <row r="145" spans="1:22" ht="99.95" customHeight="1" x14ac:dyDescent="0.25">
      <c r="A145" s="91">
        <v>4</v>
      </c>
      <c r="B145" s="91" t="s">
        <v>21</v>
      </c>
      <c r="C145" s="91" t="s">
        <v>170</v>
      </c>
      <c r="D145" s="92" t="s">
        <v>321</v>
      </c>
      <c r="E145" s="91" t="s">
        <v>44</v>
      </c>
      <c r="F145" s="92" t="s">
        <v>293</v>
      </c>
      <c r="G145" s="92">
        <v>2</v>
      </c>
      <c r="H145" s="92" t="s">
        <v>74</v>
      </c>
      <c r="I145" s="93"/>
      <c r="J145" s="94">
        <v>2</v>
      </c>
      <c r="K145" s="95">
        <v>27055</v>
      </c>
      <c r="L145" s="96">
        <f t="shared" si="16"/>
        <v>54110</v>
      </c>
      <c r="M145" s="95">
        <v>30380</v>
      </c>
      <c r="N145" s="96">
        <f t="shared" si="17"/>
        <v>60760</v>
      </c>
      <c r="O145" s="95">
        <v>29995</v>
      </c>
      <c r="P145" s="96">
        <f t="shared" si="18"/>
        <v>59990</v>
      </c>
      <c r="Q145" s="97"/>
      <c r="R145" s="98">
        <f t="shared" si="19"/>
        <v>29143.333333333332</v>
      </c>
      <c r="S145" s="99">
        <f t="shared" si="20"/>
        <v>1485.0158996530045</v>
      </c>
      <c r="T145" s="100">
        <f t="shared" si="21"/>
        <v>5.0955595321503074E-2</v>
      </c>
      <c r="U145" s="101">
        <f t="shared" si="22"/>
        <v>29143.333333333332</v>
      </c>
      <c r="V145" s="102">
        <f t="shared" si="23"/>
        <v>58286.666666666664</v>
      </c>
    </row>
    <row r="146" spans="1:22" ht="99.95" customHeight="1" x14ac:dyDescent="0.25">
      <c r="A146" s="91">
        <v>4</v>
      </c>
      <c r="B146" s="91" t="s">
        <v>21</v>
      </c>
      <c r="C146" s="91" t="s">
        <v>170</v>
      </c>
      <c r="D146" s="92" t="s">
        <v>322</v>
      </c>
      <c r="E146" s="91" t="s">
        <v>44</v>
      </c>
      <c r="F146" s="92" t="s">
        <v>293</v>
      </c>
      <c r="G146" s="92">
        <v>2</v>
      </c>
      <c r="H146" s="92" t="s">
        <v>74</v>
      </c>
      <c r="I146" s="93"/>
      <c r="J146" s="94">
        <v>2</v>
      </c>
      <c r="K146" s="95">
        <v>20098</v>
      </c>
      <c r="L146" s="96">
        <f t="shared" si="16"/>
        <v>40196</v>
      </c>
      <c r="M146" s="95">
        <v>22568</v>
      </c>
      <c r="N146" s="96">
        <f t="shared" si="17"/>
        <v>45136</v>
      </c>
      <c r="O146" s="95">
        <v>22282</v>
      </c>
      <c r="P146" s="96">
        <f t="shared" si="18"/>
        <v>44564</v>
      </c>
      <c r="Q146" s="97"/>
      <c r="R146" s="98">
        <f t="shared" si="19"/>
        <v>21649.333333333332</v>
      </c>
      <c r="S146" s="99">
        <f t="shared" si="20"/>
        <v>1103.1546683136605</v>
      </c>
      <c r="T146" s="100">
        <f t="shared" si="21"/>
        <v>5.0955595321503074E-2</v>
      </c>
      <c r="U146" s="101">
        <f t="shared" si="22"/>
        <v>21649.333333333332</v>
      </c>
      <c r="V146" s="102">
        <f t="shared" si="23"/>
        <v>43298.666666666664</v>
      </c>
    </row>
    <row r="147" spans="1:22" ht="99.95" customHeight="1" x14ac:dyDescent="0.25">
      <c r="A147" s="91">
        <v>4</v>
      </c>
      <c r="B147" s="91" t="s">
        <v>21</v>
      </c>
      <c r="C147" s="91" t="s">
        <v>170</v>
      </c>
      <c r="D147" s="92" t="s">
        <v>323</v>
      </c>
      <c r="E147" s="91" t="s">
        <v>44</v>
      </c>
      <c r="F147" s="92" t="s">
        <v>293</v>
      </c>
      <c r="G147" s="92">
        <v>2</v>
      </c>
      <c r="H147" s="92" t="s">
        <v>74</v>
      </c>
      <c r="I147" s="93"/>
      <c r="J147" s="94">
        <v>2</v>
      </c>
      <c r="K147" s="95">
        <v>15460</v>
      </c>
      <c r="L147" s="96">
        <f t="shared" si="16"/>
        <v>30920</v>
      </c>
      <c r="M147" s="95">
        <v>17360</v>
      </c>
      <c r="N147" s="96">
        <f t="shared" si="17"/>
        <v>34720</v>
      </c>
      <c r="O147" s="95">
        <v>17140</v>
      </c>
      <c r="P147" s="96">
        <f t="shared" si="18"/>
        <v>34280</v>
      </c>
      <c r="Q147" s="97"/>
      <c r="R147" s="98">
        <f t="shared" si="19"/>
        <v>16653.333333333332</v>
      </c>
      <c r="S147" s="99">
        <f t="shared" si="20"/>
        <v>848.58051408743108</v>
      </c>
      <c r="T147" s="100">
        <f t="shared" si="21"/>
        <v>5.0955595321503074E-2</v>
      </c>
      <c r="U147" s="101">
        <f t="shared" si="22"/>
        <v>16653.333333333332</v>
      </c>
      <c r="V147" s="102">
        <f t="shared" si="23"/>
        <v>33306.666666666664</v>
      </c>
    </row>
    <row r="148" spans="1:22" ht="99.95" customHeight="1" x14ac:dyDescent="0.25">
      <c r="A148" s="91">
        <v>4</v>
      </c>
      <c r="B148" s="91" t="s">
        <v>21</v>
      </c>
      <c r="C148" s="91" t="s">
        <v>170</v>
      </c>
      <c r="D148" s="92" t="s">
        <v>324</v>
      </c>
      <c r="E148" s="91" t="s">
        <v>44</v>
      </c>
      <c r="F148" s="92" t="s">
        <v>293</v>
      </c>
      <c r="G148" s="92">
        <v>2</v>
      </c>
      <c r="H148" s="92" t="s">
        <v>74</v>
      </c>
      <c r="I148" s="93"/>
      <c r="J148" s="94">
        <v>2</v>
      </c>
      <c r="K148" s="95">
        <v>20871</v>
      </c>
      <c r="L148" s="96">
        <f t="shared" si="16"/>
        <v>41742</v>
      </c>
      <c r="M148" s="95">
        <v>23436</v>
      </c>
      <c r="N148" s="96">
        <f t="shared" si="17"/>
        <v>46872</v>
      </c>
      <c r="O148" s="95">
        <v>23139</v>
      </c>
      <c r="P148" s="96">
        <f t="shared" si="18"/>
        <v>46278</v>
      </c>
      <c r="Q148" s="97"/>
      <c r="R148" s="98">
        <f t="shared" si="19"/>
        <v>22482</v>
      </c>
      <c r="S148" s="99">
        <f t="shared" si="20"/>
        <v>1145.583694018032</v>
      </c>
      <c r="T148" s="100">
        <f t="shared" si="21"/>
        <v>5.0955595321503067E-2</v>
      </c>
      <c r="U148" s="101">
        <f t="shared" si="22"/>
        <v>22482</v>
      </c>
      <c r="V148" s="102">
        <f t="shared" si="23"/>
        <v>44964</v>
      </c>
    </row>
    <row r="149" spans="1:22" ht="99.95" customHeight="1" x14ac:dyDescent="0.25">
      <c r="A149" s="91">
        <v>4</v>
      </c>
      <c r="B149" s="91" t="s">
        <v>21</v>
      </c>
      <c r="C149" s="91" t="s">
        <v>170</v>
      </c>
      <c r="D149" s="92" t="s">
        <v>325</v>
      </c>
      <c r="E149" s="91" t="s">
        <v>44</v>
      </c>
      <c r="F149" s="92" t="s">
        <v>293</v>
      </c>
      <c r="G149" s="92">
        <v>2</v>
      </c>
      <c r="H149" s="92" t="s">
        <v>74</v>
      </c>
      <c r="I149" s="93"/>
      <c r="J149" s="94">
        <v>2</v>
      </c>
      <c r="K149" s="95">
        <v>18552</v>
      </c>
      <c r="L149" s="96">
        <f t="shared" si="16"/>
        <v>37104</v>
      </c>
      <c r="M149" s="95">
        <v>20832</v>
      </c>
      <c r="N149" s="96">
        <f t="shared" si="17"/>
        <v>41664</v>
      </c>
      <c r="O149" s="95">
        <v>20568</v>
      </c>
      <c r="P149" s="96">
        <f t="shared" si="18"/>
        <v>41136</v>
      </c>
      <c r="Q149" s="97"/>
      <c r="R149" s="98">
        <f t="shared" si="19"/>
        <v>19984</v>
      </c>
      <c r="S149" s="99">
        <f t="shared" si="20"/>
        <v>1018.2966169049173</v>
      </c>
      <c r="T149" s="100">
        <f t="shared" si="21"/>
        <v>5.0955595321503067E-2</v>
      </c>
      <c r="U149" s="101">
        <f t="shared" si="22"/>
        <v>19984</v>
      </c>
      <c r="V149" s="102">
        <f t="shared" si="23"/>
        <v>39968</v>
      </c>
    </row>
    <row r="150" spans="1:22" ht="99.95" customHeight="1" x14ac:dyDescent="0.25">
      <c r="A150" s="91">
        <v>4</v>
      </c>
      <c r="B150" s="91" t="s">
        <v>21</v>
      </c>
      <c r="C150" s="91" t="s">
        <v>170</v>
      </c>
      <c r="D150" s="92" t="s">
        <v>326</v>
      </c>
      <c r="E150" s="91" t="s">
        <v>44</v>
      </c>
      <c r="F150" s="92" t="s">
        <v>293</v>
      </c>
      <c r="G150" s="92">
        <v>2</v>
      </c>
      <c r="H150" s="92" t="s">
        <v>74</v>
      </c>
      <c r="I150" s="93"/>
      <c r="J150" s="94">
        <v>2</v>
      </c>
      <c r="K150" s="95">
        <v>11595</v>
      </c>
      <c r="L150" s="96">
        <f t="shared" si="16"/>
        <v>23190</v>
      </c>
      <c r="M150" s="95">
        <v>13020</v>
      </c>
      <c r="N150" s="96">
        <f t="shared" si="17"/>
        <v>26040</v>
      </c>
      <c r="O150" s="95">
        <v>12855</v>
      </c>
      <c r="P150" s="96">
        <f t="shared" si="18"/>
        <v>25710</v>
      </c>
      <c r="Q150" s="97"/>
      <c r="R150" s="98">
        <f t="shared" si="19"/>
        <v>12490</v>
      </c>
      <c r="S150" s="99">
        <f t="shared" si="20"/>
        <v>636.43538556557337</v>
      </c>
      <c r="T150" s="100">
        <f t="shared" si="21"/>
        <v>5.0955595321503074E-2</v>
      </c>
      <c r="U150" s="101">
        <f t="shared" si="22"/>
        <v>12490</v>
      </c>
      <c r="V150" s="102">
        <f t="shared" si="23"/>
        <v>24980</v>
      </c>
    </row>
    <row r="151" spans="1:22" ht="99.95" customHeight="1" x14ac:dyDescent="0.25">
      <c r="A151" s="91">
        <v>4</v>
      </c>
      <c r="B151" s="91" t="s">
        <v>21</v>
      </c>
      <c r="C151" s="91" t="s">
        <v>170</v>
      </c>
      <c r="D151" s="92" t="s">
        <v>327</v>
      </c>
      <c r="E151" s="91" t="s">
        <v>44</v>
      </c>
      <c r="F151" s="92" t="s">
        <v>293</v>
      </c>
      <c r="G151" s="92">
        <v>2</v>
      </c>
      <c r="H151" s="92" t="s">
        <v>74</v>
      </c>
      <c r="I151" s="93"/>
      <c r="J151" s="94">
        <v>2</v>
      </c>
      <c r="K151" s="95">
        <v>15460</v>
      </c>
      <c r="L151" s="96">
        <f t="shared" si="16"/>
        <v>30920</v>
      </c>
      <c r="M151" s="95">
        <v>17360</v>
      </c>
      <c r="N151" s="96">
        <f t="shared" si="17"/>
        <v>34720</v>
      </c>
      <c r="O151" s="95">
        <v>17140</v>
      </c>
      <c r="P151" s="96">
        <f t="shared" si="18"/>
        <v>34280</v>
      </c>
      <c r="Q151" s="97"/>
      <c r="R151" s="98">
        <f t="shared" si="19"/>
        <v>16653.333333333332</v>
      </c>
      <c r="S151" s="99">
        <f t="shared" si="20"/>
        <v>848.58051408743108</v>
      </c>
      <c r="T151" s="100">
        <f t="shared" si="21"/>
        <v>5.0955595321503074E-2</v>
      </c>
      <c r="U151" s="101">
        <f t="shared" si="22"/>
        <v>16653.333333333332</v>
      </c>
      <c r="V151" s="102">
        <f t="shared" si="23"/>
        <v>33306.666666666664</v>
      </c>
    </row>
    <row r="152" spans="1:22" ht="99.95" customHeight="1" x14ac:dyDescent="0.25">
      <c r="A152" s="91">
        <v>4</v>
      </c>
      <c r="B152" s="91" t="s">
        <v>21</v>
      </c>
      <c r="C152" s="91" t="s">
        <v>170</v>
      </c>
      <c r="D152" s="92" t="s">
        <v>328</v>
      </c>
      <c r="E152" s="91" t="s">
        <v>44</v>
      </c>
      <c r="F152" s="92" t="s">
        <v>293</v>
      </c>
      <c r="G152" s="92">
        <v>2</v>
      </c>
      <c r="H152" s="92" t="s">
        <v>74</v>
      </c>
      <c r="I152" s="93"/>
      <c r="J152" s="94">
        <v>2</v>
      </c>
      <c r="K152" s="95">
        <v>15460</v>
      </c>
      <c r="L152" s="96">
        <f t="shared" si="16"/>
        <v>30920</v>
      </c>
      <c r="M152" s="95">
        <v>17360</v>
      </c>
      <c r="N152" s="96">
        <f t="shared" si="17"/>
        <v>34720</v>
      </c>
      <c r="O152" s="95">
        <v>17140</v>
      </c>
      <c r="P152" s="96">
        <f t="shared" si="18"/>
        <v>34280</v>
      </c>
      <c r="Q152" s="97"/>
      <c r="R152" s="98">
        <f t="shared" si="19"/>
        <v>16653.333333333332</v>
      </c>
      <c r="S152" s="99">
        <f t="shared" si="20"/>
        <v>848.58051408743108</v>
      </c>
      <c r="T152" s="100">
        <f t="shared" si="21"/>
        <v>5.0955595321503074E-2</v>
      </c>
      <c r="U152" s="101">
        <f t="shared" si="22"/>
        <v>16653.333333333332</v>
      </c>
      <c r="V152" s="102">
        <f t="shared" si="23"/>
        <v>33306.666666666664</v>
      </c>
    </row>
    <row r="153" spans="1:22" ht="99.95" customHeight="1" x14ac:dyDescent="0.25">
      <c r="A153" s="91">
        <v>4</v>
      </c>
      <c r="B153" s="91" t="s">
        <v>21</v>
      </c>
      <c r="C153" s="91" t="s">
        <v>170</v>
      </c>
      <c r="D153" s="92" t="s">
        <v>329</v>
      </c>
      <c r="E153" s="91" t="s">
        <v>44</v>
      </c>
      <c r="F153" s="92" t="s">
        <v>293</v>
      </c>
      <c r="G153" s="92">
        <v>2</v>
      </c>
      <c r="H153" s="92" t="s">
        <v>74</v>
      </c>
      <c r="I153" s="93"/>
      <c r="J153" s="94">
        <v>2</v>
      </c>
      <c r="K153" s="95">
        <v>15460</v>
      </c>
      <c r="L153" s="96">
        <f t="shared" si="16"/>
        <v>30920</v>
      </c>
      <c r="M153" s="95">
        <v>17360</v>
      </c>
      <c r="N153" s="96">
        <f t="shared" si="17"/>
        <v>34720</v>
      </c>
      <c r="O153" s="95">
        <v>17140</v>
      </c>
      <c r="P153" s="96">
        <f t="shared" si="18"/>
        <v>34280</v>
      </c>
      <c r="Q153" s="97"/>
      <c r="R153" s="98">
        <f t="shared" si="19"/>
        <v>16653.333333333332</v>
      </c>
      <c r="S153" s="99">
        <f t="shared" si="20"/>
        <v>848.58051408743108</v>
      </c>
      <c r="T153" s="100">
        <f t="shared" si="21"/>
        <v>5.0955595321503074E-2</v>
      </c>
      <c r="U153" s="101">
        <f t="shared" si="22"/>
        <v>16653.333333333332</v>
      </c>
      <c r="V153" s="102">
        <f t="shared" si="23"/>
        <v>33306.666666666664</v>
      </c>
    </row>
    <row r="154" spans="1:22" ht="99.95" customHeight="1" x14ac:dyDescent="0.25">
      <c r="A154" s="91">
        <v>4</v>
      </c>
      <c r="B154" s="91" t="s">
        <v>21</v>
      </c>
      <c r="C154" s="91" t="s">
        <v>170</v>
      </c>
      <c r="D154" s="92" t="s">
        <v>330</v>
      </c>
      <c r="E154" s="91" t="s">
        <v>44</v>
      </c>
      <c r="F154" s="92" t="s">
        <v>293</v>
      </c>
      <c r="G154" s="92">
        <v>2</v>
      </c>
      <c r="H154" s="92" t="s">
        <v>74</v>
      </c>
      <c r="I154" s="93"/>
      <c r="J154" s="94">
        <v>2</v>
      </c>
      <c r="K154" s="95">
        <v>13914</v>
      </c>
      <c r="L154" s="96">
        <f t="shared" si="16"/>
        <v>27828</v>
      </c>
      <c r="M154" s="95">
        <v>15624</v>
      </c>
      <c r="N154" s="96">
        <f t="shared" si="17"/>
        <v>31248</v>
      </c>
      <c r="O154" s="95">
        <v>15426</v>
      </c>
      <c r="P154" s="96">
        <f t="shared" si="18"/>
        <v>30852</v>
      </c>
      <c r="Q154" s="97"/>
      <c r="R154" s="98">
        <f t="shared" si="19"/>
        <v>14988</v>
      </c>
      <c r="S154" s="99">
        <f t="shared" si="20"/>
        <v>763.72246267868798</v>
      </c>
      <c r="T154" s="100">
        <f t="shared" si="21"/>
        <v>5.0955595321503067E-2</v>
      </c>
      <c r="U154" s="101">
        <f t="shared" si="22"/>
        <v>14988</v>
      </c>
      <c r="V154" s="102">
        <f t="shared" si="23"/>
        <v>29976</v>
      </c>
    </row>
    <row r="155" spans="1:22" ht="99.95" customHeight="1" x14ac:dyDescent="0.25">
      <c r="A155" s="91">
        <v>4</v>
      </c>
      <c r="B155" s="91" t="s">
        <v>21</v>
      </c>
      <c r="C155" s="91" t="s">
        <v>170</v>
      </c>
      <c r="D155" s="91" t="s">
        <v>331</v>
      </c>
      <c r="E155" s="91" t="s">
        <v>44</v>
      </c>
      <c r="F155" s="92" t="s">
        <v>293</v>
      </c>
      <c r="G155" s="92">
        <v>2</v>
      </c>
      <c r="H155" s="92" t="s">
        <v>74</v>
      </c>
      <c r="I155" s="93"/>
      <c r="J155" s="94">
        <v>2</v>
      </c>
      <c r="K155" s="95">
        <v>11595</v>
      </c>
      <c r="L155" s="96">
        <f t="shared" si="16"/>
        <v>23190</v>
      </c>
      <c r="M155" s="95">
        <v>13020</v>
      </c>
      <c r="N155" s="96">
        <f t="shared" si="17"/>
        <v>26040</v>
      </c>
      <c r="O155" s="95">
        <v>12855</v>
      </c>
      <c r="P155" s="96">
        <f t="shared" si="18"/>
        <v>25710</v>
      </c>
      <c r="Q155" s="97"/>
      <c r="R155" s="98">
        <f t="shared" si="19"/>
        <v>12490</v>
      </c>
      <c r="S155" s="99">
        <f t="shared" si="20"/>
        <v>636.43538556557337</v>
      </c>
      <c r="T155" s="100">
        <f t="shared" si="21"/>
        <v>5.0955595321503074E-2</v>
      </c>
      <c r="U155" s="101">
        <f t="shared" si="22"/>
        <v>12490</v>
      </c>
      <c r="V155" s="102">
        <f t="shared" si="23"/>
        <v>24980</v>
      </c>
    </row>
    <row r="156" spans="1:22" ht="99.95" customHeight="1" x14ac:dyDescent="0.25">
      <c r="A156" s="91">
        <v>4</v>
      </c>
      <c r="B156" s="91" t="s">
        <v>21</v>
      </c>
      <c r="C156" s="91" t="s">
        <v>170</v>
      </c>
      <c r="D156" s="91" t="s">
        <v>332</v>
      </c>
      <c r="E156" s="91" t="s">
        <v>44</v>
      </c>
      <c r="F156" s="92" t="s">
        <v>293</v>
      </c>
      <c r="G156" s="92">
        <v>2</v>
      </c>
      <c r="H156" s="92" t="s">
        <v>74</v>
      </c>
      <c r="I156" s="93"/>
      <c r="J156" s="94">
        <v>2</v>
      </c>
      <c r="K156" s="95">
        <v>11595</v>
      </c>
      <c r="L156" s="96">
        <f t="shared" si="16"/>
        <v>23190</v>
      </c>
      <c r="M156" s="95">
        <v>13020</v>
      </c>
      <c r="N156" s="96">
        <f t="shared" si="17"/>
        <v>26040</v>
      </c>
      <c r="O156" s="95">
        <v>12855</v>
      </c>
      <c r="P156" s="96">
        <f t="shared" si="18"/>
        <v>25710</v>
      </c>
      <c r="Q156" s="97"/>
      <c r="R156" s="98">
        <f t="shared" si="19"/>
        <v>12490</v>
      </c>
      <c r="S156" s="99">
        <f t="shared" si="20"/>
        <v>636.43538556557337</v>
      </c>
      <c r="T156" s="100">
        <f t="shared" si="21"/>
        <v>5.0955595321503074E-2</v>
      </c>
      <c r="U156" s="101">
        <f t="shared" si="22"/>
        <v>12490</v>
      </c>
      <c r="V156" s="102">
        <f t="shared" si="23"/>
        <v>24980</v>
      </c>
    </row>
    <row r="157" spans="1:22" ht="99.95" customHeight="1" x14ac:dyDescent="0.25">
      <c r="A157" s="91">
        <v>4</v>
      </c>
      <c r="B157" s="91" t="s">
        <v>21</v>
      </c>
      <c r="C157" s="91" t="s">
        <v>170</v>
      </c>
      <c r="D157" s="92" t="s">
        <v>333</v>
      </c>
      <c r="E157" s="91" t="s">
        <v>44</v>
      </c>
      <c r="F157" s="92" t="s">
        <v>293</v>
      </c>
      <c r="G157" s="92">
        <v>2</v>
      </c>
      <c r="H157" s="92" t="s">
        <v>74</v>
      </c>
      <c r="I157" s="93"/>
      <c r="J157" s="94">
        <v>2</v>
      </c>
      <c r="K157" s="95">
        <v>15460</v>
      </c>
      <c r="L157" s="96">
        <f t="shared" si="16"/>
        <v>30920</v>
      </c>
      <c r="M157" s="95">
        <v>17360</v>
      </c>
      <c r="N157" s="96">
        <f t="shared" si="17"/>
        <v>34720</v>
      </c>
      <c r="O157" s="95">
        <v>17140</v>
      </c>
      <c r="P157" s="96">
        <f t="shared" si="18"/>
        <v>34280</v>
      </c>
      <c r="Q157" s="97"/>
      <c r="R157" s="98">
        <f t="shared" si="19"/>
        <v>16653.333333333332</v>
      </c>
      <c r="S157" s="99">
        <f t="shared" si="20"/>
        <v>848.58051408743108</v>
      </c>
      <c r="T157" s="100">
        <f t="shared" si="21"/>
        <v>5.0955595321503074E-2</v>
      </c>
      <c r="U157" s="101">
        <f t="shared" si="22"/>
        <v>16653.333333333332</v>
      </c>
      <c r="V157" s="102">
        <f t="shared" si="23"/>
        <v>33306.666666666664</v>
      </c>
    </row>
    <row r="158" spans="1:22" ht="99.95" customHeight="1" x14ac:dyDescent="0.25">
      <c r="A158" s="91">
        <v>4</v>
      </c>
      <c r="B158" s="91" t="s">
        <v>21</v>
      </c>
      <c r="C158" s="91" t="s">
        <v>170</v>
      </c>
      <c r="D158" s="92" t="s">
        <v>334</v>
      </c>
      <c r="E158" s="91" t="s">
        <v>44</v>
      </c>
      <c r="F158" s="92" t="s">
        <v>293</v>
      </c>
      <c r="G158" s="92">
        <v>2</v>
      </c>
      <c r="H158" s="92" t="s">
        <v>74</v>
      </c>
      <c r="I158" s="93"/>
      <c r="J158" s="94">
        <v>2</v>
      </c>
      <c r="K158" s="95">
        <v>9276</v>
      </c>
      <c r="L158" s="96">
        <f t="shared" si="16"/>
        <v>18552</v>
      </c>
      <c r="M158" s="95">
        <v>10416</v>
      </c>
      <c r="N158" s="96">
        <f t="shared" si="17"/>
        <v>20832</v>
      </c>
      <c r="O158" s="95">
        <v>10284</v>
      </c>
      <c r="P158" s="96">
        <f t="shared" si="18"/>
        <v>20568</v>
      </c>
      <c r="Q158" s="97"/>
      <c r="R158" s="98">
        <f t="shared" si="19"/>
        <v>9992</v>
      </c>
      <c r="S158" s="99">
        <f t="shared" si="20"/>
        <v>509.14830845245865</v>
      </c>
      <c r="T158" s="100">
        <f t="shared" si="21"/>
        <v>5.0955595321503067E-2</v>
      </c>
      <c r="U158" s="101">
        <f t="shared" si="22"/>
        <v>9992</v>
      </c>
      <c r="V158" s="102">
        <f t="shared" si="23"/>
        <v>19984</v>
      </c>
    </row>
    <row r="159" spans="1:22" ht="99.95" customHeight="1" x14ac:dyDescent="0.25">
      <c r="A159" s="91">
        <v>4</v>
      </c>
      <c r="B159" s="91" t="s">
        <v>21</v>
      </c>
      <c r="C159" s="91" t="s">
        <v>170</v>
      </c>
      <c r="D159" s="92" t="s">
        <v>335</v>
      </c>
      <c r="E159" s="91" t="s">
        <v>44</v>
      </c>
      <c r="F159" s="92" t="s">
        <v>293</v>
      </c>
      <c r="G159" s="92">
        <v>2</v>
      </c>
      <c r="H159" s="92" t="s">
        <v>74</v>
      </c>
      <c r="I159" s="93"/>
      <c r="J159" s="94">
        <v>2</v>
      </c>
      <c r="K159" s="95">
        <v>9276</v>
      </c>
      <c r="L159" s="96">
        <f t="shared" si="16"/>
        <v>18552</v>
      </c>
      <c r="M159" s="95">
        <v>10416</v>
      </c>
      <c r="N159" s="96">
        <f t="shared" si="17"/>
        <v>20832</v>
      </c>
      <c r="O159" s="95">
        <v>10284</v>
      </c>
      <c r="P159" s="96">
        <f t="shared" si="18"/>
        <v>20568</v>
      </c>
      <c r="Q159" s="97"/>
      <c r="R159" s="98">
        <f t="shared" si="19"/>
        <v>9992</v>
      </c>
      <c r="S159" s="99">
        <f t="shared" si="20"/>
        <v>509.14830845245865</v>
      </c>
      <c r="T159" s="100">
        <f t="shared" si="21"/>
        <v>5.0955595321503067E-2</v>
      </c>
      <c r="U159" s="101">
        <f t="shared" si="22"/>
        <v>9992</v>
      </c>
      <c r="V159" s="102">
        <f t="shared" si="23"/>
        <v>19984</v>
      </c>
    </row>
    <row r="160" spans="1:22" ht="99.95" customHeight="1" x14ac:dyDescent="0.25">
      <c r="A160" s="91">
        <v>4</v>
      </c>
      <c r="B160" s="91" t="s">
        <v>21</v>
      </c>
      <c r="C160" s="91" t="s">
        <v>170</v>
      </c>
      <c r="D160" s="92" t="s">
        <v>336</v>
      </c>
      <c r="E160" s="91" t="s">
        <v>44</v>
      </c>
      <c r="F160" s="92" t="s">
        <v>293</v>
      </c>
      <c r="G160" s="92">
        <v>2</v>
      </c>
      <c r="H160" s="92" t="s">
        <v>74</v>
      </c>
      <c r="I160" s="93"/>
      <c r="J160" s="94">
        <v>2</v>
      </c>
      <c r="K160" s="95">
        <v>7730</v>
      </c>
      <c r="L160" s="96">
        <f t="shared" si="16"/>
        <v>15460</v>
      </c>
      <c r="M160" s="95">
        <v>8680</v>
      </c>
      <c r="N160" s="96">
        <f t="shared" si="17"/>
        <v>17360</v>
      </c>
      <c r="O160" s="95">
        <v>8570</v>
      </c>
      <c r="P160" s="96">
        <f t="shared" si="18"/>
        <v>17140</v>
      </c>
      <c r="Q160" s="97"/>
      <c r="R160" s="98">
        <f t="shared" si="19"/>
        <v>8326.6666666666661</v>
      </c>
      <c r="S160" s="99">
        <f t="shared" si="20"/>
        <v>424.29025704371554</v>
      </c>
      <c r="T160" s="100">
        <f t="shared" si="21"/>
        <v>5.0955595321503074E-2</v>
      </c>
      <c r="U160" s="101">
        <f t="shared" si="22"/>
        <v>8326.6666666666661</v>
      </c>
      <c r="V160" s="102">
        <f t="shared" si="23"/>
        <v>16653.333333333332</v>
      </c>
    </row>
    <row r="161" spans="1:22" ht="99.95" customHeight="1" x14ac:dyDescent="0.25">
      <c r="A161" s="91">
        <v>4</v>
      </c>
      <c r="B161" s="91" t="s">
        <v>21</v>
      </c>
      <c r="C161" s="91" t="s">
        <v>170</v>
      </c>
      <c r="D161" s="92" t="s">
        <v>337</v>
      </c>
      <c r="E161" s="91" t="s">
        <v>44</v>
      </c>
      <c r="F161" s="92" t="s">
        <v>293</v>
      </c>
      <c r="G161" s="92">
        <v>2</v>
      </c>
      <c r="H161" s="92" t="s">
        <v>74</v>
      </c>
      <c r="I161" s="93"/>
      <c r="J161" s="94">
        <v>2</v>
      </c>
      <c r="K161" s="95">
        <v>11595</v>
      </c>
      <c r="L161" s="96">
        <f t="shared" si="16"/>
        <v>23190</v>
      </c>
      <c r="M161" s="95">
        <v>13020</v>
      </c>
      <c r="N161" s="96">
        <f t="shared" si="17"/>
        <v>26040</v>
      </c>
      <c r="O161" s="95">
        <v>12855</v>
      </c>
      <c r="P161" s="96">
        <f t="shared" si="18"/>
        <v>25710</v>
      </c>
      <c r="Q161" s="97"/>
      <c r="R161" s="98">
        <f t="shared" si="19"/>
        <v>12490</v>
      </c>
      <c r="S161" s="99">
        <f t="shared" si="20"/>
        <v>636.43538556557337</v>
      </c>
      <c r="T161" s="100">
        <f t="shared" si="21"/>
        <v>5.0955595321503074E-2</v>
      </c>
      <c r="U161" s="101">
        <f t="shared" si="22"/>
        <v>12490</v>
      </c>
      <c r="V161" s="102">
        <f t="shared" si="23"/>
        <v>24980</v>
      </c>
    </row>
    <row r="162" spans="1:22" ht="99.95" customHeight="1" x14ac:dyDescent="0.25">
      <c r="A162" s="91">
        <v>4</v>
      </c>
      <c r="B162" s="91" t="s">
        <v>21</v>
      </c>
      <c r="C162" s="91" t="s">
        <v>170</v>
      </c>
      <c r="D162" s="92" t="s">
        <v>338</v>
      </c>
      <c r="E162" s="91" t="s">
        <v>44</v>
      </c>
      <c r="F162" s="92" t="s">
        <v>293</v>
      </c>
      <c r="G162" s="92">
        <v>2</v>
      </c>
      <c r="H162" s="92" t="s">
        <v>74</v>
      </c>
      <c r="I162" s="93"/>
      <c r="J162" s="94">
        <v>2</v>
      </c>
      <c r="K162" s="95">
        <v>10822</v>
      </c>
      <c r="L162" s="96">
        <f t="shared" si="16"/>
        <v>21644</v>
      </c>
      <c r="M162" s="95">
        <v>12152</v>
      </c>
      <c r="N162" s="96">
        <f t="shared" si="17"/>
        <v>24304</v>
      </c>
      <c r="O162" s="95">
        <v>11998</v>
      </c>
      <c r="P162" s="96">
        <f t="shared" si="18"/>
        <v>23996</v>
      </c>
      <c r="Q162" s="97"/>
      <c r="R162" s="98">
        <f t="shared" si="19"/>
        <v>11657.333333333334</v>
      </c>
      <c r="S162" s="99">
        <f t="shared" si="20"/>
        <v>594.00635986120176</v>
      </c>
      <c r="T162" s="100">
        <f t="shared" si="21"/>
        <v>5.0955595321503067E-2</v>
      </c>
      <c r="U162" s="101">
        <f t="shared" si="22"/>
        <v>11657.333333333334</v>
      </c>
      <c r="V162" s="102">
        <f t="shared" si="23"/>
        <v>23314.666666666668</v>
      </c>
    </row>
    <row r="163" spans="1:22" ht="99.95" customHeight="1" x14ac:dyDescent="0.25">
      <c r="A163" s="91">
        <v>4</v>
      </c>
      <c r="B163" s="91" t="s">
        <v>21</v>
      </c>
      <c r="C163" s="91" t="s">
        <v>170</v>
      </c>
      <c r="D163" s="92" t="s">
        <v>339</v>
      </c>
      <c r="E163" s="91" t="s">
        <v>44</v>
      </c>
      <c r="F163" s="92" t="s">
        <v>293</v>
      </c>
      <c r="G163" s="92">
        <v>2</v>
      </c>
      <c r="H163" s="92" t="s">
        <v>74</v>
      </c>
      <c r="I163" s="93"/>
      <c r="J163" s="94">
        <v>2</v>
      </c>
      <c r="K163" s="95">
        <v>9276</v>
      </c>
      <c r="L163" s="96">
        <f t="shared" si="16"/>
        <v>18552</v>
      </c>
      <c r="M163" s="95">
        <v>10416</v>
      </c>
      <c r="N163" s="96">
        <f t="shared" si="17"/>
        <v>20832</v>
      </c>
      <c r="O163" s="95">
        <v>10284</v>
      </c>
      <c r="P163" s="96">
        <f t="shared" si="18"/>
        <v>20568</v>
      </c>
      <c r="Q163" s="97"/>
      <c r="R163" s="98">
        <f t="shared" si="19"/>
        <v>9992</v>
      </c>
      <c r="S163" s="99">
        <f t="shared" si="20"/>
        <v>509.14830845245865</v>
      </c>
      <c r="T163" s="100">
        <f t="shared" si="21"/>
        <v>5.0955595321503067E-2</v>
      </c>
      <c r="U163" s="101">
        <f t="shared" si="22"/>
        <v>9992</v>
      </c>
      <c r="V163" s="102">
        <f t="shared" si="23"/>
        <v>19984</v>
      </c>
    </row>
    <row r="164" spans="1:22" ht="99.95" customHeight="1" x14ac:dyDescent="0.25">
      <c r="A164" s="91">
        <v>4</v>
      </c>
      <c r="B164" s="91" t="s">
        <v>21</v>
      </c>
      <c r="C164" s="91" t="s">
        <v>170</v>
      </c>
      <c r="D164" s="92" t="s">
        <v>340</v>
      </c>
      <c r="E164" s="91" t="s">
        <v>44</v>
      </c>
      <c r="F164" s="92" t="s">
        <v>293</v>
      </c>
      <c r="G164" s="92">
        <v>2</v>
      </c>
      <c r="H164" s="92" t="s">
        <v>74</v>
      </c>
      <c r="I164" s="93"/>
      <c r="J164" s="94">
        <v>2</v>
      </c>
      <c r="K164" s="95">
        <v>11595</v>
      </c>
      <c r="L164" s="96">
        <f t="shared" si="16"/>
        <v>23190</v>
      </c>
      <c r="M164" s="95">
        <v>13020</v>
      </c>
      <c r="N164" s="96">
        <f t="shared" si="17"/>
        <v>26040</v>
      </c>
      <c r="O164" s="95">
        <v>12855</v>
      </c>
      <c r="P164" s="96">
        <f t="shared" si="18"/>
        <v>25710</v>
      </c>
      <c r="Q164" s="97"/>
      <c r="R164" s="98">
        <f t="shared" si="19"/>
        <v>12490</v>
      </c>
      <c r="S164" s="99">
        <f t="shared" si="20"/>
        <v>636.43538556557337</v>
      </c>
      <c r="T164" s="100">
        <f t="shared" si="21"/>
        <v>5.0955595321503074E-2</v>
      </c>
      <c r="U164" s="101">
        <f t="shared" si="22"/>
        <v>12490</v>
      </c>
      <c r="V164" s="102">
        <f t="shared" si="23"/>
        <v>24980</v>
      </c>
    </row>
    <row r="165" spans="1:22" ht="99.95" customHeight="1" x14ac:dyDescent="0.25">
      <c r="A165" s="91">
        <v>4</v>
      </c>
      <c r="B165" s="91" t="s">
        <v>21</v>
      </c>
      <c r="C165" s="91" t="s">
        <v>170</v>
      </c>
      <c r="D165" s="92" t="s">
        <v>341</v>
      </c>
      <c r="E165" s="91" t="s">
        <v>44</v>
      </c>
      <c r="F165" s="92" t="s">
        <v>293</v>
      </c>
      <c r="G165" s="92">
        <v>2</v>
      </c>
      <c r="H165" s="92" t="s">
        <v>74</v>
      </c>
      <c r="I165" s="93"/>
      <c r="J165" s="94">
        <v>2</v>
      </c>
      <c r="K165" s="95">
        <v>13914</v>
      </c>
      <c r="L165" s="96">
        <f t="shared" si="16"/>
        <v>27828</v>
      </c>
      <c r="M165" s="95">
        <v>15624</v>
      </c>
      <c r="N165" s="96">
        <f t="shared" si="17"/>
        <v>31248</v>
      </c>
      <c r="O165" s="95">
        <v>15426</v>
      </c>
      <c r="P165" s="96">
        <f t="shared" si="18"/>
        <v>30852</v>
      </c>
      <c r="Q165" s="97"/>
      <c r="R165" s="98">
        <f t="shared" si="19"/>
        <v>14988</v>
      </c>
      <c r="S165" s="99">
        <f t="shared" si="20"/>
        <v>763.72246267868798</v>
      </c>
      <c r="T165" s="100">
        <f t="shared" si="21"/>
        <v>5.0955595321503067E-2</v>
      </c>
      <c r="U165" s="101">
        <f t="shared" si="22"/>
        <v>14988</v>
      </c>
      <c r="V165" s="102">
        <f t="shared" si="23"/>
        <v>29976</v>
      </c>
    </row>
    <row r="166" spans="1:22" ht="99.95" customHeight="1" x14ac:dyDescent="0.25">
      <c r="A166" s="91">
        <v>4</v>
      </c>
      <c r="B166" s="91" t="s">
        <v>21</v>
      </c>
      <c r="C166" s="91" t="s">
        <v>170</v>
      </c>
      <c r="D166" s="104" t="s">
        <v>342</v>
      </c>
      <c r="E166" s="91" t="s">
        <v>44</v>
      </c>
      <c r="F166" s="92" t="s">
        <v>293</v>
      </c>
      <c r="G166" s="92">
        <v>2</v>
      </c>
      <c r="H166" s="92" t="s">
        <v>74</v>
      </c>
      <c r="I166" s="93"/>
      <c r="J166" s="94">
        <v>2</v>
      </c>
      <c r="K166" s="95">
        <v>19325</v>
      </c>
      <c r="L166" s="96">
        <f t="shared" si="16"/>
        <v>38650</v>
      </c>
      <c r="M166" s="95">
        <v>21700</v>
      </c>
      <c r="N166" s="96">
        <f t="shared" si="17"/>
        <v>43400</v>
      </c>
      <c r="O166" s="95">
        <v>21425</v>
      </c>
      <c r="P166" s="96">
        <f t="shared" si="18"/>
        <v>42850</v>
      </c>
      <c r="Q166" s="97"/>
      <c r="R166" s="98">
        <f t="shared" si="19"/>
        <v>20816.666666666668</v>
      </c>
      <c r="S166" s="99">
        <f t="shared" si="20"/>
        <v>1060.725642609289</v>
      </c>
      <c r="T166" s="100">
        <f t="shared" si="21"/>
        <v>5.0955595321503074E-2</v>
      </c>
      <c r="U166" s="101">
        <f t="shared" si="22"/>
        <v>20816.666666666668</v>
      </c>
      <c r="V166" s="102">
        <f t="shared" si="23"/>
        <v>41633.333333333336</v>
      </c>
    </row>
    <row r="167" spans="1:22" ht="99.95" customHeight="1" x14ac:dyDescent="0.25">
      <c r="A167" s="91">
        <v>4</v>
      </c>
      <c r="B167" s="91" t="s">
        <v>21</v>
      </c>
      <c r="C167" s="91" t="s">
        <v>170</v>
      </c>
      <c r="D167" s="104" t="s">
        <v>343</v>
      </c>
      <c r="E167" s="91" t="s">
        <v>44</v>
      </c>
      <c r="F167" s="92" t="s">
        <v>293</v>
      </c>
      <c r="G167" s="92">
        <v>2</v>
      </c>
      <c r="H167" s="92" t="s">
        <v>74</v>
      </c>
      <c r="I167" s="93"/>
      <c r="J167" s="94">
        <v>2</v>
      </c>
      <c r="K167" s="95">
        <v>12368</v>
      </c>
      <c r="L167" s="96">
        <f t="shared" si="16"/>
        <v>24736</v>
      </c>
      <c r="M167" s="95">
        <v>13888</v>
      </c>
      <c r="N167" s="96">
        <f t="shared" si="17"/>
        <v>27776</v>
      </c>
      <c r="O167" s="95">
        <v>13712</v>
      </c>
      <c r="P167" s="96">
        <f t="shared" si="18"/>
        <v>27424</v>
      </c>
      <c r="Q167" s="97"/>
      <c r="R167" s="98">
        <f t="shared" si="19"/>
        <v>13322.666666666666</v>
      </c>
      <c r="S167" s="99">
        <f t="shared" si="20"/>
        <v>678.86441126994498</v>
      </c>
      <c r="T167" s="100">
        <f t="shared" si="21"/>
        <v>5.095559532150308E-2</v>
      </c>
      <c r="U167" s="101">
        <f t="shared" si="22"/>
        <v>13322.666666666666</v>
      </c>
      <c r="V167" s="102">
        <f t="shared" si="23"/>
        <v>26645.333333333332</v>
      </c>
    </row>
    <row r="168" spans="1:22" ht="306.75" customHeight="1" x14ac:dyDescent="0.25">
      <c r="A168" s="91">
        <v>4</v>
      </c>
      <c r="B168" s="91" t="s">
        <v>21</v>
      </c>
      <c r="C168" s="91" t="s">
        <v>170</v>
      </c>
      <c r="D168" s="104" t="s">
        <v>344</v>
      </c>
      <c r="E168" s="91" t="s">
        <v>44</v>
      </c>
      <c r="F168" s="92" t="s">
        <v>293</v>
      </c>
      <c r="G168" s="92">
        <v>2</v>
      </c>
      <c r="H168" s="92" t="s">
        <v>74</v>
      </c>
      <c r="I168" s="93"/>
      <c r="J168" s="94">
        <v>2</v>
      </c>
      <c r="K168" s="95">
        <v>11595</v>
      </c>
      <c r="L168" s="96">
        <f t="shared" si="16"/>
        <v>23190</v>
      </c>
      <c r="M168" s="95">
        <v>13020</v>
      </c>
      <c r="N168" s="96">
        <f t="shared" si="17"/>
        <v>26040</v>
      </c>
      <c r="O168" s="95">
        <v>12855</v>
      </c>
      <c r="P168" s="96">
        <f t="shared" si="18"/>
        <v>25710</v>
      </c>
      <c r="Q168" s="97"/>
      <c r="R168" s="98">
        <f t="shared" si="19"/>
        <v>12490</v>
      </c>
      <c r="S168" s="99">
        <f t="shared" si="20"/>
        <v>636.43538556557337</v>
      </c>
      <c r="T168" s="100">
        <f t="shared" si="21"/>
        <v>5.0955595321503074E-2</v>
      </c>
      <c r="U168" s="101">
        <f t="shared" si="22"/>
        <v>12490</v>
      </c>
      <c r="V168" s="102">
        <f t="shared" si="23"/>
        <v>24980</v>
      </c>
    </row>
    <row r="169" spans="1:22" ht="99.95" customHeight="1" x14ac:dyDescent="0.25">
      <c r="A169" s="91">
        <v>4</v>
      </c>
      <c r="B169" s="91" t="s">
        <v>21</v>
      </c>
      <c r="C169" s="91" t="s">
        <v>170</v>
      </c>
      <c r="D169" s="104" t="s">
        <v>345</v>
      </c>
      <c r="E169" s="91" t="s">
        <v>44</v>
      </c>
      <c r="F169" s="92" t="s">
        <v>293</v>
      </c>
      <c r="G169" s="92">
        <v>2</v>
      </c>
      <c r="H169" s="92" t="s">
        <v>74</v>
      </c>
      <c r="I169" s="93"/>
      <c r="J169" s="94">
        <v>2</v>
      </c>
      <c r="K169" s="95">
        <v>14687</v>
      </c>
      <c r="L169" s="96">
        <f t="shared" si="16"/>
        <v>29374</v>
      </c>
      <c r="M169" s="95">
        <v>16492</v>
      </c>
      <c r="N169" s="96">
        <f t="shared" si="17"/>
        <v>32984</v>
      </c>
      <c r="O169" s="95">
        <v>16283</v>
      </c>
      <c r="P169" s="96">
        <f t="shared" si="18"/>
        <v>32566</v>
      </c>
      <c r="Q169" s="97"/>
      <c r="R169" s="98">
        <f t="shared" si="19"/>
        <v>15820.666666666666</v>
      </c>
      <c r="S169" s="99">
        <f t="shared" si="20"/>
        <v>806.15148838305959</v>
      </c>
      <c r="T169" s="100">
        <f t="shared" si="21"/>
        <v>5.0955595321503074E-2</v>
      </c>
      <c r="U169" s="101">
        <f t="shared" si="22"/>
        <v>15820.666666666666</v>
      </c>
      <c r="V169" s="102">
        <f t="shared" si="23"/>
        <v>31641.333333333332</v>
      </c>
    </row>
    <row r="170" spans="1:22" ht="99.95" customHeight="1" x14ac:dyDescent="0.25">
      <c r="A170" s="91">
        <v>4</v>
      </c>
      <c r="B170" s="91" t="s">
        <v>21</v>
      </c>
      <c r="C170" s="91" t="s">
        <v>170</v>
      </c>
      <c r="D170" s="104" t="s">
        <v>346</v>
      </c>
      <c r="E170" s="91" t="s">
        <v>44</v>
      </c>
      <c r="F170" s="92" t="s">
        <v>293</v>
      </c>
      <c r="G170" s="92">
        <v>2</v>
      </c>
      <c r="H170" s="92" t="s">
        <v>74</v>
      </c>
      <c r="I170" s="93"/>
      <c r="J170" s="94">
        <v>2</v>
      </c>
      <c r="K170" s="95">
        <v>11595</v>
      </c>
      <c r="L170" s="96">
        <f t="shared" si="16"/>
        <v>23190</v>
      </c>
      <c r="M170" s="95">
        <v>13020</v>
      </c>
      <c r="N170" s="96">
        <f t="shared" si="17"/>
        <v>26040</v>
      </c>
      <c r="O170" s="95">
        <v>12855</v>
      </c>
      <c r="P170" s="96">
        <f t="shared" si="18"/>
        <v>25710</v>
      </c>
      <c r="Q170" s="97"/>
      <c r="R170" s="98">
        <f t="shared" si="19"/>
        <v>12490</v>
      </c>
      <c r="S170" s="99">
        <f t="shared" si="20"/>
        <v>636.43538556557337</v>
      </c>
      <c r="T170" s="100">
        <f t="shared" si="21"/>
        <v>5.0955595321503074E-2</v>
      </c>
      <c r="U170" s="101">
        <f t="shared" si="22"/>
        <v>12490</v>
      </c>
      <c r="V170" s="102">
        <f t="shared" si="23"/>
        <v>24980</v>
      </c>
    </row>
    <row r="171" spans="1:22" ht="99.95" customHeight="1" x14ac:dyDescent="0.25">
      <c r="A171" s="91">
        <v>4</v>
      </c>
      <c r="B171" s="91" t="s">
        <v>21</v>
      </c>
      <c r="C171" s="91" t="s">
        <v>170</v>
      </c>
      <c r="D171" s="104" t="s">
        <v>347</v>
      </c>
      <c r="E171" s="91" t="s">
        <v>44</v>
      </c>
      <c r="F171" s="92" t="s">
        <v>293</v>
      </c>
      <c r="G171" s="92">
        <v>2</v>
      </c>
      <c r="H171" s="92" t="s">
        <v>74</v>
      </c>
      <c r="I171" s="93"/>
      <c r="J171" s="94">
        <v>2</v>
      </c>
      <c r="K171" s="95">
        <v>11595</v>
      </c>
      <c r="L171" s="96">
        <f t="shared" si="16"/>
        <v>23190</v>
      </c>
      <c r="M171" s="95">
        <v>13020</v>
      </c>
      <c r="N171" s="96">
        <f t="shared" si="17"/>
        <v>26040</v>
      </c>
      <c r="O171" s="95">
        <v>12855</v>
      </c>
      <c r="P171" s="96">
        <f t="shared" si="18"/>
        <v>25710</v>
      </c>
      <c r="Q171" s="97"/>
      <c r="R171" s="98">
        <f t="shared" si="19"/>
        <v>12490</v>
      </c>
      <c r="S171" s="99">
        <f t="shared" si="20"/>
        <v>636.43538556557337</v>
      </c>
      <c r="T171" s="100">
        <f t="shared" si="21"/>
        <v>5.0955595321503074E-2</v>
      </c>
      <c r="U171" s="101">
        <f t="shared" si="22"/>
        <v>12490</v>
      </c>
      <c r="V171" s="102">
        <f t="shared" si="23"/>
        <v>24980</v>
      </c>
    </row>
    <row r="172" spans="1:22" ht="99.95" customHeight="1" x14ac:dyDescent="0.25">
      <c r="A172" s="91">
        <v>4</v>
      </c>
      <c r="B172" s="91" t="s">
        <v>21</v>
      </c>
      <c r="C172" s="91" t="s">
        <v>170</v>
      </c>
      <c r="D172" s="104" t="s">
        <v>348</v>
      </c>
      <c r="E172" s="91" t="s">
        <v>44</v>
      </c>
      <c r="F172" s="138" t="s">
        <v>293</v>
      </c>
      <c r="G172" s="92">
        <v>2</v>
      </c>
      <c r="H172" s="92" t="s">
        <v>74</v>
      </c>
      <c r="I172" s="93"/>
      <c r="J172" s="94">
        <v>2</v>
      </c>
      <c r="K172" s="95">
        <v>10822</v>
      </c>
      <c r="L172" s="96">
        <f t="shared" si="16"/>
        <v>21644</v>
      </c>
      <c r="M172" s="95">
        <v>12152</v>
      </c>
      <c r="N172" s="96">
        <f t="shared" si="17"/>
        <v>24304</v>
      </c>
      <c r="O172" s="95">
        <v>11998</v>
      </c>
      <c r="P172" s="96">
        <f t="shared" si="18"/>
        <v>23996</v>
      </c>
      <c r="Q172" s="97"/>
      <c r="R172" s="98">
        <f t="shared" si="19"/>
        <v>11657.333333333334</v>
      </c>
      <c r="S172" s="99">
        <f t="shared" si="20"/>
        <v>594.00635986120176</v>
      </c>
      <c r="T172" s="100">
        <f t="shared" si="21"/>
        <v>5.0955595321503067E-2</v>
      </c>
      <c r="U172" s="101">
        <f t="shared" si="22"/>
        <v>11657.333333333334</v>
      </c>
      <c r="V172" s="102">
        <f t="shared" si="23"/>
        <v>23314.666666666668</v>
      </c>
    </row>
    <row r="173" spans="1:22" ht="99.95" customHeight="1" x14ac:dyDescent="0.25">
      <c r="A173" s="91">
        <v>4</v>
      </c>
      <c r="B173" s="91" t="s">
        <v>21</v>
      </c>
      <c r="C173" s="91" t="s">
        <v>170</v>
      </c>
      <c r="D173" s="104" t="s">
        <v>349</v>
      </c>
      <c r="E173" s="91" t="s">
        <v>44</v>
      </c>
      <c r="F173" s="92" t="s">
        <v>293</v>
      </c>
      <c r="G173" s="92">
        <v>2</v>
      </c>
      <c r="H173" s="92" t="s">
        <v>74</v>
      </c>
      <c r="I173" s="93"/>
      <c r="J173" s="94">
        <v>2</v>
      </c>
      <c r="K173" s="95">
        <v>10822</v>
      </c>
      <c r="L173" s="96">
        <f t="shared" si="16"/>
        <v>21644</v>
      </c>
      <c r="M173" s="95">
        <v>12152</v>
      </c>
      <c r="N173" s="96">
        <f t="shared" si="17"/>
        <v>24304</v>
      </c>
      <c r="O173" s="95">
        <v>11998</v>
      </c>
      <c r="P173" s="96">
        <f t="shared" si="18"/>
        <v>23996</v>
      </c>
      <c r="Q173" s="97"/>
      <c r="R173" s="98">
        <f t="shared" si="19"/>
        <v>11657.333333333334</v>
      </c>
      <c r="S173" s="99">
        <f t="shared" si="20"/>
        <v>594.00635986120176</v>
      </c>
      <c r="T173" s="100">
        <f t="shared" si="21"/>
        <v>5.0955595321503067E-2</v>
      </c>
      <c r="U173" s="101">
        <f t="shared" si="22"/>
        <v>11657.333333333334</v>
      </c>
      <c r="V173" s="102">
        <f t="shared" si="23"/>
        <v>23314.666666666668</v>
      </c>
    </row>
    <row r="174" spans="1:22" ht="99.95" customHeight="1" x14ac:dyDescent="0.25">
      <c r="A174" s="91">
        <v>4</v>
      </c>
      <c r="B174" s="91" t="s">
        <v>21</v>
      </c>
      <c r="C174" s="91" t="s">
        <v>170</v>
      </c>
      <c r="D174" s="139" t="s">
        <v>350</v>
      </c>
      <c r="E174" s="140" t="s">
        <v>44</v>
      </c>
      <c r="F174" s="138" t="s">
        <v>293</v>
      </c>
      <c r="G174" s="138">
        <v>2</v>
      </c>
      <c r="H174" s="138" t="s">
        <v>74</v>
      </c>
      <c r="I174" s="141"/>
      <c r="J174" s="94">
        <v>2</v>
      </c>
      <c r="K174" s="95">
        <v>11595</v>
      </c>
      <c r="L174" s="96">
        <f t="shared" si="16"/>
        <v>23190</v>
      </c>
      <c r="M174" s="95">
        <v>13020</v>
      </c>
      <c r="N174" s="96">
        <f t="shared" si="17"/>
        <v>26040</v>
      </c>
      <c r="O174" s="95">
        <v>12855</v>
      </c>
      <c r="P174" s="96">
        <f t="shared" si="18"/>
        <v>25710</v>
      </c>
      <c r="Q174" s="97"/>
      <c r="R174" s="98">
        <f t="shared" si="19"/>
        <v>12490</v>
      </c>
      <c r="S174" s="99">
        <f t="shared" si="20"/>
        <v>636.43538556557337</v>
      </c>
      <c r="T174" s="100">
        <f t="shared" si="21"/>
        <v>5.0955595321503074E-2</v>
      </c>
      <c r="U174" s="101">
        <f t="shared" si="22"/>
        <v>12490</v>
      </c>
      <c r="V174" s="102">
        <f t="shared" si="23"/>
        <v>24980</v>
      </c>
    </row>
    <row r="175" spans="1:22" ht="264.75" customHeight="1" x14ac:dyDescent="0.25">
      <c r="A175" s="91">
        <v>4</v>
      </c>
      <c r="B175" s="91" t="s">
        <v>21</v>
      </c>
      <c r="C175" s="91" t="s">
        <v>170</v>
      </c>
      <c r="D175" s="92" t="s">
        <v>351</v>
      </c>
      <c r="E175" s="91" t="s">
        <v>44</v>
      </c>
      <c r="F175" s="92" t="s">
        <v>293</v>
      </c>
      <c r="G175" s="92">
        <v>2</v>
      </c>
      <c r="H175" s="92" t="s">
        <v>74</v>
      </c>
      <c r="I175" s="93"/>
      <c r="J175" s="94">
        <v>2</v>
      </c>
      <c r="K175" s="95">
        <v>12368</v>
      </c>
      <c r="L175" s="96">
        <f t="shared" si="16"/>
        <v>24736</v>
      </c>
      <c r="M175" s="95">
        <v>13888</v>
      </c>
      <c r="N175" s="96">
        <f t="shared" si="17"/>
        <v>27776</v>
      </c>
      <c r="O175" s="95">
        <v>13712</v>
      </c>
      <c r="P175" s="96">
        <f t="shared" si="18"/>
        <v>27424</v>
      </c>
      <c r="Q175" s="97"/>
      <c r="R175" s="98">
        <f t="shared" si="19"/>
        <v>13322.666666666666</v>
      </c>
      <c r="S175" s="99">
        <f t="shared" si="20"/>
        <v>678.86441126994498</v>
      </c>
      <c r="T175" s="100">
        <f t="shared" si="21"/>
        <v>5.095559532150308E-2</v>
      </c>
      <c r="U175" s="101">
        <f t="shared" si="22"/>
        <v>13322.666666666666</v>
      </c>
      <c r="V175" s="102">
        <f t="shared" si="23"/>
        <v>26645.333333333332</v>
      </c>
    </row>
    <row r="176" spans="1:22" ht="99.95" customHeight="1" x14ac:dyDescent="0.25">
      <c r="A176" s="91">
        <v>4</v>
      </c>
      <c r="B176" s="91" t="s">
        <v>21</v>
      </c>
      <c r="C176" s="91" t="s">
        <v>170</v>
      </c>
      <c r="D176" s="92" t="s">
        <v>352</v>
      </c>
      <c r="E176" s="91" t="s">
        <v>44</v>
      </c>
      <c r="F176" s="92" t="s">
        <v>293</v>
      </c>
      <c r="G176" s="92">
        <v>2</v>
      </c>
      <c r="H176" s="92" t="s">
        <v>74</v>
      </c>
      <c r="I176" s="93"/>
      <c r="J176" s="94">
        <v>2</v>
      </c>
      <c r="K176" s="95">
        <v>10049</v>
      </c>
      <c r="L176" s="96">
        <f t="shared" si="16"/>
        <v>20098</v>
      </c>
      <c r="M176" s="95">
        <v>11284</v>
      </c>
      <c r="N176" s="96">
        <f t="shared" si="17"/>
        <v>22568</v>
      </c>
      <c r="O176" s="95">
        <v>11141</v>
      </c>
      <c r="P176" s="96">
        <f t="shared" si="18"/>
        <v>22282</v>
      </c>
      <c r="Q176" s="97"/>
      <c r="R176" s="98">
        <f t="shared" si="19"/>
        <v>10824.666666666666</v>
      </c>
      <c r="S176" s="99">
        <f t="shared" si="20"/>
        <v>551.57733415683026</v>
      </c>
      <c r="T176" s="100">
        <f t="shared" si="21"/>
        <v>5.0955595321503074E-2</v>
      </c>
      <c r="U176" s="101">
        <f t="shared" si="22"/>
        <v>10824.666666666666</v>
      </c>
      <c r="V176" s="102">
        <f t="shared" si="23"/>
        <v>21649.333333333332</v>
      </c>
    </row>
    <row r="177" spans="1:22" ht="117" customHeight="1" x14ac:dyDescent="0.25">
      <c r="A177" s="91">
        <v>4</v>
      </c>
      <c r="B177" s="91" t="s">
        <v>21</v>
      </c>
      <c r="C177" s="91" t="s">
        <v>170</v>
      </c>
      <c r="D177" s="138" t="s">
        <v>353</v>
      </c>
      <c r="E177" s="140" t="s">
        <v>44</v>
      </c>
      <c r="F177" s="138" t="s">
        <v>293</v>
      </c>
      <c r="G177" s="138">
        <v>2</v>
      </c>
      <c r="H177" s="138" t="s">
        <v>74</v>
      </c>
      <c r="I177" s="141"/>
      <c r="J177" s="94">
        <v>2</v>
      </c>
      <c r="K177" s="95">
        <v>13141</v>
      </c>
      <c r="L177" s="96">
        <f t="shared" si="16"/>
        <v>26282</v>
      </c>
      <c r="M177" s="95">
        <v>14756</v>
      </c>
      <c r="N177" s="96">
        <f t="shared" si="17"/>
        <v>29512</v>
      </c>
      <c r="O177" s="95">
        <v>14569</v>
      </c>
      <c r="P177" s="96">
        <f t="shared" si="18"/>
        <v>29138</v>
      </c>
      <c r="Q177" s="97"/>
      <c r="R177" s="98">
        <f t="shared" si="19"/>
        <v>14155.333333333334</v>
      </c>
      <c r="S177" s="99">
        <f t="shared" si="20"/>
        <v>721.29343697431648</v>
      </c>
      <c r="T177" s="100">
        <f t="shared" si="21"/>
        <v>5.0955595321503067E-2</v>
      </c>
      <c r="U177" s="101">
        <f t="shared" si="22"/>
        <v>14155.333333333334</v>
      </c>
      <c r="V177" s="102">
        <f t="shared" si="23"/>
        <v>28310.666666666668</v>
      </c>
    </row>
    <row r="178" spans="1:22" ht="99.95" customHeight="1" x14ac:dyDescent="0.25">
      <c r="A178" s="91">
        <v>4</v>
      </c>
      <c r="B178" s="91" t="s">
        <v>21</v>
      </c>
      <c r="C178" s="91" t="s">
        <v>170</v>
      </c>
      <c r="D178" s="92" t="s">
        <v>354</v>
      </c>
      <c r="E178" s="91" t="s">
        <v>44</v>
      </c>
      <c r="F178" s="92" t="s">
        <v>293</v>
      </c>
      <c r="G178" s="92">
        <v>2</v>
      </c>
      <c r="H178" s="92" t="s">
        <v>74</v>
      </c>
      <c r="I178" s="93"/>
      <c r="J178" s="94">
        <v>2</v>
      </c>
      <c r="K178" s="95">
        <v>9276</v>
      </c>
      <c r="L178" s="96">
        <f t="shared" si="16"/>
        <v>18552</v>
      </c>
      <c r="M178" s="95">
        <v>10416</v>
      </c>
      <c r="N178" s="96">
        <f t="shared" si="17"/>
        <v>20832</v>
      </c>
      <c r="O178" s="95">
        <v>10284</v>
      </c>
      <c r="P178" s="96">
        <f t="shared" si="18"/>
        <v>20568</v>
      </c>
      <c r="Q178" s="97"/>
      <c r="R178" s="98">
        <f t="shared" si="19"/>
        <v>9992</v>
      </c>
      <c r="S178" s="99">
        <f t="shared" si="20"/>
        <v>509.14830845245865</v>
      </c>
      <c r="T178" s="100">
        <f t="shared" si="21"/>
        <v>5.0955595321503067E-2</v>
      </c>
      <c r="U178" s="101">
        <f t="shared" si="22"/>
        <v>9992</v>
      </c>
      <c r="V178" s="102">
        <f t="shared" si="23"/>
        <v>19984</v>
      </c>
    </row>
    <row r="179" spans="1:22" ht="99.95" customHeight="1" x14ac:dyDescent="0.25">
      <c r="A179" s="91">
        <v>4</v>
      </c>
      <c r="B179" s="91" t="s">
        <v>21</v>
      </c>
      <c r="C179" s="91" t="s">
        <v>170</v>
      </c>
      <c r="D179" s="92" t="s">
        <v>355</v>
      </c>
      <c r="E179" s="91" t="s">
        <v>44</v>
      </c>
      <c r="F179" s="92" t="s">
        <v>293</v>
      </c>
      <c r="G179" s="92">
        <v>2</v>
      </c>
      <c r="H179" s="92" t="s">
        <v>74</v>
      </c>
      <c r="I179" s="93"/>
      <c r="J179" s="94">
        <v>2</v>
      </c>
      <c r="K179" s="95">
        <v>10822</v>
      </c>
      <c r="L179" s="96">
        <f t="shared" si="16"/>
        <v>21644</v>
      </c>
      <c r="M179" s="95">
        <v>12152</v>
      </c>
      <c r="N179" s="96">
        <f t="shared" si="17"/>
        <v>24304</v>
      </c>
      <c r="O179" s="95">
        <v>11998</v>
      </c>
      <c r="P179" s="96">
        <f t="shared" si="18"/>
        <v>23996</v>
      </c>
      <c r="Q179" s="97"/>
      <c r="R179" s="98">
        <f t="shared" si="19"/>
        <v>11657.333333333334</v>
      </c>
      <c r="S179" s="99">
        <f t="shared" si="20"/>
        <v>594.00635986120176</v>
      </c>
      <c r="T179" s="100">
        <f t="shared" si="21"/>
        <v>5.0955595321503067E-2</v>
      </c>
      <c r="U179" s="101">
        <f t="shared" si="22"/>
        <v>11657.333333333334</v>
      </c>
      <c r="V179" s="102">
        <f t="shared" si="23"/>
        <v>23314.666666666668</v>
      </c>
    </row>
    <row r="180" spans="1:22" ht="99.95" customHeight="1" x14ac:dyDescent="0.25">
      <c r="A180" s="91">
        <v>4</v>
      </c>
      <c r="B180" s="91" t="s">
        <v>21</v>
      </c>
      <c r="C180" s="91" t="s">
        <v>170</v>
      </c>
      <c r="D180" s="92" t="s">
        <v>356</v>
      </c>
      <c r="E180" s="91" t="s">
        <v>44</v>
      </c>
      <c r="F180" s="92" t="s">
        <v>293</v>
      </c>
      <c r="G180" s="92">
        <v>2</v>
      </c>
      <c r="H180" s="92" t="s">
        <v>74</v>
      </c>
      <c r="I180" s="93"/>
      <c r="J180" s="94">
        <v>2</v>
      </c>
      <c r="K180" s="95">
        <v>12368</v>
      </c>
      <c r="L180" s="96">
        <f t="shared" si="16"/>
        <v>24736</v>
      </c>
      <c r="M180" s="95">
        <v>13888</v>
      </c>
      <c r="N180" s="96">
        <f t="shared" si="17"/>
        <v>27776</v>
      </c>
      <c r="O180" s="95">
        <v>13712</v>
      </c>
      <c r="P180" s="96">
        <f t="shared" si="18"/>
        <v>27424</v>
      </c>
      <c r="Q180" s="97"/>
      <c r="R180" s="98">
        <f t="shared" si="19"/>
        <v>13322.666666666666</v>
      </c>
      <c r="S180" s="99">
        <f t="shared" si="20"/>
        <v>678.86441126994498</v>
      </c>
      <c r="T180" s="100">
        <f t="shared" si="21"/>
        <v>5.095559532150308E-2</v>
      </c>
      <c r="U180" s="101">
        <f t="shared" si="22"/>
        <v>13322.666666666666</v>
      </c>
      <c r="V180" s="102">
        <f t="shared" si="23"/>
        <v>26645.333333333332</v>
      </c>
    </row>
    <row r="181" spans="1:22" ht="99.95" customHeight="1" x14ac:dyDescent="0.25">
      <c r="A181" s="91">
        <v>4</v>
      </c>
      <c r="B181" s="91" t="s">
        <v>21</v>
      </c>
      <c r="C181" s="91" t="s">
        <v>170</v>
      </c>
      <c r="D181" s="92" t="s">
        <v>357</v>
      </c>
      <c r="E181" s="91" t="s">
        <v>44</v>
      </c>
      <c r="F181" s="92" t="s">
        <v>293</v>
      </c>
      <c r="G181" s="92">
        <v>2</v>
      </c>
      <c r="H181" s="92" t="s">
        <v>74</v>
      </c>
      <c r="I181" s="93"/>
      <c r="J181" s="94">
        <v>2</v>
      </c>
      <c r="K181" s="95">
        <v>13141</v>
      </c>
      <c r="L181" s="96">
        <f t="shared" si="16"/>
        <v>26282</v>
      </c>
      <c r="M181" s="95">
        <v>14756</v>
      </c>
      <c r="N181" s="96">
        <f t="shared" si="17"/>
        <v>29512</v>
      </c>
      <c r="O181" s="95">
        <v>14569</v>
      </c>
      <c r="P181" s="96">
        <f t="shared" si="18"/>
        <v>29138</v>
      </c>
      <c r="Q181" s="97"/>
      <c r="R181" s="98">
        <f t="shared" si="19"/>
        <v>14155.333333333334</v>
      </c>
      <c r="S181" s="99">
        <f t="shared" si="20"/>
        <v>721.29343697431648</v>
      </c>
      <c r="T181" s="100">
        <f t="shared" si="21"/>
        <v>5.0955595321503067E-2</v>
      </c>
      <c r="U181" s="101">
        <f t="shared" si="22"/>
        <v>14155.333333333334</v>
      </c>
      <c r="V181" s="102">
        <f t="shared" si="23"/>
        <v>28310.666666666668</v>
      </c>
    </row>
    <row r="182" spans="1:22" ht="99.95" customHeight="1" x14ac:dyDescent="0.25">
      <c r="A182" s="91">
        <v>4</v>
      </c>
      <c r="B182" s="91" t="s">
        <v>21</v>
      </c>
      <c r="C182" s="91" t="s">
        <v>170</v>
      </c>
      <c r="D182" s="92" t="s">
        <v>358</v>
      </c>
      <c r="E182" s="91" t="s">
        <v>44</v>
      </c>
      <c r="F182" s="92" t="s">
        <v>293</v>
      </c>
      <c r="G182" s="92">
        <v>2</v>
      </c>
      <c r="H182" s="92" t="s">
        <v>74</v>
      </c>
      <c r="I182" s="93"/>
      <c r="J182" s="94">
        <v>2</v>
      </c>
      <c r="K182" s="95">
        <v>10822</v>
      </c>
      <c r="L182" s="96">
        <f t="shared" si="16"/>
        <v>21644</v>
      </c>
      <c r="M182" s="95">
        <v>12152</v>
      </c>
      <c r="N182" s="96">
        <f t="shared" si="17"/>
        <v>24304</v>
      </c>
      <c r="O182" s="95">
        <v>11998</v>
      </c>
      <c r="P182" s="96">
        <f t="shared" si="18"/>
        <v>23996</v>
      </c>
      <c r="Q182" s="97"/>
      <c r="R182" s="98">
        <f t="shared" si="19"/>
        <v>11657.333333333334</v>
      </c>
      <c r="S182" s="99">
        <f t="shared" si="20"/>
        <v>594.00635986120176</v>
      </c>
      <c r="T182" s="100">
        <f t="shared" si="21"/>
        <v>5.0955595321503067E-2</v>
      </c>
      <c r="U182" s="101">
        <f t="shared" si="22"/>
        <v>11657.333333333334</v>
      </c>
      <c r="V182" s="102">
        <f t="shared" si="23"/>
        <v>23314.666666666668</v>
      </c>
    </row>
    <row r="183" spans="1:22" ht="99.95" customHeight="1" x14ac:dyDescent="0.25">
      <c r="A183" s="91">
        <v>4</v>
      </c>
      <c r="B183" s="91" t="s">
        <v>21</v>
      </c>
      <c r="C183" s="91" t="s">
        <v>170</v>
      </c>
      <c r="D183" s="92" t="s">
        <v>359</v>
      </c>
      <c r="E183" s="91" t="s">
        <v>44</v>
      </c>
      <c r="F183" s="92" t="s">
        <v>293</v>
      </c>
      <c r="G183" s="92">
        <v>2</v>
      </c>
      <c r="H183" s="92" t="s">
        <v>74</v>
      </c>
      <c r="I183" s="93"/>
      <c r="J183" s="94">
        <v>2</v>
      </c>
      <c r="K183" s="95">
        <v>10822</v>
      </c>
      <c r="L183" s="96">
        <f t="shared" si="16"/>
        <v>21644</v>
      </c>
      <c r="M183" s="95">
        <v>12152</v>
      </c>
      <c r="N183" s="96">
        <f t="shared" si="17"/>
        <v>24304</v>
      </c>
      <c r="O183" s="95">
        <v>11998</v>
      </c>
      <c r="P183" s="96">
        <f t="shared" si="18"/>
        <v>23996</v>
      </c>
      <c r="Q183" s="97"/>
      <c r="R183" s="98">
        <f t="shared" si="19"/>
        <v>11657.333333333334</v>
      </c>
      <c r="S183" s="99">
        <f t="shared" si="20"/>
        <v>594.00635986120176</v>
      </c>
      <c r="T183" s="100">
        <f t="shared" si="21"/>
        <v>5.0955595321503067E-2</v>
      </c>
      <c r="U183" s="101">
        <f t="shared" si="22"/>
        <v>11657.333333333334</v>
      </c>
      <c r="V183" s="102">
        <f t="shared" si="23"/>
        <v>23314.666666666668</v>
      </c>
    </row>
    <row r="184" spans="1:22" ht="99.95" customHeight="1" x14ac:dyDescent="0.25">
      <c r="A184" s="91">
        <v>4</v>
      </c>
      <c r="B184" s="91" t="s">
        <v>21</v>
      </c>
      <c r="C184" s="91" t="s">
        <v>170</v>
      </c>
      <c r="D184" s="92" t="s">
        <v>360</v>
      </c>
      <c r="E184" s="91" t="s">
        <v>44</v>
      </c>
      <c r="F184" s="92" t="s">
        <v>293</v>
      </c>
      <c r="G184" s="92">
        <v>2</v>
      </c>
      <c r="H184" s="92" t="s">
        <v>74</v>
      </c>
      <c r="I184" s="93"/>
      <c r="J184" s="94">
        <v>2</v>
      </c>
      <c r="K184" s="95">
        <v>11595</v>
      </c>
      <c r="L184" s="96">
        <f t="shared" si="16"/>
        <v>23190</v>
      </c>
      <c r="M184" s="95">
        <v>13020</v>
      </c>
      <c r="N184" s="96">
        <f t="shared" si="17"/>
        <v>26040</v>
      </c>
      <c r="O184" s="95">
        <v>12855</v>
      </c>
      <c r="P184" s="96">
        <f t="shared" si="18"/>
        <v>25710</v>
      </c>
      <c r="Q184" s="97"/>
      <c r="R184" s="98">
        <f t="shared" si="19"/>
        <v>12490</v>
      </c>
      <c r="S184" s="99">
        <f t="shared" si="20"/>
        <v>636.43538556557337</v>
      </c>
      <c r="T184" s="100">
        <f t="shared" si="21"/>
        <v>5.0955595321503074E-2</v>
      </c>
      <c r="U184" s="101">
        <f t="shared" si="22"/>
        <v>12490</v>
      </c>
      <c r="V184" s="102">
        <f t="shared" si="23"/>
        <v>24980</v>
      </c>
    </row>
    <row r="185" spans="1:22" ht="99.95" customHeight="1" x14ac:dyDescent="0.25">
      <c r="A185" s="91">
        <v>4</v>
      </c>
      <c r="B185" s="91" t="s">
        <v>21</v>
      </c>
      <c r="C185" s="91" t="s">
        <v>170</v>
      </c>
      <c r="D185" s="91" t="s">
        <v>361</v>
      </c>
      <c r="E185" s="91" t="s">
        <v>44</v>
      </c>
      <c r="F185" s="91" t="s">
        <v>362</v>
      </c>
      <c r="G185" s="92">
        <v>2</v>
      </c>
      <c r="H185" s="92" t="s">
        <v>74</v>
      </c>
      <c r="I185" s="93"/>
      <c r="J185" s="94">
        <v>2</v>
      </c>
      <c r="K185" s="95">
        <v>10822</v>
      </c>
      <c r="L185" s="96">
        <f t="shared" si="16"/>
        <v>21644</v>
      </c>
      <c r="M185" s="95">
        <v>12152</v>
      </c>
      <c r="N185" s="96">
        <f t="shared" si="17"/>
        <v>24304</v>
      </c>
      <c r="O185" s="95">
        <v>11998</v>
      </c>
      <c r="P185" s="96">
        <f t="shared" si="18"/>
        <v>23996</v>
      </c>
      <c r="Q185" s="97"/>
      <c r="R185" s="98">
        <f t="shared" si="19"/>
        <v>11657.333333333334</v>
      </c>
      <c r="S185" s="99">
        <f t="shared" si="20"/>
        <v>594.00635986120176</v>
      </c>
      <c r="T185" s="100">
        <f t="shared" si="21"/>
        <v>5.0955595321503067E-2</v>
      </c>
      <c r="U185" s="101">
        <f t="shared" si="22"/>
        <v>11657.333333333334</v>
      </c>
      <c r="V185" s="102">
        <f t="shared" si="23"/>
        <v>23314.666666666668</v>
      </c>
    </row>
    <row r="186" spans="1:22" ht="99.95" customHeight="1" x14ac:dyDescent="0.25">
      <c r="A186" s="91">
        <v>4</v>
      </c>
      <c r="B186" s="91" t="s">
        <v>21</v>
      </c>
      <c r="C186" s="91" t="s">
        <v>170</v>
      </c>
      <c r="D186" s="91" t="s">
        <v>363</v>
      </c>
      <c r="E186" s="91" t="s">
        <v>44</v>
      </c>
      <c r="F186" s="91" t="s">
        <v>362</v>
      </c>
      <c r="G186" s="92">
        <v>2</v>
      </c>
      <c r="H186" s="92" t="s">
        <v>74</v>
      </c>
      <c r="I186" s="93"/>
      <c r="J186" s="94">
        <v>2</v>
      </c>
      <c r="K186" s="95">
        <v>13914</v>
      </c>
      <c r="L186" s="96">
        <f t="shared" si="16"/>
        <v>27828</v>
      </c>
      <c r="M186" s="95">
        <v>15624</v>
      </c>
      <c r="N186" s="96">
        <f t="shared" si="17"/>
        <v>31248</v>
      </c>
      <c r="O186" s="95">
        <v>15426</v>
      </c>
      <c r="P186" s="96">
        <f t="shared" si="18"/>
        <v>30852</v>
      </c>
      <c r="Q186" s="97"/>
      <c r="R186" s="98">
        <f t="shared" si="19"/>
        <v>14988</v>
      </c>
      <c r="S186" s="99">
        <f t="shared" si="20"/>
        <v>763.72246267868798</v>
      </c>
      <c r="T186" s="100">
        <f t="shared" si="21"/>
        <v>5.0955595321503067E-2</v>
      </c>
      <c r="U186" s="101">
        <f t="shared" si="22"/>
        <v>14988</v>
      </c>
      <c r="V186" s="102">
        <f t="shared" si="23"/>
        <v>29976</v>
      </c>
    </row>
    <row r="187" spans="1:22" ht="99.95" customHeight="1" x14ac:dyDescent="0.25">
      <c r="A187" s="91">
        <v>4</v>
      </c>
      <c r="B187" s="91" t="s">
        <v>21</v>
      </c>
      <c r="C187" s="91" t="s">
        <v>170</v>
      </c>
      <c r="D187" s="91" t="s">
        <v>363</v>
      </c>
      <c r="E187" s="91" t="s">
        <v>44</v>
      </c>
      <c r="F187" s="140" t="s">
        <v>362</v>
      </c>
      <c r="G187" s="92">
        <v>2</v>
      </c>
      <c r="H187" s="92" t="s">
        <v>74</v>
      </c>
      <c r="I187" s="93"/>
      <c r="J187" s="94">
        <v>2</v>
      </c>
      <c r="K187" s="95">
        <v>13914</v>
      </c>
      <c r="L187" s="96">
        <f t="shared" si="16"/>
        <v>27828</v>
      </c>
      <c r="M187" s="95">
        <v>15624</v>
      </c>
      <c r="N187" s="96">
        <f t="shared" si="17"/>
        <v>31248</v>
      </c>
      <c r="O187" s="95">
        <v>15426</v>
      </c>
      <c r="P187" s="96">
        <f t="shared" si="18"/>
        <v>30852</v>
      </c>
      <c r="Q187" s="97"/>
      <c r="R187" s="98">
        <f t="shared" si="19"/>
        <v>14988</v>
      </c>
      <c r="S187" s="99">
        <f t="shared" si="20"/>
        <v>763.72246267868798</v>
      </c>
      <c r="T187" s="100">
        <f t="shared" si="21"/>
        <v>5.0955595321503067E-2</v>
      </c>
      <c r="U187" s="101">
        <f t="shared" si="22"/>
        <v>14988</v>
      </c>
      <c r="V187" s="102">
        <f t="shared" si="23"/>
        <v>29976</v>
      </c>
    </row>
    <row r="188" spans="1:22" ht="99.95" customHeight="1" x14ac:dyDescent="0.25">
      <c r="A188" s="91">
        <v>4</v>
      </c>
      <c r="B188" s="91" t="s">
        <v>21</v>
      </c>
      <c r="C188" s="91" t="s">
        <v>170</v>
      </c>
      <c r="D188" s="91" t="s">
        <v>364</v>
      </c>
      <c r="E188" s="91" t="s">
        <v>44</v>
      </c>
      <c r="F188" s="140" t="s">
        <v>362</v>
      </c>
      <c r="G188" s="92">
        <v>2</v>
      </c>
      <c r="H188" s="92" t="s">
        <v>74</v>
      </c>
      <c r="I188" s="93"/>
      <c r="J188" s="94">
        <v>2</v>
      </c>
      <c r="K188" s="95">
        <v>10822</v>
      </c>
      <c r="L188" s="96">
        <f t="shared" si="16"/>
        <v>21644</v>
      </c>
      <c r="M188" s="95">
        <v>12152</v>
      </c>
      <c r="N188" s="96">
        <f t="shared" si="17"/>
        <v>24304</v>
      </c>
      <c r="O188" s="95">
        <v>11998</v>
      </c>
      <c r="P188" s="96">
        <f t="shared" si="18"/>
        <v>23996</v>
      </c>
      <c r="Q188" s="97"/>
      <c r="R188" s="98">
        <f t="shared" si="19"/>
        <v>11657.333333333334</v>
      </c>
      <c r="S188" s="99">
        <f t="shared" si="20"/>
        <v>594.00635986120176</v>
      </c>
      <c r="T188" s="100">
        <f t="shared" si="21"/>
        <v>5.0955595321503067E-2</v>
      </c>
      <c r="U188" s="101">
        <f t="shared" si="22"/>
        <v>11657.333333333334</v>
      </c>
      <c r="V188" s="102">
        <f t="shared" si="23"/>
        <v>23314.666666666668</v>
      </c>
    </row>
    <row r="189" spans="1:22" ht="99.95" customHeight="1" x14ac:dyDescent="0.25">
      <c r="A189" s="91">
        <v>4</v>
      </c>
      <c r="B189" s="91" t="s">
        <v>21</v>
      </c>
      <c r="C189" s="91" t="s">
        <v>170</v>
      </c>
      <c r="D189" s="91" t="s">
        <v>365</v>
      </c>
      <c r="E189" s="91" t="s">
        <v>44</v>
      </c>
      <c r="F189" s="140" t="s">
        <v>362</v>
      </c>
      <c r="G189" s="92">
        <v>2</v>
      </c>
      <c r="H189" s="92" t="s">
        <v>74</v>
      </c>
      <c r="I189" s="93"/>
      <c r="J189" s="94">
        <v>2</v>
      </c>
      <c r="K189" s="95">
        <v>19325</v>
      </c>
      <c r="L189" s="96">
        <f t="shared" si="16"/>
        <v>38650</v>
      </c>
      <c r="M189" s="95">
        <v>21700</v>
      </c>
      <c r="N189" s="96">
        <f t="shared" si="17"/>
        <v>43400</v>
      </c>
      <c r="O189" s="95">
        <v>21425</v>
      </c>
      <c r="P189" s="96">
        <f t="shared" si="18"/>
        <v>42850</v>
      </c>
      <c r="Q189" s="97"/>
      <c r="R189" s="98">
        <f t="shared" si="19"/>
        <v>20816.666666666668</v>
      </c>
      <c r="S189" s="99">
        <f t="shared" si="20"/>
        <v>1060.725642609289</v>
      </c>
      <c r="T189" s="100">
        <f t="shared" si="21"/>
        <v>5.0955595321503074E-2</v>
      </c>
      <c r="U189" s="101">
        <f t="shared" si="22"/>
        <v>20816.666666666668</v>
      </c>
      <c r="V189" s="102">
        <f t="shared" si="23"/>
        <v>41633.333333333336</v>
      </c>
    </row>
    <row r="190" spans="1:22" ht="99.95" customHeight="1" x14ac:dyDescent="0.25">
      <c r="A190" s="91">
        <v>4</v>
      </c>
      <c r="B190" s="91" t="s">
        <v>21</v>
      </c>
      <c r="C190" s="91" t="s">
        <v>170</v>
      </c>
      <c r="D190" s="91" t="s">
        <v>366</v>
      </c>
      <c r="E190" s="91" t="s">
        <v>44</v>
      </c>
      <c r="F190" s="140" t="s">
        <v>362</v>
      </c>
      <c r="G190" s="92">
        <v>2</v>
      </c>
      <c r="H190" s="92" t="s">
        <v>74</v>
      </c>
      <c r="I190" s="93"/>
      <c r="J190" s="94">
        <v>2</v>
      </c>
      <c r="K190" s="95">
        <v>618400</v>
      </c>
      <c r="L190" s="96">
        <f t="shared" si="16"/>
        <v>1236800</v>
      </c>
      <c r="M190" s="95">
        <v>694400</v>
      </c>
      <c r="N190" s="96">
        <f t="shared" si="17"/>
        <v>1388800</v>
      </c>
      <c r="O190" s="95">
        <v>685600</v>
      </c>
      <c r="P190" s="96">
        <f t="shared" si="18"/>
        <v>1371200</v>
      </c>
      <c r="Q190" s="97"/>
      <c r="R190" s="98">
        <f t="shared" si="19"/>
        <v>666133.33333333337</v>
      </c>
      <c r="S190" s="99">
        <f t="shared" si="20"/>
        <v>33943.220563497249</v>
      </c>
      <c r="T190" s="100">
        <f t="shared" si="21"/>
        <v>5.0955595321503074E-2</v>
      </c>
      <c r="U190" s="136">
        <f t="shared" si="22"/>
        <v>666133.33333333337</v>
      </c>
      <c r="V190" s="102">
        <f t="shared" si="23"/>
        <v>1332266.6666666667</v>
      </c>
    </row>
    <row r="191" spans="1:22" ht="99.95" customHeight="1" x14ac:dyDescent="0.25">
      <c r="A191" s="91">
        <v>4</v>
      </c>
      <c r="B191" s="91" t="s">
        <v>21</v>
      </c>
      <c r="C191" s="91" t="s">
        <v>170</v>
      </c>
      <c r="D191" s="91" t="s">
        <v>367</v>
      </c>
      <c r="E191" s="91" t="s">
        <v>44</v>
      </c>
      <c r="F191" s="138" t="s">
        <v>293</v>
      </c>
      <c r="G191" s="92">
        <v>2</v>
      </c>
      <c r="H191" s="92" t="s">
        <v>74</v>
      </c>
      <c r="I191" s="93"/>
      <c r="J191" s="94">
        <v>2</v>
      </c>
      <c r="K191" s="95">
        <v>23190</v>
      </c>
      <c r="L191" s="96">
        <f t="shared" si="16"/>
        <v>46380</v>
      </c>
      <c r="M191" s="95">
        <v>26040</v>
      </c>
      <c r="N191" s="96">
        <f t="shared" si="17"/>
        <v>52080</v>
      </c>
      <c r="O191" s="95">
        <v>25710</v>
      </c>
      <c r="P191" s="96">
        <f t="shared" si="18"/>
        <v>51420</v>
      </c>
      <c r="Q191" s="97"/>
      <c r="R191" s="98">
        <f t="shared" si="19"/>
        <v>24980</v>
      </c>
      <c r="S191" s="99">
        <f t="shared" si="20"/>
        <v>1272.8707711311467</v>
      </c>
      <c r="T191" s="100">
        <f t="shared" si="21"/>
        <v>5.0955595321503074E-2</v>
      </c>
      <c r="U191" s="101">
        <f t="shared" si="22"/>
        <v>24980</v>
      </c>
      <c r="V191" s="102">
        <f t="shared" si="23"/>
        <v>49960</v>
      </c>
    </row>
    <row r="192" spans="1:22" ht="99.95" customHeight="1" x14ac:dyDescent="0.25">
      <c r="A192" s="91">
        <v>4</v>
      </c>
      <c r="B192" s="91" t="s">
        <v>21</v>
      </c>
      <c r="C192" s="91" t="s">
        <v>170</v>
      </c>
      <c r="D192" s="91" t="s">
        <v>368</v>
      </c>
      <c r="E192" s="93" t="s">
        <v>44</v>
      </c>
      <c r="F192" s="92" t="s">
        <v>293</v>
      </c>
      <c r="G192" s="142">
        <v>2</v>
      </c>
      <c r="H192" s="92" t="s">
        <v>74</v>
      </c>
      <c r="I192" s="93"/>
      <c r="J192" s="94">
        <v>2</v>
      </c>
      <c r="K192" s="95">
        <v>26282</v>
      </c>
      <c r="L192" s="96">
        <f t="shared" si="16"/>
        <v>52564</v>
      </c>
      <c r="M192" s="95">
        <v>29512</v>
      </c>
      <c r="N192" s="96">
        <f t="shared" si="17"/>
        <v>59024</v>
      </c>
      <c r="O192" s="95">
        <v>29138</v>
      </c>
      <c r="P192" s="96">
        <f t="shared" si="18"/>
        <v>58276</v>
      </c>
      <c r="Q192" s="97"/>
      <c r="R192" s="98">
        <f t="shared" si="19"/>
        <v>28310.666666666668</v>
      </c>
      <c r="S192" s="99">
        <f t="shared" si="20"/>
        <v>1442.586873948633</v>
      </c>
      <c r="T192" s="100">
        <f t="shared" si="21"/>
        <v>5.0955595321503067E-2</v>
      </c>
      <c r="U192" s="101">
        <f t="shared" si="22"/>
        <v>28310.666666666668</v>
      </c>
      <c r="V192" s="102">
        <f t="shared" si="23"/>
        <v>56621.333333333336</v>
      </c>
    </row>
    <row r="193" spans="1:22" ht="186.6" customHeight="1" x14ac:dyDescent="0.25">
      <c r="A193" s="91">
        <v>4</v>
      </c>
      <c r="B193" s="91" t="s">
        <v>21</v>
      </c>
      <c r="C193" s="91" t="s">
        <v>170</v>
      </c>
      <c r="D193" s="91" t="s">
        <v>369</v>
      </c>
      <c r="E193" s="93" t="s">
        <v>44</v>
      </c>
      <c r="F193" s="92" t="s">
        <v>293</v>
      </c>
      <c r="G193" s="142">
        <v>2</v>
      </c>
      <c r="H193" s="92" t="s">
        <v>74</v>
      </c>
      <c r="I193" s="93"/>
      <c r="J193" s="94">
        <v>2</v>
      </c>
      <c r="K193" s="95">
        <v>154600</v>
      </c>
      <c r="L193" s="96">
        <f t="shared" si="16"/>
        <v>309200</v>
      </c>
      <c r="M193" s="95">
        <v>173600</v>
      </c>
      <c r="N193" s="96">
        <f t="shared" si="17"/>
        <v>347200</v>
      </c>
      <c r="O193" s="95">
        <v>171400</v>
      </c>
      <c r="P193" s="96">
        <f t="shared" si="18"/>
        <v>342800</v>
      </c>
      <c r="Q193" s="97"/>
      <c r="R193" s="98">
        <f t="shared" si="19"/>
        <v>166533.33333333334</v>
      </c>
      <c r="S193" s="99">
        <f t="shared" si="20"/>
        <v>8485.8051408743122</v>
      </c>
      <c r="T193" s="100">
        <f t="shared" si="21"/>
        <v>5.0955595321503074E-2</v>
      </c>
      <c r="U193" s="136">
        <f t="shared" si="22"/>
        <v>166533.33333333334</v>
      </c>
      <c r="V193" s="102">
        <f t="shared" si="23"/>
        <v>333066.66666666669</v>
      </c>
    </row>
    <row r="194" spans="1:22" ht="114.6" customHeight="1" x14ac:dyDescent="0.25">
      <c r="A194" s="91">
        <v>4</v>
      </c>
      <c r="B194" s="91" t="s">
        <v>21</v>
      </c>
      <c r="C194" s="91" t="s">
        <v>170</v>
      </c>
      <c r="D194" s="91" t="s">
        <v>370</v>
      </c>
      <c r="E194" s="93" t="s">
        <v>44</v>
      </c>
      <c r="F194" s="92" t="s">
        <v>293</v>
      </c>
      <c r="G194" s="142">
        <v>2</v>
      </c>
      <c r="H194" s="92" t="s">
        <v>74</v>
      </c>
      <c r="I194" s="93"/>
      <c r="J194" s="94">
        <v>2</v>
      </c>
      <c r="K194" s="95">
        <v>23190</v>
      </c>
      <c r="L194" s="96">
        <f t="shared" si="16"/>
        <v>46380</v>
      </c>
      <c r="M194" s="95">
        <v>26040</v>
      </c>
      <c r="N194" s="96">
        <f t="shared" si="17"/>
        <v>52080</v>
      </c>
      <c r="O194" s="95">
        <v>25710</v>
      </c>
      <c r="P194" s="96">
        <f t="shared" si="18"/>
        <v>51420</v>
      </c>
      <c r="Q194" s="97"/>
      <c r="R194" s="98">
        <f t="shared" si="19"/>
        <v>24980</v>
      </c>
      <c r="S194" s="99">
        <f t="shared" si="20"/>
        <v>1272.8707711311467</v>
      </c>
      <c r="T194" s="100">
        <f t="shared" si="21"/>
        <v>5.0955595321503074E-2</v>
      </c>
      <c r="U194" s="101">
        <f t="shared" si="22"/>
        <v>24980</v>
      </c>
      <c r="V194" s="102">
        <f t="shared" si="23"/>
        <v>49960</v>
      </c>
    </row>
    <row r="195" spans="1:22" ht="99.95" customHeight="1" x14ac:dyDescent="0.25">
      <c r="A195" s="91">
        <v>4</v>
      </c>
      <c r="B195" s="91" t="s">
        <v>21</v>
      </c>
      <c r="C195" s="91" t="s">
        <v>170</v>
      </c>
      <c r="D195" s="91" t="s">
        <v>371</v>
      </c>
      <c r="E195" s="93" t="s">
        <v>44</v>
      </c>
      <c r="F195" s="92" t="s">
        <v>293</v>
      </c>
      <c r="G195" s="142">
        <v>2</v>
      </c>
      <c r="H195" s="92" t="s">
        <v>74</v>
      </c>
      <c r="I195" s="93"/>
      <c r="J195" s="94">
        <v>2</v>
      </c>
      <c r="K195" s="95">
        <v>23190</v>
      </c>
      <c r="L195" s="96">
        <f t="shared" ref="L195:L258" si="24">K195*J195</f>
        <v>46380</v>
      </c>
      <c r="M195" s="95">
        <v>26040</v>
      </c>
      <c r="N195" s="96">
        <f t="shared" ref="N195:N258" si="25">M195*J195</f>
        <v>52080</v>
      </c>
      <c r="O195" s="95">
        <v>25710</v>
      </c>
      <c r="P195" s="96">
        <f t="shared" ref="P195:P258" si="26">O195*J195</f>
        <v>51420</v>
      </c>
      <c r="Q195" s="97"/>
      <c r="R195" s="98">
        <f t="shared" si="19"/>
        <v>24980</v>
      </c>
      <c r="S195" s="99">
        <f t="shared" si="20"/>
        <v>1272.8707711311467</v>
      </c>
      <c r="T195" s="100">
        <f t="shared" si="21"/>
        <v>5.0955595321503074E-2</v>
      </c>
      <c r="U195" s="101">
        <f t="shared" si="22"/>
        <v>24980</v>
      </c>
      <c r="V195" s="102">
        <f t="shared" si="23"/>
        <v>49960</v>
      </c>
    </row>
    <row r="196" spans="1:22" ht="278.25" customHeight="1" x14ac:dyDescent="0.25">
      <c r="A196" s="91">
        <v>4</v>
      </c>
      <c r="B196" s="91" t="s">
        <v>21</v>
      </c>
      <c r="C196" s="91" t="s">
        <v>170</v>
      </c>
      <c r="D196" s="91" t="s">
        <v>372</v>
      </c>
      <c r="E196" s="91" t="s">
        <v>44</v>
      </c>
      <c r="F196" s="92" t="s">
        <v>293</v>
      </c>
      <c r="G196" s="92">
        <v>2</v>
      </c>
      <c r="H196" s="92" t="s">
        <v>74</v>
      </c>
      <c r="I196" s="93"/>
      <c r="J196" s="94">
        <v>2</v>
      </c>
      <c r="K196" s="95">
        <v>23190</v>
      </c>
      <c r="L196" s="96">
        <f t="shared" si="24"/>
        <v>46380</v>
      </c>
      <c r="M196" s="95">
        <v>26040</v>
      </c>
      <c r="N196" s="96">
        <f t="shared" si="25"/>
        <v>52080</v>
      </c>
      <c r="O196" s="95">
        <v>25710</v>
      </c>
      <c r="P196" s="96">
        <f t="shared" si="26"/>
        <v>51420</v>
      </c>
      <c r="Q196" s="97"/>
      <c r="R196" s="98">
        <f t="shared" ref="R196:R259" si="27">AVERAGE(K196,M196,O196)</f>
        <v>24980</v>
      </c>
      <c r="S196" s="99">
        <f t="shared" ref="S196:S259" si="28">_xlfn.STDEV.P(M196,O196,K196)</f>
        <v>1272.8707711311467</v>
      </c>
      <c r="T196" s="100">
        <f t="shared" ref="T196:T259" si="29">S196/R196</f>
        <v>5.0955595321503074E-2</v>
      </c>
      <c r="U196" s="101">
        <f t="shared" ref="U196:U259" si="30">R196</f>
        <v>24980</v>
      </c>
      <c r="V196" s="102">
        <f t="shared" si="23"/>
        <v>49960</v>
      </c>
    </row>
    <row r="197" spans="1:22" ht="278.25" customHeight="1" x14ac:dyDescent="0.25">
      <c r="A197" s="91">
        <v>4</v>
      </c>
      <c r="B197" s="91" t="s">
        <v>21</v>
      </c>
      <c r="C197" s="91" t="s">
        <v>170</v>
      </c>
      <c r="D197" s="140" t="s">
        <v>373</v>
      </c>
      <c r="E197" s="140" t="s">
        <v>44</v>
      </c>
      <c r="F197" s="138" t="s">
        <v>293</v>
      </c>
      <c r="G197" s="138">
        <v>2</v>
      </c>
      <c r="H197" s="138" t="s">
        <v>74</v>
      </c>
      <c r="I197" s="141"/>
      <c r="J197" s="143">
        <v>2</v>
      </c>
      <c r="K197" s="95">
        <v>23190</v>
      </c>
      <c r="L197" s="96">
        <f t="shared" si="24"/>
        <v>46380</v>
      </c>
      <c r="M197" s="95">
        <v>26040</v>
      </c>
      <c r="N197" s="96">
        <f t="shared" si="25"/>
        <v>52080</v>
      </c>
      <c r="O197" s="95">
        <v>25710</v>
      </c>
      <c r="P197" s="96">
        <f t="shared" si="26"/>
        <v>51420</v>
      </c>
      <c r="Q197" s="97"/>
      <c r="R197" s="98">
        <f t="shared" si="27"/>
        <v>24980</v>
      </c>
      <c r="S197" s="99">
        <f t="shared" si="28"/>
        <v>1272.8707711311467</v>
      </c>
      <c r="T197" s="100">
        <f t="shared" si="29"/>
        <v>5.0955595321503074E-2</v>
      </c>
      <c r="U197" s="101">
        <f t="shared" si="30"/>
        <v>24980</v>
      </c>
      <c r="V197" s="102">
        <f t="shared" ref="V197:V260" si="31">+U197*J197</f>
        <v>49960</v>
      </c>
    </row>
    <row r="198" spans="1:22" ht="266.25" customHeight="1" x14ac:dyDescent="0.25">
      <c r="A198" s="91">
        <v>4</v>
      </c>
      <c r="B198" s="91" t="s">
        <v>21</v>
      </c>
      <c r="C198" s="91" t="s">
        <v>170</v>
      </c>
      <c r="D198" s="144" t="s">
        <v>374</v>
      </c>
      <c r="E198" s="144" t="s">
        <v>44</v>
      </c>
      <c r="F198" s="138" t="s">
        <v>293</v>
      </c>
      <c r="G198" s="145">
        <v>2</v>
      </c>
      <c r="H198" s="145" t="s">
        <v>74</v>
      </c>
      <c r="I198" s="144"/>
      <c r="J198" s="146">
        <v>2</v>
      </c>
      <c r="K198" s="95">
        <v>23190</v>
      </c>
      <c r="L198" s="96">
        <f t="shared" si="24"/>
        <v>46380</v>
      </c>
      <c r="M198" s="95">
        <v>26040</v>
      </c>
      <c r="N198" s="96">
        <f t="shared" si="25"/>
        <v>52080</v>
      </c>
      <c r="O198" s="95">
        <v>25710</v>
      </c>
      <c r="P198" s="96">
        <f t="shared" si="26"/>
        <v>51420</v>
      </c>
      <c r="Q198" s="97"/>
      <c r="R198" s="98">
        <f t="shared" si="27"/>
        <v>24980</v>
      </c>
      <c r="S198" s="99">
        <f t="shared" si="28"/>
        <v>1272.8707711311467</v>
      </c>
      <c r="T198" s="100">
        <f t="shared" si="29"/>
        <v>5.0955595321503074E-2</v>
      </c>
      <c r="U198" s="101">
        <f t="shared" si="30"/>
        <v>24980</v>
      </c>
      <c r="V198" s="102">
        <f t="shared" si="31"/>
        <v>49960</v>
      </c>
    </row>
    <row r="199" spans="1:22" s="149" customFormat="1" ht="99.95" customHeight="1" x14ac:dyDescent="0.35">
      <c r="A199" s="91">
        <v>4</v>
      </c>
      <c r="B199" s="91" t="s">
        <v>21</v>
      </c>
      <c r="C199" s="91" t="s">
        <v>170</v>
      </c>
      <c r="D199" s="91" t="s">
        <v>375</v>
      </c>
      <c r="E199" s="91" t="s">
        <v>44</v>
      </c>
      <c r="F199" s="92" t="s">
        <v>293</v>
      </c>
      <c r="G199" s="104">
        <v>2</v>
      </c>
      <c r="H199" s="104" t="s">
        <v>74</v>
      </c>
      <c r="I199" s="147"/>
      <c r="J199" s="148">
        <v>2</v>
      </c>
      <c r="K199" s="95">
        <v>23190</v>
      </c>
      <c r="L199" s="96">
        <f t="shared" si="24"/>
        <v>46380</v>
      </c>
      <c r="M199" s="95">
        <v>26040</v>
      </c>
      <c r="N199" s="96">
        <f t="shared" si="25"/>
        <v>52080</v>
      </c>
      <c r="O199" s="95">
        <v>25710</v>
      </c>
      <c r="P199" s="96">
        <f t="shared" si="26"/>
        <v>51420</v>
      </c>
      <c r="Q199" s="97"/>
      <c r="R199" s="98">
        <f t="shared" si="27"/>
        <v>24980</v>
      </c>
      <c r="S199" s="99">
        <f t="shared" si="28"/>
        <v>1272.8707711311467</v>
      </c>
      <c r="T199" s="100">
        <f t="shared" si="29"/>
        <v>5.0955595321503074E-2</v>
      </c>
      <c r="U199" s="101">
        <f t="shared" si="30"/>
        <v>24980</v>
      </c>
      <c r="V199" s="102">
        <f t="shared" si="31"/>
        <v>49960</v>
      </c>
    </row>
    <row r="200" spans="1:22" s="149" customFormat="1" ht="99.95" customHeight="1" x14ac:dyDescent="0.35">
      <c r="A200" s="91">
        <v>4</v>
      </c>
      <c r="B200" s="91" t="s">
        <v>21</v>
      </c>
      <c r="C200" s="91" t="s">
        <v>170</v>
      </c>
      <c r="D200" s="91" t="s">
        <v>376</v>
      </c>
      <c r="E200" s="91" t="s">
        <v>44</v>
      </c>
      <c r="F200" s="92" t="s">
        <v>293</v>
      </c>
      <c r="G200" s="104">
        <v>2</v>
      </c>
      <c r="H200" s="104" t="s">
        <v>74</v>
      </c>
      <c r="I200" s="147"/>
      <c r="J200" s="148">
        <v>2</v>
      </c>
      <c r="K200" s="95">
        <v>23190</v>
      </c>
      <c r="L200" s="96">
        <f t="shared" si="24"/>
        <v>46380</v>
      </c>
      <c r="M200" s="95">
        <v>26040</v>
      </c>
      <c r="N200" s="96">
        <f t="shared" si="25"/>
        <v>52080</v>
      </c>
      <c r="O200" s="95">
        <v>25710</v>
      </c>
      <c r="P200" s="96">
        <f t="shared" si="26"/>
        <v>51420</v>
      </c>
      <c r="Q200" s="97"/>
      <c r="R200" s="98">
        <f t="shared" si="27"/>
        <v>24980</v>
      </c>
      <c r="S200" s="99">
        <f t="shared" si="28"/>
        <v>1272.8707711311467</v>
      </c>
      <c r="T200" s="100">
        <f t="shared" si="29"/>
        <v>5.0955595321503074E-2</v>
      </c>
      <c r="U200" s="101">
        <f t="shared" si="30"/>
        <v>24980</v>
      </c>
      <c r="V200" s="102">
        <f t="shared" si="31"/>
        <v>49960</v>
      </c>
    </row>
    <row r="201" spans="1:22" s="149" customFormat="1" ht="99.95" customHeight="1" x14ac:dyDescent="0.35">
      <c r="A201" s="91">
        <v>4</v>
      </c>
      <c r="B201" s="91" t="s">
        <v>21</v>
      </c>
      <c r="C201" s="91" t="s">
        <v>170</v>
      </c>
      <c r="D201" s="91" t="s">
        <v>377</v>
      </c>
      <c r="E201" s="91" t="s">
        <v>44</v>
      </c>
      <c r="F201" s="92" t="s">
        <v>293</v>
      </c>
      <c r="G201" s="92">
        <v>2</v>
      </c>
      <c r="H201" s="104" t="s">
        <v>74</v>
      </c>
      <c r="I201" s="147"/>
      <c r="J201" s="148">
        <v>2</v>
      </c>
      <c r="K201" s="95">
        <v>19325</v>
      </c>
      <c r="L201" s="96">
        <f t="shared" si="24"/>
        <v>38650</v>
      </c>
      <c r="M201" s="95">
        <v>21700</v>
      </c>
      <c r="N201" s="96">
        <f t="shared" si="25"/>
        <v>43400</v>
      </c>
      <c r="O201" s="95">
        <v>21425</v>
      </c>
      <c r="P201" s="96">
        <f t="shared" si="26"/>
        <v>42850</v>
      </c>
      <c r="Q201" s="97"/>
      <c r="R201" s="98">
        <f t="shared" si="27"/>
        <v>20816.666666666668</v>
      </c>
      <c r="S201" s="99">
        <f t="shared" si="28"/>
        <v>1060.725642609289</v>
      </c>
      <c r="T201" s="100">
        <f t="shared" si="29"/>
        <v>5.0955595321503074E-2</v>
      </c>
      <c r="U201" s="101">
        <f t="shared" si="30"/>
        <v>20816.666666666668</v>
      </c>
      <c r="V201" s="102">
        <f t="shared" si="31"/>
        <v>41633.333333333336</v>
      </c>
    </row>
    <row r="202" spans="1:22" s="149" customFormat="1" ht="99.95" customHeight="1" x14ac:dyDescent="0.35">
      <c r="A202" s="91">
        <v>4</v>
      </c>
      <c r="B202" s="91" t="s">
        <v>21</v>
      </c>
      <c r="C202" s="91" t="s">
        <v>170</v>
      </c>
      <c r="D202" s="91" t="s">
        <v>378</v>
      </c>
      <c r="E202" s="147" t="s">
        <v>44</v>
      </c>
      <c r="F202" s="92" t="s">
        <v>293</v>
      </c>
      <c r="G202" s="92">
        <v>2</v>
      </c>
      <c r="H202" s="104" t="s">
        <v>74</v>
      </c>
      <c r="I202" s="147"/>
      <c r="J202" s="148">
        <v>2</v>
      </c>
      <c r="K202" s="95">
        <v>17779</v>
      </c>
      <c r="L202" s="96">
        <f t="shared" si="24"/>
        <v>35558</v>
      </c>
      <c r="M202" s="95">
        <v>19964</v>
      </c>
      <c r="N202" s="96">
        <f t="shared" si="25"/>
        <v>39928</v>
      </c>
      <c r="O202" s="95">
        <v>19711</v>
      </c>
      <c r="P202" s="96">
        <f t="shared" si="26"/>
        <v>39422</v>
      </c>
      <c r="Q202" s="97"/>
      <c r="R202" s="98">
        <f t="shared" si="27"/>
        <v>19151.333333333332</v>
      </c>
      <c r="S202" s="99">
        <f t="shared" si="28"/>
        <v>975.8675912005458</v>
      </c>
      <c r="T202" s="100">
        <f t="shared" si="29"/>
        <v>5.0955595321503074E-2</v>
      </c>
      <c r="U202" s="101">
        <f t="shared" si="30"/>
        <v>19151.333333333332</v>
      </c>
      <c r="V202" s="102">
        <f t="shared" si="31"/>
        <v>38302.666666666664</v>
      </c>
    </row>
    <row r="203" spans="1:22" s="149" customFormat="1" ht="99.95" customHeight="1" x14ac:dyDescent="0.35">
      <c r="A203" s="91">
        <v>4</v>
      </c>
      <c r="B203" s="91" t="s">
        <v>21</v>
      </c>
      <c r="C203" s="91" t="s">
        <v>170</v>
      </c>
      <c r="D203" s="147" t="s">
        <v>379</v>
      </c>
      <c r="E203" s="147" t="s">
        <v>44</v>
      </c>
      <c r="F203" s="150" t="s">
        <v>293</v>
      </c>
      <c r="G203" s="150">
        <v>2</v>
      </c>
      <c r="H203" s="139" t="s">
        <v>74</v>
      </c>
      <c r="I203" s="147"/>
      <c r="J203" s="94">
        <v>2</v>
      </c>
      <c r="K203" s="95">
        <v>19325</v>
      </c>
      <c r="L203" s="96">
        <f t="shared" si="24"/>
        <v>38650</v>
      </c>
      <c r="M203" s="95">
        <v>21700</v>
      </c>
      <c r="N203" s="96">
        <f t="shared" si="25"/>
        <v>43400</v>
      </c>
      <c r="O203" s="95">
        <v>21425</v>
      </c>
      <c r="P203" s="96">
        <f t="shared" si="26"/>
        <v>42850</v>
      </c>
      <c r="Q203" s="97"/>
      <c r="R203" s="98">
        <f t="shared" si="27"/>
        <v>20816.666666666668</v>
      </c>
      <c r="S203" s="99">
        <f t="shared" si="28"/>
        <v>1060.725642609289</v>
      </c>
      <c r="T203" s="100">
        <f t="shared" si="29"/>
        <v>5.0955595321503074E-2</v>
      </c>
      <c r="U203" s="101">
        <f t="shared" si="30"/>
        <v>20816.666666666668</v>
      </c>
      <c r="V203" s="102">
        <f t="shared" si="31"/>
        <v>41633.333333333336</v>
      </c>
    </row>
    <row r="204" spans="1:22" s="149" customFormat="1" ht="99.95" customHeight="1" x14ac:dyDescent="0.35">
      <c r="A204" s="91">
        <v>4</v>
      </c>
      <c r="B204" s="91" t="s">
        <v>21</v>
      </c>
      <c r="C204" s="91" t="s">
        <v>170</v>
      </c>
      <c r="D204" s="147" t="s">
        <v>380</v>
      </c>
      <c r="E204" s="147" t="s">
        <v>44</v>
      </c>
      <c r="F204" s="150" t="s">
        <v>293</v>
      </c>
      <c r="G204" s="150">
        <v>2</v>
      </c>
      <c r="H204" s="139" t="s">
        <v>74</v>
      </c>
      <c r="I204" s="147"/>
      <c r="J204" s="94">
        <v>2</v>
      </c>
      <c r="K204" s="95">
        <v>17006</v>
      </c>
      <c r="L204" s="96">
        <f t="shared" si="24"/>
        <v>34012</v>
      </c>
      <c r="M204" s="95">
        <v>19096</v>
      </c>
      <c r="N204" s="96">
        <f t="shared" si="25"/>
        <v>38192</v>
      </c>
      <c r="O204" s="95">
        <v>18854</v>
      </c>
      <c r="P204" s="96">
        <f t="shared" si="26"/>
        <v>37708</v>
      </c>
      <c r="Q204" s="97"/>
      <c r="R204" s="98">
        <f t="shared" si="27"/>
        <v>18318.666666666668</v>
      </c>
      <c r="S204" s="99">
        <f t="shared" si="28"/>
        <v>933.43856549617431</v>
      </c>
      <c r="T204" s="100">
        <f t="shared" si="29"/>
        <v>5.0955595321503074E-2</v>
      </c>
      <c r="U204" s="101">
        <f t="shared" si="30"/>
        <v>18318.666666666668</v>
      </c>
      <c r="V204" s="102">
        <f t="shared" si="31"/>
        <v>36637.333333333336</v>
      </c>
    </row>
    <row r="205" spans="1:22" s="149" customFormat="1" ht="99.95" customHeight="1" x14ac:dyDescent="0.35">
      <c r="A205" s="91">
        <v>4</v>
      </c>
      <c r="B205" s="91" t="s">
        <v>21</v>
      </c>
      <c r="C205" s="91" t="s">
        <v>170</v>
      </c>
      <c r="D205" s="147" t="s">
        <v>381</v>
      </c>
      <c r="E205" s="147" t="s">
        <v>44</v>
      </c>
      <c r="F205" s="150" t="s">
        <v>293</v>
      </c>
      <c r="G205" s="150">
        <v>2</v>
      </c>
      <c r="H205" s="151" t="s">
        <v>74</v>
      </c>
      <c r="I205" s="147"/>
      <c r="J205" s="94">
        <v>2</v>
      </c>
      <c r="K205" s="95">
        <v>14687</v>
      </c>
      <c r="L205" s="96">
        <f t="shared" si="24"/>
        <v>29374</v>
      </c>
      <c r="M205" s="95">
        <v>16492</v>
      </c>
      <c r="N205" s="96">
        <f t="shared" si="25"/>
        <v>32984</v>
      </c>
      <c r="O205" s="95">
        <v>16283</v>
      </c>
      <c r="P205" s="96">
        <f t="shared" si="26"/>
        <v>32566</v>
      </c>
      <c r="Q205" s="97"/>
      <c r="R205" s="98">
        <f t="shared" si="27"/>
        <v>15820.666666666666</v>
      </c>
      <c r="S205" s="99">
        <f t="shared" si="28"/>
        <v>806.15148838305959</v>
      </c>
      <c r="T205" s="100">
        <f t="shared" si="29"/>
        <v>5.0955595321503074E-2</v>
      </c>
      <c r="U205" s="101">
        <f t="shared" si="30"/>
        <v>15820.666666666666</v>
      </c>
      <c r="V205" s="102">
        <f t="shared" si="31"/>
        <v>31641.333333333332</v>
      </c>
    </row>
    <row r="206" spans="1:22" s="149" customFormat="1" ht="99.95" customHeight="1" x14ac:dyDescent="0.35">
      <c r="A206" s="91">
        <v>4</v>
      </c>
      <c r="B206" s="91" t="s">
        <v>21</v>
      </c>
      <c r="C206" s="91" t="s">
        <v>170</v>
      </c>
      <c r="D206" s="91" t="s">
        <v>382</v>
      </c>
      <c r="E206" s="91" t="s">
        <v>44</v>
      </c>
      <c r="F206" s="92" t="s">
        <v>293</v>
      </c>
      <c r="G206" s="92">
        <v>2</v>
      </c>
      <c r="H206" s="151" t="s">
        <v>74</v>
      </c>
      <c r="I206" s="147"/>
      <c r="J206" s="148">
        <v>2</v>
      </c>
      <c r="K206" s="95">
        <v>17006</v>
      </c>
      <c r="L206" s="96">
        <f t="shared" si="24"/>
        <v>34012</v>
      </c>
      <c r="M206" s="95">
        <v>19096</v>
      </c>
      <c r="N206" s="96">
        <f t="shared" si="25"/>
        <v>38192</v>
      </c>
      <c r="O206" s="95">
        <v>18854</v>
      </c>
      <c r="P206" s="96">
        <f t="shared" si="26"/>
        <v>37708</v>
      </c>
      <c r="Q206" s="97"/>
      <c r="R206" s="98">
        <f t="shared" si="27"/>
        <v>18318.666666666668</v>
      </c>
      <c r="S206" s="99">
        <f t="shared" si="28"/>
        <v>933.43856549617431</v>
      </c>
      <c r="T206" s="100">
        <f t="shared" si="29"/>
        <v>5.0955595321503074E-2</v>
      </c>
      <c r="U206" s="101">
        <f t="shared" si="30"/>
        <v>18318.666666666668</v>
      </c>
      <c r="V206" s="102">
        <f t="shared" si="31"/>
        <v>36637.333333333336</v>
      </c>
    </row>
    <row r="207" spans="1:22" s="149" customFormat="1" ht="99.95" customHeight="1" x14ac:dyDescent="0.35">
      <c r="A207" s="91">
        <v>4</v>
      </c>
      <c r="B207" s="91" t="s">
        <v>21</v>
      </c>
      <c r="C207" s="91" t="s">
        <v>170</v>
      </c>
      <c r="D207" s="91" t="s">
        <v>383</v>
      </c>
      <c r="E207" s="91" t="s">
        <v>44</v>
      </c>
      <c r="F207" s="92" t="s">
        <v>293</v>
      </c>
      <c r="G207" s="92">
        <v>2</v>
      </c>
      <c r="H207" s="151" t="s">
        <v>74</v>
      </c>
      <c r="I207" s="147"/>
      <c r="J207" s="148">
        <v>2</v>
      </c>
      <c r="K207" s="95">
        <v>9276</v>
      </c>
      <c r="L207" s="96">
        <f t="shared" si="24"/>
        <v>18552</v>
      </c>
      <c r="M207" s="95">
        <v>10416</v>
      </c>
      <c r="N207" s="96">
        <f t="shared" si="25"/>
        <v>20832</v>
      </c>
      <c r="O207" s="95">
        <v>10284</v>
      </c>
      <c r="P207" s="96">
        <f t="shared" si="26"/>
        <v>20568</v>
      </c>
      <c r="Q207" s="97"/>
      <c r="R207" s="98">
        <f t="shared" si="27"/>
        <v>9992</v>
      </c>
      <c r="S207" s="99">
        <f t="shared" si="28"/>
        <v>509.14830845245865</v>
      </c>
      <c r="T207" s="100">
        <f t="shared" si="29"/>
        <v>5.0955595321503067E-2</v>
      </c>
      <c r="U207" s="101">
        <f t="shared" si="30"/>
        <v>9992</v>
      </c>
      <c r="V207" s="102">
        <f t="shared" si="31"/>
        <v>19984</v>
      </c>
    </row>
    <row r="208" spans="1:22" s="149" customFormat="1" ht="99.95" customHeight="1" x14ac:dyDescent="0.35">
      <c r="A208" s="91">
        <v>4</v>
      </c>
      <c r="B208" s="91" t="s">
        <v>21</v>
      </c>
      <c r="C208" s="91" t="s">
        <v>170</v>
      </c>
      <c r="D208" s="91" t="s">
        <v>384</v>
      </c>
      <c r="E208" s="91" t="s">
        <v>44</v>
      </c>
      <c r="F208" s="92" t="s">
        <v>293</v>
      </c>
      <c r="G208" s="92">
        <v>2</v>
      </c>
      <c r="H208" s="151" t="s">
        <v>74</v>
      </c>
      <c r="I208" s="147"/>
      <c r="J208" s="148">
        <v>2</v>
      </c>
      <c r="K208" s="95">
        <v>17006</v>
      </c>
      <c r="L208" s="96">
        <f t="shared" si="24"/>
        <v>34012</v>
      </c>
      <c r="M208" s="95">
        <v>19096</v>
      </c>
      <c r="N208" s="96">
        <f t="shared" si="25"/>
        <v>38192</v>
      </c>
      <c r="O208" s="95">
        <v>18854</v>
      </c>
      <c r="P208" s="96">
        <f t="shared" si="26"/>
        <v>37708</v>
      </c>
      <c r="Q208" s="97"/>
      <c r="R208" s="98">
        <f t="shared" si="27"/>
        <v>18318.666666666668</v>
      </c>
      <c r="S208" s="99">
        <f t="shared" si="28"/>
        <v>933.43856549617431</v>
      </c>
      <c r="T208" s="100">
        <f t="shared" si="29"/>
        <v>5.0955595321503074E-2</v>
      </c>
      <c r="U208" s="101">
        <f t="shared" si="30"/>
        <v>18318.666666666668</v>
      </c>
      <c r="V208" s="102">
        <f t="shared" si="31"/>
        <v>36637.333333333336</v>
      </c>
    </row>
    <row r="209" spans="1:22" s="149" customFormat="1" ht="99.95" customHeight="1" x14ac:dyDescent="0.35">
      <c r="A209" s="91">
        <v>4</v>
      </c>
      <c r="B209" s="91" t="s">
        <v>21</v>
      </c>
      <c r="C209" s="91" t="s">
        <v>170</v>
      </c>
      <c r="D209" s="91" t="s">
        <v>385</v>
      </c>
      <c r="E209" s="91" t="s">
        <v>44</v>
      </c>
      <c r="F209" s="92" t="s">
        <v>293</v>
      </c>
      <c r="G209" s="92">
        <v>2</v>
      </c>
      <c r="H209" s="151" t="s">
        <v>74</v>
      </c>
      <c r="I209" s="147"/>
      <c r="J209" s="148">
        <v>2</v>
      </c>
      <c r="K209" s="95">
        <v>17006</v>
      </c>
      <c r="L209" s="96">
        <f t="shared" si="24"/>
        <v>34012</v>
      </c>
      <c r="M209" s="95">
        <v>19096</v>
      </c>
      <c r="N209" s="96">
        <f t="shared" si="25"/>
        <v>38192</v>
      </c>
      <c r="O209" s="95">
        <v>18854</v>
      </c>
      <c r="P209" s="96">
        <f t="shared" si="26"/>
        <v>37708</v>
      </c>
      <c r="Q209" s="97"/>
      <c r="R209" s="98">
        <f t="shared" si="27"/>
        <v>18318.666666666668</v>
      </c>
      <c r="S209" s="99">
        <f t="shared" si="28"/>
        <v>933.43856549617431</v>
      </c>
      <c r="T209" s="100">
        <f t="shared" si="29"/>
        <v>5.0955595321503074E-2</v>
      </c>
      <c r="U209" s="101">
        <f t="shared" si="30"/>
        <v>18318.666666666668</v>
      </c>
      <c r="V209" s="102">
        <f t="shared" si="31"/>
        <v>36637.333333333336</v>
      </c>
    </row>
    <row r="210" spans="1:22" s="149" customFormat="1" ht="99.95" customHeight="1" x14ac:dyDescent="0.35">
      <c r="A210" s="91">
        <v>4</v>
      </c>
      <c r="B210" s="91" t="s">
        <v>21</v>
      </c>
      <c r="C210" s="91" t="s">
        <v>170</v>
      </c>
      <c r="D210" s="91" t="s">
        <v>386</v>
      </c>
      <c r="E210" s="91" t="s">
        <v>44</v>
      </c>
      <c r="F210" s="92" t="s">
        <v>293</v>
      </c>
      <c r="G210" s="92">
        <v>2</v>
      </c>
      <c r="H210" s="151" t="s">
        <v>74</v>
      </c>
      <c r="I210" s="147"/>
      <c r="J210" s="148">
        <v>2</v>
      </c>
      <c r="K210" s="95">
        <v>14687</v>
      </c>
      <c r="L210" s="96">
        <f t="shared" si="24"/>
        <v>29374</v>
      </c>
      <c r="M210" s="95">
        <v>16492</v>
      </c>
      <c r="N210" s="96">
        <f t="shared" si="25"/>
        <v>32984</v>
      </c>
      <c r="O210" s="95">
        <v>16283</v>
      </c>
      <c r="P210" s="96">
        <f t="shared" si="26"/>
        <v>32566</v>
      </c>
      <c r="Q210" s="97"/>
      <c r="R210" s="98">
        <f t="shared" si="27"/>
        <v>15820.666666666666</v>
      </c>
      <c r="S210" s="99">
        <f t="shared" si="28"/>
        <v>806.15148838305959</v>
      </c>
      <c r="T210" s="100">
        <f t="shared" si="29"/>
        <v>5.0955595321503074E-2</v>
      </c>
      <c r="U210" s="101">
        <f t="shared" si="30"/>
        <v>15820.666666666666</v>
      </c>
      <c r="V210" s="102">
        <f t="shared" si="31"/>
        <v>31641.333333333332</v>
      </c>
    </row>
    <row r="211" spans="1:22" s="149" customFormat="1" ht="99.95" customHeight="1" x14ac:dyDescent="0.35">
      <c r="A211" s="91">
        <v>4</v>
      </c>
      <c r="B211" s="91" t="s">
        <v>21</v>
      </c>
      <c r="C211" s="91" t="s">
        <v>170</v>
      </c>
      <c r="D211" s="91" t="s">
        <v>387</v>
      </c>
      <c r="E211" s="91" t="s">
        <v>44</v>
      </c>
      <c r="F211" s="92" t="s">
        <v>293</v>
      </c>
      <c r="G211" s="92">
        <v>2</v>
      </c>
      <c r="H211" s="104" t="s">
        <v>74</v>
      </c>
      <c r="I211" s="147"/>
      <c r="J211" s="148">
        <v>2</v>
      </c>
      <c r="K211" s="95">
        <v>22417</v>
      </c>
      <c r="L211" s="96">
        <f t="shared" si="24"/>
        <v>44834</v>
      </c>
      <c r="M211" s="95">
        <v>25172</v>
      </c>
      <c r="N211" s="96">
        <f t="shared" si="25"/>
        <v>50344</v>
      </c>
      <c r="O211" s="95">
        <v>24853</v>
      </c>
      <c r="P211" s="96">
        <f t="shared" si="26"/>
        <v>49706</v>
      </c>
      <c r="Q211" s="97"/>
      <c r="R211" s="98">
        <f t="shared" si="27"/>
        <v>24147.333333333332</v>
      </c>
      <c r="S211" s="99">
        <f t="shared" si="28"/>
        <v>1230.4417454267752</v>
      </c>
      <c r="T211" s="100">
        <f t="shared" si="29"/>
        <v>5.095559532150308E-2</v>
      </c>
      <c r="U211" s="101">
        <f t="shared" si="30"/>
        <v>24147.333333333332</v>
      </c>
      <c r="V211" s="102">
        <f t="shared" si="31"/>
        <v>48294.666666666664</v>
      </c>
    </row>
    <row r="212" spans="1:22" s="149" customFormat="1" ht="99.95" customHeight="1" x14ac:dyDescent="0.35">
      <c r="A212" s="91">
        <v>4</v>
      </c>
      <c r="B212" s="91" t="s">
        <v>21</v>
      </c>
      <c r="C212" s="91" t="s">
        <v>170</v>
      </c>
      <c r="D212" s="91" t="s">
        <v>388</v>
      </c>
      <c r="E212" s="91" t="s">
        <v>44</v>
      </c>
      <c r="F212" s="92" t="s">
        <v>293</v>
      </c>
      <c r="G212" s="92">
        <v>2</v>
      </c>
      <c r="H212" s="104" t="s">
        <v>74</v>
      </c>
      <c r="I212" s="147"/>
      <c r="J212" s="148">
        <v>2</v>
      </c>
      <c r="K212" s="95">
        <v>22417</v>
      </c>
      <c r="L212" s="96">
        <f t="shared" si="24"/>
        <v>44834</v>
      </c>
      <c r="M212" s="95">
        <v>25172</v>
      </c>
      <c r="N212" s="96">
        <f t="shared" si="25"/>
        <v>50344</v>
      </c>
      <c r="O212" s="95">
        <v>24853</v>
      </c>
      <c r="P212" s="96">
        <f t="shared" si="26"/>
        <v>49706</v>
      </c>
      <c r="Q212" s="97"/>
      <c r="R212" s="98">
        <f t="shared" si="27"/>
        <v>24147.333333333332</v>
      </c>
      <c r="S212" s="99">
        <f t="shared" si="28"/>
        <v>1230.4417454267752</v>
      </c>
      <c r="T212" s="100">
        <f t="shared" si="29"/>
        <v>5.095559532150308E-2</v>
      </c>
      <c r="U212" s="101">
        <f t="shared" si="30"/>
        <v>24147.333333333332</v>
      </c>
      <c r="V212" s="102">
        <f t="shared" si="31"/>
        <v>48294.666666666664</v>
      </c>
    </row>
    <row r="213" spans="1:22" s="149" customFormat="1" ht="99.95" customHeight="1" x14ac:dyDescent="0.35">
      <c r="A213" s="91">
        <v>4</v>
      </c>
      <c r="B213" s="91" t="s">
        <v>21</v>
      </c>
      <c r="C213" s="91" t="s">
        <v>170</v>
      </c>
      <c r="D213" s="91" t="s">
        <v>389</v>
      </c>
      <c r="E213" s="91" t="s">
        <v>44</v>
      </c>
      <c r="F213" s="92" t="s">
        <v>293</v>
      </c>
      <c r="G213" s="92">
        <v>2</v>
      </c>
      <c r="H213" s="104" t="s">
        <v>74</v>
      </c>
      <c r="I213" s="147"/>
      <c r="J213" s="148">
        <v>2</v>
      </c>
      <c r="K213" s="95">
        <v>22417</v>
      </c>
      <c r="L213" s="96">
        <f t="shared" si="24"/>
        <v>44834</v>
      </c>
      <c r="M213" s="95">
        <v>25172</v>
      </c>
      <c r="N213" s="96">
        <f t="shared" si="25"/>
        <v>50344</v>
      </c>
      <c r="O213" s="95">
        <v>24853</v>
      </c>
      <c r="P213" s="96">
        <f t="shared" si="26"/>
        <v>49706</v>
      </c>
      <c r="Q213" s="97"/>
      <c r="R213" s="98">
        <f t="shared" si="27"/>
        <v>24147.333333333332</v>
      </c>
      <c r="S213" s="99">
        <f t="shared" si="28"/>
        <v>1230.4417454267752</v>
      </c>
      <c r="T213" s="100">
        <f t="shared" si="29"/>
        <v>5.095559532150308E-2</v>
      </c>
      <c r="U213" s="101">
        <f t="shared" si="30"/>
        <v>24147.333333333332</v>
      </c>
      <c r="V213" s="102">
        <f t="shared" si="31"/>
        <v>48294.666666666664</v>
      </c>
    </row>
    <row r="214" spans="1:22" s="149" customFormat="1" ht="99.95" customHeight="1" x14ac:dyDescent="0.35">
      <c r="A214" s="91">
        <v>4</v>
      </c>
      <c r="B214" s="91" t="s">
        <v>21</v>
      </c>
      <c r="C214" s="91" t="s">
        <v>170</v>
      </c>
      <c r="D214" s="91" t="s">
        <v>390</v>
      </c>
      <c r="E214" s="91" t="s">
        <v>44</v>
      </c>
      <c r="F214" s="92" t="s">
        <v>293</v>
      </c>
      <c r="G214" s="92">
        <v>2</v>
      </c>
      <c r="H214" s="104" t="s">
        <v>74</v>
      </c>
      <c r="I214" s="147"/>
      <c r="J214" s="148">
        <v>2</v>
      </c>
      <c r="K214" s="95">
        <v>14687</v>
      </c>
      <c r="L214" s="96">
        <f t="shared" si="24"/>
        <v>29374</v>
      </c>
      <c r="M214" s="95">
        <v>16492</v>
      </c>
      <c r="N214" s="96">
        <f t="shared" si="25"/>
        <v>32984</v>
      </c>
      <c r="O214" s="95">
        <v>16283</v>
      </c>
      <c r="P214" s="96">
        <f t="shared" si="26"/>
        <v>32566</v>
      </c>
      <c r="Q214" s="97"/>
      <c r="R214" s="98">
        <f t="shared" si="27"/>
        <v>15820.666666666666</v>
      </c>
      <c r="S214" s="99">
        <f t="shared" si="28"/>
        <v>806.15148838305959</v>
      </c>
      <c r="T214" s="100">
        <f t="shared" si="29"/>
        <v>5.0955595321503074E-2</v>
      </c>
      <c r="U214" s="101">
        <f t="shared" si="30"/>
        <v>15820.666666666666</v>
      </c>
      <c r="V214" s="102">
        <f t="shared" si="31"/>
        <v>31641.333333333332</v>
      </c>
    </row>
    <row r="215" spans="1:22" s="149" customFormat="1" ht="99.95" customHeight="1" x14ac:dyDescent="0.35">
      <c r="A215" s="91">
        <v>4</v>
      </c>
      <c r="B215" s="91" t="s">
        <v>21</v>
      </c>
      <c r="C215" s="91" t="s">
        <v>170</v>
      </c>
      <c r="D215" s="91" t="s">
        <v>391</v>
      </c>
      <c r="E215" s="91" t="s">
        <v>44</v>
      </c>
      <c r="F215" s="92" t="s">
        <v>293</v>
      </c>
      <c r="G215" s="92">
        <v>2</v>
      </c>
      <c r="H215" s="104" t="s">
        <v>74</v>
      </c>
      <c r="I215" s="147"/>
      <c r="J215" s="148">
        <v>2</v>
      </c>
      <c r="K215" s="95">
        <v>19325</v>
      </c>
      <c r="L215" s="96">
        <f t="shared" si="24"/>
        <v>38650</v>
      </c>
      <c r="M215" s="95">
        <v>21700</v>
      </c>
      <c r="N215" s="96">
        <f t="shared" si="25"/>
        <v>43400</v>
      </c>
      <c r="O215" s="95">
        <v>21425</v>
      </c>
      <c r="P215" s="96">
        <f t="shared" si="26"/>
        <v>42850</v>
      </c>
      <c r="Q215" s="97"/>
      <c r="R215" s="98">
        <f t="shared" si="27"/>
        <v>20816.666666666668</v>
      </c>
      <c r="S215" s="99">
        <f t="shared" si="28"/>
        <v>1060.725642609289</v>
      </c>
      <c r="T215" s="100">
        <f t="shared" si="29"/>
        <v>5.0955595321503074E-2</v>
      </c>
      <c r="U215" s="101">
        <f t="shared" si="30"/>
        <v>20816.666666666668</v>
      </c>
      <c r="V215" s="102">
        <f t="shared" si="31"/>
        <v>41633.333333333336</v>
      </c>
    </row>
    <row r="216" spans="1:22" s="149" customFormat="1" ht="99.95" customHeight="1" x14ac:dyDescent="0.35">
      <c r="A216" s="91">
        <v>4</v>
      </c>
      <c r="B216" s="91" t="s">
        <v>21</v>
      </c>
      <c r="C216" s="91" t="s">
        <v>170</v>
      </c>
      <c r="D216" s="91" t="s">
        <v>392</v>
      </c>
      <c r="E216" s="91" t="s">
        <v>44</v>
      </c>
      <c r="F216" s="92" t="s">
        <v>293</v>
      </c>
      <c r="G216" s="92">
        <v>2</v>
      </c>
      <c r="H216" s="104" t="s">
        <v>74</v>
      </c>
      <c r="I216" s="147"/>
      <c r="J216" s="148">
        <v>2</v>
      </c>
      <c r="K216" s="95">
        <v>11595</v>
      </c>
      <c r="L216" s="96">
        <f t="shared" si="24"/>
        <v>23190</v>
      </c>
      <c r="M216" s="95">
        <v>13020</v>
      </c>
      <c r="N216" s="96">
        <f t="shared" si="25"/>
        <v>26040</v>
      </c>
      <c r="O216" s="95">
        <v>12855</v>
      </c>
      <c r="P216" s="96">
        <f t="shared" si="26"/>
        <v>25710</v>
      </c>
      <c r="Q216" s="97"/>
      <c r="R216" s="98">
        <f t="shared" si="27"/>
        <v>12490</v>
      </c>
      <c r="S216" s="99">
        <f t="shared" si="28"/>
        <v>636.43538556557337</v>
      </c>
      <c r="T216" s="100">
        <f t="shared" si="29"/>
        <v>5.0955595321503074E-2</v>
      </c>
      <c r="U216" s="101">
        <f t="shared" si="30"/>
        <v>12490</v>
      </c>
      <c r="V216" s="102">
        <f t="shared" si="31"/>
        <v>24980</v>
      </c>
    </row>
    <row r="217" spans="1:22" s="149" customFormat="1" ht="99.95" customHeight="1" x14ac:dyDescent="0.35">
      <c r="A217" s="91">
        <v>4</v>
      </c>
      <c r="B217" s="91" t="s">
        <v>21</v>
      </c>
      <c r="C217" s="91" t="s">
        <v>170</v>
      </c>
      <c r="D217" s="91" t="s">
        <v>393</v>
      </c>
      <c r="E217" s="91" t="s">
        <v>44</v>
      </c>
      <c r="F217" s="92" t="s">
        <v>293</v>
      </c>
      <c r="G217" s="92">
        <v>2</v>
      </c>
      <c r="H217" s="104" t="s">
        <v>74</v>
      </c>
      <c r="I217" s="147"/>
      <c r="J217" s="148">
        <v>2</v>
      </c>
      <c r="K217" s="95">
        <v>19325</v>
      </c>
      <c r="L217" s="96">
        <f t="shared" si="24"/>
        <v>38650</v>
      </c>
      <c r="M217" s="95">
        <v>21700</v>
      </c>
      <c r="N217" s="96">
        <f t="shared" si="25"/>
        <v>43400</v>
      </c>
      <c r="O217" s="95">
        <v>21425</v>
      </c>
      <c r="P217" s="96">
        <f t="shared" si="26"/>
        <v>42850</v>
      </c>
      <c r="Q217" s="97"/>
      <c r="R217" s="98">
        <f t="shared" si="27"/>
        <v>20816.666666666668</v>
      </c>
      <c r="S217" s="99">
        <f t="shared" si="28"/>
        <v>1060.725642609289</v>
      </c>
      <c r="T217" s="100">
        <f t="shared" si="29"/>
        <v>5.0955595321503074E-2</v>
      </c>
      <c r="U217" s="101">
        <f t="shared" si="30"/>
        <v>20816.666666666668</v>
      </c>
      <c r="V217" s="102">
        <f t="shared" si="31"/>
        <v>41633.333333333336</v>
      </c>
    </row>
    <row r="218" spans="1:22" s="149" customFormat="1" ht="99.95" customHeight="1" x14ac:dyDescent="0.35">
      <c r="A218" s="91">
        <v>4</v>
      </c>
      <c r="B218" s="91" t="s">
        <v>21</v>
      </c>
      <c r="C218" s="91" t="s">
        <v>170</v>
      </c>
      <c r="D218" s="91" t="s">
        <v>394</v>
      </c>
      <c r="E218" s="91" t="s">
        <v>44</v>
      </c>
      <c r="F218" s="92" t="s">
        <v>293</v>
      </c>
      <c r="G218" s="92">
        <v>2</v>
      </c>
      <c r="H218" s="104" t="s">
        <v>74</v>
      </c>
      <c r="I218" s="147"/>
      <c r="J218" s="148">
        <v>2</v>
      </c>
      <c r="K218" s="95">
        <v>40196</v>
      </c>
      <c r="L218" s="96">
        <f t="shared" si="24"/>
        <v>80392</v>
      </c>
      <c r="M218" s="95">
        <v>45136</v>
      </c>
      <c r="N218" s="96">
        <f t="shared" si="25"/>
        <v>90272</v>
      </c>
      <c r="O218" s="95">
        <v>44564</v>
      </c>
      <c r="P218" s="96">
        <f t="shared" si="26"/>
        <v>89128</v>
      </c>
      <c r="Q218" s="97"/>
      <c r="R218" s="98">
        <f t="shared" si="27"/>
        <v>43298.666666666664</v>
      </c>
      <c r="S218" s="99">
        <f t="shared" si="28"/>
        <v>2206.309336627321</v>
      </c>
      <c r="T218" s="100">
        <f t="shared" si="29"/>
        <v>5.0955595321503074E-2</v>
      </c>
      <c r="U218" s="101">
        <f t="shared" si="30"/>
        <v>43298.666666666664</v>
      </c>
      <c r="V218" s="102">
        <f t="shared" si="31"/>
        <v>86597.333333333328</v>
      </c>
    </row>
    <row r="219" spans="1:22" s="149" customFormat="1" ht="99.95" customHeight="1" x14ac:dyDescent="0.35">
      <c r="A219" s="91">
        <v>4</v>
      </c>
      <c r="B219" s="91" t="s">
        <v>21</v>
      </c>
      <c r="C219" s="91" t="s">
        <v>170</v>
      </c>
      <c r="D219" s="91" t="s">
        <v>395</v>
      </c>
      <c r="E219" s="91" t="s">
        <v>44</v>
      </c>
      <c r="F219" s="92" t="s">
        <v>293</v>
      </c>
      <c r="G219" s="92">
        <v>2</v>
      </c>
      <c r="H219" s="104" t="s">
        <v>74</v>
      </c>
      <c r="I219" s="147"/>
      <c r="J219" s="148">
        <v>2</v>
      </c>
      <c r="K219" s="95">
        <v>19325</v>
      </c>
      <c r="L219" s="96">
        <f t="shared" si="24"/>
        <v>38650</v>
      </c>
      <c r="M219" s="95">
        <v>21700</v>
      </c>
      <c r="N219" s="96">
        <f t="shared" si="25"/>
        <v>43400</v>
      </c>
      <c r="O219" s="95">
        <v>21425</v>
      </c>
      <c r="P219" s="96">
        <f t="shared" si="26"/>
        <v>42850</v>
      </c>
      <c r="Q219" s="97"/>
      <c r="R219" s="98">
        <f t="shared" si="27"/>
        <v>20816.666666666668</v>
      </c>
      <c r="S219" s="99">
        <f t="shared" si="28"/>
        <v>1060.725642609289</v>
      </c>
      <c r="T219" s="100">
        <f t="shared" si="29"/>
        <v>5.0955595321503074E-2</v>
      </c>
      <c r="U219" s="101">
        <f t="shared" si="30"/>
        <v>20816.666666666668</v>
      </c>
      <c r="V219" s="102">
        <f t="shared" si="31"/>
        <v>41633.333333333336</v>
      </c>
    </row>
    <row r="220" spans="1:22" s="149" customFormat="1" ht="99.95" customHeight="1" x14ac:dyDescent="0.35">
      <c r="A220" s="91">
        <v>4</v>
      </c>
      <c r="B220" s="91" t="s">
        <v>21</v>
      </c>
      <c r="C220" s="91" t="s">
        <v>170</v>
      </c>
      <c r="D220" s="91" t="s">
        <v>396</v>
      </c>
      <c r="E220" s="91" t="s">
        <v>44</v>
      </c>
      <c r="F220" s="92" t="s">
        <v>293</v>
      </c>
      <c r="G220" s="92">
        <v>2</v>
      </c>
      <c r="H220" s="104" t="s">
        <v>74</v>
      </c>
      <c r="I220" s="147"/>
      <c r="J220" s="148">
        <v>2</v>
      </c>
      <c r="K220" s="95">
        <v>22417</v>
      </c>
      <c r="L220" s="96">
        <f t="shared" si="24"/>
        <v>44834</v>
      </c>
      <c r="M220" s="95">
        <v>25172</v>
      </c>
      <c r="N220" s="96">
        <f t="shared" si="25"/>
        <v>50344</v>
      </c>
      <c r="O220" s="95">
        <v>24853</v>
      </c>
      <c r="P220" s="96">
        <f t="shared" si="26"/>
        <v>49706</v>
      </c>
      <c r="Q220" s="97"/>
      <c r="R220" s="98">
        <f t="shared" si="27"/>
        <v>24147.333333333332</v>
      </c>
      <c r="S220" s="99">
        <f t="shared" si="28"/>
        <v>1230.4417454267752</v>
      </c>
      <c r="T220" s="100">
        <f t="shared" si="29"/>
        <v>5.095559532150308E-2</v>
      </c>
      <c r="U220" s="101">
        <f t="shared" si="30"/>
        <v>24147.333333333332</v>
      </c>
      <c r="V220" s="102">
        <f t="shared" si="31"/>
        <v>48294.666666666664</v>
      </c>
    </row>
    <row r="221" spans="1:22" s="149" customFormat="1" ht="99.95" customHeight="1" x14ac:dyDescent="0.35">
      <c r="A221" s="91">
        <v>4</v>
      </c>
      <c r="B221" s="91" t="s">
        <v>21</v>
      </c>
      <c r="C221" s="91" t="s">
        <v>170</v>
      </c>
      <c r="D221" s="91" t="s">
        <v>397</v>
      </c>
      <c r="E221" s="91" t="s">
        <v>44</v>
      </c>
      <c r="F221" s="92" t="s">
        <v>293</v>
      </c>
      <c r="G221" s="92">
        <v>2</v>
      </c>
      <c r="H221" s="104" t="s">
        <v>74</v>
      </c>
      <c r="I221" s="147"/>
      <c r="J221" s="148">
        <v>2</v>
      </c>
      <c r="K221" s="95">
        <v>7730</v>
      </c>
      <c r="L221" s="96">
        <f t="shared" si="24"/>
        <v>15460</v>
      </c>
      <c r="M221" s="95">
        <v>8680</v>
      </c>
      <c r="N221" s="96">
        <f t="shared" si="25"/>
        <v>17360</v>
      </c>
      <c r="O221" s="95">
        <v>8570</v>
      </c>
      <c r="P221" s="96">
        <f t="shared" si="26"/>
        <v>17140</v>
      </c>
      <c r="Q221" s="97"/>
      <c r="R221" s="98">
        <f t="shared" si="27"/>
        <v>8326.6666666666661</v>
      </c>
      <c r="S221" s="99">
        <f t="shared" si="28"/>
        <v>424.29025704371554</v>
      </c>
      <c r="T221" s="100">
        <f t="shared" si="29"/>
        <v>5.0955595321503074E-2</v>
      </c>
      <c r="U221" s="101">
        <f t="shared" si="30"/>
        <v>8326.6666666666661</v>
      </c>
      <c r="V221" s="102">
        <f t="shared" si="31"/>
        <v>16653.333333333332</v>
      </c>
    </row>
    <row r="222" spans="1:22" s="149" customFormat="1" ht="99.95" customHeight="1" x14ac:dyDescent="0.35">
      <c r="A222" s="91">
        <v>4</v>
      </c>
      <c r="B222" s="91" t="s">
        <v>21</v>
      </c>
      <c r="C222" s="91" t="s">
        <v>170</v>
      </c>
      <c r="D222" s="91" t="s">
        <v>398</v>
      </c>
      <c r="E222" s="91" t="s">
        <v>44</v>
      </c>
      <c r="F222" s="92" t="s">
        <v>293</v>
      </c>
      <c r="G222" s="92">
        <v>2</v>
      </c>
      <c r="H222" s="104" t="s">
        <v>74</v>
      </c>
      <c r="I222" s="147"/>
      <c r="J222" s="148">
        <v>2</v>
      </c>
      <c r="K222" s="95">
        <v>22417</v>
      </c>
      <c r="L222" s="96">
        <f t="shared" si="24"/>
        <v>44834</v>
      </c>
      <c r="M222" s="95">
        <v>25172</v>
      </c>
      <c r="N222" s="96">
        <f t="shared" si="25"/>
        <v>50344</v>
      </c>
      <c r="O222" s="95">
        <v>24853</v>
      </c>
      <c r="P222" s="96">
        <f t="shared" si="26"/>
        <v>49706</v>
      </c>
      <c r="Q222" s="97"/>
      <c r="R222" s="98">
        <f t="shared" si="27"/>
        <v>24147.333333333332</v>
      </c>
      <c r="S222" s="99">
        <f t="shared" si="28"/>
        <v>1230.4417454267752</v>
      </c>
      <c r="T222" s="100">
        <f t="shared" si="29"/>
        <v>5.095559532150308E-2</v>
      </c>
      <c r="U222" s="101">
        <f t="shared" si="30"/>
        <v>24147.333333333332</v>
      </c>
      <c r="V222" s="102">
        <f t="shared" si="31"/>
        <v>48294.666666666664</v>
      </c>
    </row>
    <row r="223" spans="1:22" s="149" customFormat="1" ht="99.95" customHeight="1" x14ac:dyDescent="0.35">
      <c r="A223" s="91">
        <v>4</v>
      </c>
      <c r="B223" s="91" t="s">
        <v>21</v>
      </c>
      <c r="C223" s="91" t="s">
        <v>170</v>
      </c>
      <c r="D223" s="91" t="s">
        <v>399</v>
      </c>
      <c r="E223" s="91" t="s">
        <v>44</v>
      </c>
      <c r="F223" s="92" t="s">
        <v>293</v>
      </c>
      <c r="G223" s="92">
        <v>2</v>
      </c>
      <c r="H223" s="104" t="s">
        <v>74</v>
      </c>
      <c r="I223" s="147"/>
      <c r="J223" s="148">
        <v>2</v>
      </c>
      <c r="K223" s="95">
        <v>11595</v>
      </c>
      <c r="L223" s="96">
        <f t="shared" si="24"/>
        <v>23190</v>
      </c>
      <c r="M223" s="95">
        <v>13020</v>
      </c>
      <c r="N223" s="96">
        <f t="shared" si="25"/>
        <v>26040</v>
      </c>
      <c r="O223" s="95">
        <v>12855</v>
      </c>
      <c r="P223" s="96">
        <f t="shared" si="26"/>
        <v>25710</v>
      </c>
      <c r="Q223" s="97"/>
      <c r="R223" s="98">
        <f t="shared" si="27"/>
        <v>12490</v>
      </c>
      <c r="S223" s="99">
        <f t="shared" si="28"/>
        <v>636.43538556557337</v>
      </c>
      <c r="T223" s="100">
        <f t="shared" si="29"/>
        <v>5.0955595321503074E-2</v>
      </c>
      <c r="U223" s="101">
        <f t="shared" si="30"/>
        <v>12490</v>
      </c>
      <c r="V223" s="102">
        <f t="shared" si="31"/>
        <v>24980</v>
      </c>
    </row>
    <row r="224" spans="1:22" s="149" customFormat="1" ht="99.95" customHeight="1" x14ac:dyDescent="0.35">
      <c r="A224" s="91">
        <v>4</v>
      </c>
      <c r="B224" s="91" t="s">
        <v>21</v>
      </c>
      <c r="C224" s="91" t="s">
        <v>170</v>
      </c>
      <c r="D224" s="91" t="s">
        <v>400</v>
      </c>
      <c r="E224" s="91" t="s">
        <v>44</v>
      </c>
      <c r="F224" s="91" t="s">
        <v>400</v>
      </c>
      <c r="G224" s="92"/>
      <c r="H224" s="104" t="s">
        <v>74</v>
      </c>
      <c r="I224" s="147"/>
      <c r="J224" s="148">
        <v>2</v>
      </c>
      <c r="K224" s="95">
        <v>9276</v>
      </c>
      <c r="L224" s="96">
        <f t="shared" si="24"/>
        <v>18552</v>
      </c>
      <c r="M224" s="95">
        <v>10416</v>
      </c>
      <c r="N224" s="96">
        <f t="shared" si="25"/>
        <v>20832</v>
      </c>
      <c r="O224" s="95">
        <v>10284</v>
      </c>
      <c r="P224" s="96">
        <f t="shared" si="26"/>
        <v>20568</v>
      </c>
      <c r="Q224" s="97"/>
      <c r="R224" s="98">
        <f t="shared" si="27"/>
        <v>9992</v>
      </c>
      <c r="S224" s="99">
        <f t="shared" si="28"/>
        <v>509.14830845245865</v>
      </c>
      <c r="T224" s="100">
        <f t="shared" si="29"/>
        <v>5.0955595321503067E-2</v>
      </c>
      <c r="U224" s="101">
        <f t="shared" si="30"/>
        <v>9992</v>
      </c>
      <c r="V224" s="102">
        <f t="shared" si="31"/>
        <v>19984</v>
      </c>
    </row>
    <row r="225" spans="1:22" s="149" customFormat="1" ht="99.95" customHeight="1" x14ac:dyDescent="0.35">
      <c r="A225" s="91">
        <v>4</v>
      </c>
      <c r="B225" s="91" t="s">
        <v>21</v>
      </c>
      <c r="C225" s="91" t="s">
        <v>170</v>
      </c>
      <c r="D225" s="91" t="s">
        <v>401</v>
      </c>
      <c r="E225" s="91" t="s">
        <v>44</v>
      </c>
      <c r="F225" s="92" t="s">
        <v>402</v>
      </c>
      <c r="G225" s="92">
        <v>4</v>
      </c>
      <c r="H225" s="104" t="s">
        <v>403</v>
      </c>
      <c r="I225" s="150"/>
      <c r="J225" s="148">
        <v>4</v>
      </c>
      <c r="K225" s="95">
        <v>3865</v>
      </c>
      <c r="L225" s="96">
        <f t="shared" si="24"/>
        <v>15460</v>
      </c>
      <c r="M225" s="95">
        <v>4340</v>
      </c>
      <c r="N225" s="96">
        <f t="shared" si="25"/>
        <v>17360</v>
      </c>
      <c r="O225" s="95">
        <v>4285</v>
      </c>
      <c r="P225" s="96">
        <f t="shared" si="26"/>
        <v>17140</v>
      </c>
      <c r="Q225" s="97"/>
      <c r="R225" s="98">
        <f t="shared" si="27"/>
        <v>4163.333333333333</v>
      </c>
      <c r="S225" s="99">
        <f t="shared" si="28"/>
        <v>212.14512852185777</v>
      </c>
      <c r="T225" s="100">
        <f t="shared" si="29"/>
        <v>5.0955595321503074E-2</v>
      </c>
      <c r="U225" s="101">
        <f t="shared" si="30"/>
        <v>4163.333333333333</v>
      </c>
      <c r="V225" s="102">
        <f t="shared" si="31"/>
        <v>16653.333333333332</v>
      </c>
    </row>
    <row r="226" spans="1:22" s="149" customFormat="1" ht="99.95" customHeight="1" x14ac:dyDescent="0.35">
      <c r="A226" s="91">
        <v>4</v>
      </c>
      <c r="B226" s="91" t="s">
        <v>21</v>
      </c>
      <c r="C226" s="91" t="s">
        <v>170</v>
      </c>
      <c r="D226" s="91" t="s">
        <v>404</v>
      </c>
      <c r="E226" s="91" t="s">
        <v>44</v>
      </c>
      <c r="F226" s="92" t="s">
        <v>405</v>
      </c>
      <c r="G226" s="92">
        <v>1</v>
      </c>
      <c r="H226" s="104" t="s">
        <v>406</v>
      </c>
      <c r="I226" s="150" t="s">
        <v>407</v>
      </c>
      <c r="J226" s="148">
        <v>7</v>
      </c>
      <c r="K226" s="95">
        <v>52564</v>
      </c>
      <c r="L226" s="96">
        <f t="shared" si="24"/>
        <v>367948</v>
      </c>
      <c r="M226" s="95">
        <v>59024</v>
      </c>
      <c r="N226" s="96">
        <f t="shared" si="25"/>
        <v>413168</v>
      </c>
      <c r="O226" s="95">
        <v>58276</v>
      </c>
      <c r="P226" s="96">
        <f t="shared" si="26"/>
        <v>407932</v>
      </c>
      <c r="Q226" s="97"/>
      <c r="R226" s="98">
        <f t="shared" si="27"/>
        <v>56621.333333333336</v>
      </c>
      <c r="S226" s="99">
        <f t="shared" si="28"/>
        <v>2885.1737478972659</v>
      </c>
      <c r="T226" s="100">
        <f t="shared" si="29"/>
        <v>5.0955595321503067E-2</v>
      </c>
      <c r="U226" s="101">
        <f t="shared" si="30"/>
        <v>56621.333333333336</v>
      </c>
      <c r="V226" s="102">
        <f t="shared" si="31"/>
        <v>396349.33333333337</v>
      </c>
    </row>
    <row r="227" spans="1:22" s="149" customFormat="1" ht="99.95" customHeight="1" x14ac:dyDescent="0.35">
      <c r="A227" s="91">
        <v>4</v>
      </c>
      <c r="B227" s="91" t="s">
        <v>21</v>
      </c>
      <c r="C227" s="91" t="s">
        <v>170</v>
      </c>
      <c r="D227" s="91" t="s">
        <v>408</v>
      </c>
      <c r="E227" s="91" t="s">
        <v>44</v>
      </c>
      <c r="F227" s="92" t="s">
        <v>409</v>
      </c>
      <c r="G227" s="92">
        <v>1</v>
      </c>
      <c r="H227" s="104" t="s">
        <v>406</v>
      </c>
      <c r="I227" s="150"/>
      <c r="J227" s="148">
        <v>20</v>
      </c>
      <c r="K227" s="95">
        <v>6184</v>
      </c>
      <c r="L227" s="96">
        <f t="shared" si="24"/>
        <v>123680</v>
      </c>
      <c r="M227" s="95">
        <v>6944</v>
      </c>
      <c r="N227" s="96">
        <f t="shared" si="25"/>
        <v>138880</v>
      </c>
      <c r="O227" s="95">
        <v>6856</v>
      </c>
      <c r="P227" s="96">
        <f t="shared" si="26"/>
        <v>137120</v>
      </c>
      <c r="Q227" s="97"/>
      <c r="R227" s="98">
        <f t="shared" si="27"/>
        <v>6661.333333333333</v>
      </c>
      <c r="S227" s="99">
        <f t="shared" si="28"/>
        <v>339.43220563497249</v>
      </c>
      <c r="T227" s="100">
        <f t="shared" si="29"/>
        <v>5.095559532150308E-2</v>
      </c>
      <c r="U227" s="101">
        <f t="shared" si="30"/>
        <v>6661.333333333333</v>
      </c>
      <c r="V227" s="102">
        <f t="shared" si="31"/>
        <v>133226.66666666666</v>
      </c>
    </row>
    <row r="228" spans="1:22" s="149" customFormat="1" ht="99.95" customHeight="1" x14ac:dyDescent="0.35">
      <c r="A228" s="91">
        <v>4</v>
      </c>
      <c r="B228" s="91" t="s">
        <v>21</v>
      </c>
      <c r="C228" s="91" t="s">
        <v>170</v>
      </c>
      <c r="D228" s="91" t="s">
        <v>410</v>
      </c>
      <c r="E228" s="91" t="s">
        <v>44</v>
      </c>
      <c r="F228" s="92" t="s">
        <v>411</v>
      </c>
      <c r="G228" s="92">
        <v>1</v>
      </c>
      <c r="H228" s="104" t="s">
        <v>406</v>
      </c>
      <c r="I228" s="150"/>
      <c r="J228" s="148">
        <v>20</v>
      </c>
      <c r="K228" s="95">
        <v>6184</v>
      </c>
      <c r="L228" s="96">
        <f t="shared" si="24"/>
        <v>123680</v>
      </c>
      <c r="M228" s="95">
        <v>6944</v>
      </c>
      <c r="N228" s="96">
        <f t="shared" si="25"/>
        <v>138880</v>
      </c>
      <c r="O228" s="95">
        <v>6856</v>
      </c>
      <c r="P228" s="96">
        <f t="shared" si="26"/>
        <v>137120</v>
      </c>
      <c r="Q228" s="97"/>
      <c r="R228" s="98">
        <f t="shared" si="27"/>
        <v>6661.333333333333</v>
      </c>
      <c r="S228" s="99">
        <f t="shared" si="28"/>
        <v>339.43220563497249</v>
      </c>
      <c r="T228" s="100">
        <f t="shared" si="29"/>
        <v>5.095559532150308E-2</v>
      </c>
      <c r="U228" s="101">
        <f t="shared" si="30"/>
        <v>6661.333333333333</v>
      </c>
      <c r="V228" s="102">
        <f t="shared" si="31"/>
        <v>133226.66666666666</v>
      </c>
    </row>
    <row r="229" spans="1:22" s="149" customFormat="1" ht="99.95" customHeight="1" x14ac:dyDescent="0.35">
      <c r="A229" s="91">
        <v>4</v>
      </c>
      <c r="B229" s="91" t="s">
        <v>21</v>
      </c>
      <c r="C229" s="91" t="s">
        <v>170</v>
      </c>
      <c r="D229" s="91" t="s">
        <v>412</v>
      </c>
      <c r="E229" s="91" t="s">
        <v>44</v>
      </c>
      <c r="F229" s="92" t="s">
        <v>413</v>
      </c>
      <c r="G229" s="92">
        <v>1</v>
      </c>
      <c r="H229" s="104" t="s">
        <v>406</v>
      </c>
      <c r="I229" s="150"/>
      <c r="J229" s="148">
        <v>20</v>
      </c>
      <c r="K229" s="95">
        <v>3865</v>
      </c>
      <c r="L229" s="96">
        <f t="shared" si="24"/>
        <v>77300</v>
      </c>
      <c r="M229" s="95">
        <v>4340</v>
      </c>
      <c r="N229" s="96">
        <f t="shared" si="25"/>
        <v>86800</v>
      </c>
      <c r="O229" s="95">
        <v>4285</v>
      </c>
      <c r="P229" s="96">
        <f t="shared" si="26"/>
        <v>85700</v>
      </c>
      <c r="Q229" s="97"/>
      <c r="R229" s="98">
        <f t="shared" si="27"/>
        <v>4163.333333333333</v>
      </c>
      <c r="S229" s="99">
        <f t="shared" si="28"/>
        <v>212.14512852185777</v>
      </c>
      <c r="T229" s="100">
        <f t="shared" si="29"/>
        <v>5.0955595321503074E-2</v>
      </c>
      <c r="U229" s="101">
        <f t="shared" si="30"/>
        <v>4163.333333333333</v>
      </c>
      <c r="V229" s="102">
        <f t="shared" si="31"/>
        <v>83266.666666666657</v>
      </c>
    </row>
    <row r="230" spans="1:22" s="149" customFormat="1" ht="99.95" customHeight="1" x14ac:dyDescent="0.35">
      <c r="A230" s="91">
        <v>4</v>
      </c>
      <c r="B230" s="91" t="s">
        <v>21</v>
      </c>
      <c r="C230" s="91" t="s">
        <v>170</v>
      </c>
      <c r="D230" s="91" t="s">
        <v>414</v>
      </c>
      <c r="E230" s="91" t="s">
        <v>44</v>
      </c>
      <c r="F230" s="92" t="s">
        <v>415</v>
      </c>
      <c r="G230" s="92">
        <v>1</v>
      </c>
      <c r="H230" s="104" t="s">
        <v>406</v>
      </c>
      <c r="I230" s="150"/>
      <c r="J230" s="148">
        <v>4</v>
      </c>
      <c r="K230" s="95">
        <v>38650</v>
      </c>
      <c r="L230" s="96">
        <f t="shared" si="24"/>
        <v>154600</v>
      </c>
      <c r="M230" s="95">
        <v>43400</v>
      </c>
      <c r="N230" s="96">
        <f t="shared" si="25"/>
        <v>173600</v>
      </c>
      <c r="O230" s="95">
        <v>42850</v>
      </c>
      <c r="P230" s="96">
        <f t="shared" si="26"/>
        <v>171400</v>
      </c>
      <c r="Q230" s="97"/>
      <c r="R230" s="98">
        <f t="shared" si="27"/>
        <v>41633.333333333336</v>
      </c>
      <c r="S230" s="99">
        <f t="shared" si="28"/>
        <v>2121.4512852185781</v>
      </c>
      <c r="T230" s="100">
        <f t="shared" si="29"/>
        <v>5.0955595321503074E-2</v>
      </c>
      <c r="U230" s="136">
        <f t="shared" si="30"/>
        <v>41633.333333333336</v>
      </c>
      <c r="V230" s="102">
        <f t="shared" si="31"/>
        <v>166533.33333333334</v>
      </c>
    </row>
    <row r="231" spans="1:22" s="149" customFormat="1" ht="99.95" customHeight="1" x14ac:dyDescent="0.35">
      <c r="A231" s="91">
        <v>4</v>
      </c>
      <c r="B231" s="91" t="s">
        <v>21</v>
      </c>
      <c r="C231" s="91" t="s">
        <v>170</v>
      </c>
      <c r="D231" s="91" t="s">
        <v>416</v>
      </c>
      <c r="E231" s="91" t="s">
        <v>44</v>
      </c>
      <c r="F231" s="92" t="s">
        <v>417</v>
      </c>
      <c r="G231" s="92">
        <v>1</v>
      </c>
      <c r="H231" s="104" t="s">
        <v>418</v>
      </c>
      <c r="I231" s="150"/>
      <c r="J231" s="148">
        <v>40</v>
      </c>
      <c r="K231" s="95">
        <v>773</v>
      </c>
      <c r="L231" s="96">
        <f t="shared" si="24"/>
        <v>30920</v>
      </c>
      <c r="M231" s="95">
        <v>868</v>
      </c>
      <c r="N231" s="96">
        <f t="shared" si="25"/>
        <v>34720</v>
      </c>
      <c r="O231" s="95">
        <v>857</v>
      </c>
      <c r="P231" s="96">
        <f t="shared" si="26"/>
        <v>34280</v>
      </c>
      <c r="Q231" s="97"/>
      <c r="R231" s="98">
        <f t="shared" si="27"/>
        <v>832.66666666666663</v>
      </c>
      <c r="S231" s="99">
        <f t="shared" si="28"/>
        <v>42.429025704371561</v>
      </c>
      <c r="T231" s="100">
        <f t="shared" si="29"/>
        <v>5.095559532150308E-2</v>
      </c>
      <c r="U231" s="101">
        <f t="shared" si="30"/>
        <v>832.66666666666663</v>
      </c>
      <c r="V231" s="102">
        <f t="shared" si="31"/>
        <v>33306.666666666664</v>
      </c>
    </row>
    <row r="232" spans="1:22" s="149" customFormat="1" ht="99.95" customHeight="1" x14ac:dyDescent="0.35">
      <c r="A232" s="91">
        <v>4</v>
      </c>
      <c r="B232" s="91" t="s">
        <v>21</v>
      </c>
      <c r="C232" s="91" t="s">
        <v>170</v>
      </c>
      <c r="D232" s="91" t="s">
        <v>419</v>
      </c>
      <c r="E232" s="91" t="s">
        <v>44</v>
      </c>
      <c r="F232" s="92" t="s">
        <v>420</v>
      </c>
      <c r="G232" s="92">
        <v>1</v>
      </c>
      <c r="H232" s="104" t="s">
        <v>418</v>
      </c>
      <c r="I232" s="150"/>
      <c r="J232" s="148">
        <v>90</v>
      </c>
      <c r="K232" s="95">
        <v>2319</v>
      </c>
      <c r="L232" s="96">
        <f t="shared" si="24"/>
        <v>208710</v>
      </c>
      <c r="M232" s="95">
        <v>2604</v>
      </c>
      <c r="N232" s="96">
        <f t="shared" si="25"/>
        <v>234360</v>
      </c>
      <c r="O232" s="95">
        <v>2571</v>
      </c>
      <c r="P232" s="96">
        <f t="shared" si="26"/>
        <v>231390</v>
      </c>
      <c r="Q232" s="97"/>
      <c r="R232" s="98">
        <f t="shared" si="27"/>
        <v>2498</v>
      </c>
      <c r="S232" s="99">
        <f t="shared" si="28"/>
        <v>127.28707711311466</v>
      </c>
      <c r="T232" s="100">
        <f t="shared" si="29"/>
        <v>5.0955595321503067E-2</v>
      </c>
      <c r="U232" s="101">
        <f t="shared" si="30"/>
        <v>2498</v>
      </c>
      <c r="V232" s="102">
        <f t="shared" si="31"/>
        <v>224820</v>
      </c>
    </row>
    <row r="233" spans="1:22" s="149" customFormat="1" ht="99.95" customHeight="1" x14ac:dyDescent="0.35">
      <c r="A233" s="91">
        <v>4</v>
      </c>
      <c r="B233" s="91" t="s">
        <v>21</v>
      </c>
      <c r="C233" s="91" t="s">
        <v>170</v>
      </c>
      <c r="D233" s="140" t="s">
        <v>421</v>
      </c>
      <c r="E233" s="140" t="s">
        <v>44</v>
      </c>
      <c r="F233" s="152" t="s">
        <v>422</v>
      </c>
      <c r="G233" s="138">
        <v>1</v>
      </c>
      <c r="H233" s="139" t="s">
        <v>418</v>
      </c>
      <c r="I233" s="150"/>
      <c r="J233" s="153">
        <v>90</v>
      </c>
      <c r="K233" s="95">
        <v>2705.5</v>
      </c>
      <c r="L233" s="96">
        <f t="shared" si="24"/>
        <v>243495</v>
      </c>
      <c r="M233" s="95">
        <v>3038</v>
      </c>
      <c r="N233" s="96">
        <f t="shared" si="25"/>
        <v>273420</v>
      </c>
      <c r="O233" s="95">
        <v>2999.5</v>
      </c>
      <c r="P233" s="96">
        <f t="shared" si="26"/>
        <v>269955</v>
      </c>
      <c r="Q233" s="97"/>
      <c r="R233" s="98">
        <f t="shared" si="27"/>
        <v>2914.3333333333335</v>
      </c>
      <c r="S233" s="99">
        <f t="shared" si="28"/>
        <v>148.50158996530044</v>
      </c>
      <c r="T233" s="100">
        <f t="shared" si="29"/>
        <v>5.0955595321503067E-2</v>
      </c>
      <c r="U233" s="101">
        <f t="shared" si="30"/>
        <v>2914.3333333333335</v>
      </c>
      <c r="V233" s="102">
        <f t="shared" si="31"/>
        <v>262290</v>
      </c>
    </row>
    <row r="234" spans="1:22" s="149" customFormat="1" ht="99.95" customHeight="1" x14ac:dyDescent="0.35">
      <c r="A234" s="91">
        <v>4</v>
      </c>
      <c r="B234" s="105" t="s">
        <v>77</v>
      </c>
      <c r="C234" s="91" t="s">
        <v>170</v>
      </c>
      <c r="D234" s="105" t="s">
        <v>423</v>
      </c>
      <c r="E234" s="105" t="s">
        <v>24</v>
      </c>
      <c r="F234" s="106" t="s">
        <v>424</v>
      </c>
      <c r="G234" s="106">
        <v>5</v>
      </c>
      <c r="H234" s="154" t="s">
        <v>82</v>
      </c>
      <c r="I234" s="155"/>
      <c r="J234" s="154">
        <v>5</v>
      </c>
      <c r="K234" s="95">
        <v>3865</v>
      </c>
      <c r="L234" s="96">
        <f t="shared" si="24"/>
        <v>19325</v>
      </c>
      <c r="M234" s="95">
        <v>4340</v>
      </c>
      <c r="N234" s="96">
        <f t="shared" si="25"/>
        <v>21700</v>
      </c>
      <c r="O234" s="95">
        <v>4285</v>
      </c>
      <c r="P234" s="96">
        <f t="shared" si="26"/>
        <v>21425</v>
      </c>
      <c r="Q234" s="109"/>
      <c r="R234" s="98">
        <f t="shared" si="27"/>
        <v>4163.333333333333</v>
      </c>
      <c r="S234" s="99">
        <f t="shared" si="28"/>
        <v>212.14512852185777</v>
      </c>
      <c r="T234" s="100">
        <f t="shared" si="29"/>
        <v>5.0955595321503074E-2</v>
      </c>
      <c r="U234" s="101">
        <f t="shared" si="30"/>
        <v>4163.333333333333</v>
      </c>
      <c r="V234" s="102">
        <f t="shared" si="31"/>
        <v>20816.666666666664</v>
      </c>
    </row>
    <row r="235" spans="1:22" s="149" customFormat="1" ht="99.95" customHeight="1" x14ac:dyDescent="0.35">
      <c r="A235" s="91">
        <v>4</v>
      </c>
      <c r="B235" s="105" t="s">
        <v>77</v>
      </c>
      <c r="C235" s="91" t="s">
        <v>170</v>
      </c>
      <c r="D235" s="105" t="s">
        <v>425</v>
      </c>
      <c r="E235" s="105" t="s">
        <v>24</v>
      </c>
      <c r="F235" s="105" t="s">
        <v>426</v>
      </c>
      <c r="G235" s="105">
        <v>5</v>
      </c>
      <c r="H235" s="148" t="s">
        <v>82</v>
      </c>
      <c r="I235" s="155"/>
      <c r="J235" s="148">
        <v>5</v>
      </c>
      <c r="K235" s="95">
        <v>57975</v>
      </c>
      <c r="L235" s="96">
        <f t="shared" si="24"/>
        <v>289875</v>
      </c>
      <c r="M235" s="95">
        <v>65100</v>
      </c>
      <c r="N235" s="96">
        <f t="shared" si="25"/>
        <v>325500</v>
      </c>
      <c r="O235" s="95">
        <v>64275</v>
      </c>
      <c r="P235" s="96">
        <f t="shared" si="26"/>
        <v>321375</v>
      </c>
      <c r="Q235" s="109"/>
      <c r="R235" s="98">
        <f t="shared" si="27"/>
        <v>62450</v>
      </c>
      <c r="S235" s="99">
        <f t="shared" si="28"/>
        <v>3182.1769278278666</v>
      </c>
      <c r="T235" s="100">
        <f t="shared" si="29"/>
        <v>5.0955595321503067E-2</v>
      </c>
      <c r="U235" s="101">
        <f t="shared" si="30"/>
        <v>62450</v>
      </c>
      <c r="V235" s="102">
        <f t="shared" si="31"/>
        <v>312250</v>
      </c>
    </row>
    <row r="236" spans="1:22" s="149" customFormat="1" ht="99.95" customHeight="1" x14ac:dyDescent="0.35">
      <c r="A236" s="91">
        <v>4</v>
      </c>
      <c r="B236" s="105" t="s">
        <v>77</v>
      </c>
      <c r="C236" s="91" t="s">
        <v>170</v>
      </c>
      <c r="D236" s="105" t="s">
        <v>427</v>
      </c>
      <c r="E236" s="105" t="s">
        <v>24</v>
      </c>
      <c r="F236" s="105" t="s">
        <v>428</v>
      </c>
      <c r="G236" s="105">
        <v>5</v>
      </c>
      <c r="H236" s="148" t="s">
        <v>82</v>
      </c>
      <c r="I236" s="155"/>
      <c r="J236" s="148">
        <v>5</v>
      </c>
      <c r="K236" s="95">
        <v>23190</v>
      </c>
      <c r="L236" s="96">
        <f t="shared" si="24"/>
        <v>115950</v>
      </c>
      <c r="M236" s="95">
        <v>26040</v>
      </c>
      <c r="N236" s="96">
        <f t="shared" si="25"/>
        <v>130200</v>
      </c>
      <c r="O236" s="95">
        <v>25710</v>
      </c>
      <c r="P236" s="96">
        <f t="shared" si="26"/>
        <v>128550</v>
      </c>
      <c r="Q236" s="109"/>
      <c r="R236" s="98">
        <f t="shared" si="27"/>
        <v>24980</v>
      </c>
      <c r="S236" s="99">
        <f t="shared" si="28"/>
        <v>1272.8707711311467</v>
      </c>
      <c r="T236" s="100">
        <f t="shared" si="29"/>
        <v>5.0955595321503074E-2</v>
      </c>
      <c r="U236" s="101">
        <f t="shared" si="30"/>
        <v>24980</v>
      </c>
      <c r="V236" s="102">
        <f t="shared" si="31"/>
        <v>124900</v>
      </c>
    </row>
    <row r="237" spans="1:22" s="149" customFormat="1" ht="99.95" customHeight="1" x14ac:dyDescent="0.35">
      <c r="A237" s="91">
        <v>4</v>
      </c>
      <c r="B237" s="105" t="s">
        <v>77</v>
      </c>
      <c r="C237" s="91" t="s">
        <v>170</v>
      </c>
      <c r="D237" s="105" t="s">
        <v>429</v>
      </c>
      <c r="E237" s="105" t="s">
        <v>24</v>
      </c>
      <c r="F237" s="105" t="s">
        <v>430</v>
      </c>
      <c r="G237" s="105">
        <v>5</v>
      </c>
      <c r="H237" s="148" t="s">
        <v>82</v>
      </c>
      <c r="I237" s="155"/>
      <c r="J237" s="148">
        <v>5</v>
      </c>
      <c r="K237" s="95">
        <v>11595</v>
      </c>
      <c r="L237" s="96">
        <f t="shared" si="24"/>
        <v>57975</v>
      </c>
      <c r="M237" s="95">
        <v>13020</v>
      </c>
      <c r="N237" s="96">
        <f t="shared" si="25"/>
        <v>65100</v>
      </c>
      <c r="O237" s="95">
        <v>12855</v>
      </c>
      <c r="P237" s="96">
        <f t="shared" si="26"/>
        <v>64275</v>
      </c>
      <c r="Q237" s="109"/>
      <c r="R237" s="98">
        <f t="shared" si="27"/>
        <v>12490</v>
      </c>
      <c r="S237" s="99">
        <f t="shared" si="28"/>
        <v>636.43538556557337</v>
      </c>
      <c r="T237" s="100">
        <f t="shared" si="29"/>
        <v>5.0955595321503074E-2</v>
      </c>
      <c r="U237" s="101">
        <f t="shared" si="30"/>
        <v>12490</v>
      </c>
      <c r="V237" s="102">
        <f t="shared" si="31"/>
        <v>62450</v>
      </c>
    </row>
    <row r="238" spans="1:22" s="149" customFormat="1" ht="99.95" customHeight="1" x14ac:dyDescent="0.35">
      <c r="A238" s="91">
        <v>4</v>
      </c>
      <c r="B238" s="105" t="s">
        <v>77</v>
      </c>
      <c r="C238" s="91" t="s">
        <v>170</v>
      </c>
      <c r="D238" s="105" t="s">
        <v>431</v>
      </c>
      <c r="E238" s="105" t="s">
        <v>24</v>
      </c>
      <c r="F238" s="105" t="s">
        <v>432</v>
      </c>
      <c r="G238" s="105">
        <v>5</v>
      </c>
      <c r="H238" s="148" t="s">
        <v>82</v>
      </c>
      <c r="I238" s="155"/>
      <c r="J238" s="148">
        <v>5</v>
      </c>
      <c r="K238" s="95">
        <v>19325</v>
      </c>
      <c r="L238" s="96">
        <f t="shared" si="24"/>
        <v>96625</v>
      </c>
      <c r="M238" s="95">
        <v>21700</v>
      </c>
      <c r="N238" s="96">
        <f t="shared" si="25"/>
        <v>108500</v>
      </c>
      <c r="O238" s="95">
        <v>21425</v>
      </c>
      <c r="P238" s="96">
        <f t="shared" si="26"/>
        <v>107125</v>
      </c>
      <c r="Q238" s="109"/>
      <c r="R238" s="98">
        <f t="shared" si="27"/>
        <v>20816.666666666668</v>
      </c>
      <c r="S238" s="99">
        <f t="shared" si="28"/>
        <v>1060.725642609289</v>
      </c>
      <c r="T238" s="100">
        <f t="shared" si="29"/>
        <v>5.0955595321503074E-2</v>
      </c>
      <c r="U238" s="101">
        <f t="shared" si="30"/>
        <v>20816.666666666668</v>
      </c>
      <c r="V238" s="102">
        <f t="shared" si="31"/>
        <v>104083.33333333334</v>
      </c>
    </row>
    <row r="239" spans="1:22" s="149" customFormat="1" ht="99.95" customHeight="1" x14ac:dyDescent="0.35">
      <c r="A239" s="91">
        <v>4</v>
      </c>
      <c r="B239" s="105" t="s">
        <v>77</v>
      </c>
      <c r="C239" s="91" t="s">
        <v>170</v>
      </c>
      <c r="D239" s="105" t="s">
        <v>433</v>
      </c>
      <c r="E239" s="105" t="s">
        <v>24</v>
      </c>
      <c r="F239" s="105" t="s">
        <v>434</v>
      </c>
      <c r="G239" s="105">
        <v>5</v>
      </c>
      <c r="H239" s="148" t="s">
        <v>82</v>
      </c>
      <c r="I239" s="155"/>
      <c r="J239" s="148">
        <v>5</v>
      </c>
      <c r="K239" s="95">
        <v>17006</v>
      </c>
      <c r="L239" s="96">
        <f t="shared" si="24"/>
        <v>85030</v>
      </c>
      <c r="M239" s="95">
        <v>19096</v>
      </c>
      <c r="N239" s="96">
        <f t="shared" si="25"/>
        <v>95480</v>
      </c>
      <c r="O239" s="95">
        <v>18854</v>
      </c>
      <c r="P239" s="96">
        <f t="shared" si="26"/>
        <v>94270</v>
      </c>
      <c r="Q239" s="109"/>
      <c r="R239" s="98">
        <f t="shared" si="27"/>
        <v>18318.666666666668</v>
      </c>
      <c r="S239" s="99">
        <f t="shared" si="28"/>
        <v>933.43856549617431</v>
      </c>
      <c r="T239" s="100">
        <f t="shared" si="29"/>
        <v>5.0955595321503074E-2</v>
      </c>
      <c r="U239" s="101">
        <f t="shared" si="30"/>
        <v>18318.666666666668</v>
      </c>
      <c r="V239" s="102">
        <f t="shared" si="31"/>
        <v>91593.333333333343</v>
      </c>
    </row>
    <row r="240" spans="1:22" s="149" customFormat="1" ht="99.95" customHeight="1" x14ac:dyDescent="0.35">
      <c r="A240" s="91">
        <v>4</v>
      </c>
      <c r="B240" s="105" t="s">
        <v>77</v>
      </c>
      <c r="C240" s="91" t="s">
        <v>170</v>
      </c>
      <c r="D240" s="105" t="s">
        <v>435</v>
      </c>
      <c r="E240" s="105" t="s">
        <v>24</v>
      </c>
      <c r="F240" s="105" t="s">
        <v>436</v>
      </c>
      <c r="G240" s="105">
        <v>5</v>
      </c>
      <c r="H240" s="148" t="s">
        <v>82</v>
      </c>
      <c r="I240" s="155"/>
      <c r="J240" s="148">
        <v>5</v>
      </c>
      <c r="K240" s="95">
        <v>9276</v>
      </c>
      <c r="L240" s="96">
        <f t="shared" si="24"/>
        <v>46380</v>
      </c>
      <c r="M240" s="95">
        <v>10416</v>
      </c>
      <c r="N240" s="96">
        <f t="shared" si="25"/>
        <v>52080</v>
      </c>
      <c r="O240" s="95">
        <v>10284</v>
      </c>
      <c r="P240" s="96">
        <f t="shared" si="26"/>
        <v>51420</v>
      </c>
      <c r="Q240" s="109"/>
      <c r="R240" s="98">
        <f t="shared" si="27"/>
        <v>9992</v>
      </c>
      <c r="S240" s="99">
        <f t="shared" si="28"/>
        <v>509.14830845245865</v>
      </c>
      <c r="T240" s="100">
        <f t="shared" si="29"/>
        <v>5.0955595321503067E-2</v>
      </c>
      <c r="U240" s="101">
        <f t="shared" si="30"/>
        <v>9992</v>
      </c>
      <c r="V240" s="102">
        <f t="shared" si="31"/>
        <v>49960</v>
      </c>
    </row>
    <row r="241" spans="1:22" s="149" customFormat="1" ht="99.95" customHeight="1" x14ac:dyDescent="0.35">
      <c r="A241" s="91">
        <v>4</v>
      </c>
      <c r="B241" s="105" t="s">
        <v>77</v>
      </c>
      <c r="C241" s="91" t="s">
        <v>170</v>
      </c>
      <c r="D241" s="105" t="s">
        <v>437</v>
      </c>
      <c r="E241" s="105" t="s">
        <v>24</v>
      </c>
      <c r="F241" s="105" t="s">
        <v>438</v>
      </c>
      <c r="G241" s="156">
        <v>3</v>
      </c>
      <c r="H241" s="148" t="s">
        <v>82</v>
      </c>
      <c r="I241" s="155"/>
      <c r="J241" s="153">
        <v>3</v>
      </c>
      <c r="K241" s="95">
        <v>30920</v>
      </c>
      <c r="L241" s="96">
        <f t="shared" si="24"/>
        <v>92760</v>
      </c>
      <c r="M241" s="95">
        <v>34720</v>
      </c>
      <c r="N241" s="96">
        <f t="shared" si="25"/>
        <v>104160</v>
      </c>
      <c r="O241" s="95">
        <v>34280</v>
      </c>
      <c r="P241" s="96">
        <f t="shared" si="26"/>
        <v>102840</v>
      </c>
      <c r="Q241" s="109"/>
      <c r="R241" s="98">
        <f t="shared" si="27"/>
        <v>33306.666666666664</v>
      </c>
      <c r="S241" s="99">
        <f t="shared" si="28"/>
        <v>1697.1610281748622</v>
      </c>
      <c r="T241" s="100">
        <f t="shared" si="29"/>
        <v>5.0955595321503074E-2</v>
      </c>
      <c r="U241" s="101">
        <f t="shared" si="30"/>
        <v>33306.666666666664</v>
      </c>
      <c r="V241" s="102">
        <f t="shared" si="31"/>
        <v>99920</v>
      </c>
    </row>
    <row r="242" spans="1:22" s="149" customFormat="1" ht="99.95" customHeight="1" x14ac:dyDescent="0.35">
      <c r="A242" s="91">
        <v>4</v>
      </c>
      <c r="B242" s="105" t="s">
        <v>77</v>
      </c>
      <c r="C242" s="91" t="s">
        <v>170</v>
      </c>
      <c r="D242" s="110" t="s">
        <v>439</v>
      </c>
      <c r="E242" s="105" t="s">
        <v>440</v>
      </c>
      <c r="F242" s="154" t="s">
        <v>441</v>
      </c>
      <c r="G242" s="157" t="s">
        <v>442</v>
      </c>
      <c r="H242" s="158" t="s">
        <v>82</v>
      </c>
      <c r="I242" s="155"/>
      <c r="J242" s="111">
        <v>15</v>
      </c>
      <c r="K242" s="95">
        <v>7730</v>
      </c>
      <c r="L242" s="96">
        <f t="shared" si="24"/>
        <v>115950</v>
      </c>
      <c r="M242" s="95">
        <v>8680</v>
      </c>
      <c r="N242" s="96">
        <f t="shared" si="25"/>
        <v>130200</v>
      </c>
      <c r="O242" s="95">
        <v>8570</v>
      </c>
      <c r="P242" s="96">
        <f t="shared" si="26"/>
        <v>128550</v>
      </c>
      <c r="Q242" s="109"/>
      <c r="R242" s="98">
        <f t="shared" si="27"/>
        <v>8326.6666666666661</v>
      </c>
      <c r="S242" s="99">
        <f t="shared" si="28"/>
        <v>424.29025704371554</v>
      </c>
      <c r="T242" s="100">
        <f t="shared" si="29"/>
        <v>5.0955595321503074E-2</v>
      </c>
      <c r="U242" s="101">
        <f t="shared" si="30"/>
        <v>8326.6666666666661</v>
      </c>
      <c r="V242" s="102">
        <f t="shared" si="31"/>
        <v>124899.99999999999</v>
      </c>
    </row>
    <row r="243" spans="1:22" s="149" customFormat="1" ht="99.95" customHeight="1" x14ac:dyDescent="0.35">
      <c r="A243" s="91">
        <v>4</v>
      </c>
      <c r="B243" s="105" t="s">
        <v>77</v>
      </c>
      <c r="C243" s="91" t="s">
        <v>170</v>
      </c>
      <c r="D243" s="105" t="s">
        <v>443</v>
      </c>
      <c r="E243" s="105" t="s">
        <v>44</v>
      </c>
      <c r="F243" s="106" t="s">
        <v>444</v>
      </c>
      <c r="G243" s="106">
        <v>10</v>
      </c>
      <c r="H243" s="154" t="s">
        <v>82</v>
      </c>
      <c r="I243" s="155"/>
      <c r="J243" s="154">
        <v>10</v>
      </c>
      <c r="K243" s="95">
        <v>4638</v>
      </c>
      <c r="L243" s="96">
        <f t="shared" si="24"/>
        <v>46380</v>
      </c>
      <c r="M243" s="95">
        <v>5208</v>
      </c>
      <c r="N243" s="96">
        <f t="shared" si="25"/>
        <v>52080</v>
      </c>
      <c r="O243" s="95">
        <v>5142</v>
      </c>
      <c r="P243" s="96">
        <f t="shared" si="26"/>
        <v>51420</v>
      </c>
      <c r="Q243" s="109"/>
      <c r="R243" s="98">
        <f t="shared" si="27"/>
        <v>4996</v>
      </c>
      <c r="S243" s="99">
        <f t="shared" si="28"/>
        <v>254.57415422622933</v>
      </c>
      <c r="T243" s="100">
        <f t="shared" si="29"/>
        <v>5.0955595321503067E-2</v>
      </c>
      <c r="U243" s="101">
        <f t="shared" si="30"/>
        <v>4996</v>
      </c>
      <c r="V243" s="102">
        <f t="shared" si="31"/>
        <v>49960</v>
      </c>
    </row>
    <row r="244" spans="1:22" s="149" customFormat="1" ht="99.95" customHeight="1" x14ac:dyDescent="0.35">
      <c r="A244" s="91">
        <v>4</v>
      </c>
      <c r="B244" s="105" t="s">
        <v>77</v>
      </c>
      <c r="C244" s="91" t="s">
        <v>170</v>
      </c>
      <c r="D244" s="105" t="s">
        <v>445</v>
      </c>
      <c r="E244" s="105" t="s">
        <v>446</v>
      </c>
      <c r="F244" s="106" t="s">
        <v>447</v>
      </c>
      <c r="G244" s="106" t="s">
        <v>448</v>
      </c>
      <c r="H244" s="154" t="s">
        <v>82</v>
      </c>
      <c r="I244" s="155"/>
      <c r="J244" s="154">
        <v>3</v>
      </c>
      <c r="K244" s="95">
        <v>5411</v>
      </c>
      <c r="L244" s="96">
        <f t="shared" si="24"/>
        <v>16233</v>
      </c>
      <c r="M244" s="95">
        <v>6076</v>
      </c>
      <c r="N244" s="96">
        <f t="shared" si="25"/>
        <v>18228</v>
      </c>
      <c r="O244" s="95">
        <v>5999</v>
      </c>
      <c r="P244" s="96">
        <f t="shared" si="26"/>
        <v>17997</v>
      </c>
      <c r="Q244" s="109"/>
      <c r="R244" s="98">
        <f t="shared" si="27"/>
        <v>5828.666666666667</v>
      </c>
      <c r="S244" s="99">
        <f t="shared" si="28"/>
        <v>297.00317993060088</v>
      </c>
      <c r="T244" s="100">
        <f t="shared" si="29"/>
        <v>5.0955595321503067E-2</v>
      </c>
      <c r="U244" s="101">
        <f t="shared" si="30"/>
        <v>5828.666666666667</v>
      </c>
      <c r="V244" s="102">
        <f t="shared" si="31"/>
        <v>17486</v>
      </c>
    </row>
    <row r="245" spans="1:22" s="149" customFormat="1" ht="99.95" customHeight="1" x14ac:dyDescent="0.35">
      <c r="A245" s="91">
        <v>4</v>
      </c>
      <c r="B245" s="105" t="s">
        <v>77</v>
      </c>
      <c r="C245" s="91" t="s">
        <v>170</v>
      </c>
      <c r="D245" s="105" t="s">
        <v>449</v>
      </c>
      <c r="E245" s="105" t="s">
        <v>55</v>
      </c>
      <c r="F245" s="106" t="s">
        <v>450</v>
      </c>
      <c r="G245" s="105">
        <v>2</v>
      </c>
      <c r="H245" s="154" t="s">
        <v>82</v>
      </c>
      <c r="I245" s="155"/>
      <c r="J245" s="148">
        <v>2</v>
      </c>
      <c r="K245" s="95">
        <v>3092</v>
      </c>
      <c r="L245" s="96">
        <f t="shared" si="24"/>
        <v>6184</v>
      </c>
      <c r="M245" s="95">
        <v>3472</v>
      </c>
      <c r="N245" s="96">
        <f t="shared" si="25"/>
        <v>6944</v>
      </c>
      <c r="O245" s="95">
        <v>3428</v>
      </c>
      <c r="P245" s="96">
        <f t="shared" si="26"/>
        <v>6856</v>
      </c>
      <c r="Q245" s="109"/>
      <c r="R245" s="98">
        <f t="shared" si="27"/>
        <v>3330.6666666666665</v>
      </c>
      <c r="S245" s="99">
        <f t="shared" si="28"/>
        <v>169.71610281748625</v>
      </c>
      <c r="T245" s="100">
        <f t="shared" si="29"/>
        <v>5.095559532150308E-2</v>
      </c>
      <c r="U245" s="101">
        <f t="shared" si="30"/>
        <v>3330.6666666666665</v>
      </c>
      <c r="V245" s="102">
        <f t="shared" si="31"/>
        <v>6661.333333333333</v>
      </c>
    </row>
    <row r="246" spans="1:22" s="149" customFormat="1" ht="99.95" customHeight="1" x14ac:dyDescent="0.35">
      <c r="A246" s="91">
        <v>4</v>
      </c>
      <c r="B246" s="105" t="s">
        <v>77</v>
      </c>
      <c r="C246" s="91" t="s">
        <v>170</v>
      </c>
      <c r="D246" s="105" t="s">
        <v>451</v>
      </c>
      <c r="E246" s="105" t="s">
        <v>452</v>
      </c>
      <c r="F246" s="106" t="s">
        <v>453</v>
      </c>
      <c r="G246" s="106" t="s">
        <v>454</v>
      </c>
      <c r="H246" s="154" t="s">
        <v>82</v>
      </c>
      <c r="I246" s="155"/>
      <c r="J246" s="154">
        <v>10</v>
      </c>
      <c r="K246" s="95">
        <v>11595</v>
      </c>
      <c r="L246" s="96">
        <f t="shared" si="24"/>
        <v>115950</v>
      </c>
      <c r="M246" s="95">
        <v>13020</v>
      </c>
      <c r="N246" s="96">
        <f t="shared" si="25"/>
        <v>130200</v>
      </c>
      <c r="O246" s="95">
        <v>12855</v>
      </c>
      <c r="P246" s="96">
        <f t="shared" si="26"/>
        <v>128550</v>
      </c>
      <c r="Q246" s="109"/>
      <c r="R246" s="98">
        <f t="shared" si="27"/>
        <v>12490</v>
      </c>
      <c r="S246" s="99">
        <f t="shared" si="28"/>
        <v>636.43538556557337</v>
      </c>
      <c r="T246" s="100">
        <f t="shared" si="29"/>
        <v>5.0955595321503074E-2</v>
      </c>
      <c r="U246" s="101">
        <f t="shared" si="30"/>
        <v>12490</v>
      </c>
      <c r="V246" s="102">
        <f t="shared" si="31"/>
        <v>124900</v>
      </c>
    </row>
    <row r="247" spans="1:22" s="149" customFormat="1" ht="99.95" customHeight="1" x14ac:dyDescent="0.35">
      <c r="A247" s="91">
        <v>4</v>
      </c>
      <c r="B247" s="105" t="s">
        <v>77</v>
      </c>
      <c r="C247" s="91" t="s">
        <v>170</v>
      </c>
      <c r="D247" s="110" t="s">
        <v>455</v>
      </c>
      <c r="E247" s="110" t="s">
        <v>456</v>
      </c>
      <c r="F247" s="112" t="s">
        <v>457</v>
      </c>
      <c r="G247" s="112">
        <v>5</v>
      </c>
      <c r="H247" s="159" t="s">
        <v>82</v>
      </c>
      <c r="I247" s="160"/>
      <c r="J247" s="159">
        <v>5</v>
      </c>
      <c r="K247" s="95">
        <v>23190</v>
      </c>
      <c r="L247" s="96">
        <f t="shared" si="24"/>
        <v>115950</v>
      </c>
      <c r="M247" s="95">
        <v>26040</v>
      </c>
      <c r="N247" s="96">
        <f t="shared" si="25"/>
        <v>130200</v>
      </c>
      <c r="O247" s="95">
        <v>25710</v>
      </c>
      <c r="P247" s="96">
        <f t="shared" si="26"/>
        <v>128550</v>
      </c>
      <c r="Q247" s="109"/>
      <c r="R247" s="98">
        <f t="shared" si="27"/>
        <v>24980</v>
      </c>
      <c r="S247" s="99">
        <f t="shared" si="28"/>
        <v>1272.8707711311467</v>
      </c>
      <c r="T247" s="100">
        <f t="shared" si="29"/>
        <v>5.0955595321503074E-2</v>
      </c>
      <c r="U247" s="101">
        <f t="shared" si="30"/>
        <v>24980</v>
      </c>
      <c r="V247" s="102">
        <f t="shared" si="31"/>
        <v>124900</v>
      </c>
    </row>
    <row r="248" spans="1:22" s="149" customFormat="1" ht="99.95" customHeight="1" x14ac:dyDescent="0.35">
      <c r="A248" s="91">
        <v>4</v>
      </c>
      <c r="B248" s="105" t="s">
        <v>77</v>
      </c>
      <c r="C248" s="91" t="s">
        <v>170</v>
      </c>
      <c r="D248" s="105" t="s">
        <v>458</v>
      </c>
      <c r="E248" s="105" t="s">
        <v>44</v>
      </c>
      <c r="F248" s="106" t="s">
        <v>459</v>
      </c>
      <c r="G248" s="106">
        <v>5</v>
      </c>
      <c r="H248" s="154" t="s">
        <v>82</v>
      </c>
      <c r="I248" s="155"/>
      <c r="J248" s="154">
        <v>5</v>
      </c>
      <c r="K248" s="95">
        <v>21644</v>
      </c>
      <c r="L248" s="96">
        <f t="shared" si="24"/>
        <v>108220</v>
      </c>
      <c r="M248" s="95">
        <v>24304</v>
      </c>
      <c r="N248" s="96">
        <f t="shared" si="25"/>
        <v>121520</v>
      </c>
      <c r="O248" s="95">
        <v>23996</v>
      </c>
      <c r="P248" s="96">
        <f t="shared" si="26"/>
        <v>119980</v>
      </c>
      <c r="Q248" s="109"/>
      <c r="R248" s="98">
        <f t="shared" si="27"/>
        <v>23314.666666666668</v>
      </c>
      <c r="S248" s="99">
        <f t="shared" si="28"/>
        <v>1188.0127197224035</v>
      </c>
      <c r="T248" s="100">
        <f t="shared" si="29"/>
        <v>5.0955595321503067E-2</v>
      </c>
      <c r="U248" s="101">
        <f t="shared" si="30"/>
        <v>23314.666666666668</v>
      </c>
      <c r="V248" s="102">
        <f t="shared" si="31"/>
        <v>116573.33333333334</v>
      </c>
    </row>
    <row r="249" spans="1:22" s="149" customFormat="1" ht="99.95" customHeight="1" x14ac:dyDescent="0.35">
      <c r="A249" s="91">
        <v>4</v>
      </c>
      <c r="B249" s="105" t="s">
        <v>77</v>
      </c>
      <c r="C249" s="91" t="s">
        <v>170</v>
      </c>
      <c r="D249" s="105" t="s">
        <v>460</v>
      </c>
      <c r="E249" s="105" t="s">
        <v>44</v>
      </c>
      <c r="F249" s="106" t="s">
        <v>461</v>
      </c>
      <c r="G249" s="106">
        <v>5</v>
      </c>
      <c r="H249" s="154" t="s">
        <v>82</v>
      </c>
      <c r="I249" s="155"/>
      <c r="J249" s="154">
        <v>5</v>
      </c>
      <c r="K249" s="95">
        <v>15460</v>
      </c>
      <c r="L249" s="96">
        <f t="shared" si="24"/>
        <v>77300</v>
      </c>
      <c r="M249" s="95">
        <v>17360</v>
      </c>
      <c r="N249" s="96">
        <f t="shared" si="25"/>
        <v>86800</v>
      </c>
      <c r="O249" s="95">
        <v>17140</v>
      </c>
      <c r="P249" s="96">
        <f t="shared" si="26"/>
        <v>85700</v>
      </c>
      <c r="Q249" s="109"/>
      <c r="R249" s="98">
        <f t="shared" si="27"/>
        <v>16653.333333333332</v>
      </c>
      <c r="S249" s="99">
        <f t="shared" si="28"/>
        <v>848.58051408743108</v>
      </c>
      <c r="T249" s="100">
        <f t="shared" si="29"/>
        <v>5.0955595321503074E-2</v>
      </c>
      <c r="U249" s="101">
        <f t="shared" si="30"/>
        <v>16653.333333333332</v>
      </c>
      <c r="V249" s="102">
        <f t="shared" si="31"/>
        <v>83266.666666666657</v>
      </c>
    </row>
    <row r="250" spans="1:22" s="149" customFormat="1" ht="99.95" customHeight="1" x14ac:dyDescent="0.35">
      <c r="A250" s="91">
        <v>4</v>
      </c>
      <c r="B250" s="105" t="s">
        <v>77</v>
      </c>
      <c r="C250" s="91" t="s">
        <v>170</v>
      </c>
      <c r="D250" s="105" t="s">
        <v>462</v>
      </c>
      <c r="E250" s="105" t="s">
        <v>463</v>
      </c>
      <c r="F250" s="106" t="s">
        <v>464</v>
      </c>
      <c r="G250" s="106" t="s">
        <v>465</v>
      </c>
      <c r="H250" s="154" t="s">
        <v>82</v>
      </c>
      <c r="I250" s="155"/>
      <c r="J250" s="154">
        <v>20</v>
      </c>
      <c r="K250" s="95">
        <v>3865</v>
      </c>
      <c r="L250" s="96">
        <f t="shared" si="24"/>
        <v>77300</v>
      </c>
      <c r="M250" s="95">
        <v>4340</v>
      </c>
      <c r="N250" s="96">
        <f t="shared" si="25"/>
        <v>86800</v>
      </c>
      <c r="O250" s="95">
        <v>4285</v>
      </c>
      <c r="P250" s="96">
        <f t="shared" si="26"/>
        <v>85700</v>
      </c>
      <c r="Q250" s="109"/>
      <c r="R250" s="98">
        <f t="shared" si="27"/>
        <v>4163.333333333333</v>
      </c>
      <c r="S250" s="99">
        <f t="shared" si="28"/>
        <v>212.14512852185777</v>
      </c>
      <c r="T250" s="100">
        <f t="shared" si="29"/>
        <v>5.0955595321503074E-2</v>
      </c>
      <c r="U250" s="101">
        <f t="shared" si="30"/>
        <v>4163.333333333333</v>
      </c>
      <c r="V250" s="102">
        <f t="shared" si="31"/>
        <v>83266.666666666657</v>
      </c>
    </row>
    <row r="251" spans="1:22" s="149" customFormat="1" ht="99.95" customHeight="1" x14ac:dyDescent="0.35">
      <c r="A251" s="91">
        <v>4</v>
      </c>
      <c r="B251" s="105" t="s">
        <v>77</v>
      </c>
      <c r="C251" s="91" t="s">
        <v>170</v>
      </c>
      <c r="D251" s="105" t="s">
        <v>466</v>
      </c>
      <c r="E251" s="105" t="s">
        <v>467</v>
      </c>
      <c r="F251" s="106" t="s">
        <v>468</v>
      </c>
      <c r="G251" s="106" t="s">
        <v>469</v>
      </c>
      <c r="H251" s="154" t="s">
        <v>82</v>
      </c>
      <c r="I251" s="155"/>
      <c r="J251" s="154">
        <v>4</v>
      </c>
      <c r="K251" s="95">
        <v>11595</v>
      </c>
      <c r="L251" s="96">
        <f t="shared" si="24"/>
        <v>46380</v>
      </c>
      <c r="M251" s="95">
        <v>13020</v>
      </c>
      <c r="N251" s="96">
        <f t="shared" si="25"/>
        <v>52080</v>
      </c>
      <c r="O251" s="95">
        <v>12855</v>
      </c>
      <c r="P251" s="96">
        <f t="shared" si="26"/>
        <v>51420</v>
      </c>
      <c r="Q251" s="109"/>
      <c r="R251" s="98">
        <f t="shared" si="27"/>
        <v>12490</v>
      </c>
      <c r="S251" s="99">
        <f t="shared" si="28"/>
        <v>636.43538556557337</v>
      </c>
      <c r="T251" s="100">
        <f t="shared" si="29"/>
        <v>5.0955595321503074E-2</v>
      </c>
      <c r="U251" s="101">
        <f t="shared" si="30"/>
        <v>12490</v>
      </c>
      <c r="V251" s="102">
        <f t="shared" si="31"/>
        <v>49960</v>
      </c>
    </row>
    <row r="252" spans="1:22" s="149" customFormat="1" ht="99.95" customHeight="1" x14ac:dyDescent="0.35">
      <c r="A252" s="91">
        <v>4</v>
      </c>
      <c r="B252" s="105" t="s">
        <v>77</v>
      </c>
      <c r="C252" s="91" t="s">
        <v>170</v>
      </c>
      <c r="D252" s="105" t="s">
        <v>470</v>
      </c>
      <c r="E252" s="105" t="s">
        <v>471</v>
      </c>
      <c r="F252" s="106" t="s">
        <v>472</v>
      </c>
      <c r="G252" s="106" t="s">
        <v>473</v>
      </c>
      <c r="H252" s="154" t="s">
        <v>82</v>
      </c>
      <c r="I252" s="155"/>
      <c r="J252" s="154">
        <v>10</v>
      </c>
      <c r="K252" s="95">
        <v>193250</v>
      </c>
      <c r="L252" s="96">
        <f t="shared" si="24"/>
        <v>1932500</v>
      </c>
      <c r="M252" s="95">
        <v>217000</v>
      </c>
      <c r="N252" s="96">
        <f t="shared" si="25"/>
        <v>2170000</v>
      </c>
      <c r="O252" s="95">
        <v>214250</v>
      </c>
      <c r="P252" s="96">
        <f t="shared" si="26"/>
        <v>2142500</v>
      </c>
      <c r="Q252" s="109"/>
      <c r="R252" s="98">
        <f t="shared" si="27"/>
        <v>208166.66666666666</v>
      </c>
      <c r="S252" s="99">
        <f t="shared" si="28"/>
        <v>10607.256426092888</v>
      </c>
      <c r="T252" s="100">
        <f t="shared" si="29"/>
        <v>5.0955595321503067E-2</v>
      </c>
      <c r="U252" s="101">
        <f t="shared" si="30"/>
        <v>208166.66666666666</v>
      </c>
      <c r="V252" s="102">
        <f t="shared" si="31"/>
        <v>2081666.6666666665</v>
      </c>
    </row>
    <row r="253" spans="1:22" s="149" customFormat="1" ht="99.95" customHeight="1" x14ac:dyDescent="0.35">
      <c r="A253" s="91">
        <v>4</v>
      </c>
      <c r="B253" s="105" t="s">
        <v>77</v>
      </c>
      <c r="C253" s="91" t="s">
        <v>170</v>
      </c>
      <c r="D253" s="105" t="s">
        <v>474</v>
      </c>
      <c r="E253" s="106" t="s">
        <v>24</v>
      </c>
      <c r="F253" s="106" t="s">
        <v>475</v>
      </c>
      <c r="G253" s="106">
        <v>10</v>
      </c>
      <c r="H253" s="154" t="s">
        <v>82</v>
      </c>
      <c r="I253" s="155"/>
      <c r="J253" s="154">
        <v>10</v>
      </c>
      <c r="K253" s="95">
        <v>30920</v>
      </c>
      <c r="L253" s="96">
        <f t="shared" si="24"/>
        <v>309200</v>
      </c>
      <c r="M253" s="95">
        <v>34720</v>
      </c>
      <c r="N253" s="96">
        <f t="shared" si="25"/>
        <v>347200</v>
      </c>
      <c r="O253" s="95">
        <v>34280</v>
      </c>
      <c r="P253" s="96">
        <f t="shared" si="26"/>
        <v>342800</v>
      </c>
      <c r="Q253" s="109"/>
      <c r="R253" s="98">
        <f t="shared" si="27"/>
        <v>33306.666666666664</v>
      </c>
      <c r="S253" s="99">
        <f t="shared" si="28"/>
        <v>1697.1610281748622</v>
      </c>
      <c r="T253" s="100">
        <f t="shared" si="29"/>
        <v>5.0955595321503074E-2</v>
      </c>
      <c r="U253" s="101">
        <f t="shared" si="30"/>
        <v>33306.666666666664</v>
      </c>
      <c r="V253" s="102">
        <f t="shared" si="31"/>
        <v>333066.66666666663</v>
      </c>
    </row>
    <row r="254" spans="1:22" s="149" customFormat="1" ht="99.95" customHeight="1" x14ac:dyDescent="0.35">
      <c r="A254" s="91">
        <v>4</v>
      </c>
      <c r="B254" s="105" t="s">
        <v>77</v>
      </c>
      <c r="C254" s="91" t="s">
        <v>170</v>
      </c>
      <c r="D254" s="110" t="s">
        <v>476</v>
      </c>
      <c r="E254" s="110" t="s">
        <v>44</v>
      </c>
      <c r="F254" s="112" t="s">
        <v>477</v>
      </c>
      <c r="G254" s="112">
        <v>9</v>
      </c>
      <c r="H254" s="159" t="s">
        <v>82</v>
      </c>
      <c r="I254" s="160"/>
      <c r="J254" s="159">
        <v>9</v>
      </c>
      <c r="K254" s="95">
        <v>38650</v>
      </c>
      <c r="L254" s="96">
        <f t="shared" si="24"/>
        <v>347850</v>
      </c>
      <c r="M254" s="95">
        <v>43400</v>
      </c>
      <c r="N254" s="96">
        <f t="shared" si="25"/>
        <v>390600</v>
      </c>
      <c r="O254" s="95">
        <v>42850</v>
      </c>
      <c r="P254" s="96">
        <f t="shared" si="26"/>
        <v>385650</v>
      </c>
      <c r="Q254" s="109"/>
      <c r="R254" s="98">
        <f t="shared" si="27"/>
        <v>41633.333333333336</v>
      </c>
      <c r="S254" s="99">
        <f t="shared" si="28"/>
        <v>2121.4512852185781</v>
      </c>
      <c r="T254" s="100">
        <f t="shared" si="29"/>
        <v>5.0955595321503074E-2</v>
      </c>
      <c r="U254" s="101">
        <f t="shared" si="30"/>
        <v>41633.333333333336</v>
      </c>
      <c r="V254" s="102">
        <f t="shared" si="31"/>
        <v>374700</v>
      </c>
    </row>
    <row r="255" spans="1:22" s="149" customFormat="1" ht="99.95" customHeight="1" x14ac:dyDescent="0.35">
      <c r="A255" s="91">
        <v>4</v>
      </c>
      <c r="B255" s="105" t="s">
        <v>77</v>
      </c>
      <c r="C255" s="91" t="s">
        <v>170</v>
      </c>
      <c r="D255" s="105" t="s">
        <v>478</v>
      </c>
      <c r="E255" s="105" t="s">
        <v>44</v>
      </c>
      <c r="F255" s="105" t="s">
        <v>479</v>
      </c>
      <c r="G255" s="105">
        <v>1</v>
      </c>
      <c r="H255" s="154" t="s">
        <v>82</v>
      </c>
      <c r="I255" s="155"/>
      <c r="J255" s="148">
        <v>1</v>
      </c>
      <c r="K255" s="95">
        <v>773000</v>
      </c>
      <c r="L255" s="96">
        <f t="shared" si="24"/>
        <v>773000</v>
      </c>
      <c r="M255" s="95">
        <v>868000</v>
      </c>
      <c r="N255" s="96">
        <f t="shared" si="25"/>
        <v>868000</v>
      </c>
      <c r="O255" s="95">
        <v>857000</v>
      </c>
      <c r="P255" s="96">
        <f t="shared" si="26"/>
        <v>857000</v>
      </c>
      <c r="Q255" s="109"/>
      <c r="R255" s="98">
        <f t="shared" si="27"/>
        <v>832666.66666666663</v>
      </c>
      <c r="S255" s="99">
        <f t="shared" si="28"/>
        <v>42429.025704371554</v>
      </c>
      <c r="T255" s="100">
        <f t="shared" si="29"/>
        <v>5.0955595321503067E-2</v>
      </c>
      <c r="U255" s="101">
        <f t="shared" si="30"/>
        <v>832666.66666666663</v>
      </c>
      <c r="V255" s="102">
        <f t="shared" si="31"/>
        <v>832666.66666666663</v>
      </c>
    </row>
    <row r="256" spans="1:22" s="149" customFormat="1" ht="99.95" customHeight="1" x14ac:dyDescent="0.35">
      <c r="A256" s="91">
        <v>4</v>
      </c>
      <c r="B256" s="105" t="s">
        <v>77</v>
      </c>
      <c r="C256" s="91" t="s">
        <v>170</v>
      </c>
      <c r="D256" s="105" t="s">
        <v>480</v>
      </c>
      <c r="E256" s="105" t="s">
        <v>44</v>
      </c>
      <c r="F256" s="105" t="s">
        <v>481</v>
      </c>
      <c r="G256" s="105">
        <v>1</v>
      </c>
      <c r="H256" s="154" t="s">
        <v>82</v>
      </c>
      <c r="I256" s="155"/>
      <c r="J256" s="148">
        <v>1</v>
      </c>
      <c r="K256" s="95">
        <v>61840</v>
      </c>
      <c r="L256" s="96">
        <f t="shared" si="24"/>
        <v>61840</v>
      </c>
      <c r="M256" s="95">
        <v>69440</v>
      </c>
      <c r="N256" s="96">
        <f t="shared" si="25"/>
        <v>69440</v>
      </c>
      <c r="O256" s="95">
        <v>68560</v>
      </c>
      <c r="P256" s="96">
        <f t="shared" si="26"/>
        <v>68560</v>
      </c>
      <c r="Q256" s="109"/>
      <c r="R256" s="98">
        <f t="shared" si="27"/>
        <v>66613.333333333328</v>
      </c>
      <c r="S256" s="99">
        <f t="shared" si="28"/>
        <v>3394.3220563497243</v>
      </c>
      <c r="T256" s="100">
        <f t="shared" si="29"/>
        <v>5.0955595321503074E-2</v>
      </c>
      <c r="U256" s="101">
        <f t="shared" si="30"/>
        <v>66613.333333333328</v>
      </c>
      <c r="V256" s="102">
        <f t="shared" si="31"/>
        <v>66613.333333333328</v>
      </c>
    </row>
    <row r="257" spans="1:22" s="149" customFormat="1" ht="99.95" customHeight="1" x14ac:dyDescent="0.35">
      <c r="A257" s="91">
        <v>4</v>
      </c>
      <c r="B257" s="105" t="s">
        <v>77</v>
      </c>
      <c r="C257" s="91" t="s">
        <v>170</v>
      </c>
      <c r="D257" s="105" t="s">
        <v>482</v>
      </c>
      <c r="E257" s="105" t="s">
        <v>44</v>
      </c>
      <c r="F257" s="105" t="s">
        <v>483</v>
      </c>
      <c r="G257" s="105">
        <v>5</v>
      </c>
      <c r="H257" s="154" t="s">
        <v>82</v>
      </c>
      <c r="I257" s="155"/>
      <c r="J257" s="148">
        <v>5</v>
      </c>
      <c r="K257" s="95">
        <v>19325</v>
      </c>
      <c r="L257" s="96">
        <f t="shared" si="24"/>
        <v>96625</v>
      </c>
      <c r="M257" s="95">
        <v>21700</v>
      </c>
      <c r="N257" s="96">
        <f t="shared" si="25"/>
        <v>108500</v>
      </c>
      <c r="O257" s="95">
        <v>21425</v>
      </c>
      <c r="P257" s="96">
        <f t="shared" si="26"/>
        <v>107125</v>
      </c>
      <c r="Q257" s="109"/>
      <c r="R257" s="98">
        <f t="shared" si="27"/>
        <v>20816.666666666668</v>
      </c>
      <c r="S257" s="99">
        <f t="shared" si="28"/>
        <v>1060.725642609289</v>
      </c>
      <c r="T257" s="100">
        <f t="shared" si="29"/>
        <v>5.0955595321503074E-2</v>
      </c>
      <c r="U257" s="101">
        <f t="shared" si="30"/>
        <v>20816.666666666668</v>
      </c>
      <c r="V257" s="102">
        <f t="shared" si="31"/>
        <v>104083.33333333334</v>
      </c>
    </row>
    <row r="258" spans="1:22" s="149" customFormat="1" ht="99.95" customHeight="1" x14ac:dyDescent="0.35">
      <c r="A258" s="91">
        <v>4</v>
      </c>
      <c r="B258" s="105" t="s">
        <v>77</v>
      </c>
      <c r="C258" s="91" t="s">
        <v>170</v>
      </c>
      <c r="D258" s="105" t="s">
        <v>484</v>
      </c>
      <c r="E258" s="105" t="s">
        <v>485</v>
      </c>
      <c r="F258" s="105" t="s">
        <v>486</v>
      </c>
      <c r="G258" s="105">
        <v>5</v>
      </c>
      <c r="H258" s="154" t="s">
        <v>82</v>
      </c>
      <c r="I258" s="155"/>
      <c r="J258" s="148">
        <v>5</v>
      </c>
      <c r="K258" s="95">
        <v>9276</v>
      </c>
      <c r="L258" s="96">
        <f t="shared" si="24"/>
        <v>46380</v>
      </c>
      <c r="M258" s="95">
        <v>10416</v>
      </c>
      <c r="N258" s="96">
        <f t="shared" si="25"/>
        <v>52080</v>
      </c>
      <c r="O258" s="95">
        <v>10284</v>
      </c>
      <c r="P258" s="96">
        <f t="shared" si="26"/>
        <v>51420</v>
      </c>
      <c r="Q258" s="109"/>
      <c r="R258" s="98">
        <f t="shared" si="27"/>
        <v>9992</v>
      </c>
      <c r="S258" s="99">
        <f t="shared" si="28"/>
        <v>509.14830845245865</v>
      </c>
      <c r="T258" s="100">
        <f t="shared" si="29"/>
        <v>5.0955595321503067E-2</v>
      </c>
      <c r="U258" s="101">
        <f t="shared" si="30"/>
        <v>9992</v>
      </c>
      <c r="V258" s="102">
        <f t="shared" si="31"/>
        <v>49960</v>
      </c>
    </row>
    <row r="259" spans="1:22" s="149" customFormat="1" ht="99.95" customHeight="1" x14ac:dyDescent="0.35">
      <c r="A259" s="91">
        <v>4</v>
      </c>
      <c r="B259" s="105" t="s">
        <v>77</v>
      </c>
      <c r="C259" s="91" t="s">
        <v>170</v>
      </c>
      <c r="D259" s="105" t="s">
        <v>487</v>
      </c>
      <c r="E259" s="105" t="s">
        <v>44</v>
      </c>
      <c r="F259" s="105" t="s">
        <v>488</v>
      </c>
      <c r="G259" s="105">
        <v>3</v>
      </c>
      <c r="H259" s="154" t="s">
        <v>82</v>
      </c>
      <c r="I259" s="155"/>
      <c r="J259" s="148">
        <v>3</v>
      </c>
      <c r="K259" s="95">
        <v>11595</v>
      </c>
      <c r="L259" s="96">
        <f t="shared" ref="L259:L322" si="32">K259*J259</f>
        <v>34785</v>
      </c>
      <c r="M259" s="95">
        <v>13020</v>
      </c>
      <c r="N259" s="96">
        <f t="shared" ref="N259:N322" si="33">M259*J259</f>
        <v>39060</v>
      </c>
      <c r="O259" s="95">
        <v>12855</v>
      </c>
      <c r="P259" s="96">
        <f t="shared" ref="P259:P322" si="34">O259*J259</f>
        <v>38565</v>
      </c>
      <c r="Q259" s="109"/>
      <c r="R259" s="98">
        <f t="shared" si="27"/>
        <v>12490</v>
      </c>
      <c r="S259" s="99">
        <f t="shared" si="28"/>
        <v>636.43538556557337</v>
      </c>
      <c r="T259" s="100">
        <f t="shared" si="29"/>
        <v>5.0955595321503074E-2</v>
      </c>
      <c r="U259" s="101">
        <f t="shared" si="30"/>
        <v>12490</v>
      </c>
      <c r="V259" s="102">
        <f t="shared" si="31"/>
        <v>37470</v>
      </c>
    </row>
    <row r="260" spans="1:22" s="149" customFormat="1" ht="99.95" customHeight="1" x14ac:dyDescent="0.35">
      <c r="A260" s="91">
        <v>4</v>
      </c>
      <c r="B260" s="105" t="s">
        <v>77</v>
      </c>
      <c r="C260" s="91" t="s">
        <v>170</v>
      </c>
      <c r="D260" s="110" t="s">
        <v>489</v>
      </c>
      <c r="E260" s="105" t="s">
        <v>490</v>
      </c>
      <c r="F260" s="105" t="s">
        <v>491</v>
      </c>
      <c r="G260" s="105" t="s">
        <v>492</v>
      </c>
      <c r="H260" s="154" t="s">
        <v>82</v>
      </c>
      <c r="I260" s="155"/>
      <c r="J260" s="148">
        <v>12</v>
      </c>
      <c r="K260" s="95">
        <v>34785</v>
      </c>
      <c r="L260" s="96">
        <f t="shared" si="32"/>
        <v>417420</v>
      </c>
      <c r="M260" s="95">
        <v>39060</v>
      </c>
      <c r="N260" s="96">
        <f t="shared" si="33"/>
        <v>468720</v>
      </c>
      <c r="O260" s="95">
        <v>38565</v>
      </c>
      <c r="P260" s="96">
        <f t="shared" si="34"/>
        <v>462780</v>
      </c>
      <c r="Q260" s="109"/>
      <c r="R260" s="98">
        <f t="shared" ref="R260:R323" si="35">AVERAGE(K260,M260,O260)</f>
        <v>37470</v>
      </c>
      <c r="S260" s="99">
        <f t="shared" ref="S260:S323" si="36">_xlfn.STDEV.P(M260,O260,K260)</f>
        <v>1909.3061566967201</v>
      </c>
      <c r="T260" s="100">
        <f t="shared" ref="T260:T323" si="37">S260/R260</f>
        <v>5.0955595321503074E-2</v>
      </c>
      <c r="U260" s="101">
        <f t="shared" ref="U260:U323" si="38">R260</f>
        <v>37470</v>
      </c>
      <c r="V260" s="102">
        <f t="shared" si="31"/>
        <v>449640</v>
      </c>
    </row>
    <row r="261" spans="1:22" s="149" customFormat="1" ht="99.95" customHeight="1" x14ac:dyDescent="0.35">
      <c r="A261" s="91">
        <v>4</v>
      </c>
      <c r="B261" s="105" t="s">
        <v>77</v>
      </c>
      <c r="C261" s="91" t="s">
        <v>170</v>
      </c>
      <c r="D261" s="110" t="s">
        <v>493</v>
      </c>
      <c r="E261" s="105" t="s">
        <v>44</v>
      </c>
      <c r="F261" s="105" t="s">
        <v>494</v>
      </c>
      <c r="G261" s="105">
        <v>50</v>
      </c>
      <c r="H261" s="154" t="s">
        <v>82</v>
      </c>
      <c r="I261" s="155"/>
      <c r="J261" s="148">
        <v>50</v>
      </c>
      <c r="K261" s="95">
        <v>42515</v>
      </c>
      <c r="L261" s="96">
        <f t="shared" si="32"/>
        <v>2125750</v>
      </c>
      <c r="M261" s="95">
        <v>47740</v>
      </c>
      <c r="N261" s="96">
        <f t="shared" si="33"/>
        <v>2387000</v>
      </c>
      <c r="O261" s="95">
        <v>47135</v>
      </c>
      <c r="P261" s="96">
        <f t="shared" si="34"/>
        <v>2356750</v>
      </c>
      <c r="Q261" s="109"/>
      <c r="R261" s="98">
        <f t="shared" si="35"/>
        <v>45796.666666666664</v>
      </c>
      <c r="S261" s="99">
        <f t="shared" si="36"/>
        <v>2333.5964137404358</v>
      </c>
      <c r="T261" s="100">
        <f t="shared" si="37"/>
        <v>5.0955595321503074E-2</v>
      </c>
      <c r="U261" s="101">
        <f t="shared" si="38"/>
        <v>45796.666666666664</v>
      </c>
      <c r="V261" s="102">
        <f t="shared" ref="V261:V324" si="39">+U261*J261</f>
        <v>2289833.333333333</v>
      </c>
    </row>
    <row r="262" spans="1:22" s="149" customFormat="1" ht="99.95" customHeight="1" x14ac:dyDescent="0.35">
      <c r="A262" s="91">
        <v>4</v>
      </c>
      <c r="B262" s="105" t="s">
        <v>77</v>
      </c>
      <c r="C262" s="91" t="s">
        <v>170</v>
      </c>
      <c r="D262" s="110" t="s">
        <v>495</v>
      </c>
      <c r="E262" s="105" t="s">
        <v>44</v>
      </c>
      <c r="F262" s="105" t="s">
        <v>496</v>
      </c>
      <c r="G262" s="105">
        <v>80</v>
      </c>
      <c r="H262" s="154" t="s">
        <v>82</v>
      </c>
      <c r="I262" s="155"/>
      <c r="J262" s="148">
        <v>80</v>
      </c>
      <c r="K262" s="95">
        <v>27055</v>
      </c>
      <c r="L262" s="96">
        <f t="shared" si="32"/>
        <v>2164400</v>
      </c>
      <c r="M262" s="95">
        <v>30380</v>
      </c>
      <c r="N262" s="96">
        <f t="shared" si="33"/>
        <v>2430400</v>
      </c>
      <c r="O262" s="95">
        <v>29995</v>
      </c>
      <c r="P262" s="96">
        <f t="shared" si="34"/>
        <v>2399600</v>
      </c>
      <c r="Q262" s="109"/>
      <c r="R262" s="98">
        <f t="shared" si="35"/>
        <v>29143.333333333332</v>
      </c>
      <c r="S262" s="99">
        <f t="shared" si="36"/>
        <v>1485.0158996530045</v>
      </c>
      <c r="T262" s="100">
        <f t="shared" si="37"/>
        <v>5.0955595321503074E-2</v>
      </c>
      <c r="U262" s="101">
        <f t="shared" si="38"/>
        <v>29143.333333333332</v>
      </c>
      <c r="V262" s="102">
        <f t="shared" si="39"/>
        <v>2331466.6666666665</v>
      </c>
    </row>
    <row r="263" spans="1:22" s="149" customFormat="1" ht="99.95" customHeight="1" x14ac:dyDescent="0.35">
      <c r="A263" s="91">
        <v>4</v>
      </c>
      <c r="B263" s="105" t="s">
        <v>77</v>
      </c>
      <c r="C263" s="91" t="s">
        <v>170</v>
      </c>
      <c r="D263" s="161" t="s">
        <v>497</v>
      </c>
      <c r="E263" s="116" t="s">
        <v>44</v>
      </c>
      <c r="F263" s="107" t="s">
        <v>498</v>
      </c>
      <c r="G263" s="106">
        <v>120</v>
      </c>
      <c r="H263" s="154" t="s">
        <v>82</v>
      </c>
      <c r="I263" s="155"/>
      <c r="J263" s="154">
        <v>120</v>
      </c>
      <c r="K263" s="95">
        <v>10822</v>
      </c>
      <c r="L263" s="96">
        <f t="shared" si="32"/>
        <v>1298640</v>
      </c>
      <c r="M263" s="95">
        <v>12152</v>
      </c>
      <c r="N263" s="96">
        <f t="shared" si="33"/>
        <v>1458240</v>
      </c>
      <c r="O263" s="95">
        <v>11998</v>
      </c>
      <c r="P263" s="96">
        <f t="shared" si="34"/>
        <v>1439760</v>
      </c>
      <c r="Q263" s="109"/>
      <c r="R263" s="98">
        <f t="shared" si="35"/>
        <v>11657.333333333334</v>
      </c>
      <c r="S263" s="99">
        <f t="shared" si="36"/>
        <v>594.00635986120176</v>
      </c>
      <c r="T263" s="100">
        <f t="shared" si="37"/>
        <v>5.0955595321503067E-2</v>
      </c>
      <c r="U263" s="101">
        <f t="shared" si="38"/>
        <v>11657.333333333334</v>
      </c>
      <c r="V263" s="102">
        <f t="shared" si="39"/>
        <v>1398880</v>
      </c>
    </row>
    <row r="264" spans="1:22" s="149" customFormat="1" ht="99.95" customHeight="1" x14ac:dyDescent="0.35">
      <c r="A264" s="91">
        <v>4</v>
      </c>
      <c r="B264" s="105" t="s">
        <v>77</v>
      </c>
      <c r="C264" s="91" t="s">
        <v>170</v>
      </c>
      <c r="D264" s="106" t="s">
        <v>499</v>
      </c>
      <c r="E264" s="106" t="s">
        <v>44</v>
      </c>
      <c r="F264" s="106" t="s">
        <v>500</v>
      </c>
      <c r="G264" s="106">
        <v>1</v>
      </c>
      <c r="H264" s="154" t="s">
        <v>82</v>
      </c>
      <c r="I264" s="155"/>
      <c r="J264" s="154">
        <v>1</v>
      </c>
      <c r="K264" s="95">
        <v>255090</v>
      </c>
      <c r="L264" s="96">
        <f t="shared" si="32"/>
        <v>255090</v>
      </c>
      <c r="M264" s="95">
        <v>286440</v>
      </c>
      <c r="N264" s="96">
        <f t="shared" si="33"/>
        <v>286440</v>
      </c>
      <c r="O264" s="95">
        <v>282810</v>
      </c>
      <c r="P264" s="96">
        <f t="shared" si="34"/>
        <v>282810</v>
      </c>
      <c r="Q264" s="109"/>
      <c r="R264" s="98">
        <f t="shared" si="35"/>
        <v>274780</v>
      </c>
      <c r="S264" s="99">
        <f t="shared" si="36"/>
        <v>14001.578482442614</v>
      </c>
      <c r="T264" s="100">
        <f t="shared" si="37"/>
        <v>5.0955595321503074E-2</v>
      </c>
      <c r="U264" s="101">
        <f t="shared" si="38"/>
        <v>274780</v>
      </c>
      <c r="V264" s="102">
        <f t="shared" si="39"/>
        <v>274780</v>
      </c>
    </row>
    <row r="265" spans="1:22" s="149" customFormat="1" ht="99.95" customHeight="1" x14ac:dyDescent="0.35">
      <c r="A265" s="91">
        <v>4</v>
      </c>
      <c r="B265" s="105" t="s">
        <v>77</v>
      </c>
      <c r="C265" s="91" t="s">
        <v>170</v>
      </c>
      <c r="D265" s="106" t="s">
        <v>501</v>
      </c>
      <c r="E265" s="106" t="s">
        <v>44</v>
      </c>
      <c r="F265" s="106" t="s">
        <v>502</v>
      </c>
      <c r="G265" s="106">
        <v>1</v>
      </c>
      <c r="H265" s="154" t="s">
        <v>82</v>
      </c>
      <c r="I265" s="155"/>
      <c r="J265" s="154">
        <v>1</v>
      </c>
      <c r="K265" s="95">
        <v>13914</v>
      </c>
      <c r="L265" s="96">
        <f t="shared" si="32"/>
        <v>13914</v>
      </c>
      <c r="M265" s="95">
        <v>15624</v>
      </c>
      <c r="N265" s="96">
        <f t="shared" si="33"/>
        <v>15624</v>
      </c>
      <c r="O265" s="95">
        <v>15426</v>
      </c>
      <c r="P265" s="96">
        <f t="shared" si="34"/>
        <v>15426</v>
      </c>
      <c r="Q265" s="109"/>
      <c r="R265" s="98">
        <f t="shared" si="35"/>
        <v>14988</v>
      </c>
      <c r="S265" s="99">
        <f t="shared" si="36"/>
        <v>763.72246267868798</v>
      </c>
      <c r="T265" s="100">
        <f t="shared" si="37"/>
        <v>5.0955595321503067E-2</v>
      </c>
      <c r="U265" s="101">
        <f t="shared" si="38"/>
        <v>14988</v>
      </c>
      <c r="V265" s="102">
        <f t="shared" si="39"/>
        <v>14988</v>
      </c>
    </row>
    <row r="266" spans="1:22" s="149" customFormat="1" ht="99.95" customHeight="1" x14ac:dyDescent="0.35">
      <c r="A266" s="91">
        <v>4</v>
      </c>
      <c r="B266" s="105" t="s">
        <v>77</v>
      </c>
      <c r="C266" s="91" t="s">
        <v>170</v>
      </c>
      <c r="D266" s="112" t="s">
        <v>503</v>
      </c>
      <c r="E266" s="112" t="s">
        <v>44</v>
      </c>
      <c r="F266" s="112" t="s">
        <v>504</v>
      </c>
      <c r="G266" s="112">
        <v>2</v>
      </c>
      <c r="H266" s="115" t="s">
        <v>82</v>
      </c>
      <c r="I266" s="160"/>
      <c r="J266" s="159">
        <v>2</v>
      </c>
      <c r="K266" s="95">
        <v>486990</v>
      </c>
      <c r="L266" s="96">
        <f t="shared" si="32"/>
        <v>973980</v>
      </c>
      <c r="M266" s="95">
        <v>546840</v>
      </c>
      <c r="N266" s="96">
        <f t="shared" si="33"/>
        <v>1093680</v>
      </c>
      <c r="O266" s="95">
        <v>539910</v>
      </c>
      <c r="P266" s="96">
        <f t="shared" si="34"/>
        <v>1079820</v>
      </c>
      <c r="Q266" s="109"/>
      <c r="R266" s="98">
        <f t="shared" si="35"/>
        <v>524580</v>
      </c>
      <c r="S266" s="99">
        <f t="shared" si="36"/>
        <v>26730.28619375408</v>
      </c>
      <c r="T266" s="100">
        <f t="shared" si="37"/>
        <v>5.0955595321503067E-2</v>
      </c>
      <c r="U266" s="101">
        <f t="shared" si="38"/>
        <v>524580</v>
      </c>
      <c r="V266" s="102">
        <f t="shared" si="39"/>
        <v>1049160</v>
      </c>
    </row>
    <row r="267" spans="1:22" s="149" customFormat="1" ht="99.95" customHeight="1" x14ac:dyDescent="0.35">
      <c r="A267" s="91">
        <v>4</v>
      </c>
      <c r="B267" s="105" t="s">
        <v>77</v>
      </c>
      <c r="C267" s="91" t="s">
        <v>170</v>
      </c>
      <c r="D267" s="106" t="s">
        <v>505</v>
      </c>
      <c r="E267" s="106" t="s">
        <v>44</v>
      </c>
      <c r="F267" s="106" t="s">
        <v>506</v>
      </c>
      <c r="G267" s="106">
        <v>2</v>
      </c>
      <c r="H267" s="111" t="s">
        <v>82</v>
      </c>
      <c r="I267" s="155"/>
      <c r="J267" s="154">
        <v>2</v>
      </c>
      <c r="K267" s="95">
        <v>541100</v>
      </c>
      <c r="L267" s="96">
        <f t="shared" si="32"/>
        <v>1082200</v>
      </c>
      <c r="M267" s="95">
        <v>607600</v>
      </c>
      <c r="N267" s="96">
        <f t="shared" si="33"/>
        <v>1215200</v>
      </c>
      <c r="O267" s="95">
        <v>599900</v>
      </c>
      <c r="P267" s="96">
        <f t="shared" si="34"/>
        <v>1199800</v>
      </c>
      <c r="Q267" s="109"/>
      <c r="R267" s="98">
        <f t="shared" si="35"/>
        <v>582866.66666666663</v>
      </c>
      <c r="S267" s="99">
        <f t="shared" si="36"/>
        <v>29700.317993060089</v>
      </c>
      <c r="T267" s="100">
        <f t="shared" si="37"/>
        <v>5.0955595321503074E-2</v>
      </c>
      <c r="U267" s="101">
        <f t="shared" si="38"/>
        <v>582866.66666666663</v>
      </c>
      <c r="V267" s="102">
        <f t="shared" si="39"/>
        <v>1165733.3333333333</v>
      </c>
    </row>
    <row r="268" spans="1:22" s="149" customFormat="1" ht="99.95" customHeight="1" x14ac:dyDescent="0.35">
      <c r="A268" s="91">
        <v>4</v>
      </c>
      <c r="B268" s="105" t="s">
        <v>77</v>
      </c>
      <c r="C268" s="91" t="s">
        <v>170</v>
      </c>
      <c r="D268" s="106" t="s">
        <v>507</v>
      </c>
      <c r="E268" s="106" t="s">
        <v>35</v>
      </c>
      <c r="F268" s="106" t="s">
        <v>508</v>
      </c>
      <c r="G268" s="106">
        <v>20</v>
      </c>
      <c r="H268" s="111" t="s">
        <v>82</v>
      </c>
      <c r="I268" s="155"/>
      <c r="J268" s="154">
        <v>20</v>
      </c>
      <c r="K268" s="95">
        <v>15460</v>
      </c>
      <c r="L268" s="96">
        <f t="shared" si="32"/>
        <v>309200</v>
      </c>
      <c r="M268" s="95">
        <v>17360</v>
      </c>
      <c r="N268" s="96">
        <f t="shared" si="33"/>
        <v>347200</v>
      </c>
      <c r="O268" s="95">
        <v>17140</v>
      </c>
      <c r="P268" s="96">
        <f t="shared" si="34"/>
        <v>342800</v>
      </c>
      <c r="Q268" s="109"/>
      <c r="R268" s="98">
        <f t="shared" si="35"/>
        <v>16653.333333333332</v>
      </c>
      <c r="S268" s="99">
        <f t="shared" si="36"/>
        <v>848.58051408743108</v>
      </c>
      <c r="T268" s="100">
        <f t="shared" si="37"/>
        <v>5.0955595321503074E-2</v>
      </c>
      <c r="U268" s="101">
        <f t="shared" si="38"/>
        <v>16653.333333333332</v>
      </c>
      <c r="V268" s="102">
        <f t="shared" si="39"/>
        <v>333066.66666666663</v>
      </c>
    </row>
    <row r="269" spans="1:22" s="149" customFormat="1" ht="99.95" customHeight="1" x14ac:dyDescent="0.35">
      <c r="A269" s="91">
        <v>4</v>
      </c>
      <c r="B269" s="105" t="s">
        <v>77</v>
      </c>
      <c r="C269" s="91" t="s">
        <v>170</v>
      </c>
      <c r="D269" s="162" t="s">
        <v>509</v>
      </c>
      <c r="E269" s="157" t="s">
        <v>44</v>
      </c>
      <c r="F269" s="106" t="s">
        <v>510</v>
      </c>
      <c r="G269" s="157">
        <v>1</v>
      </c>
      <c r="H269" s="111" t="s">
        <v>82</v>
      </c>
      <c r="I269" s="155"/>
      <c r="J269" s="111">
        <v>1</v>
      </c>
      <c r="K269" s="95">
        <v>401960</v>
      </c>
      <c r="L269" s="96">
        <f t="shared" si="32"/>
        <v>401960</v>
      </c>
      <c r="M269" s="95">
        <v>451360</v>
      </c>
      <c r="N269" s="96">
        <f t="shared" si="33"/>
        <v>451360</v>
      </c>
      <c r="O269" s="95">
        <v>445640</v>
      </c>
      <c r="P269" s="96">
        <f t="shared" si="34"/>
        <v>445640</v>
      </c>
      <c r="Q269" s="109"/>
      <c r="R269" s="98">
        <f t="shared" si="35"/>
        <v>432986.66666666669</v>
      </c>
      <c r="S269" s="99">
        <f t="shared" si="36"/>
        <v>22063.09336627321</v>
      </c>
      <c r="T269" s="100">
        <f t="shared" si="37"/>
        <v>5.0955595321503067E-2</v>
      </c>
      <c r="U269" s="101">
        <f t="shared" si="38"/>
        <v>432986.66666666669</v>
      </c>
      <c r="V269" s="102">
        <f t="shared" si="39"/>
        <v>432986.66666666669</v>
      </c>
    </row>
    <row r="270" spans="1:22" s="149" customFormat="1" ht="99.95" customHeight="1" x14ac:dyDescent="0.35">
      <c r="A270" s="91">
        <v>4</v>
      </c>
      <c r="B270" s="105" t="s">
        <v>77</v>
      </c>
      <c r="C270" s="91" t="s">
        <v>170</v>
      </c>
      <c r="D270" s="162" t="s">
        <v>511</v>
      </c>
      <c r="E270" s="157" t="s">
        <v>44</v>
      </c>
      <c r="F270" s="106" t="s">
        <v>512</v>
      </c>
      <c r="G270" s="157">
        <v>2</v>
      </c>
      <c r="H270" s="111" t="s">
        <v>82</v>
      </c>
      <c r="I270" s="155"/>
      <c r="J270" s="111">
        <v>2</v>
      </c>
      <c r="K270" s="95">
        <v>46380</v>
      </c>
      <c r="L270" s="96">
        <f t="shared" si="32"/>
        <v>92760</v>
      </c>
      <c r="M270" s="95">
        <v>52080</v>
      </c>
      <c r="N270" s="96">
        <f t="shared" si="33"/>
        <v>104160</v>
      </c>
      <c r="O270" s="95">
        <v>51420</v>
      </c>
      <c r="P270" s="96">
        <f t="shared" si="34"/>
        <v>102840</v>
      </c>
      <c r="Q270" s="109"/>
      <c r="R270" s="98">
        <f t="shared" si="35"/>
        <v>49960</v>
      </c>
      <c r="S270" s="99">
        <f t="shared" si="36"/>
        <v>2545.7415422622935</v>
      </c>
      <c r="T270" s="100">
        <f t="shared" si="37"/>
        <v>5.0955595321503074E-2</v>
      </c>
      <c r="U270" s="101">
        <f t="shared" si="38"/>
        <v>49960</v>
      </c>
      <c r="V270" s="102">
        <f t="shared" si="39"/>
        <v>99920</v>
      </c>
    </row>
    <row r="271" spans="1:22" s="149" customFormat="1" ht="99.95" customHeight="1" x14ac:dyDescent="0.35">
      <c r="A271" s="91">
        <v>4</v>
      </c>
      <c r="B271" s="105" t="s">
        <v>77</v>
      </c>
      <c r="C271" s="91" t="s">
        <v>170</v>
      </c>
      <c r="D271" s="162" t="s">
        <v>513</v>
      </c>
      <c r="E271" s="157" t="s">
        <v>44</v>
      </c>
      <c r="F271" s="106" t="s">
        <v>514</v>
      </c>
      <c r="G271" s="157">
        <v>2</v>
      </c>
      <c r="H271" s="111" t="s">
        <v>82</v>
      </c>
      <c r="I271" s="155"/>
      <c r="J271" s="111">
        <v>2</v>
      </c>
      <c r="K271" s="95">
        <v>73435</v>
      </c>
      <c r="L271" s="96">
        <f t="shared" si="32"/>
        <v>146870</v>
      </c>
      <c r="M271" s="95">
        <v>82460</v>
      </c>
      <c r="N271" s="96">
        <f t="shared" si="33"/>
        <v>164920</v>
      </c>
      <c r="O271" s="95">
        <v>81415</v>
      </c>
      <c r="P271" s="96">
        <f t="shared" si="34"/>
        <v>162830</v>
      </c>
      <c r="Q271" s="109"/>
      <c r="R271" s="98">
        <f t="shared" si="35"/>
        <v>79103.333333333328</v>
      </c>
      <c r="S271" s="99">
        <f t="shared" si="36"/>
        <v>4030.7574419152979</v>
      </c>
      <c r="T271" s="100">
        <f t="shared" si="37"/>
        <v>5.0955595321503074E-2</v>
      </c>
      <c r="U271" s="101">
        <f t="shared" si="38"/>
        <v>79103.333333333328</v>
      </c>
      <c r="V271" s="102">
        <f t="shared" si="39"/>
        <v>158206.66666666666</v>
      </c>
    </row>
    <row r="272" spans="1:22" s="149" customFormat="1" ht="99.95" customHeight="1" x14ac:dyDescent="0.35">
      <c r="A272" s="91">
        <v>4</v>
      </c>
      <c r="B272" s="105" t="s">
        <v>77</v>
      </c>
      <c r="C272" s="91" t="s">
        <v>170</v>
      </c>
      <c r="D272" s="106" t="s">
        <v>515</v>
      </c>
      <c r="E272" s="106" t="s">
        <v>44</v>
      </c>
      <c r="F272" s="106" t="s">
        <v>516</v>
      </c>
      <c r="G272" s="106">
        <v>1</v>
      </c>
      <c r="H272" s="111" t="s">
        <v>82</v>
      </c>
      <c r="I272" s="155"/>
      <c r="J272" s="154">
        <v>1</v>
      </c>
      <c r="K272" s="95">
        <v>4174200</v>
      </c>
      <c r="L272" s="96">
        <f t="shared" si="32"/>
        <v>4174200</v>
      </c>
      <c r="M272" s="95">
        <v>4687200</v>
      </c>
      <c r="N272" s="96">
        <f t="shared" si="33"/>
        <v>4687200</v>
      </c>
      <c r="O272" s="95">
        <v>4627800</v>
      </c>
      <c r="P272" s="96">
        <f t="shared" si="34"/>
        <v>4627800</v>
      </c>
      <c r="Q272" s="109"/>
      <c r="R272" s="98">
        <f t="shared" si="35"/>
        <v>4496400</v>
      </c>
      <c r="S272" s="99">
        <f t="shared" si="36"/>
        <v>229116.73880360639</v>
      </c>
      <c r="T272" s="100">
        <f t="shared" si="37"/>
        <v>5.0955595321503067E-2</v>
      </c>
      <c r="U272" s="101">
        <f t="shared" si="38"/>
        <v>4496400</v>
      </c>
      <c r="V272" s="102">
        <f t="shared" si="39"/>
        <v>4496400</v>
      </c>
    </row>
    <row r="273" spans="1:22" s="149" customFormat="1" ht="99.95" customHeight="1" x14ac:dyDescent="0.35">
      <c r="A273" s="91">
        <v>4</v>
      </c>
      <c r="B273" s="105" t="s">
        <v>77</v>
      </c>
      <c r="C273" s="91" t="s">
        <v>170</v>
      </c>
      <c r="D273" s="112" t="s">
        <v>517</v>
      </c>
      <c r="E273" s="106" t="s">
        <v>44</v>
      </c>
      <c r="F273" s="106" t="s">
        <v>518</v>
      </c>
      <c r="G273" s="106">
        <v>10</v>
      </c>
      <c r="H273" s="154"/>
      <c r="I273" s="155"/>
      <c r="J273" s="154">
        <v>10</v>
      </c>
      <c r="K273" s="95">
        <v>23190</v>
      </c>
      <c r="L273" s="96">
        <f t="shared" si="32"/>
        <v>231900</v>
      </c>
      <c r="M273" s="95">
        <v>26040</v>
      </c>
      <c r="N273" s="96">
        <f t="shared" si="33"/>
        <v>260400</v>
      </c>
      <c r="O273" s="95">
        <v>25710</v>
      </c>
      <c r="P273" s="96">
        <f t="shared" si="34"/>
        <v>257100</v>
      </c>
      <c r="Q273" s="109"/>
      <c r="R273" s="98">
        <f t="shared" si="35"/>
        <v>24980</v>
      </c>
      <c r="S273" s="99">
        <f t="shared" si="36"/>
        <v>1272.8707711311467</v>
      </c>
      <c r="T273" s="100">
        <f t="shared" si="37"/>
        <v>5.0955595321503074E-2</v>
      </c>
      <c r="U273" s="101">
        <f t="shared" si="38"/>
        <v>24980</v>
      </c>
      <c r="V273" s="102">
        <f t="shared" si="39"/>
        <v>249800</v>
      </c>
    </row>
    <row r="274" spans="1:22" s="149" customFormat="1" ht="99.95" customHeight="1" x14ac:dyDescent="0.35">
      <c r="A274" s="91">
        <v>4</v>
      </c>
      <c r="B274" s="105" t="s">
        <v>77</v>
      </c>
      <c r="C274" s="91" t="s">
        <v>170</v>
      </c>
      <c r="D274" s="106" t="s">
        <v>519</v>
      </c>
      <c r="E274" s="106" t="s">
        <v>44</v>
      </c>
      <c r="F274" s="106" t="s">
        <v>520</v>
      </c>
      <c r="G274" s="106">
        <v>10</v>
      </c>
      <c r="H274" s="154" t="s">
        <v>82</v>
      </c>
      <c r="I274" s="155"/>
      <c r="J274" s="154">
        <v>10</v>
      </c>
      <c r="K274" s="95">
        <v>19325</v>
      </c>
      <c r="L274" s="96">
        <f t="shared" si="32"/>
        <v>193250</v>
      </c>
      <c r="M274" s="95">
        <v>21700</v>
      </c>
      <c r="N274" s="96">
        <f t="shared" si="33"/>
        <v>217000</v>
      </c>
      <c r="O274" s="95">
        <v>21425</v>
      </c>
      <c r="P274" s="96">
        <f t="shared" si="34"/>
        <v>214250</v>
      </c>
      <c r="Q274" s="109"/>
      <c r="R274" s="98">
        <f t="shared" si="35"/>
        <v>20816.666666666668</v>
      </c>
      <c r="S274" s="99">
        <f t="shared" si="36"/>
        <v>1060.725642609289</v>
      </c>
      <c r="T274" s="100">
        <f t="shared" si="37"/>
        <v>5.0955595321503074E-2</v>
      </c>
      <c r="U274" s="101">
        <f t="shared" si="38"/>
        <v>20816.666666666668</v>
      </c>
      <c r="V274" s="102">
        <f t="shared" si="39"/>
        <v>208166.66666666669</v>
      </c>
    </row>
    <row r="275" spans="1:22" s="149" customFormat="1" ht="99.95" customHeight="1" x14ac:dyDescent="0.35">
      <c r="A275" s="91">
        <v>4</v>
      </c>
      <c r="B275" s="105" t="s">
        <v>77</v>
      </c>
      <c r="C275" s="91" t="s">
        <v>170</v>
      </c>
      <c r="D275" s="106" t="s">
        <v>521</v>
      </c>
      <c r="E275" s="106" t="s">
        <v>79</v>
      </c>
      <c r="F275" s="106" t="s">
        <v>522</v>
      </c>
      <c r="G275" s="106">
        <v>10</v>
      </c>
      <c r="H275" s="154" t="s">
        <v>82</v>
      </c>
      <c r="I275" s="155"/>
      <c r="J275" s="154">
        <v>10</v>
      </c>
      <c r="K275" s="95">
        <v>34785</v>
      </c>
      <c r="L275" s="96">
        <f t="shared" si="32"/>
        <v>347850</v>
      </c>
      <c r="M275" s="95">
        <v>39060</v>
      </c>
      <c r="N275" s="96">
        <f t="shared" si="33"/>
        <v>390600</v>
      </c>
      <c r="O275" s="95">
        <v>38565</v>
      </c>
      <c r="P275" s="96">
        <f t="shared" si="34"/>
        <v>385650</v>
      </c>
      <c r="Q275" s="109"/>
      <c r="R275" s="98">
        <f t="shared" si="35"/>
        <v>37470</v>
      </c>
      <c r="S275" s="99">
        <f t="shared" si="36"/>
        <v>1909.3061566967201</v>
      </c>
      <c r="T275" s="100">
        <f t="shared" si="37"/>
        <v>5.0955595321503074E-2</v>
      </c>
      <c r="U275" s="101">
        <f t="shared" si="38"/>
        <v>37470</v>
      </c>
      <c r="V275" s="102">
        <f t="shared" si="39"/>
        <v>374700</v>
      </c>
    </row>
    <row r="276" spans="1:22" s="149" customFormat="1" ht="99.95" customHeight="1" x14ac:dyDescent="0.35">
      <c r="A276" s="91">
        <v>4</v>
      </c>
      <c r="B276" s="105" t="s">
        <v>77</v>
      </c>
      <c r="C276" s="91" t="s">
        <v>170</v>
      </c>
      <c r="D276" s="106" t="s">
        <v>523</v>
      </c>
      <c r="E276" s="106" t="s">
        <v>79</v>
      </c>
      <c r="F276" s="106" t="s">
        <v>524</v>
      </c>
      <c r="G276" s="106">
        <v>10</v>
      </c>
      <c r="H276" s="154" t="s">
        <v>82</v>
      </c>
      <c r="I276" s="155"/>
      <c r="J276" s="154">
        <v>10</v>
      </c>
      <c r="K276" s="95">
        <v>17006</v>
      </c>
      <c r="L276" s="96">
        <f t="shared" si="32"/>
        <v>170060</v>
      </c>
      <c r="M276" s="95">
        <v>19096</v>
      </c>
      <c r="N276" s="96">
        <f t="shared" si="33"/>
        <v>190960</v>
      </c>
      <c r="O276" s="95">
        <v>18854</v>
      </c>
      <c r="P276" s="96">
        <f t="shared" si="34"/>
        <v>188540</v>
      </c>
      <c r="Q276" s="109"/>
      <c r="R276" s="98">
        <f t="shared" si="35"/>
        <v>18318.666666666668</v>
      </c>
      <c r="S276" s="99">
        <f t="shared" si="36"/>
        <v>933.43856549617431</v>
      </c>
      <c r="T276" s="100">
        <f t="shared" si="37"/>
        <v>5.0955595321503074E-2</v>
      </c>
      <c r="U276" s="101">
        <f t="shared" si="38"/>
        <v>18318.666666666668</v>
      </c>
      <c r="V276" s="102">
        <f t="shared" si="39"/>
        <v>183186.66666666669</v>
      </c>
    </row>
    <row r="277" spans="1:22" s="149" customFormat="1" ht="99.95" customHeight="1" x14ac:dyDescent="0.35">
      <c r="A277" s="91">
        <v>4</v>
      </c>
      <c r="B277" s="105" t="s">
        <v>77</v>
      </c>
      <c r="C277" s="91" t="s">
        <v>170</v>
      </c>
      <c r="D277" s="106" t="s">
        <v>525</v>
      </c>
      <c r="E277" s="106" t="s">
        <v>79</v>
      </c>
      <c r="F277" s="112" t="s">
        <v>526</v>
      </c>
      <c r="G277" s="106">
        <v>10</v>
      </c>
      <c r="H277" s="154" t="s">
        <v>82</v>
      </c>
      <c r="I277" s="155"/>
      <c r="J277" s="154">
        <v>10</v>
      </c>
      <c r="K277" s="95">
        <v>23190</v>
      </c>
      <c r="L277" s="96">
        <f t="shared" si="32"/>
        <v>231900</v>
      </c>
      <c r="M277" s="95">
        <v>26040</v>
      </c>
      <c r="N277" s="96">
        <f t="shared" si="33"/>
        <v>260400</v>
      </c>
      <c r="O277" s="95">
        <v>25710</v>
      </c>
      <c r="P277" s="96">
        <f t="shared" si="34"/>
        <v>257100</v>
      </c>
      <c r="Q277" s="109"/>
      <c r="R277" s="98">
        <f t="shared" si="35"/>
        <v>24980</v>
      </c>
      <c r="S277" s="99">
        <f t="shared" si="36"/>
        <v>1272.8707711311467</v>
      </c>
      <c r="T277" s="100">
        <f t="shared" si="37"/>
        <v>5.0955595321503074E-2</v>
      </c>
      <c r="U277" s="101">
        <f t="shared" si="38"/>
        <v>24980</v>
      </c>
      <c r="V277" s="102">
        <f t="shared" si="39"/>
        <v>249800</v>
      </c>
    </row>
    <row r="278" spans="1:22" s="149" customFormat="1" ht="99.95" customHeight="1" x14ac:dyDescent="0.35">
      <c r="A278" s="91">
        <v>4</v>
      </c>
      <c r="B278" s="105" t="s">
        <v>77</v>
      </c>
      <c r="C278" s="91" t="s">
        <v>170</v>
      </c>
      <c r="D278" s="106" t="s">
        <v>527</v>
      </c>
      <c r="E278" s="106" t="s">
        <v>44</v>
      </c>
      <c r="F278" s="106" t="s">
        <v>528</v>
      </c>
      <c r="G278" s="106">
        <v>10</v>
      </c>
      <c r="H278" s="154" t="s">
        <v>82</v>
      </c>
      <c r="I278" s="155"/>
      <c r="J278" s="154">
        <v>10</v>
      </c>
      <c r="K278" s="95">
        <v>23190</v>
      </c>
      <c r="L278" s="96">
        <f t="shared" si="32"/>
        <v>231900</v>
      </c>
      <c r="M278" s="95">
        <v>26040</v>
      </c>
      <c r="N278" s="96">
        <f t="shared" si="33"/>
        <v>260400</v>
      </c>
      <c r="O278" s="95">
        <v>25710</v>
      </c>
      <c r="P278" s="96">
        <f t="shared" si="34"/>
        <v>257100</v>
      </c>
      <c r="Q278" s="109"/>
      <c r="R278" s="98">
        <f t="shared" si="35"/>
        <v>24980</v>
      </c>
      <c r="S278" s="99">
        <f t="shared" si="36"/>
        <v>1272.8707711311467</v>
      </c>
      <c r="T278" s="100">
        <f t="shared" si="37"/>
        <v>5.0955595321503074E-2</v>
      </c>
      <c r="U278" s="101">
        <f t="shared" si="38"/>
        <v>24980</v>
      </c>
      <c r="V278" s="102">
        <f t="shared" si="39"/>
        <v>249800</v>
      </c>
    </row>
    <row r="279" spans="1:22" s="149" customFormat="1" ht="99.95" customHeight="1" x14ac:dyDescent="0.35">
      <c r="A279" s="91">
        <v>4</v>
      </c>
      <c r="B279" s="105" t="s">
        <v>77</v>
      </c>
      <c r="C279" s="91" t="s">
        <v>170</v>
      </c>
      <c r="D279" s="106" t="s">
        <v>529</v>
      </c>
      <c r="E279" s="106" t="s">
        <v>44</v>
      </c>
      <c r="F279" s="106" t="s">
        <v>530</v>
      </c>
      <c r="G279" s="106">
        <v>1</v>
      </c>
      <c r="H279" s="154" t="s">
        <v>82</v>
      </c>
      <c r="I279" s="155"/>
      <c r="J279" s="154">
        <v>1</v>
      </c>
      <c r="K279" s="95">
        <v>42515</v>
      </c>
      <c r="L279" s="96">
        <f t="shared" si="32"/>
        <v>42515</v>
      </c>
      <c r="M279" s="95">
        <v>47740</v>
      </c>
      <c r="N279" s="96">
        <f t="shared" si="33"/>
        <v>47740</v>
      </c>
      <c r="O279" s="95">
        <v>47135</v>
      </c>
      <c r="P279" s="96">
        <f t="shared" si="34"/>
        <v>47135</v>
      </c>
      <c r="Q279" s="109"/>
      <c r="R279" s="98">
        <f t="shared" si="35"/>
        <v>45796.666666666664</v>
      </c>
      <c r="S279" s="99">
        <f t="shared" si="36"/>
        <v>2333.5964137404358</v>
      </c>
      <c r="T279" s="100">
        <f t="shared" si="37"/>
        <v>5.0955595321503074E-2</v>
      </c>
      <c r="U279" s="101">
        <f t="shared" si="38"/>
        <v>45796.666666666664</v>
      </c>
      <c r="V279" s="102">
        <f t="shared" si="39"/>
        <v>45796.666666666664</v>
      </c>
    </row>
    <row r="280" spans="1:22" s="149" customFormat="1" ht="99.95" customHeight="1" x14ac:dyDescent="0.35">
      <c r="A280" s="91">
        <v>4</v>
      </c>
      <c r="B280" s="105" t="s">
        <v>77</v>
      </c>
      <c r="C280" s="91" t="s">
        <v>170</v>
      </c>
      <c r="D280" s="112" t="s">
        <v>531</v>
      </c>
      <c r="E280" s="106" t="s">
        <v>44</v>
      </c>
      <c r="F280" s="106" t="s">
        <v>532</v>
      </c>
      <c r="G280" s="106">
        <v>1</v>
      </c>
      <c r="H280" s="154" t="s">
        <v>82</v>
      </c>
      <c r="I280" s="155"/>
      <c r="J280" s="154">
        <v>1</v>
      </c>
      <c r="K280" s="95">
        <v>85030</v>
      </c>
      <c r="L280" s="96">
        <f t="shared" si="32"/>
        <v>85030</v>
      </c>
      <c r="M280" s="95">
        <v>95480</v>
      </c>
      <c r="N280" s="96">
        <f t="shared" si="33"/>
        <v>95480</v>
      </c>
      <c r="O280" s="95">
        <v>94270</v>
      </c>
      <c r="P280" s="96">
        <f t="shared" si="34"/>
        <v>94270</v>
      </c>
      <c r="Q280" s="109"/>
      <c r="R280" s="98">
        <f t="shared" si="35"/>
        <v>91593.333333333328</v>
      </c>
      <c r="S280" s="99">
        <f t="shared" si="36"/>
        <v>4667.1928274808715</v>
      </c>
      <c r="T280" s="100">
        <f t="shared" si="37"/>
        <v>5.0955595321503074E-2</v>
      </c>
      <c r="U280" s="101">
        <f t="shared" si="38"/>
        <v>91593.333333333328</v>
      </c>
      <c r="V280" s="102">
        <f t="shared" si="39"/>
        <v>91593.333333333328</v>
      </c>
    </row>
    <row r="281" spans="1:22" s="149" customFormat="1" ht="99.95" customHeight="1" x14ac:dyDescent="0.35">
      <c r="A281" s="91">
        <v>4</v>
      </c>
      <c r="B281" s="105" t="s">
        <v>77</v>
      </c>
      <c r="C281" s="91" t="s">
        <v>170</v>
      </c>
      <c r="D281" s="106" t="s">
        <v>533</v>
      </c>
      <c r="E281" s="106" t="s">
        <v>44</v>
      </c>
      <c r="F281" s="106" t="s">
        <v>534</v>
      </c>
      <c r="G281" s="106">
        <v>1</v>
      </c>
      <c r="H281" s="154" t="s">
        <v>82</v>
      </c>
      <c r="I281" s="155"/>
      <c r="J281" s="154">
        <v>1</v>
      </c>
      <c r="K281" s="95">
        <v>463800</v>
      </c>
      <c r="L281" s="96">
        <f t="shared" si="32"/>
        <v>463800</v>
      </c>
      <c r="M281" s="95">
        <v>520800</v>
      </c>
      <c r="N281" s="96">
        <f t="shared" si="33"/>
        <v>520800</v>
      </c>
      <c r="O281" s="95">
        <v>514200</v>
      </c>
      <c r="P281" s="96">
        <f t="shared" si="34"/>
        <v>514200</v>
      </c>
      <c r="Q281" s="109"/>
      <c r="R281" s="98">
        <f t="shared" si="35"/>
        <v>499600</v>
      </c>
      <c r="S281" s="99">
        <f t="shared" si="36"/>
        <v>25457.415422622933</v>
      </c>
      <c r="T281" s="100">
        <f t="shared" si="37"/>
        <v>5.0955595321503067E-2</v>
      </c>
      <c r="U281" s="101">
        <f t="shared" si="38"/>
        <v>499600</v>
      </c>
      <c r="V281" s="102">
        <f t="shared" si="39"/>
        <v>499600</v>
      </c>
    </row>
    <row r="282" spans="1:22" s="149" customFormat="1" ht="99.95" customHeight="1" x14ac:dyDescent="0.35">
      <c r="A282" s="91">
        <v>4</v>
      </c>
      <c r="B282" s="105" t="s">
        <v>77</v>
      </c>
      <c r="C282" s="91" t="s">
        <v>170</v>
      </c>
      <c r="D282" s="112" t="s">
        <v>535</v>
      </c>
      <c r="E282" s="112" t="s">
        <v>44</v>
      </c>
      <c r="F282" s="112" t="s">
        <v>536</v>
      </c>
      <c r="G282" s="112">
        <v>1</v>
      </c>
      <c r="H282" s="159" t="s">
        <v>82</v>
      </c>
      <c r="I282" s="160"/>
      <c r="J282" s="159">
        <v>1</v>
      </c>
      <c r="K282" s="95">
        <v>193250</v>
      </c>
      <c r="L282" s="96">
        <f t="shared" si="32"/>
        <v>193250</v>
      </c>
      <c r="M282" s="95">
        <v>217000</v>
      </c>
      <c r="N282" s="96">
        <f t="shared" si="33"/>
        <v>217000</v>
      </c>
      <c r="O282" s="95">
        <v>214250</v>
      </c>
      <c r="P282" s="96">
        <f t="shared" si="34"/>
        <v>214250</v>
      </c>
      <c r="Q282" s="109"/>
      <c r="R282" s="98">
        <f t="shared" si="35"/>
        <v>208166.66666666666</v>
      </c>
      <c r="S282" s="99">
        <f t="shared" si="36"/>
        <v>10607.256426092888</v>
      </c>
      <c r="T282" s="100">
        <f t="shared" si="37"/>
        <v>5.0955595321503067E-2</v>
      </c>
      <c r="U282" s="101">
        <f t="shared" si="38"/>
        <v>208166.66666666666</v>
      </c>
      <c r="V282" s="102">
        <f t="shared" si="39"/>
        <v>208166.66666666666</v>
      </c>
    </row>
    <row r="283" spans="1:22" s="149" customFormat="1" ht="99.95" customHeight="1" x14ac:dyDescent="0.35">
      <c r="A283" s="91">
        <v>4</v>
      </c>
      <c r="B283" s="105" t="s">
        <v>77</v>
      </c>
      <c r="C283" s="91" t="s">
        <v>170</v>
      </c>
      <c r="D283" s="110" t="s">
        <v>537</v>
      </c>
      <c r="E283" s="110" t="s">
        <v>44</v>
      </c>
      <c r="F283" s="112" t="s">
        <v>538</v>
      </c>
      <c r="G283" s="112">
        <v>4</v>
      </c>
      <c r="H283" s="159" t="s">
        <v>82</v>
      </c>
      <c r="I283" s="160"/>
      <c r="J283" s="159">
        <v>4</v>
      </c>
      <c r="K283" s="95">
        <v>61840</v>
      </c>
      <c r="L283" s="96">
        <f t="shared" si="32"/>
        <v>247360</v>
      </c>
      <c r="M283" s="95">
        <v>69440</v>
      </c>
      <c r="N283" s="96">
        <f t="shared" si="33"/>
        <v>277760</v>
      </c>
      <c r="O283" s="95">
        <v>68560</v>
      </c>
      <c r="P283" s="96">
        <f t="shared" si="34"/>
        <v>274240</v>
      </c>
      <c r="Q283" s="109"/>
      <c r="R283" s="98">
        <f t="shared" si="35"/>
        <v>66613.333333333328</v>
      </c>
      <c r="S283" s="99">
        <f t="shared" si="36"/>
        <v>3394.3220563497243</v>
      </c>
      <c r="T283" s="100">
        <f t="shared" si="37"/>
        <v>5.0955595321503074E-2</v>
      </c>
      <c r="U283" s="101">
        <f t="shared" si="38"/>
        <v>66613.333333333328</v>
      </c>
      <c r="V283" s="102">
        <f t="shared" si="39"/>
        <v>266453.33333333331</v>
      </c>
    </row>
    <row r="284" spans="1:22" s="149" customFormat="1" ht="99.95" customHeight="1" x14ac:dyDescent="0.35">
      <c r="A284" s="91">
        <v>4</v>
      </c>
      <c r="B284" s="105" t="s">
        <v>77</v>
      </c>
      <c r="C284" s="91" t="s">
        <v>170</v>
      </c>
      <c r="D284" s="105" t="s">
        <v>539</v>
      </c>
      <c r="E284" s="105" t="s">
        <v>44</v>
      </c>
      <c r="F284" s="106" t="s">
        <v>540</v>
      </c>
      <c r="G284" s="106">
        <v>5</v>
      </c>
      <c r="H284" s="154" t="s">
        <v>82</v>
      </c>
      <c r="I284" s="155"/>
      <c r="J284" s="154">
        <v>5</v>
      </c>
      <c r="K284" s="95">
        <v>154600</v>
      </c>
      <c r="L284" s="96">
        <f t="shared" si="32"/>
        <v>773000</v>
      </c>
      <c r="M284" s="95">
        <v>173600</v>
      </c>
      <c r="N284" s="96">
        <f t="shared" si="33"/>
        <v>868000</v>
      </c>
      <c r="O284" s="95">
        <v>171400</v>
      </c>
      <c r="P284" s="96">
        <f t="shared" si="34"/>
        <v>857000</v>
      </c>
      <c r="Q284" s="109"/>
      <c r="R284" s="98">
        <f t="shared" si="35"/>
        <v>166533.33333333334</v>
      </c>
      <c r="S284" s="99">
        <f t="shared" si="36"/>
        <v>8485.8051408743122</v>
      </c>
      <c r="T284" s="100">
        <f t="shared" si="37"/>
        <v>5.0955595321503074E-2</v>
      </c>
      <c r="U284" s="101">
        <f t="shared" si="38"/>
        <v>166533.33333333334</v>
      </c>
      <c r="V284" s="102">
        <f t="shared" si="39"/>
        <v>832666.66666666674</v>
      </c>
    </row>
    <row r="285" spans="1:22" s="149" customFormat="1" ht="99.95" customHeight="1" x14ac:dyDescent="0.35">
      <c r="A285" s="91">
        <v>4</v>
      </c>
      <c r="B285" s="105" t="s">
        <v>77</v>
      </c>
      <c r="C285" s="91" t="s">
        <v>170</v>
      </c>
      <c r="D285" s="105" t="s">
        <v>541</v>
      </c>
      <c r="E285" s="105" t="s">
        <v>44</v>
      </c>
      <c r="F285" s="106" t="s">
        <v>542</v>
      </c>
      <c r="G285" s="106">
        <v>2</v>
      </c>
      <c r="H285" s="154" t="s">
        <v>82</v>
      </c>
      <c r="I285" s="155"/>
      <c r="J285" s="154">
        <v>2</v>
      </c>
      <c r="K285" s="95">
        <v>115950</v>
      </c>
      <c r="L285" s="96">
        <f t="shared" si="32"/>
        <v>231900</v>
      </c>
      <c r="M285" s="95">
        <v>130200</v>
      </c>
      <c r="N285" s="96">
        <f t="shared" si="33"/>
        <v>260400</v>
      </c>
      <c r="O285" s="95">
        <v>128550</v>
      </c>
      <c r="P285" s="96">
        <f t="shared" si="34"/>
        <v>257100</v>
      </c>
      <c r="Q285" s="109"/>
      <c r="R285" s="98">
        <f t="shared" si="35"/>
        <v>124900</v>
      </c>
      <c r="S285" s="99">
        <f t="shared" si="36"/>
        <v>6364.3538556557332</v>
      </c>
      <c r="T285" s="100">
        <f t="shared" si="37"/>
        <v>5.0955595321503067E-2</v>
      </c>
      <c r="U285" s="101">
        <f t="shared" si="38"/>
        <v>124900</v>
      </c>
      <c r="V285" s="102">
        <f t="shared" si="39"/>
        <v>249800</v>
      </c>
    </row>
    <row r="286" spans="1:22" s="149" customFormat="1" ht="99.95" customHeight="1" x14ac:dyDescent="0.35">
      <c r="A286" s="91">
        <v>4</v>
      </c>
      <c r="B286" s="105" t="s">
        <v>77</v>
      </c>
      <c r="C286" s="91" t="s">
        <v>170</v>
      </c>
      <c r="D286" s="105" t="s">
        <v>543</v>
      </c>
      <c r="E286" s="105" t="s">
        <v>24</v>
      </c>
      <c r="F286" s="105" t="s">
        <v>544</v>
      </c>
      <c r="G286" s="106">
        <v>4</v>
      </c>
      <c r="H286" s="148" t="s">
        <v>82</v>
      </c>
      <c r="I286" s="155"/>
      <c r="J286" s="154">
        <v>4</v>
      </c>
      <c r="K286" s="95">
        <v>19325</v>
      </c>
      <c r="L286" s="96">
        <f t="shared" si="32"/>
        <v>77300</v>
      </c>
      <c r="M286" s="95">
        <v>21700</v>
      </c>
      <c r="N286" s="96">
        <f t="shared" si="33"/>
        <v>86800</v>
      </c>
      <c r="O286" s="95">
        <v>21425</v>
      </c>
      <c r="P286" s="96">
        <f t="shared" si="34"/>
        <v>85700</v>
      </c>
      <c r="Q286" s="109"/>
      <c r="R286" s="98">
        <f t="shared" si="35"/>
        <v>20816.666666666668</v>
      </c>
      <c r="S286" s="99">
        <f t="shared" si="36"/>
        <v>1060.725642609289</v>
      </c>
      <c r="T286" s="100">
        <f t="shared" si="37"/>
        <v>5.0955595321503074E-2</v>
      </c>
      <c r="U286" s="101">
        <f t="shared" si="38"/>
        <v>20816.666666666668</v>
      </c>
      <c r="V286" s="102">
        <f t="shared" si="39"/>
        <v>83266.666666666672</v>
      </c>
    </row>
    <row r="287" spans="1:22" s="149" customFormat="1" ht="99.95" customHeight="1" x14ac:dyDescent="0.35">
      <c r="A287" s="91">
        <v>4</v>
      </c>
      <c r="B287" s="105" t="s">
        <v>77</v>
      </c>
      <c r="C287" s="91" t="s">
        <v>170</v>
      </c>
      <c r="D287" s="105" t="s">
        <v>545</v>
      </c>
      <c r="E287" s="105" t="s">
        <v>24</v>
      </c>
      <c r="F287" s="105" t="s">
        <v>546</v>
      </c>
      <c r="G287" s="105">
        <v>3</v>
      </c>
      <c r="H287" s="148" t="s">
        <v>82</v>
      </c>
      <c r="I287" s="155"/>
      <c r="J287" s="148">
        <v>3</v>
      </c>
      <c r="K287" s="95">
        <v>11595</v>
      </c>
      <c r="L287" s="96">
        <f t="shared" si="32"/>
        <v>34785</v>
      </c>
      <c r="M287" s="95">
        <v>13020</v>
      </c>
      <c r="N287" s="96">
        <f t="shared" si="33"/>
        <v>39060</v>
      </c>
      <c r="O287" s="95">
        <v>12855</v>
      </c>
      <c r="P287" s="96">
        <f t="shared" si="34"/>
        <v>38565</v>
      </c>
      <c r="Q287" s="109"/>
      <c r="R287" s="98">
        <f t="shared" si="35"/>
        <v>12490</v>
      </c>
      <c r="S287" s="99">
        <f t="shared" si="36"/>
        <v>636.43538556557337</v>
      </c>
      <c r="T287" s="100">
        <f t="shared" si="37"/>
        <v>5.0955595321503074E-2</v>
      </c>
      <c r="U287" s="101">
        <f t="shared" si="38"/>
        <v>12490</v>
      </c>
      <c r="V287" s="102">
        <f t="shared" si="39"/>
        <v>37470</v>
      </c>
    </row>
    <row r="288" spans="1:22" s="149" customFormat="1" ht="99.95" customHeight="1" x14ac:dyDescent="0.35">
      <c r="A288" s="91">
        <v>4</v>
      </c>
      <c r="B288" s="105" t="s">
        <v>77</v>
      </c>
      <c r="C288" s="91" t="s">
        <v>170</v>
      </c>
      <c r="D288" s="105" t="s">
        <v>547</v>
      </c>
      <c r="E288" s="105" t="s">
        <v>24</v>
      </c>
      <c r="F288" s="105" t="s">
        <v>548</v>
      </c>
      <c r="G288" s="105">
        <v>5</v>
      </c>
      <c r="H288" s="148" t="s">
        <v>82</v>
      </c>
      <c r="I288" s="155"/>
      <c r="J288" s="148">
        <v>5</v>
      </c>
      <c r="K288" s="95">
        <v>34785</v>
      </c>
      <c r="L288" s="96">
        <f t="shared" si="32"/>
        <v>173925</v>
      </c>
      <c r="M288" s="95">
        <v>39060</v>
      </c>
      <c r="N288" s="96">
        <f t="shared" si="33"/>
        <v>195300</v>
      </c>
      <c r="O288" s="95">
        <v>38565</v>
      </c>
      <c r="P288" s="96">
        <f t="shared" si="34"/>
        <v>192825</v>
      </c>
      <c r="Q288" s="109"/>
      <c r="R288" s="98">
        <f t="shared" si="35"/>
        <v>37470</v>
      </c>
      <c r="S288" s="99">
        <f t="shared" si="36"/>
        <v>1909.3061566967201</v>
      </c>
      <c r="T288" s="100">
        <f t="shared" si="37"/>
        <v>5.0955595321503074E-2</v>
      </c>
      <c r="U288" s="101">
        <f t="shared" si="38"/>
        <v>37470</v>
      </c>
      <c r="V288" s="102">
        <f t="shared" si="39"/>
        <v>187350</v>
      </c>
    </row>
    <row r="289" spans="1:22" s="149" customFormat="1" ht="99.95" customHeight="1" x14ac:dyDescent="0.35">
      <c r="A289" s="91">
        <v>4</v>
      </c>
      <c r="B289" s="105" t="s">
        <v>77</v>
      </c>
      <c r="C289" s="91" t="s">
        <v>170</v>
      </c>
      <c r="D289" s="105" t="s">
        <v>549</v>
      </c>
      <c r="E289" s="105" t="s">
        <v>44</v>
      </c>
      <c r="F289" s="105" t="s">
        <v>550</v>
      </c>
      <c r="G289" s="105">
        <v>10</v>
      </c>
      <c r="H289" s="148" t="s">
        <v>82</v>
      </c>
      <c r="I289" s="155"/>
      <c r="J289" s="148">
        <v>10</v>
      </c>
      <c r="K289" s="95">
        <v>19325</v>
      </c>
      <c r="L289" s="96">
        <f t="shared" si="32"/>
        <v>193250</v>
      </c>
      <c r="M289" s="95">
        <v>21700</v>
      </c>
      <c r="N289" s="96">
        <f t="shared" si="33"/>
        <v>217000</v>
      </c>
      <c r="O289" s="95">
        <v>21425</v>
      </c>
      <c r="P289" s="96">
        <f t="shared" si="34"/>
        <v>214250</v>
      </c>
      <c r="Q289" s="109"/>
      <c r="R289" s="98">
        <f t="shared" si="35"/>
        <v>20816.666666666668</v>
      </c>
      <c r="S289" s="99">
        <f t="shared" si="36"/>
        <v>1060.725642609289</v>
      </c>
      <c r="T289" s="100">
        <f t="shared" si="37"/>
        <v>5.0955595321503074E-2</v>
      </c>
      <c r="U289" s="101">
        <f t="shared" si="38"/>
        <v>20816.666666666668</v>
      </c>
      <c r="V289" s="102">
        <f t="shared" si="39"/>
        <v>208166.66666666669</v>
      </c>
    </row>
    <row r="290" spans="1:22" s="149" customFormat="1" ht="99.95" customHeight="1" x14ac:dyDescent="0.35">
      <c r="A290" s="91">
        <v>4</v>
      </c>
      <c r="B290" s="105" t="s">
        <v>77</v>
      </c>
      <c r="C290" s="91" t="s">
        <v>170</v>
      </c>
      <c r="D290" s="105" t="s">
        <v>551</v>
      </c>
      <c r="E290" s="105" t="s">
        <v>44</v>
      </c>
      <c r="F290" s="105" t="s">
        <v>552</v>
      </c>
      <c r="G290" s="105">
        <v>20</v>
      </c>
      <c r="H290" s="148" t="s">
        <v>82</v>
      </c>
      <c r="I290" s="155"/>
      <c r="J290" s="148">
        <v>20</v>
      </c>
      <c r="K290" s="95">
        <v>11595</v>
      </c>
      <c r="L290" s="96">
        <f t="shared" si="32"/>
        <v>231900</v>
      </c>
      <c r="M290" s="95">
        <v>13020</v>
      </c>
      <c r="N290" s="96">
        <f t="shared" si="33"/>
        <v>260400</v>
      </c>
      <c r="O290" s="95">
        <v>12855</v>
      </c>
      <c r="P290" s="96">
        <f t="shared" si="34"/>
        <v>257100</v>
      </c>
      <c r="Q290" s="109"/>
      <c r="R290" s="98">
        <f t="shared" si="35"/>
        <v>12490</v>
      </c>
      <c r="S290" s="99">
        <f t="shared" si="36"/>
        <v>636.43538556557337</v>
      </c>
      <c r="T290" s="100">
        <f t="shared" si="37"/>
        <v>5.0955595321503074E-2</v>
      </c>
      <c r="U290" s="101">
        <f t="shared" si="38"/>
        <v>12490</v>
      </c>
      <c r="V290" s="102">
        <f t="shared" si="39"/>
        <v>249800</v>
      </c>
    </row>
    <row r="291" spans="1:22" s="149" customFormat="1" ht="99.95" customHeight="1" x14ac:dyDescent="0.35">
      <c r="A291" s="91">
        <v>4</v>
      </c>
      <c r="B291" s="105" t="s">
        <v>77</v>
      </c>
      <c r="C291" s="91" t="s">
        <v>170</v>
      </c>
      <c r="D291" s="105" t="s">
        <v>549</v>
      </c>
      <c r="E291" s="105" t="s">
        <v>44</v>
      </c>
      <c r="F291" s="106" t="s">
        <v>553</v>
      </c>
      <c r="G291" s="105">
        <v>20</v>
      </c>
      <c r="H291" s="148" t="s">
        <v>82</v>
      </c>
      <c r="I291" s="155"/>
      <c r="J291" s="148">
        <v>20</v>
      </c>
      <c r="K291" s="95">
        <v>27055</v>
      </c>
      <c r="L291" s="96">
        <f t="shared" si="32"/>
        <v>541100</v>
      </c>
      <c r="M291" s="95">
        <v>30380</v>
      </c>
      <c r="N291" s="96">
        <f t="shared" si="33"/>
        <v>607600</v>
      </c>
      <c r="O291" s="95">
        <v>29995</v>
      </c>
      <c r="P291" s="96">
        <f t="shared" si="34"/>
        <v>599900</v>
      </c>
      <c r="Q291" s="109"/>
      <c r="R291" s="98">
        <f t="shared" si="35"/>
        <v>29143.333333333332</v>
      </c>
      <c r="S291" s="99">
        <f t="shared" si="36"/>
        <v>1485.0158996530045</v>
      </c>
      <c r="T291" s="100">
        <f t="shared" si="37"/>
        <v>5.0955595321503074E-2</v>
      </c>
      <c r="U291" s="101">
        <f t="shared" si="38"/>
        <v>29143.333333333332</v>
      </c>
      <c r="V291" s="102">
        <f t="shared" si="39"/>
        <v>582866.66666666663</v>
      </c>
    </row>
    <row r="292" spans="1:22" s="149" customFormat="1" ht="99.95" customHeight="1" x14ac:dyDescent="0.35">
      <c r="A292" s="91">
        <v>4</v>
      </c>
      <c r="B292" s="105" t="s">
        <v>77</v>
      </c>
      <c r="C292" s="91" t="s">
        <v>170</v>
      </c>
      <c r="D292" s="106" t="s">
        <v>554</v>
      </c>
      <c r="E292" s="106" t="s">
        <v>35</v>
      </c>
      <c r="F292" s="106" t="s">
        <v>555</v>
      </c>
      <c r="G292" s="112">
        <v>16</v>
      </c>
      <c r="H292" s="154" t="s">
        <v>82</v>
      </c>
      <c r="I292" s="155"/>
      <c r="J292" s="159">
        <v>16</v>
      </c>
      <c r="K292" s="95">
        <v>54110</v>
      </c>
      <c r="L292" s="96">
        <f t="shared" si="32"/>
        <v>865760</v>
      </c>
      <c r="M292" s="95">
        <v>60760</v>
      </c>
      <c r="N292" s="96">
        <f t="shared" si="33"/>
        <v>972160</v>
      </c>
      <c r="O292" s="95">
        <v>59990</v>
      </c>
      <c r="P292" s="96">
        <f t="shared" si="34"/>
        <v>959840</v>
      </c>
      <c r="Q292" s="109"/>
      <c r="R292" s="98">
        <f t="shared" si="35"/>
        <v>58286.666666666664</v>
      </c>
      <c r="S292" s="99">
        <f t="shared" si="36"/>
        <v>2970.0317993060089</v>
      </c>
      <c r="T292" s="100">
        <f t="shared" si="37"/>
        <v>5.0955595321503074E-2</v>
      </c>
      <c r="U292" s="101">
        <f t="shared" si="38"/>
        <v>58286.666666666664</v>
      </c>
      <c r="V292" s="102">
        <f t="shared" si="39"/>
        <v>932586.66666666663</v>
      </c>
    </row>
    <row r="293" spans="1:22" s="149" customFormat="1" ht="99.95" customHeight="1" x14ac:dyDescent="0.35">
      <c r="A293" s="91">
        <v>4</v>
      </c>
      <c r="B293" s="105" t="s">
        <v>77</v>
      </c>
      <c r="C293" s="91" t="s">
        <v>170</v>
      </c>
      <c r="D293" s="105" t="s">
        <v>556</v>
      </c>
      <c r="E293" s="105" t="s">
        <v>35</v>
      </c>
      <c r="F293" s="105" t="s">
        <v>557</v>
      </c>
      <c r="G293" s="105">
        <v>30</v>
      </c>
      <c r="H293" s="148" t="s">
        <v>82</v>
      </c>
      <c r="I293" s="155"/>
      <c r="J293" s="148">
        <v>30</v>
      </c>
      <c r="K293" s="95">
        <v>9276</v>
      </c>
      <c r="L293" s="96">
        <f t="shared" si="32"/>
        <v>278280</v>
      </c>
      <c r="M293" s="95">
        <v>10416</v>
      </c>
      <c r="N293" s="96">
        <f t="shared" si="33"/>
        <v>312480</v>
      </c>
      <c r="O293" s="95">
        <v>10284</v>
      </c>
      <c r="P293" s="96">
        <f t="shared" si="34"/>
        <v>308520</v>
      </c>
      <c r="Q293" s="109"/>
      <c r="R293" s="98">
        <f t="shared" si="35"/>
        <v>9992</v>
      </c>
      <c r="S293" s="99">
        <f t="shared" si="36"/>
        <v>509.14830845245865</v>
      </c>
      <c r="T293" s="100">
        <f t="shared" si="37"/>
        <v>5.0955595321503067E-2</v>
      </c>
      <c r="U293" s="101">
        <f t="shared" si="38"/>
        <v>9992</v>
      </c>
      <c r="V293" s="102">
        <f t="shared" si="39"/>
        <v>299760</v>
      </c>
    </row>
    <row r="294" spans="1:22" s="149" customFormat="1" ht="99.95" customHeight="1" x14ac:dyDescent="0.35">
      <c r="A294" s="91">
        <v>4</v>
      </c>
      <c r="B294" s="105" t="s">
        <v>77</v>
      </c>
      <c r="C294" s="91" t="s">
        <v>170</v>
      </c>
      <c r="D294" s="106" t="s">
        <v>558</v>
      </c>
      <c r="E294" s="106" t="s">
        <v>44</v>
      </c>
      <c r="F294" s="106" t="s">
        <v>559</v>
      </c>
      <c r="G294" s="112">
        <v>1</v>
      </c>
      <c r="H294" s="154" t="s">
        <v>82</v>
      </c>
      <c r="I294" s="155"/>
      <c r="J294" s="159">
        <v>1</v>
      </c>
      <c r="K294" s="95">
        <v>162330</v>
      </c>
      <c r="L294" s="96">
        <f t="shared" si="32"/>
        <v>162330</v>
      </c>
      <c r="M294" s="95">
        <v>182280</v>
      </c>
      <c r="N294" s="96">
        <f t="shared" si="33"/>
        <v>182280</v>
      </c>
      <c r="O294" s="95">
        <v>179970</v>
      </c>
      <c r="P294" s="96">
        <f t="shared" si="34"/>
        <v>179970</v>
      </c>
      <c r="Q294" s="109"/>
      <c r="R294" s="98">
        <f t="shared" si="35"/>
        <v>174860</v>
      </c>
      <c r="S294" s="99">
        <f t="shared" si="36"/>
        <v>8910.0953979180267</v>
      </c>
      <c r="T294" s="100">
        <f t="shared" si="37"/>
        <v>5.0955595321503067E-2</v>
      </c>
      <c r="U294" s="101">
        <f t="shared" si="38"/>
        <v>174860</v>
      </c>
      <c r="V294" s="102">
        <f t="shared" si="39"/>
        <v>174860</v>
      </c>
    </row>
    <row r="295" spans="1:22" s="149" customFormat="1" ht="99.95" customHeight="1" x14ac:dyDescent="0.35">
      <c r="A295" s="91">
        <v>4</v>
      </c>
      <c r="B295" s="105" t="s">
        <v>77</v>
      </c>
      <c r="C295" s="91" t="s">
        <v>170</v>
      </c>
      <c r="D295" s="106" t="s">
        <v>560</v>
      </c>
      <c r="E295" s="106" t="s">
        <v>44</v>
      </c>
      <c r="F295" s="112" t="s">
        <v>561</v>
      </c>
      <c r="G295" s="112">
        <v>2</v>
      </c>
      <c r="H295" s="154" t="s">
        <v>82</v>
      </c>
      <c r="I295" s="155"/>
      <c r="J295" s="159">
        <v>2</v>
      </c>
      <c r="K295" s="95">
        <v>92760</v>
      </c>
      <c r="L295" s="96">
        <f t="shared" si="32"/>
        <v>185520</v>
      </c>
      <c r="M295" s="95">
        <v>104160</v>
      </c>
      <c r="N295" s="96">
        <f t="shared" si="33"/>
        <v>208320</v>
      </c>
      <c r="O295" s="95">
        <v>102840</v>
      </c>
      <c r="P295" s="96">
        <f t="shared" si="34"/>
        <v>205680</v>
      </c>
      <c r="Q295" s="109"/>
      <c r="R295" s="98">
        <f t="shared" si="35"/>
        <v>99920</v>
      </c>
      <c r="S295" s="99">
        <f t="shared" si="36"/>
        <v>5091.483084524587</v>
      </c>
      <c r="T295" s="100">
        <f t="shared" si="37"/>
        <v>5.0955595321503074E-2</v>
      </c>
      <c r="U295" s="101">
        <f t="shared" si="38"/>
        <v>99920</v>
      </c>
      <c r="V295" s="102">
        <f t="shared" si="39"/>
        <v>199840</v>
      </c>
    </row>
    <row r="296" spans="1:22" s="149" customFormat="1" ht="99.95" customHeight="1" x14ac:dyDescent="0.35">
      <c r="A296" s="91">
        <v>4</v>
      </c>
      <c r="B296" s="105" t="s">
        <v>77</v>
      </c>
      <c r="C296" s="91" t="s">
        <v>170</v>
      </c>
      <c r="D296" s="106" t="s">
        <v>562</v>
      </c>
      <c r="E296" s="106" t="s">
        <v>44</v>
      </c>
      <c r="F296" s="106" t="s">
        <v>563</v>
      </c>
      <c r="G296" s="112">
        <v>100</v>
      </c>
      <c r="H296" s="154" t="s">
        <v>82</v>
      </c>
      <c r="I296" s="155"/>
      <c r="J296" s="159">
        <v>100</v>
      </c>
      <c r="K296" s="95">
        <v>12000</v>
      </c>
      <c r="L296" s="96">
        <f t="shared" si="32"/>
        <v>1200000</v>
      </c>
      <c r="M296" s="95">
        <v>11000</v>
      </c>
      <c r="N296" s="96">
        <f t="shared" si="33"/>
        <v>1100000</v>
      </c>
      <c r="O296" s="95">
        <v>12000</v>
      </c>
      <c r="P296" s="96">
        <f t="shared" si="34"/>
        <v>1200000</v>
      </c>
      <c r="Q296" s="109"/>
      <c r="R296" s="98">
        <f t="shared" si="35"/>
        <v>11666.666666666666</v>
      </c>
      <c r="S296" s="99">
        <f t="shared" si="36"/>
        <v>471.4045207910317</v>
      </c>
      <c r="T296" s="100">
        <f t="shared" si="37"/>
        <v>4.0406101782088436E-2</v>
      </c>
      <c r="U296" s="101">
        <f t="shared" si="38"/>
        <v>11666.666666666666</v>
      </c>
      <c r="V296" s="102">
        <f t="shared" si="39"/>
        <v>1166666.6666666665</v>
      </c>
    </row>
    <row r="297" spans="1:22" s="149" customFormat="1" ht="99.95" customHeight="1" x14ac:dyDescent="0.35">
      <c r="A297" s="91">
        <v>4</v>
      </c>
      <c r="B297" s="105" t="s">
        <v>77</v>
      </c>
      <c r="C297" s="91" t="s">
        <v>170</v>
      </c>
      <c r="D297" s="106" t="s">
        <v>564</v>
      </c>
      <c r="E297" s="106" t="s">
        <v>35</v>
      </c>
      <c r="F297" s="106" t="s">
        <v>565</v>
      </c>
      <c r="G297" s="112">
        <v>2</v>
      </c>
      <c r="H297" s="154" t="s">
        <v>82</v>
      </c>
      <c r="I297" s="155"/>
      <c r="J297" s="159">
        <v>2</v>
      </c>
      <c r="K297" s="95">
        <v>57975</v>
      </c>
      <c r="L297" s="96">
        <f t="shared" si="32"/>
        <v>115950</v>
      </c>
      <c r="M297" s="95">
        <v>65100</v>
      </c>
      <c r="N297" s="96">
        <f t="shared" si="33"/>
        <v>130200</v>
      </c>
      <c r="O297" s="95">
        <v>64275</v>
      </c>
      <c r="P297" s="96">
        <f t="shared" si="34"/>
        <v>128550</v>
      </c>
      <c r="Q297" s="109"/>
      <c r="R297" s="98">
        <f t="shared" si="35"/>
        <v>62450</v>
      </c>
      <c r="S297" s="99">
        <f t="shared" si="36"/>
        <v>3182.1769278278666</v>
      </c>
      <c r="T297" s="100">
        <f t="shared" si="37"/>
        <v>5.0955595321503067E-2</v>
      </c>
      <c r="U297" s="101">
        <f t="shared" si="38"/>
        <v>62450</v>
      </c>
      <c r="V297" s="102">
        <f t="shared" si="39"/>
        <v>124900</v>
      </c>
    </row>
    <row r="298" spans="1:22" s="149" customFormat="1" ht="99.95" customHeight="1" x14ac:dyDescent="0.35">
      <c r="A298" s="91">
        <v>4</v>
      </c>
      <c r="B298" s="105" t="s">
        <v>77</v>
      </c>
      <c r="C298" s="91" t="s">
        <v>170</v>
      </c>
      <c r="D298" s="105" t="s">
        <v>566</v>
      </c>
      <c r="E298" s="105" t="s">
        <v>44</v>
      </c>
      <c r="F298" s="105" t="s">
        <v>567</v>
      </c>
      <c r="G298" s="105">
        <v>1</v>
      </c>
      <c r="H298" s="148" t="s">
        <v>82</v>
      </c>
      <c r="I298" s="155"/>
      <c r="J298" s="148">
        <v>1</v>
      </c>
      <c r="K298" s="95">
        <v>54110</v>
      </c>
      <c r="L298" s="96">
        <f t="shared" si="32"/>
        <v>54110</v>
      </c>
      <c r="M298" s="95">
        <v>60760</v>
      </c>
      <c r="N298" s="96">
        <f t="shared" si="33"/>
        <v>60760</v>
      </c>
      <c r="O298" s="95">
        <v>59990</v>
      </c>
      <c r="P298" s="96">
        <f t="shared" si="34"/>
        <v>59990</v>
      </c>
      <c r="Q298" s="109"/>
      <c r="R298" s="98">
        <f t="shared" si="35"/>
        <v>58286.666666666664</v>
      </c>
      <c r="S298" s="99">
        <f t="shared" si="36"/>
        <v>2970.0317993060089</v>
      </c>
      <c r="T298" s="100">
        <f t="shared" si="37"/>
        <v>5.0955595321503074E-2</v>
      </c>
      <c r="U298" s="101">
        <f t="shared" si="38"/>
        <v>58286.666666666664</v>
      </c>
      <c r="V298" s="102">
        <f t="shared" si="39"/>
        <v>58286.666666666664</v>
      </c>
    </row>
    <row r="299" spans="1:22" s="149" customFormat="1" ht="99.95" customHeight="1" x14ac:dyDescent="0.35">
      <c r="A299" s="91">
        <v>4</v>
      </c>
      <c r="B299" s="105" t="s">
        <v>77</v>
      </c>
      <c r="C299" s="91" t="s">
        <v>170</v>
      </c>
      <c r="D299" s="106" t="s">
        <v>568</v>
      </c>
      <c r="E299" s="106" t="s">
        <v>44</v>
      </c>
      <c r="F299" s="112" t="s">
        <v>569</v>
      </c>
      <c r="G299" s="105" t="s">
        <v>570</v>
      </c>
      <c r="H299" s="154" t="s">
        <v>82</v>
      </c>
      <c r="I299" s="155"/>
      <c r="J299" s="148">
        <v>5</v>
      </c>
      <c r="K299" s="95">
        <v>13914</v>
      </c>
      <c r="L299" s="96">
        <f t="shared" si="32"/>
        <v>69570</v>
      </c>
      <c r="M299" s="95">
        <v>15624</v>
      </c>
      <c r="N299" s="96">
        <f t="shared" si="33"/>
        <v>78120</v>
      </c>
      <c r="O299" s="95">
        <v>15426</v>
      </c>
      <c r="P299" s="96">
        <f t="shared" si="34"/>
        <v>77130</v>
      </c>
      <c r="Q299" s="109"/>
      <c r="R299" s="98">
        <f t="shared" si="35"/>
        <v>14988</v>
      </c>
      <c r="S299" s="99">
        <f t="shared" si="36"/>
        <v>763.72246267868798</v>
      </c>
      <c r="T299" s="100">
        <f t="shared" si="37"/>
        <v>5.0955595321503067E-2</v>
      </c>
      <c r="U299" s="101">
        <f t="shared" si="38"/>
        <v>14988</v>
      </c>
      <c r="V299" s="102">
        <f t="shared" si="39"/>
        <v>74940</v>
      </c>
    </row>
    <row r="300" spans="1:22" s="149" customFormat="1" ht="99.95" customHeight="1" x14ac:dyDescent="0.35">
      <c r="A300" s="91">
        <v>4</v>
      </c>
      <c r="B300" s="105" t="s">
        <v>77</v>
      </c>
      <c r="C300" s="91" t="s">
        <v>170</v>
      </c>
      <c r="D300" s="105" t="s">
        <v>571</v>
      </c>
      <c r="E300" s="105" t="s">
        <v>44</v>
      </c>
      <c r="F300" s="105" t="s">
        <v>572</v>
      </c>
      <c r="G300" s="105">
        <v>8</v>
      </c>
      <c r="H300" s="148" t="s">
        <v>82</v>
      </c>
      <c r="I300" s="155"/>
      <c r="J300" s="148">
        <v>8</v>
      </c>
      <c r="K300" s="95">
        <v>11595</v>
      </c>
      <c r="L300" s="96">
        <f t="shared" si="32"/>
        <v>92760</v>
      </c>
      <c r="M300" s="95">
        <v>13020</v>
      </c>
      <c r="N300" s="96">
        <f t="shared" si="33"/>
        <v>104160</v>
      </c>
      <c r="O300" s="95">
        <v>12855</v>
      </c>
      <c r="P300" s="96">
        <f t="shared" si="34"/>
        <v>102840</v>
      </c>
      <c r="Q300" s="109"/>
      <c r="R300" s="98">
        <f t="shared" si="35"/>
        <v>12490</v>
      </c>
      <c r="S300" s="99">
        <f t="shared" si="36"/>
        <v>636.43538556557337</v>
      </c>
      <c r="T300" s="100">
        <f t="shared" si="37"/>
        <v>5.0955595321503074E-2</v>
      </c>
      <c r="U300" s="101">
        <f t="shared" si="38"/>
        <v>12490</v>
      </c>
      <c r="V300" s="102">
        <f t="shared" si="39"/>
        <v>99920</v>
      </c>
    </row>
    <row r="301" spans="1:22" s="149" customFormat="1" ht="99.95" customHeight="1" x14ac:dyDescent="0.35">
      <c r="A301" s="91">
        <v>4</v>
      </c>
      <c r="B301" s="105" t="s">
        <v>77</v>
      </c>
      <c r="C301" s="91" t="s">
        <v>170</v>
      </c>
      <c r="D301" s="106" t="s">
        <v>573</v>
      </c>
      <c r="E301" s="106" t="s">
        <v>44</v>
      </c>
      <c r="F301" s="106" t="s">
        <v>574</v>
      </c>
      <c r="G301" s="112">
        <v>6</v>
      </c>
      <c r="H301" s="154" t="s">
        <v>82</v>
      </c>
      <c r="I301" s="155"/>
      <c r="J301" s="159">
        <v>6</v>
      </c>
      <c r="K301" s="95">
        <v>34785</v>
      </c>
      <c r="L301" s="96">
        <f t="shared" si="32"/>
        <v>208710</v>
      </c>
      <c r="M301" s="95">
        <v>39060</v>
      </c>
      <c r="N301" s="96">
        <f t="shared" si="33"/>
        <v>234360</v>
      </c>
      <c r="O301" s="95">
        <v>38565</v>
      </c>
      <c r="P301" s="96">
        <f t="shared" si="34"/>
        <v>231390</v>
      </c>
      <c r="Q301" s="109"/>
      <c r="R301" s="98">
        <f t="shared" si="35"/>
        <v>37470</v>
      </c>
      <c r="S301" s="99">
        <f t="shared" si="36"/>
        <v>1909.3061566967201</v>
      </c>
      <c r="T301" s="100">
        <f t="shared" si="37"/>
        <v>5.0955595321503074E-2</v>
      </c>
      <c r="U301" s="101">
        <f t="shared" si="38"/>
        <v>37470</v>
      </c>
      <c r="V301" s="102">
        <f t="shared" si="39"/>
        <v>224820</v>
      </c>
    </row>
    <row r="302" spans="1:22" s="149" customFormat="1" ht="99.95" customHeight="1" x14ac:dyDescent="0.35">
      <c r="A302" s="91">
        <v>4</v>
      </c>
      <c r="B302" s="105" t="s">
        <v>77</v>
      </c>
      <c r="C302" s="91" t="s">
        <v>170</v>
      </c>
      <c r="D302" s="106" t="s">
        <v>575</v>
      </c>
      <c r="E302" s="106" t="s">
        <v>44</v>
      </c>
      <c r="F302" s="106" t="s">
        <v>576</v>
      </c>
      <c r="G302" s="112">
        <v>1</v>
      </c>
      <c r="H302" s="154" t="s">
        <v>82</v>
      </c>
      <c r="I302" s="155"/>
      <c r="J302" s="159">
        <v>1</v>
      </c>
      <c r="K302" s="95">
        <v>54110</v>
      </c>
      <c r="L302" s="96">
        <f t="shared" si="32"/>
        <v>54110</v>
      </c>
      <c r="M302" s="95">
        <v>60760</v>
      </c>
      <c r="N302" s="96">
        <f t="shared" si="33"/>
        <v>60760</v>
      </c>
      <c r="O302" s="95">
        <v>59990</v>
      </c>
      <c r="P302" s="96">
        <f t="shared" si="34"/>
        <v>59990</v>
      </c>
      <c r="Q302" s="109"/>
      <c r="R302" s="98">
        <f t="shared" si="35"/>
        <v>58286.666666666664</v>
      </c>
      <c r="S302" s="99">
        <f t="shared" si="36"/>
        <v>2970.0317993060089</v>
      </c>
      <c r="T302" s="100">
        <f t="shared" si="37"/>
        <v>5.0955595321503074E-2</v>
      </c>
      <c r="U302" s="101">
        <f t="shared" si="38"/>
        <v>58286.666666666664</v>
      </c>
      <c r="V302" s="102">
        <f t="shared" si="39"/>
        <v>58286.666666666664</v>
      </c>
    </row>
    <row r="303" spans="1:22" s="149" customFormat="1" ht="99.95" customHeight="1" x14ac:dyDescent="0.35">
      <c r="A303" s="91">
        <v>4</v>
      </c>
      <c r="B303" s="105" t="s">
        <v>77</v>
      </c>
      <c r="C303" s="91" t="s">
        <v>170</v>
      </c>
      <c r="D303" s="106" t="s">
        <v>577</v>
      </c>
      <c r="E303" s="106" t="s">
        <v>578</v>
      </c>
      <c r="F303" s="106" t="s">
        <v>579</v>
      </c>
      <c r="G303" s="112" t="s">
        <v>580</v>
      </c>
      <c r="H303" s="154" t="s">
        <v>82</v>
      </c>
      <c r="I303" s="155"/>
      <c r="J303" s="159">
        <v>1</v>
      </c>
      <c r="K303" s="95">
        <v>19325</v>
      </c>
      <c r="L303" s="96">
        <f t="shared" si="32"/>
        <v>19325</v>
      </c>
      <c r="M303" s="95">
        <v>21700</v>
      </c>
      <c r="N303" s="96">
        <f t="shared" si="33"/>
        <v>21700</v>
      </c>
      <c r="O303" s="95">
        <v>21425</v>
      </c>
      <c r="P303" s="96">
        <f t="shared" si="34"/>
        <v>21425</v>
      </c>
      <c r="Q303" s="109"/>
      <c r="R303" s="98">
        <f t="shared" si="35"/>
        <v>20816.666666666668</v>
      </c>
      <c r="S303" s="99">
        <f t="shared" si="36"/>
        <v>1060.725642609289</v>
      </c>
      <c r="T303" s="100">
        <f t="shared" si="37"/>
        <v>5.0955595321503074E-2</v>
      </c>
      <c r="U303" s="101">
        <f t="shared" si="38"/>
        <v>20816.666666666668</v>
      </c>
      <c r="V303" s="102">
        <f t="shared" si="39"/>
        <v>20816.666666666668</v>
      </c>
    </row>
    <row r="304" spans="1:22" s="149" customFormat="1" ht="99.95" customHeight="1" x14ac:dyDescent="0.35">
      <c r="A304" s="91">
        <v>4</v>
      </c>
      <c r="B304" s="105" t="s">
        <v>77</v>
      </c>
      <c r="C304" s="91" t="s">
        <v>170</v>
      </c>
      <c r="D304" s="106" t="s">
        <v>581</v>
      </c>
      <c r="E304" s="106" t="s">
        <v>44</v>
      </c>
      <c r="F304" s="106" t="s">
        <v>582</v>
      </c>
      <c r="G304" s="112">
        <v>1</v>
      </c>
      <c r="H304" s="154" t="s">
        <v>82</v>
      </c>
      <c r="I304" s="155"/>
      <c r="J304" s="159">
        <v>1</v>
      </c>
      <c r="K304" s="95">
        <v>347850</v>
      </c>
      <c r="L304" s="96">
        <f t="shared" si="32"/>
        <v>347850</v>
      </c>
      <c r="M304" s="95">
        <v>390600</v>
      </c>
      <c r="N304" s="96">
        <f t="shared" si="33"/>
        <v>390600</v>
      </c>
      <c r="O304" s="95">
        <v>385650</v>
      </c>
      <c r="P304" s="96">
        <f t="shared" si="34"/>
        <v>385650</v>
      </c>
      <c r="Q304" s="109"/>
      <c r="R304" s="98">
        <f t="shared" si="35"/>
        <v>374700</v>
      </c>
      <c r="S304" s="99">
        <f t="shared" si="36"/>
        <v>19093.061566967201</v>
      </c>
      <c r="T304" s="100">
        <f t="shared" si="37"/>
        <v>5.0955595321503074E-2</v>
      </c>
      <c r="U304" s="101">
        <f>R304</f>
        <v>374700</v>
      </c>
      <c r="V304" s="102">
        <f t="shared" si="39"/>
        <v>374700</v>
      </c>
    </row>
    <row r="305" spans="1:22" s="149" customFormat="1" ht="99.95" customHeight="1" x14ac:dyDescent="0.35">
      <c r="A305" s="91">
        <v>4</v>
      </c>
      <c r="B305" s="105" t="s">
        <v>77</v>
      </c>
      <c r="C305" s="91" t="s">
        <v>170</v>
      </c>
      <c r="D305" s="105" t="s">
        <v>583</v>
      </c>
      <c r="E305" s="105" t="s">
        <v>44</v>
      </c>
      <c r="F305" s="106" t="s">
        <v>584</v>
      </c>
      <c r="G305" s="112">
        <v>6</v>
      </c>
      <c r="H305" s="154" t="s">
        <v>82</v>
      </c>
      <c r="I305" s="155"/>
      <c r="J305" s="159">
        <v>6</v>
      </c>
      <c r="K305" s="95">
        <v>27055</v>
      </c>
      <c r="L305" s="96">
        <f t="shared" si="32"/>
        <v>162330</v>
      </c>
      <c r="M305" s="95">
        <v>30380</v>
      </c>
      <c r="N305" s="96">
        <f t="shared" si="33"/>
        <v>182280</v>
      </c>
      <c r="O305" s="95">
        <v>29995</v>
      </c>
      <c r="P305" s="96">
        <f t="shared" si="34"/>
        <v>179970</v>
      </c>
      <c r="Q305" s="109"/>
      <c r="R305" s="98">
        <f t="shared" si="35"/>
        <v>29143.333333333332</v>
      </c>
      <c r="S305" s="99">
        <f t="shared" si="36"/>
        <v>1485.0158996530045</v>
      </c>
      <c r="T305" s="100">
        <f t="shared" si="37"/>
        <v>5.0955595321503074E-2</v>
      </c>
      <c r="U305" s="101">
        <f t="shared" si="38"/>
        <v>29143.333333333332</v>
      </c>
      <c r="V305" s="102">
        <f t="shared" si="39"/>
        <v>174860</v>
      </c>
    </row>
    <row r="306" spans="1:22" s="149" customFormat="1" ht="99.95" customHeight="1" x14ac:dyDescent="0.35">
      <c r="A306" s="91">
        <v>4</v>
      </c>
      <c r="B306" s="105" t="s">
        <v>77</v>
      </c>
      <c r="C306" s="91" t="s">
        <v>170</v>
      </c>
      <c r="D306" s="105" t="s">
        <v>585</v>
      </c>
      <c r="E306" s="105" t="s">
        <v>44</v>
      </c>
      <c r="F306" s="106" t="s">
        <v>586</v>
      </c>
      <c r="G306" s="106">
        <v>1</v>
      </c>
      <c r="H306" s="154" t="s">
        <v>82</v>
      </c>
      <c r="I306" s="155"/>
      <c r="J306" s="154">
        <v>1</v>
      </c>
      <c r="K306" s="95">
        <v>61840</v>
      </c>
      <c r="L306" s="96">
        <f t="shared" si="32"/>
        <v>61840</v>
      </c>
      <c r="M306" s="95">
        <v>69440</v>
      </c>
      <c r="N306" s="96">
        <f t="shared" si="33"/>
        <v>69440</v>
      </c>
      <c r="O306" s="95">
        <v>68560</v>
      </c>
      <c r="P306" s="96">
        <f t="shared" si="34"/>
        <v>68560</v>
      </c>
      <c r="Q306" s="109"/>
      <c r="R306" s="98">
        <f t="shared" si="35"/>
        <v>66613.333333333328</v>
      </c>
      <c r="S306" s="99">
        <f t="shared" si="36"/>
        <v>3394.3220563497243</v>
      </c>
      <c r="T306" s="100">
        <f t="shared" si="37"/>
        <v>5.0955595321503074E-2</v>
      </c>
      <c r="U306" s="101">
        <f t="shared" si="38"/>
        <v>66613.333333333328</v>
      </c>
      <c r="V306" s="102">
        <f t="shared" si="39"/>
        <v>66613.333333333328</v>
      </c>
    </row>
    <row r="307" spans="1:22" s="149" customFormat="1" ht="99.95" customHeight="1" x14ac:dyDescent="0.35">
      <c r="A307" s="91">
        <v>4</v>
      </c>
      <c r="B307" s="105" t="s">
        <v>77</v>
      </c>
      <c r="C307" s="91" t="s">
        <v>170</v>
      </c>
      <c r="D307" s="105" t="s">
        <v>587</v>
      </c>
      <c r="E307" s="105" t="s">
        <v>52</v>
      </c>
      <c r="F307" s="105" t="s">
        <v>588</v>
      </c>
      <c r="G307" s="105">
        <v>6</v>
      </c>
      <c r="H307" s="148" t="s">
        <v>82</v>
      </c>
      <c r="I307" s="146"/>
      <c r="J307" s="148">
        <v>6</v>
      </c>
      <c r="K307" s="95">
        <v>44061</v>
      </c>
      <c r="L307" s="96">
        <f t="shared" si="32"/>
        <v>264366</v>
      </c>
      <c r="M307" s="95">
        <v>49476</v>
      </c>
      <c r="N307" s="96">
        <f t="shared" si="33"/>
        <v>296856</v>
      </c>
      <c r="O307" s="95">
        <v>48849</v>
      </c>
      <c r="P307" s="96">
        <f t="shared" si="34"/>
        <v>293094</v>
      </c>
      <c r="Q307" s="109"/>
      <c r="R307" s="98">
        <f t="shared" si="35"/>
        <v>47462</v>
      </c>
      <c r="S307" s="99">
        <f t="shared" si="36"/>
        <v>2418.4544651491788</v>
      </c>
      <c r="T307" s="100">
        <f t="shared" si="37"/>
        <v>5.0955595321503074E-2</v>
      </c>
      <c r="U307" s="101">
        <f t="shared" si="38"/>
        <v>47462</v>
      </c>
      <c r="V307" s="102">
        <f t="shared" si="39"/>
        <v>284772</v>
      </c>
    </row>
    <row r="308" spans="1:22" s="149" customFormat="1" ht="99.95" customHeight="1" x14ac:dyDescent="0.35">
      <c r="A308" s="91">
        <v>4</v>
      </c>
      <c r="B308" s="105" t="s">
        <v>77</v>
      </c>
      <c r="C308" s="91" t="s">
        <v>170</v>
      </c>
      <c r="D308" s="106" t="s">
        <v>589</v>
      </c>
      <c r="E308" s="106" t="s">
        <v>137</v>
      </c>
      <c r="F308" s="106" t="s">
        <v>590</v>
      </c>
      <c r="G308" s="106">
        <v>300</v>
      </c>
      <c r="H308" s="154" t="s">
        <v>82</v>
      </c>
      <c r="I308" s="155"/>
      <c r="J308" s="154">
        <v>300</v>
      </c>
      <c r="K308" s="95">
        <v>11500</v>
      </c>
      <c r="L308" s="96">
        <f t="shared" si="32"/>
        <v>3450000</v>
      </c>
      <c r="M308" s="95">
        <v>12300</v>
      </c>
      <c r="N308" s="96">
        <f t="shared" si="33"/>
        <v>3690000</v>
      </c>
      <c r="O308" s="95">
        <v>12098.724666667282</v>
      </c>
      <c r="P308" s="96">
        <f t="shared" si="34"/>
        <v>3629617.4000001843</v>
      </c>
      <c r="Q308" s="109"/>
      <c r="R308" s="98">
        <f t="shared" si="35"/>
        <v>11966.24155555576</v>
      </c>
      <c r="S308" s="99">
        <f t="shared" si="36"/>
        <v>339.76838291924764</v>
      </c>
      <c r="T308" s="100">
        <f t="shared" si="37"/>
        <v>2.8393909762042025E-2</v>
      </c>
      <c r="U308" s="101">
        <f t="shared" si="38"/>
        <v>11966.24155555576</v>
      </c>
      <c r="V308" s="102">
        <f t="shared" si="39"/>
        <v>3589872.4666667278</v>
      </c>
    </row>
    <row r="309" spans="1:22" s="149" customFormat="1" ht="99.95" customHeight="1" x14ac:dyDescent="0.35">
      <c r="A309" s="91">
        <v>4</v>
      </c>
      <c r="B309" s="105" t="s">
        <v>77</v>
      </c>
      <c r="C309" s="91" t="s">
        <v>170</v>
      </c>
      <c r="D309" s="106" t="s">
        <v>591</v>
      </c>
      <c r="E309" s="106" t="s">
        <v>592</v>
      </c>
      <c r="F309" s="106" t="s">
        <v>593</v>
      </c>
      <c r="G309" s="106">
        <v>20</v>
      </c>
      <c r="H309" s="154" t="s">
        <v>82</v>
      </c>
      <c r="I309" s="155"/>
      <c r="J309" s="154">
        <v>20</v>
      </c>
      <c r="K309" s="95">
        <v>9276</v>
      </c>
      <c r="L309" s="96">
        <f t="shared" si="32"/>
        <v>185520</v>
      </c>
      <c r="M309" s="95">
        <v>10416</v>
      </c>
      <c r="N309" s="96">
        <f t="shared" si="33"/>
        <v>208320</v>
      </c>
      <c r="O309" s="95">
        <v>10284</v>
      </c>
      <c r="P309" s="96">
        <f t="shared" si="34"/>
        <v>205680</v>
      </c>
      <c r="Q309" s="109"/>
      <c r="R309" s="98">
        <f t="shared" si="35"/>
        <v>9992</v>
      </c>
      <c r="S309" s="99">
        <f t="shared" si="36"/>
        <v>509.14830845245865</v>
      </c>
      <c r="T309" s="100">
        <f t="shared" si="37"/>
        <v>5.0955595321503067E-2</v>
      </c>
      <c r="U309" s="101">
        <f t="shared" si="38"/>
        <v>9992</v>
      </c>
      <c r="V309" s="102">
        <f t="shared" si="39"/>
        <v>199840</v>
      </c>
    </row>
    <row r="310" spans="1:22" s="149" customFormat="1" ht="99.95" customHeight="1" x14ac:dyDescent="0.35">
      <c r="A310" s="91">
        <v>4</v>
      </c>
      <c r="B310" s="105" t="s">
        <v>77</v>
      </c>
      <c r="C310" s="91" t="s">
        <v>170</v>
      </c>
      <c r="D310" s="106" t="s">
        <v>594</v>
      </c>
      <c r="E310" s="106" t="s">
        <v>595</v>
      </c>
      <c r="F310" s="106" t="s">
        <v>596</v>
      </c>
      <c r="G310" s="106" t="s">
        <v>597</v>
      </c>
      <c r="H310" s="154" t="s">
        <v>82</v>
      </c>
      <c r="I310" s="155"/>
      <c r="J310" s="154">
        <v>5</v>
      </c>
      <c r="K310" s="95">
        <v>9276</v>
      </c>
      <c r="L310" s="96">
        <f t="shared" si="32"/>
        <v>46380</v>
      </c>
      <c r="M310" s="95">
        <v>10416</v>
      </c>
      <c r="N310" s="96">
        <f t="shared" si="33"/>
        <v>52080</v>
      </c>
      <c r="O310" s="95">
        <v>10284</v>
      </c>
      <c r="P310" s="96">
        <f t="shared" si="34"/>
        <v>51420</v>
      </c>
      <c r="Q310" s="109"/>
      <c r="R310" s="98">
        <f t="shared" si="35"/>
        <v>9992</v>
      </c>
      <c r="S310" s="99">
        <f t="shared" si="36"/>
        <v>509.14830845245865</v>
      </c>
      <c r="T310" s="100">
        <f t="shared" si="37"/>
        <v>5.0955595321503067E-2</v>
      </c>
      <c r="U310" s="101">
        <f t="shared" si="38"/>
        <v>9992</v>
      </c>
      <c r="V310" s="102">
        <f t="shared" si="39"/>
        <v>49960</v>
      </c>
    </row>
    <row r="311" spans="1:22" s="149" customFormat="1" ht="99.95" customHeight="1" x14ac:dyDescent="0.35">
      <c r="A311" s="91">
        <v>4</v>
      </c>
      <c r="B311" s="105" t="s">
        <v>77</v>
      </c>
      <c r="C311" s="91" t="s">
        <v>170</v>
      </c>
      <c r="D311" s="106" t="s">
        <v>598</v>
      </c>
      <c r="E311" s="106" t="s">
        <v>55</v>
      </c>
      <c r="F311" s="157" t="s">
        <v>599</v>
      </c>
      <c r="G311" s="106" t="s">
        <v>597</v>
      </c>
      <c r="H311" s="154" t="s">
        <v>82</v>
      </c>
      <c r="I311" s="155"/>
      <c r="J311" s="154">
        <v>5</v>
      </c>
      <c r="K311" s="95">
        <v>6184</v>
      </c>
      <c r="L311" s="96">
        <f t="shared" si="32"/>
        <v>30920</v>
      </c>
      <c r="M311" s="95">
        <v>6944</v>
      </c>
      <c r="N311" s="96">
        <f t="shared" si="33"/>
        <v>34720</v>
      </c>
      <c r="O311" s="95">
        <v>6856</v>
      </c>
      <c r="P311" s="96">
        <f t="shared" si="34"/>
        <v>34280</v>
      </c>
      <c r="Q311" s="109"/>
      <c r="R311" s="98">
        <f t="shared" si="35"/>
        <v>6661.333333333333</v>
      </c>
      <c r="S311" s="99">
        <f t="shared" si="36"/>
        <v>339.43220563497249</v>
      </c>
      <c r="T311" s="100">
        <f t="shared" si="37"/>
        <v>5.095559532150308E-2</v>
      </c>
      <c r="U311" s="101">
        <f t="shared" si="38"/>
        <v>6661.333333333333</v>
      </c>
      <c r="V311" s="102">
        <f t="shared" si="39"/>
        <v>33306.666666666664</v>
      </c>
    </row>
    <row r="312" spans="1:22" s="149" customFormat="1" ht="99.95" customHeight="1" x14ac:dyDescent="0.35">
      <c r="A312" s="91">
        <v>4</v>
      </c>
      <c r="B312" s="105" t="s">
        <v>77</v>
      </c>
      <c r="C312" s="91" t="s">
        <v>170</v>
      </c>
      <c r="D312" s="106" t="s">
        <v>600</v>
      </c>
      <c r="E312" s="106" t="s">
        <v>52</v>
      </c>
      <c r="F312" s="157" t="s">
        <v>601</v>
      </c>
      <c r="G312" s="106">
        <v>15</v>
      </c>
      <c r="H312" s="154" t="s">
        <v>82</v>
      </c>
      <c r="I312" s="155"/>
      <c r="J312" s="154">
        <v>15</v>
      </c>
      <c r="K312" s="95">
        <v>18552</v>
      </c>
      <c r="L312" s="96">
        <f t="shared" si="32"/>
        <v>278280</v>
      </c>
      <c r="M312" s="95">
        <v>20832</v>
      </c>
      <c r="N312" s="96">
        <f t="shared" si="33"/>
        <v>312480</v>
      </c>
      <c r="O312" s="95">
        <v>20568</v>
      </c>
      <c r="P312" s="96">
        <f t="shared" si="34"/>
        <v>308520</v>
      </c>
      <c r="Q312" s="109"/>
      <c r="R312" s="98">
        <f t="shared" si="35"/>
        <v>19984</v>
      </c>
      <c r="S312" s="99">
        <f t="shared" si="36"/>
        <v>1018.2966169049173</v>
      </c>
      <c r="T312" s="100">
        <f t="shared" si="37"/>
        <v>5.0955595321503067E-2</v>
      </c>
      <c r="U312" s="101">
        <f t="shared" si="38"/>
        <v>19984</v>
      </c>
      <c r="V312" s="102">
        <f t="shared" si="39"/>
        <v>299760</v>
      </c>
    </row>
    <row r="313" spans="1:22" s="149" customFormat="1" ht="99.95" customHeight="1" x14ac:dyDescent="0.35">
      <c r="A313" s="91">
        <v>4</v>
      </c>
      <c r="B313" s="105" t="s">
        <v>77</v>
      </c>
      <c r="C313" s="91" t="s">
        <v>170</v>
      </c>
      <c r="D313" s="106" t="s">
        <v>602</v>
      </c>
      <c r="E313" s="106" t="s">
        <v>24</v>
      </c>
      <c r="F313" s="157" t="s">
        <v>603</v>
      </c>
      <c r="G313" s="106">
        <v>10</v>
      </c>
      <c r="H313" s="154" t="s">
        <v>82</v>
      </c>
      <c r="I313" s="155"/>
      <c r="J313" s="154">
        <v>10</v>
      </c>
      <c r="K313" s="95">
        <v>8000</v>
      </c>
      <c r="L313" s="96">
        <f t="shared" si="32"/>
        <v>80000</v>
      </c>
      <c r="M313" s="95">
        <v>12000</v>
      </c>
      <c r="N313" s="96">
        <f t="shared" si="33"/>
        <v>120000</v>
      </c>
      <c r="O313" s="95">
        <v>11000</v>
      </c>
      <c r="P313" s="96">
        <f t="shared" si="34"/>
        <v>110000</v>
      </c>
      <c r="Q313" s="109"/>
      <c r="R313" s="98">
        <f t="shared" si="35"/>
        <v>10333.333333333334</v>
      </c>
      <c r="S313" s="99">
        <f t="shared" si="36"/>
        <v>1699.6731711975949</v>
      </c>
      <c r="T313" s="100">
        <f t="shared" si="37"/>
        <v>0.16448450043847693</v>
      </c>
      <c r="U313" s="101">
        <f t="shared" si="38"/>
        <v>10333.333333333334</v>
      </c>
      <c r="V313" s="102">
        <f t="shared" si="39"/>
        <v>103333.33333333334</v>
      </c>
    </row>
    <row r="314" spans="1:22" s="149" customFormat="1" ht="99.95" customHeight="1" x14ac:dyDescent="0.35">
      <c r="A314" s="91">
        <v>4</v>
      </c>
      <c r="B314" s="105" t="s">
        <v>77</v>
      </c>
      <c r="C314" s="91" t="s">
        <v>170</v>
      </c>
      <c r="D314" s="106" t="s">
        <v>604</v>
      </c>
      <c r="E314" s="106" t="s">
        <v>24</v>
      </c>
      <c r="F314" s="146" t="s">
        <v>605</v>
      </c>
      <c r="G314" s="106">
        <v>3</v>
      </c>
      <c r="H314" s="154" t="s">
        <v>82</v>
      </c>
      <c r="I314" s="155"/>
      <c r="J314" s="154">
        <v>3</v>
      </c>
      <c r="K314" s="95">
        <v>30000</v>
      </c>
      <c r="L314" s="96">
        <f t="shared" si="32"/>
        <v>90000</v>
      </c>
      <c r="M314" s="95">
        <v>32000</v>
      </c>
      <c r="N314" s="96">
        <f t="shared" si="33"/>
        <v>96000</v>
      </c>
      <c r="O314" s="95">
        <v>30500</v>
      </c>
      <c r="P314" s="96">
        <f t="shared" si="34"/>
        <v>91500</v>
      </c>
      <c r="Q314" s="109"/>
      <c r="R314" s="98">
        <f t="shared" si="35"/>
        <v>30833.333333333332</v>
      </c>
      <c r="S314" s="99">
        <f t="shared" si="36"/>
        <v>849.83658559879757</v>
      </c>
      <c r="T314" s="100">
        <f t="shared" si="37"/>
        <v>2.7562267641042085E-2</v>
      </c>
      <c r="U314" s="101">
        <f t="shared" si="38"/>
        <v>30833.333333333332</v>
      </c>
      <c r="V314" s="102">
        <f t="shared" si="39"/>
        <v>92500</v>
      </c>
    </row>
    <row r="315" spans="1:22" s="149" customFormat="1" ht="99.95" customHeight="1" x14ac:dyDescent="0.35">
      <c r="A315" s="91">
        <v>4</v>
      </c>
      <c r="B315" s="105" t="s">
        <v>77</v>
      </c>
      <c r="C315" s="91" t="s">
        <v>170</v>
      </c>
      <c r="D315" s="106" t="s">
        <v>606</v>
      </c>
      <c r="E315" s="106" t="s">
        <v>24</v>
      </c>
      <c r="F315" s="146" t="s">
        <v>607</v>
      </c>
      <c r="G315" s="106">
        <v>3</v>
      </c>
      <c r="H315" s="148" t="s">
        <v>82</v>
      </c>
      <c r="I315" s="155"/>
      <c r="J315" s="154">
        <v>3</v>
      </c>
      <c r="K315" s="95">
        <v>30000</v>
      </c>
      <c r="L315" s="96">
        <f t="shared" si="32"/>
        <v>90000</v>
      </c>
      <c r="M315" s="95">
        <v>32000</v>
      </c>
      <c r="N315" s="96">
        <f t="shared" si="33"/>
        <v>96000</v>
      </c>
      <c r="O315" s="95">
        <v>30500</v>
      </c>
      <c r="P315" s="96">
        <f t="shared" si="34"/>
        <v>91500</v>
      </c>
      <c r="Q315" s="109"/>
      <c r="R315" s="98">
        <f t="shared" si="35"/>
        <v>30833.333333333332</v>
      </c>
      <c r="S315" s="99">
        <f t="shared" si="36"/>
        <v>849.83658559879757</v>
      </c>
      <c r="T315" s="100">
        <f t="shared" si="37"/>
        <v>2.7562267641042085E-2</v>
      </c>
      <c r="U315" s="101">
        <f t="shared" si="38"/>
        <v>30833.333333333332</v>
      </c>
      <c r="V315" s="102">
        <f t="shared" si="39"/>
        <v>92500</v>
      </c>
    </row>
    <row r="316" spans="1:22" s="149" customFormat="1" ht="99.95" customHeight="1" x14ac:dyDescent="0.35">
      <c r="A316" s="91">
        <v>4</v>
      </c>
      <c r="B316" s="105" t="s">
        <v>77</v>
      </c>
      <c r="C316" s="91" t="s">
        <v>170</v>
      </c>
      <c r="D316" s="106" t="s">
        <v>608</v>
      </c>
      <c r="E316" s="106" t="s">
        <v>24</v>
      </c>
      <c r="F316" s="146" t="s">
        <v>609</v>
      </c>
      <c r="G316" s="106">
        <v>3</v>
      </c>
      <c r="H316" s="154" t="s">
        <v>82</v>
      </c>
      <c r="I316" s="155"/>
      <c r="J316" s="154">
        <v>3</v>
      </c>
      <c r="K316" s="95">
        <v>31383.8</v>
      </c>
      <c r="L316" s="96">
        <f t="shared" si="32"/>
        <v>94151.4</v>
      </c>
      <c r="M316" s="95">
        <v>35240.799999999996</v>
      </c>
      <c r="N316" s="96">
        <f t="shared" si="33"/>
        <v>105722.4</v>
      </c>
      <c r="O316" s="95">
        <v>34794.199999999997</v>
      </c>
      <c r="P316" s="96">
        <f t="shared" si="34"/>
        <v>104382.59999999999</v>
      </c>
      <c r="Q316" s="109"/>
      <c r="R316" s="98">
        <f t="shared" si="35"/>
        <v>33806.266666666663</v>
      </c>
      <c r="S316" s="99">
        <f t="shared" si="36"/>
        <v>1722.6184435974837</v>
      </c>
      <c r="T316" s="100">
        <f t="shared" si="37"/>
        <v>5.0955595321503032E-2</v>
      </c>
      <c r="U316" s="101">
        <f t="shared" si="38"/>
        <v>33806.266666666663</v>
      </c>
      <c r="V316" s="102">
        <f>+U316*J316</f>
        <v>101418.79999999999</v>
      </c>
    </row>
    <row r="317" spans="1:22" s="149" customFormat="1" ht="99.95" customHeight="1" x14ac:dyDescent="0.35">
      <c r="A317" s="91">
        <v>4</v>
      </c>
      <c r="B317" s="105" t="s">
        <v>77</v>
      </c>
      <c r="C317" s="91" t="s">
        <v>170</v>
      </c>
      <c r="D317" s="106" t="s">
        <v>610</v>
      </c>
      <c r="E317" s="106" t="s">
        <v>24</v>
      </c>
      <c r="F317" s="146" t="s">
        <v>611</v>
      </c>
      <c r="G317" s="106">
        <v>3</v>
      </c>
      <c r="H317" s="148" t="s">
        <v>82</v>
      </c>
      <c r="I317" s="155"/>
      <c r="J317" s="154">
        <v>3</v>
      </c>
      <c r="K317" s="95">
        <v>16232.999999999998</v>
      </c>
      <c r="L317" s="96">
        <f t="shared" si="32"/>
        <v>48698.999999999993</v>
      </c>
      <c r="M317" s="95">
        <v>18228</v>
      </c>
      <c r="N317" s="96">
        <f t="shared" si="33"/>
        <v>54684</v>
      </c>
      <c r="O317" s="95">
        <v>17997</v>
      </c>
      <c r="P317" s="96">
        <f t="shared" si="34"/>
        <v>53991</v>
      </c>
      <c r="Q317" s="109"/>
      <c r="R317" s="98">
        <f t="shared" si="35"/>
        <v>17486</v>
      </c>
      <c r="S317" s="99">
        <f t="shared" si="36"/>
        <v>891.00953979180349</v>
      </c>
      <c r="T317" s="100">
        <f t="shared" si="37"/>
        <v>5.0955595321503115E-2</v>
      </c>
      <c r="U317" s="101">
        <f t="shared" si="38"/>
        <v>17486</v>
      </c>
      <c r="V317" s="102">
        <f>+U317*J317</f>
        <v>52458</v>
      </c>
    </row>
    <row r="318" spans="1:22" s="149" customFormat="1" ht="99.95" customHeight="1" x14ac:dyDescent="0.35">
      <c r="A318" s="91">
        <v>4</v>
      </c>
      <c r="B318" s="105" t="s">
        <v>77</v>
      </c>
      <c r="C318" s="91" t="s">
        <v>170</v>
      </c>
      <c r="D318" s="106" t="s">
        <v>612</v>
      </c>
      <c r="E318" s="106" t="s">
        <v>24</v>
      </c>
      <c r="F318" s="146" t="s">
        <v>613</v>
      </c>
      <c r="G318" s="106">
        <v>3</v>
      </c>
      <c r="H318" s="154" t="s">
        <v>82</v>
      </c>
      <c r="I318" s="155"/>
      <c r="J318" s="154">
        <v>3</v>
      </c>
      <c r="K318" s="95">
        <v>16232.999999999998</v>
      </c>
      <c r="L318" s="96">
        <f t="shared" si="32"/>
        <v>48698.999999999993</v>
      </c>
      <c r="M318" s="95">
        <v>18228</v>
      </c>
      <c r="N318" s="96">
        <f t="shared" si="33"/>
        <v>54684</v>
      </c>
      <c r="O318" s="95">
        <v>17997</v>
      </c>
      <c r="P318" s="96">
        <f t="shared" si="34"/>
        <v>53991</v>
      </c>
      <c r="Q318" s="109"/>
      <c r="R318" s="98">
        <f t="shared" si="35"/>
        <v>17486</v>
      </c>
      <c r="S318" s="99">
        <f t="shared" si="36"/>
        <v>891.00953979180349</v>
      </c>
      <c r="T318" s="100">
        <f t="shared" si="37"/>
        <v>5.0955595321503115E-2</v>
      </c>
      <c r="U318" s="101">
        <f t="shared" si="38"/>
        <v>17486</v>
      </c>
      <c r="V318" s="102">
        <f t="shared" si="39"/>
        <v>52458</v>
      </c>
    </row>
    <row r="319" spans="1:22" s="149" customFormat="1" ht="99.95" customHeight="1" x14ac:dyDescent="0.35">
      <c r="A319" s="91">
        <v>4</v>
      </c>
      <c r="B319" s="105" t="s">
        <v>77</v>
      </c>
      <c r="C319" s="91" t="s">
        <v>170</v>
      </c>
      <c r="D319" s="106" t="s">
        <v>614</v>
      </c>
      <c r="E319" s="106" t="s">
        <v>24</v>
      </c>
      <c r="F319" s="146" t="s">
        <v>615</v>
      </c>
      <c r="G319" s="106">
        <v>3</v>
      </c>
      <c r="H319" s="148" t="s">
        <v>82</v>
      </c>
      <c r="I319" s="155"/>
      <c r="J319" s="154">
        <v>3</v>
      </c>
      <c r="K319" s="95">
        <v>31383.8</v>
      </c>
      <c r="L319" s="96">
        <f t="shared" si="32"/>
        <v>94151.4</v>
      </c>
      <c r="M319" s="95">
        <v>35240.799999999996</v>
      </c>
      <c r="N319" s="96">
        <f t="shared" si="33"/>
        <v>105722.4</v>
      </c>
      <c r="O319" s="95">
        <v>34794.199999999997</v>
      </c>
      <c r="P319" s="96">
        <f t="shared" si="34"/>
        <v>104382.59999999999</v>
      </c>
      <c r="Q319" s="109"/>
      <c r="R319" s="98">
        <f t="shared" si="35"/>
        <v>33806.266666666663</v>
      </c>
      <c r="S319" s="99">
        <f t="shared" si="36"/>
        <v>1722.6184435974837</v>
      </c>
      <c r="T319" s="100">
        <f t="shared" si="37"/>
        <v>5.0955595321503032E-2</v>
      </c>
      <c r="U319" s="101">
        <f t="shared" si="38"/>
        <v>33806.266666666663</v>
      </c>
      <c r="V319" s="102">
        <f t="shared" si="39"/>
        <v>101418.79999999999</v>
      </c>
    </row>
    <row r="320" spans="1:22" s="149" customFormat="1" ht="99.95" customHeight="1" x14ac:dyDescent="0.35">
      <c r="A320" s="91">
        <v>4</v>
      </c>
      <c r="B320" s="105" t="s">
        <v>77</v>
      </c>
      <c r="C320" s="91" t="s">
        <v>170</v>
      </c>
      <c r="D320" s="106" t="s">
        <v>616</v>
      </c>
      <c r="E320" s="106" t="s">
        <v>24</v>
      </c>
      <c r="F320" s="146" t="s">
        <v>617</v>
      </c>
      <c r="G320" s="106">
        <v>3</v>
      </c>
      <c r="H320" s="154" t="s">
        <v>82</v>
      </c>
      <c r="I320" s="155"/>
      <c r="J320" s="154">
        <v>3</v>
      </c>
      <c r="K320" s="95">
        <v>16232.999999999998</v>
      </c>
      <c r="L320" s="96">
        <f t="shared" si="32"/>
        <v>48698.999999999993</v>
      </c>
      <c r="M320" s="95">
        <v>18228</v>
      </c>
      <c r="N320" s="96">
        <f t="shared" si="33"/>
        <v>54684</v>
      </c>
      <c r="O320" s="95">
        <v>17997</v>
      </c>
      <c r="P320" s="96">
        <f t="shared" si="34"/>
        <v>53991</v>
      </c>
      <c r="Q320" s="109"/>
      <c r="R320" s="98">
        <f t="shared" si="35"/>
        <v>17486</v>
      </c>
      <c r="S320" s="99">
        <f t="shared" si="36"/>
        <v>891.00953979180349</v>
      </c>
      <c r="T320" s="100">
        <f t="shared" si="37"/>
        <v>5.0955595321503115E-2</v>
      </c>
      <c r="U320" s="101">
        <f t="shared" si="38"/>
        <v>17486</v>
      </c>
      <c r="V320" s="102">
        <f t="shared" si="39"/>
        <v>52458</v>
      </c>
    </row>
    <row r="321" spans="1:22" s="149" customFormat="1" ht="99.95" customHeight="1" x14ac:dyDescent="0.35">
      <c r="A321" s="91">
        <v>4</v>
      </c>
      <c r="B321" s="105" t="s">
        <v>77</v>
      </c>
      <c r="C321" s="91" t="s">
        <v>170</v>
      </c>
      <c r="D321" s="106" t="s">
        <v>618</v>
      </c>
      <c r="E321" s="106" t="s">
        <v>24</v>
      </c>
      <c r="F321" s="146" t="s">
        <v>619</v>
      </c>
      <c r="G321" s="106">
        <v>3</v>
      </c>
      <c r="H321" s="148" t="s">
        <v>82</v>
      </c>
      <c r="I321" s="155"/>
      <c r="J321" s="154">
        <v>3</v>
      </c>
      <c r="K321" s="95">
        <v>16232.999999999998</v>
      </c>
      <c r="L321" s="96">
        <f t="shared" si="32"/>
        <v>48698.999999999993</v>
      </c>
      <c r="M321" s="95">
        <v>18228</v>
      </c>
      <c r="N321" s="96">
        <f t="shared" si="33"/>
        <v>54684</v>
      </c>
      <c r="O321" s="95">
        <v>17997</v>
      </c>
      <c r="P321" s="96">
        <f t="shared" si="34"/>
        <v>53991</v>
      </c>
      <c r="Q321" s="109"/>
      <c r="R321" s="98">
        <f t="shared" si="35"/>
        <v>17486</v>
      </c>
      <c r="S321" s="99">
        <f t="shared" si="36"/>
        <v>891.00953979180349</v>
      </c>
      <c r="T321" s="100">
        <f t="shared" si="37"/>
        <v>5.0955595321503115E-2</v>
      </c>
      <c r="U321" s="101">
        <f t="shared" si="38"/>
        <v>17486</v>
      </c>
      <c r="V321" s="102">
        <f t="shared" si="39"/>
        <v>52458</v>
      </c>
    </row>
    <row r="322" spans="1:22" s="149" customFormat="1" ht="99.95" customHeight="1" x14ac:dyDescent="0.35">
      <c r="A322" s="91">
        <v>4</v>
      </c>
      <c r="B322" s="105" t="s">
        <v>77</v>
      </c>
      <c r="C322" s="91" t="s">
        <v>170</v>
      </c>
      <c r="D322" s="106" t="s">
        <v>620</v>
      </c>
      <c r="E322" s="106" t="s">
        <v>24</v>
      </c>
      <c r="F322" s="146" t="s">
        <v>621</v>
      </c>
      <c r="G322" s="106">
        <v>3</v>
      </c>
      <c r="H322" s="154" t="s">
        <v>82</v>
      </c>
      <c r="I322" s="155"/>
      <c r="J322" s="154">
        <v>3</v>
      </c>
      <c r="K322" s="95">
        <v>15150.8</v>
      </c>
      <c r="L322" s="96">
        <f t="shared" si="32"/>
        <v>45452.399999999994</v>
      </c>
      <c r="M322" s="95">
        <v>17012.8</v>
      </c>
      <c r="N322" s="96">
        <f t="shared" si="33"/>
        <v>51038.399999999994</v>
      </c>
      <c r="O322" s="95">
        <v>16797.2</v>
      </c>
      <c r="P322" s="96">
        <f t="shared" si="34"/>
        <v>50391.600000000006</v>
      </c>
      <c r="Q322" s="109"/>
      <c r="R322" s="98">
        <f t="shared" si="35"/>
        <v>16320.266666666668</v>
      </c>
      <c r="S322" s="99">
        <f t="shared" si="36"/>
        <v>831.60890380568276</v>
      </c>
      <c r="T322" s="100">
        <f t="shared" si="37"/>
        <v>5.095559532150308E-2</v>
      </c>
      <c r="U322" s="101">
        <f t="shared" si="38"/>
        <v>16320.266666666668</v>
      </c>
      <c r="V322" s="102">
        <f t="shared" si="39"/>
        <v>48960.800000000003</v>
      </c>
    </row>
    <row r="323" spans="1:22" s="149" customFormat="1" ht="99.95" customHeight="1" x14ac:dyDescent="0.35">
      <c r="A323" s="91">
        <v>4</v>
      </c>
      <c r="B323" s="105" t="s">
        <v>77</v>
      </c>
      <c r="C323" s="91" t="s">
        <v>170</v>
      </c>
      <c r="D323" s="106" t="s">
        <v>622</v>
      </c>
      <c r="E323" s="106" t="s">
        <v>24</v>
      </c>
      <c r="F323" s="146" t="s">
        <v>623</v>
      </c>
      <c r="G323" s="106">
        <v>3</v>
      </c>
      <c r="H323" s="148" t="s">
        <v>82</v>
      </c>
      <c r="I323" s="155"/>
      <c r="J323" s="154">
        <v>3</v>
      </c>
      <c r="K323" s="95">
        <v>15150.8</v>
      </c>
      <c r="L323" s="96">
        <f t="shared" ref="L323:L334" si="40">K323*J323</f>
        <v>45452.399999999994</v>
      </c>
      <c r="M323" s="95">
        <v>17012.8</v>
      </c>
      <c r="N323" s="96">
        <f t="shared" ref="N323:N334" si="41">M323*J323</f>
        <v>51038.399999999994</v>
      </c>
      <c r="O323" s="95">
        <v>16797.2</v>
      </c>
      <c r="P323" s="96">
        <f t="shared" ref="P323:P334" si="42">O323*J323</f>
        <v>50391.600000000006</v>
      </c>
      <c r="Q323" s="109"/>
      <c r="R323" s="98">
        <f t="shared" si="35"/>
        <v>16320.266666666668</v>
      </c>
      <c r="S323" s="99">
        <f t="shared" si="36"/>
        <v>831.60890380568276</v>
      </c>
      <c r="T323" s="100">
        <f t="shared" si="37"/>
        <v>5.095559532150308E-2</v>
      </c>
      <c r="U323" s="101">
        <f t="shared" si="38"/>
        <v>16320.266666666668</v>
      </c>
      <c r="V323" s="102">
        <f t="shared" si="39"/>
        <v>48960.800000000003</v>
      </c>
    </row>
    <row r="324" spans="1:22" s="149" customFormat="1" ht="99.95" customHeight="1" x14ac:dyDescent="0.35">
      <c r="A324" s="91">
        <v>4</v>
      </c>
      <c r="B324" s="105" t="s">
        <v>77</v>
      </c>
      <c r="C324" s="91" t="s">
        <v>170</v>
      </c>
      <c r="D324" s="106" t="s">
        <v>624</v>
      </c>
      <c r="E324" s="106" t="s">
        <v>24</v>
      </c>
      <c r="F324" s="146" t="s">
        <v>625</v>
      </c>
      <c r="G324" s="106">
        <v>3</v>
      </c>
      <c r="H324" s="154" t="s">
        <v>82</v>
      </c>
      <c r="I324" s="155"/>
      <c r="J324" s="154">
        <v>3</v>
      </c>
      <c r="K324" s="95">
        <v>31383.8</v>
      </c>
      <c r="L324" s="96">
        <f t="shared" si="40"/>
        <v>94151.4</v>
      </c>
      <c r="M324" s="95">
        <v>35240.799999999996</v>
      </c>
      <c r="N324" s="96">
        <f t="shared" si="41"/>
        <v>105722.4</v>
      </c>
      <c r="O324" s="95">
        <v>34794.199999999997</v>
      </c>
      <c r="P324" s="96">
        <f t="shared" si="42"/>
        <v>104382.59999999999</v>
      </c>
      <c r="Q324" s="109"/>
      <c r="R324" s="98">
        <f t="shared" ref="R324:R334" si="43">AVERAGE(K324,M324,O324)</f>
        <v>33806.266666666663</v>
      </c>
      <c r="S324" s="99">
        <f t="shared" ref="S324:S334" si="44">_xlfn.STDEV.P(M324,O324,K324)</f>
        <v>1722.6184435974837</v>
      </c>
      <c r="T324" s="100">
        <f t="shared" ref="T324:T334" si="45">S324/R324</f>
        <v>5.0955595321503032E-2</v>
      </c>
      <c r="U324" s="101">
        <f t="shared" ref="U324:U334" si="46">R324</f>
        <v>33806.266666666663</v>
      </c>
      <c r="V324" s="102">
        <f t="shared" si="39"/>
        <v>101418.79999999999</v>
      </c>
    </row>
    <row r="325" spans="1:22" s="149" customFormat="1" ht="99.95" customHeight="1" x14ac:dyDescent="0.35">
      <c r="A325" s="91">
        <v>4</v>
      </c>
      <c r="B325" s="105" t="s">
        <v>77</v>
      </c>
      <c r="C325" s="91" t="s">
        <v>170</v>
      </c>
      <c r="D325" s="106" t="s">
        <v>626</v>
      </c>
      <c r="E325" s="106" t="s">
        <v>24</v>
      </c>
      <c r="F325" s="146" t="s">
        <v>627</v>
      </c>
      <c r="G325" s="106">
        <v>3</v>
      </c>
      <c r="H325" s="148" t="s">
        <v>82</v>
      </c>
      <c r="I325" s="155"/>
      <c r="J325" s="154">
        <v>3</v>
      </c>
      <c r="K325" s="95">
        <v>20561.8</v>
      </c>
      <c r="L325" s="96">
        <f t="shared" si="40"/>
        <v>61685.399999999994</v>
      </c>
      <c r="M325" s="95">
        <v>23088.799999999999</v>
      </c>
      <c r="N325" s="96">
        <f t="shared" si="41"/>
        <v>69266.399999999994</v>
      </c>
      <c r="O325" s="95">
        <v>22796.199999999997</v>
      </c>
      <c r="P325" s="96">
        <f t="shared" si="42"/>
        <v>68388.599999999991</v>
      </c>
      <c r="Q325" s="109"/>
      <c r="R325" s="98">
        <f t="shared" si="43"/>
        <v>22148.933333333331</v>
      </c>
      <c r="S325" s="99">
        <f t="shared" si="44"/>
        <v>1128.612083736283</v>
      </c>
      <c r="T325" s="100">
        <f t="shared" si="45"/>
        <v>5.095559532150306E-2</v>
      </c>
      <c r="U325" s="101">
        <f t="shared" si="46"/>
        <v>22148.933333333331</v>
      </c>
      <c r="V325" s="102">
        <f t="shared" ref="V325:V334" si="47">+U325*J325</f>
        <v>66446.799999999988</v>
      </c>
    </row>
    <row r="326" spans="1:22" s="149" customFormat="1" ht="99.95" customHeight="1" x14ac:dyDescent="0.35">
      <c r="A326" s="91">
        <v>4</v>
      </c>
      <c r="B326" s="105" t="s">
        <v>77</v>
      </c>
      <c r="C326" s="91" t="s">
        <v>170</v>
      </c>
      <c r="D326" s="106" t="s">
        <v>628</v>
      </c>
      <c r="E326" s="106" t="s">
        <v>24</v>
      </c>
      <c r="F326" s="146" t="s">
        <v>629</v>
      </c>
      <c r="G326" s="106">
        <v>3</v>
      </c>
      <c r="H326" s="154" t="s">
        <v>82</v>
      </c>
      <c r="I326" s="155"/>
      <c r="J326" s="154">
        <v>3</v>
      </c>
      <c r="K326" s="95">
        <v>16232.999999999998</v>
      </c>
      <c r="L326" s="96">
        <f t="shared" si="40"/>
        <v>48698.999999999993</v>
      </c>
      <c r="M326" s="95">
        <v>18228</v>
      </c>
      <c r="N326" s="96">
        <f t="shared" si="41"/>
        <v>54684</v>
      </c>
      <c r="O326" s="95">
        <v>17997</v>
      </c>
      <c r="P326" s="96">
        <f t="shared" si="42"/>
        <v>53991</v>
      </c>
      <c r="Q326" s="109"/>
      <c r="R326" s="98">
        <f t="shared" si="43"/>
        <v>17486</v>
      </c>
      <c r="S326" s="99">
        <f t="shared" si="44"/>
        <v>891.00953979180349</v>
      </c>
      <c r="T326" s="100">
        <f t="shared" si="45"/>
        <v>5.0955595321503115E-2</v>
      </c>
      <c r="U326" s="101">
        <f t="shared" si="46"/>
        <v>17486</v>
      </c>
      <c r="V326" s="102">
        <f t="shared" si="47"/>
        <v>52458</v>
      </c>
    </row>
    <row r="327" spans="1:22" s="149" customFormat="1" ht="99.95" customHeight="1" x14ac:dyDescent="0.35">
      <c r="A327" s="91">
        <v>4</v>
      </c>
      <c r="B327" s="105" t="s">
        <v>77</v>
      </c>
      <c r="C327" s="91" t="s">
        <v>170</v>
      </c>
      <c r="D327" s="106" t="s">
        <v>630</v>
      </c>
      <c r="E327" s="106" t="s">
        <v>24</v>
      </c>
      <c r="F327" s="146" t="s">
        <v>631</v>
      </c>
      <c r="G327" s="106">
        <v>3</v>
      </c>
      <c r="H327" s="148" t="s">
        <v>82</v>
      </c>
      <c r="I327" s="155"/>
      <c r="J327" s="154">
        <v>3</v>
      </c>
      <c r="K327" s="95">
        <v>20561.8</v>
      </c>
      <c r="L327" s="96">
        <f t="shared" si="40"/>
        <v>61685.399999999994</v>
      </c>
      <c r="M327" s="95">
        <v>23088.799999999999</v>
      </c>
      <c r="N327" s="96">
        <f t="shared" si="41"/>
        <v>69266.399999999994</v>
      </c>
      <c r="O327" s="95">
        <v>22796.199999999997</v>
      </c>
      <c r="P327" s="96">
        <f t="shared" si="42"/>
        <v>68388.599999999991</v>
      </c>
      <c r="Q327" s="109"/>
      <c r="R327" s="98">
        <f t="shared" si="43"/>
        <v>22148.933333333331</v>
      </c>
      <c r="S327" s="99">
        <f t="shared" si="44"/>
        <v>1128.612083736283</v>
      </c>
      <c r="T327" s="100">
        <f t="shared" si="45"/>
        <v>5.095559532150306E-2</v>
      </c>
      <c r="U327" s="101">
        <f t="shared" si="46"/>
        <v>22148.933333333331</v>
      </c>
      <c r="V327" s="102">
        <f t="shared" si="47"/>
        <v>66446.799999999988</v>
      </c>
    </row>
    <row r="328" spans="1:22" s="149" customFormat="1" ht="99.95" customHeight="1" x14ac:dyDescent="0.35">
      <c r="A328" s="91">
        <v>4</v>
      </c>
      <c r="B328" s="105" t="s">
        <v>77</v>
      </c>
      <c r="C328" s="91" t="s">
        <v>170</v>
      </c>
      <c r="D328" s="106" t="s">
        <v>632</v>
      </c>
      <c r="E328" s="106" t="s">
        <v>24</v>
      </c>
      <c r="F328" s="146" t="s">
        <v>633</v>
      </c>
      <c r="G328" s="106">
        <v>3</v>
      </c>
      <c r="H328" s="154" t="s">
        <v>82</v>
      </c>
      <c r="I328" s="155"/>
      <c r="J328" s="154">
        <v>3</v>
      </c>
      <c r="K328" s="95">
        <v>21644</v>
      </c>
      <c r="L328" s="96">
        <f t="shared" si="40"/>
        <v>64932</v>
      </c>
      <c r="M328" s="95">
        <v>24304</v>
      </c>
      <c r="N328" s="96">
        <f t="shared" si="41"/>
        <v>72912</v>
      </c>
      <c r="O328" s="95">
        <v>23996</v>
      </c>
      <c r="P328" s="96">
        <f t="shared" si="42"/>
        <v>71988</v>
      </c>
      <c r="Q328" s="109"/>
      <c r="R328" s="98">
        <f t="shared" si="43"/>
        <v>23314.666666666668</v>
      </c>
      <c r="S328" s="99">
        <f t="shared" si="44"/>
        <v>1188.0127197224035</v>
      </c>
      <c r="T328" s="100">
        <f t="shared" si="45"/>
        <v>5.0955595321503067E-2</v>
      </c>
      <c r="U328" s="101">
        <f t="shared" si="46"/>
        <v>23314.666666666668</v>
      </c>
      <c r="V328" s="102">
        <f t="shared" si="47"/>
        <v>69944</v>
      </c>
    </row>
    <row r="329" spans="1:22" s="149" customFormat="1" ht="99.95" customHeight="1" x14ac:dyDescent="0.35">
      <c r="A329" s="91">
        <v>4</v>
      </c>
      <c r="B329" s="105" t="s">
        <v>77</v>
      </c>
      <c r="C329" s="91" t="s">
        <v>170</v>
      </c>
      <c r="D329" s="106" t="s">
        <v>634</v>
      </c>
      <c r="E329" s="106" t="s">
        <v>24</v>
      </c>
      <c r="F329" s="146" t="s">
        <v>635</v>
      </c>
      <c r="G329" s="106">
        <v>3</v>
      </c>
      <c r="H329" s="148" t="s">
        <v>82</v>
      </c>
      <c r="I329" s="155"/>
      <c r="J329" s="154">
        <v>3</v>
      </c>
      <c r="K329" s="95">
        <v>48699</v>
      </c>
      <c r="L329" s="96">
        <f t="shared" si="40"/>
        <v>146097</v>
      </c>
      <c r="M329" s="95">
        <v>54684</v>
      </c>
      <c r="N329" s="96">
        <f t="shared" si="41"/>
        <v>164052</v>
      </c>
      <c r="O329" s="95">
        <v>53991</v>
      </c>
      <c r="P329" s="96">
        <f t="shared" si="42"/>
        <v>161973</v>
      </c>
      <c r="Q329" s="109"/>
      <c r="R329" s="98">
        <f t="shared" si="43"/>
        <v>52458</v>
      </c>
      <c r="S329" s="99">
        <f t="shared" si="44"/>
        <v>2673.0286193754082</v>
      </c>
      <c r="T329" s="100">
        <f t="shared" si="45"/>
        <v>5.0955595321503074E-2</v>
      </c>
      <c r="U329" s="101">
        <f t="shared" si="46"/>
        <v>52458</v>
      </c>
      <c r="V329" s="102">
        <f t="shared" si="47"/>
        <v>157374</v>
      </c>
    </row>
    <row r="330" spans="1:22" s="149" customFormat="1" ht="99.95" customHeight="1" x14ac:dyDescent="0.35">
      <c r="A330" s="91">
        <v>4</v>
      </c>
      <c r="B330" s="105" t="s">
        <v>77</v>
      </c>
      <c r="C330" s="91" t="s">
        <v>170</v>
      </c>
      <c r="D330" s="106" t="s">
        <v>636</v>
      </c>
      <c r="E330" s="106" t="s">
        <v>24</v>
      </c>
      <c r="F330" s="146" t="s">
        <v>637</v>
      </c>
      <c r="G330" s="106">
        <v>3</v>
      </c>
      <c r="H330" s="154" t="s">
        <v>82</v>
      </c>
      <c r="I330" s="155"/>
      <c r="J330" s="154">
        <v>3</v>
      </c>
      <c r="K330" s="95">
        <v>27055</v>
      </c>
      <c r="L330" s="96">
        <f t="shared" si="40"/>
        <v>81165</v>
      </c>
      <c r="M330" s="95">
        <v>30379.999999999996</v>
      </c>
      <c r="N330" s="96">
        <f t="shared" si="41"/>
        <v>91139.999999999985</v>
      </c>
      <c r="O330" s="95">
        <v>29994.999999999996</v>
      </c>
      <c r="P330" s="96">
        <f t="shared" si="42"/>
        <v>89984.999999999985</v>
      </c>
      <c r="Q330" s="109"/>
      <c r="R330" s="98">
        <f t="shared" si="43"/>
        <v>29143.333333333332</v>
      </c>
      <c r="S330" s="99">
        <f t="shared" si="44"/>
        <v>1485.0158996530026</v>
      </c>
      <c r="T330" s="100">
        <f t="shared" si="45"/>
        <v>5.0955595321503011E-2</v>
      </c>
      <c r="U330" s="101">
        <f t="shared" si="46"/>
        <v>29143.333333333332</v>
      </c>
      <c r="V330" s="102">
        <f t="shared" si="47"/>
        <v>87430</v>
      </c>
    </row>
    <row r="331" spans="1:22" s="149" customFormat="1" ht="99.95" customHeight="1" x14ac:dyDescent="0.35">
      <c r="A331" s="91">
        <v>4</v>
      </c>
      <c r="B331" s="105" t="s">
        <v>77</v>
      </c>
      <c r="C331" s="91" t="s">
        <v>170</v>
      </c>
      <c r="D331" s="106" t="s">
        <v>638</v>
      </c>
      <c r="E331" s="106" t="s">
        <v>24</v>
      </c>
      <c r="F331" s="146" t="s">
        <v>639</v>
      </c>
      <c r="G331" s="106">
        <v>3</v>
      </c>
      <c r="H331" s="148" t="s">
        <v>82</v>
      </c>
      <c r="I331" s="155"/>
      <c r="J331" s="154">
        <v>3</v>
      </c>
      <c r="K331" s="95">
        <v>34630.399999999994</v>
      </c>
      <c r="L331" s="96">
        <f t="shared" si="40"/>
        <v>103891.19999999998</v>
      </c>
      <c r="M331" s="95">
        <v>38886.399999999994</v>
      </c>
      <c r="N331" s="96">
        <f t="shared" si="41"/>
        <v>116659.19999999998</v>
      </c>
      <c r="O331" s="95">
        <v>38393.599999999999</v>
      </c>
      <c r="P331" s="96">
        <f t="shared" si="42"/>
        <v>115180.79999999999</v>
      </c>
      <c r="Q331" s="109"/>
      <c r="R331" s="98">
        <f t="shared" si="43"/>
        <v>37303.466666666667</v>
      </c>
      <c r="S331" s="99">
        <f t="shared" si="44"/>
        <v>1900.8203515558466</v>
      </c>
      <c r="T331" s="100">
        <f t="shared" si="45"/>
        <v>5.0955595321503094E-2</v>
      </c>
      <c r="U331" s="101">
        <f t="shared" si="46"/>
        <v>37303.466666666667</v>
      </c>
      <c r="V331" s="102">
        <f t="shared" si="47"/>
        <v>111910.39999999999</v>
      </c>
    </row>
    <row r="332" spans="1:22" s="149" customFormat="1" ht="99.95" customHeight="1" x14ac:dyDescent="0.35">
      <c r="A332" s="91">
        <v>4</v>
      </c>
      <c r="B332" s="105" t="s">
        <v>77</v>
      </c>
      <c r="C332" s="91" t="s">
        <v>170</v>
      </c>
      <c r="D332" s="106" t="s">
        <v>640</v>
      </c>
      <c r="E332" s="106" t="s">
        <v>24</v>
      </c>
      <c r="F332" s="146" t="s">
        <v>641</v>
      </c>
      <c r="G332" s="106">
        <v>3</v>
      </c>
      <c r="H332" s="154" t="s">
        <v>82</v>
      </c>
      <c r="I332" s="155"/>
      <c r="J332" s="154">
        <v>3</v>
      </c>
      <c r="K332" s="95">
        <v>18397.399999999998</v>
      </c>
      <c r="L332" s="96">
        <f t="shared" si="40"/>
        <v>55192.2</v>
      </c>
      <c r="M332" s="95">
        <v>20658.399999999998</v>
      </c>
      <c r="N332" s="96">
        <f t="shared" si="41"/>
        <v>61975.199999999997</v>
      </c>
      <c r="O332" s="95">
        <v>20396.599999999999</v>
      </c>
      <c r="P332" s="96">
        <f t="shared" si="42"/>
        <v>61189.799999999996</v>
      </c>
      <c r="Q332" s="109"/>
      <c r="R332" s="98">
        <f t="shared" si="43"/>
        <v>19817.466666666664</v>
      </c>
      <c r="S332" s="99">
        <f t="shared" si="44"/>
        <v>1009.8108117640431</v>
      </c>
      <c r="T332" s="100">
        <f t="shared" si="45"/>
        <v>5.095559532150308E-2</v>
      </c>
      <c r="U332" s="101">
        <f t="shared" si="46"/>
        <v>19817.466666666664</v>
      </c>
      <c r="V332" s="102">
        <f t="shared" si="47"/>
        <v>59452.399999999994</v>
      </c>
    </row>
    <row r="333" spans="1:22" s="149" customFormat="1" ht="99.95" customHeight="1" x14ac:dyDescent="0.35">
      <c r="A333" s="91">
        <v>4</v>
      </c>
      <c r="B333" s="105" t="s">
        <v>77</v>
      </c>
      <c r="C333" s="91" t="s">
        <v>170</v>
      </c>
      <c r="D333" s="106" t="s">
        <v>642</v>
      </c>
      <c r="E333" s="106" t="s">
        <v>24</v>
      </c>
      <c r="F333" s="105" t="s">
        <v>643</v>
      </c>
      <c r="G333" s="106">
        <v>3</v>
      </c>
      <c r="H333" s="148" t="s">
        <v>82</v>
      </c>
      <c r="I333" s="155"/>
      <c r="J333" s="154">
        <v>3</v>
      </c>
      <c r="K333" s="95">
        <v>20561.8</v>
      </c>
      <c r="L333" s="96">
        <f t="shared" si="40"/>
        <v>61685.399999999994</v>
      </c>
      <c r="M333" s="95">
        <v>23088.799999999999</v>
      </c>
      <c r="N333" s="96">
        <f t="shared" si="41"/>
        <v>69266.399999999994</v>
      </c>
      <c r="O333" s="95">
        <v>22796.199999999997</v>
      </c>
      <c r="P333" s="96">
        <f t="shared" si="42"/>
        <v>68388.599999999991</v>
      </c>
      <c r="Q333" s="109"/>
      <c r="R333" s="98">
        <f t="shared" si="43"/>
        <v>22148.933333333331</v>
      </c>
      <c r="S333" s="99">
        <f t="shared" si="44"/>
        <v>1128.612083736283</v>
      </c>
      <c r="T333" s="100">
        <f t="shared" si="45"/>
        <v>5.095559532150306E-2</v>
      </c>
      <c r="U333" s="101">
        <f t="shared" si="46"/>
        <v>22148.933333333331</v>
      </c>
      <c r="V333" s="102">
        <f t="shared" si="47"/>
        <v>66446.799999999988</v>
      </c>
    </row>
    <row r="334" spans="1:22" s="149" customFormat="1" ht="99.95" customHeight="1" x14ac:dyDescent="0.35">
      <c r="A334" s="91">
        <v>4</v>
      </c>
      <c r="B334" s="105" t="s">
        <v>77</v>
      </c>
      <c r="C334" s="91" t="s">
        <v>170</v>
      </c>
      <c r="D334" s="106" t="s">
        <v>644</v>
      </c>
      <c r="E334" s="106" t="s">
        <v>24</v>
      </c>
      <c r="F334" s="105" t="s">
        <v>645</v>
      </c>
      <c r="G334" s="106">
        <v>3</v>
      </c>
      <c r="H334" s="154" t="s">
        <v>82</v>
      </c>
      <c r="I334" s="155"/>
      <c r="J334" s="154">
        <v>3</v>
      </c>
      <c r="K334" s="95">
        <v>25000</v>
      </c>
      <c r="L334" s="96">
        <f t="shared" si="40"/>
        <v>75000</v>
      </c>
      <c r="M334" s="95">
        <v>28000</v>
      </c>
      <c r="N334" s="96">
        <f t="shared" si="41"/>
        <v>84000</v>
      </c>
      <c r="O334" s="95">
        <v>27424</v>
      </c>
      <c r="P334" s="96">
        <f t="shared" si="42"/>
        <v>82272</v>
      </c>
      <c r="Q334" s="109"/>
      <c r="R334" s="98">
        <f t="shared" si="43"/>
        <v>26808</v>
      </c>
      <c r="S334" s="99">
        <f t="shared" si="44"/>
        <v>1299.8953804056694</v>
      </c>
      <c r="T334" s="100">
        <f t="shared" si="45"/>
        <v>4.8489084616743859E-2</v>
      </c>
      <c r="U334" s="101">
        <f t="shared" si="46"/>
        <v>26808</v>
      </c>
      <c r="V334" s="102">
        <f t="shared" si="47"/>
        <v>80424</v>
      </c>
    </row>
    <row r="335" spans="1:22" s="149" customFormat="1" ht="99.95" customHeight="1" x14ac:dyDescent="0.35">
      <c r="A335" s="163"/>
      <c r="B335" s="163"/>
      <c r="C335" s="134"/>
      <c r="D335" s="163"/>
      <c r="E335" s="163"/>
      <c r="F335" s="163"/>
      <c r="G335" s="163"/>
      <c r="H335" s="163"/>
      <c r="I335" s="164"/>
      <c r="J335" s="163"/>
      <c r="K335" s="165"/>
      <c r="L335" s="166">
        <f>SUM(L2:L334)</f>
        <v>178996197.60000002</v>
      </c>
      <c r="M335" s="167"/>
      <c r="N335" s="166">
        <f>SUM(N2:N334)</f>
        <v>193617196.60000002</v>
      </c>
      <c r="O335" s="97"/>
      <c r="P335" s="166">
        <f>SUM(P2:P334)</f>
        <v>193187565.80000016</v>
      </c>
      <c r="Q335" s="168"/>
      <c r="R335" s="169" t="s">
        <v>646</v>
      </c>
      <c r="S335" s="169"/>
      <c r="T335" s="169"/>
      <c r="U335" s="169"/>
      <c r="V335" s="170">
        <f>SUM(V2:V334)</f>
        <v>188999999.66666669</v>
      </c>
    </row>
    <row r="336" spans="1:22" s="149" customFormat="1" ht="99.95" customHeight="1" x14ac:dyDescent="0.35">
      <c r="A336" s="171"/>
      <c r="B336" s="171"/>
      <c r="C336" s="97"/>
      <c r="D336" s="97"/>
      <c r="E336" s="171"/>
      <c r="F336" s="172"/>
      <c r="G336" s="171"/>
      <c r="H336" s="171"/>
      <c r="I336" s="109"/>
      <c r="J336" s="109"/>
      <c r="K336" s="173"/>
      <c r="M336" s="174"/>
      <c r="N336" s="109"/>
      <c r="O336" s="109"/>
      <c r="P336" s="109"/>
      <c r="Q336" s="175"/>
    </row>
    <row r="337" spans="1:17" s="149" customFormat="1" ht="99.95" customHeight="1" x14ac:dyDescent="0.35">
      <c r="A337" s="171"/>
      <c r="B337" s="171"/>
      <c r="C337" s="97"/>
      <c r="D337" s="97"/>
      <c r="E337" s="171"/>
      <c r="F337" s="172"/>
      <c r="G337" s="171"/>
      <c r="H337" s="171"/>
      <c r="I337" s="109"/>
      <c r="J337" s="109"/>
      <c r="K337" s="173"/>
      <c r="L337" s="173"/>
      <c r="M337" s="174"/>
      <c r="N337" s="109"/>
      <c r="O337" s="109"/>
      <c r="P337" s="109"/>
      <c r="Q337" s="109"/>
    </row>
    <row r="338" spans="1:17" s="149" customFormat="1" ht="99.95" customHeight="1" x14ac:dyDescent="0.35">
      <c r="A338" s="171"/>
      <c r="B338" s="171"/>
      <c r="C338" s="97"/>
      <c r="D338" s="97"/>
      <c r="E338" s="171"/>
      <c r="F338" s="172"/>
      <c r="G338" s="171"/>
      <c r="H338" s="171"/>
      <c r="I338" s="109"/>
      <c r="J338" s="109"/>
      <c r="K338" s="173"/>
      <c r="L338" s="173"/>
      <c r="M338" s="174"/>
      <c r="N338" s="109"/>
      <c r="O338" s="109"/>
      <c r="P338" s="109"/>
      <c r="Q338" s="109"/>
    </row>
    <row r="339" spans="1:17" s="149" customFormat="1" ht="99.95" customHeight="1" x14ac:dyDescent="0.35">
      <c r="A339" s="171"/>
      <c r="B339" s="171"/>
      <c r="C339" s="97"/>
      <c r="D339" s="97"/>
      <c r="E339" s="171"/>
      <c r="F339" s="172"/>
      <c r="G339" s="171"/>
      <c r="H339" s="171"/>
      <c r="I339" s="109"/>
      <c r="J339" s="109"/>
      <c r="K339" s="173"/>
      <c r="L339" s="173"/>
      <c r="M339" s="174"/>
      <c r="N339" s="109"/>
      <c r="O339" s="109"/>
      <c r="P339" s="109"/>
      <c r="Q339" s="109"/>
    </row>
    <row r="340" spans="1:17" s="149" customFormat="1" ht="99.95" customHeight="1" x14ac:dyDescent="0.35">
      <c r="A340" s="171"/>
      <c r="B340" s="171"/>
      <c r="C340" s="97"/>
      <c r="D340" s="97"/>
      <c r="E340" s="171"/>
      <c r="F340" s="172"/>
      <c r="G340" s="171"/>
      <c r="H340" s="171"/>
      <c r="I340" s="109"/>
      <c r="J340" s="109"/>
      <c r="K340" s="173"/>
      <c r="L340" s="173"/>
      <c r="M340" s="174"/>
      <c r="N340" s="109"/>
      <c r="O340" s="109"/>
      <c r="P340" s="109"/>
      <c r="Q340" s="109"/>
    </row>
    <row r="341" spans="1:17" s="149" customFormat="1" ht="99.95" customHeight="1" x14ac:dyDescent="0.35">
      <c r="A341" s="171"/>
      <c r="B341" s="171"/>
      <c r="C341" s="97"/>
      <c r="D341" s="97"/>
      <c r="E341" s="171"/>
      <c r="F341" s="172"/>
      <c r="G341" s="171"/>
      <c r="H341" s="171"/>
      <c r="I341" s="109"/>
      <c r="J341" s="109"/>
      <c r="K341" s="173"/>
      <c r="L341" s="173"/>
      <c r="M341" s="174"/>
      <c r="N341" s="109"/>
      <c r="O341" s="109"/>
      <c r="P341" s="109"/>
      <c r="Q341" s="109"/>
    </row>
    <row r="342" spans="1:17" s="149" customFormat="1" ht="99.95" customHeight="1" x14ac:dyDescent="0.35">
      <c r="A342" s="171"/>
      <c r="B342" s="171"/>
      <c r="C342" s="97"/>
      <c r="D342" s="97"/>
      <c r="E342" s="171"/>
      <c r="F342" s="172"/>
      <c r="G342" s="171"/>
      <c r="H342" s="171"/>
      <c r="I342" s="109"/>
      <c r="J342" s="109"/>
      <c r="K342" s="173"/>
      <c r="L342" s="173"/>
      <c r="M342" s="174"/>
      <c r="N342" s="109"/>
      <c r="O342" s="109"/>
      <c r="P342" s="109"/>
      <c r="Q342" s="109"/>
    </row>
    <row r="343" spans="1:17" s="149" customFormat="1" ht="99.95" customHeight="1" x14ac:dyDescent="0.35">
      <c r="A343" s="171"/>
      <c r="B343" s="171"/>
      <c r="C343" s="97"/>
      <c r="D343" s="97"/>
      <c r="E343" s="171"/>
      <c r="F343" s="172"/>
      <c r="G343" s="171"/>
      <c r="H343" s="171"/>
      <c r="I343" s="109"/>
      <c r="J343" s="109"/>
      <c r="K343" s="173"/>
      <c r="L343" s="173"/>
      <c r="M343" s="174"/>
      <c r="N343" s="109"/>
      <c r="O343" s="109"/>
      <c r="P343" s="109"/>
      <c r="Q343" s="109"/>
    </row>
    <row r="344" spans="1:17" s="149" customFormat="1" ht="99.95" customHeight="1" x14ac:dyDescent="0.35">
      <c r="A344" s="171"/>
      <c r="B344" s="171"/>
      <c r="C344" s="97"/>
      <c r="D344" s="97"/>
      <c r="E344" s="171"/>
      <c r="F344" s="172"/>
      <c r="G344" s="171"/>
      <c r="H344" s="171"/>
      <c r="I344" s="109"/>
      <c r="J344" s="109"/>
      <c r="K344" s="173"/>
      <c r="L344" s="173"/>
      <c r="M344" s="174"/>
      <c r="N344" s="109"/>
      <c r="O344" s="109"/>
      <c r="P344" s="109"/>
      <c r="Q344" s="109"/>
    </row>
    <row r="345" spans="1:17" s="149" customFormat="1" ht="99.95" customHeight="1" x14ac:dyDescent="0.35">
      <c r="A345" s="171"/>
      <c r="B345" s="171"/>
      <c r="C345" s="97"/>
      <c r="D345" s="97"/>
      <c r="E345" s="171"/>
      <c r="F345" s="172"/>
      <c r="G345" s="171"/>
      <c r="H345" s="171"/>
      <c r="I345" s="109"/>
      <c r="J345" s="109"/>
      <c r="K345" s="173"/>
      <c r="L345" s="173"/>
      <c r="M345" s="174"/>
      <c r="N345" s="109"/>
      <c r="O345" s="109"/>
      <c r="P345" s="109"/>
      <c r="Q345" s="109"/>
    </row>
    <row r="346" spans="1:17" s="149" customFormat="1" ht="99.95" customHeight="1" x14ac:dyDescent="0.35">
      <c r="A346" s="171"/>
      <c r="B346" s="171"/>
      <c r="C346" s="97"/>
      <c r="D346" s="97"/>
      <c r="E346" s="171"/>
      <c r="F346" s="172"/>
      <c r="G346" s="171"/>
      <c r="H346" s="171"/>
      <c r="I346" s="109"/>
      <c r="J346" s="109"/>
      <c r="K346" s="173"/>
      <c r="L346" s="173"/>
      <c r="M346" s="174"/>
      <c r="N346" s="109"/>
      <c r="O346" s="109"/>
      <c r="P346" s="109"/>
      <c r="Q346" s="109"/>
    </row>
    <row r="347" spans="1:17" s="149" customFormat="1" ht="99.95" customHeight="1" x14ac:dyDescent="0.35">
      <c r="A347" s="171"/>
      <c r="B347" s="171"/>
      <c r="C347" s="97"/>
      <c r="D347" s="97"/>
      <c r="E347" s="171"/>
      <c r="F347" s="172"/>
      <c r="G347" s="171"/>
      <c r="H347" s="171"/>
      <c r="I347" s="109"/>
      <c r="J347" s="109"/>
      <c r="K347" s="173"/>
      <c r="L347" s="173"/>
      <c r="M347" s="174"/>
      <c r="N347" s="109"/>
      <c r="O347" s="109"/>
      <c r="P347" s="109"/>
      <c r="Q347" s="109"/>
    </row>
    <row r="348" spans="1:17" s="149" customFormat="1" ht="99.95" customHeight="1" x14ac:dyDescent="0.35">
      <c r="A348" s="171"/>
      <c r="B348" s="171"/>
      <c r="C348" s="97"/>
      <c r="D348" s="97"/>
      <c r="E348" s="171"/>
      <c r="F348" s="172"/>
      <c r="G348" s="171"/>
      <c r="H348" s="171"/>
      <c r="I348" s="109"/>
      <c r="J348" s="109"/>
      <c r="K348" s="173"/>
      <c r="L348" s="173"/>
      <c r="M348" s="174"/>
      <c r="N348" s="109"/>
      <c r="O348" s="109"/>
      <c r="P348" s="109"/>
      <c r="Q348" s="109"/>
    </row>
    <row r="349" spans="1:17" s="149" customFormat="1" ht="99.95" customHeight="1" x14ac:dyDescent="0.35">
      <c r="A349" s="171"/>
      <c r="B349" s="171"/>
      <c r="C349" s="97"/>
      <c r="D349" s="97"/>
      <c r="E349" s="171"/>
      <c r="F349" s="172"/>
      <c r="G349" s="171"/>
      <c r="H349" s="171"/>
      <c r="I349" s="109"/>
      <c r="J349" s="109"/>
      <c r="K349" s="173"/>
      <c r="L349" s="173"/>
      <c r="M349" s="174"/>
      <c r="N349" s="109"/>
      <c r="O349" s="109"/>
      <c r="P349" s="109"/>
      <c r="Q349" s="109"/>
    </row>
    <row r="350" spans="1:17" s="149" customFormat="1" ht="99.95" customHeight="1" x14ac:dyDescent="0.35">
      <c r="A350" s="171"/>
      <c r="B350" s="171"/>
      <c r="C350" s="97"/>
      <c r="D350" s="97"/>
      <c r="E350" s="171"/>
      <c r="F350" s="172"/>
      <c r="G350" s="171"/>
      <c r="H350" s="171"/>
      <c r="I350" s="109"/>
      <c r="J350" s="109"/>
      <c r="K350" s="173"/>
      <c r="L350" s="173"/>
      <c r="M350" s="174"/>
      <c r="N350" s="109"/>
      <c r="O350" s="109"/>
      <c r="P350" s="109"/>
      <c r="Q350" s="109"/>
    </row>
    <row r="351" spans="1:17" s="149" customFormat="1" ht="99.95" customHeight="1" x14ac:dyDescent="0.35">
      <c r="A351" s="171"/>
      <c r="B351" s="171"/>
      <c r="C351" s="97"/>
      <c r="D351" s="97"/>
      <c r="E351" s="171"/>
      <c r="F351" s="172"/>
      <c r="G351" s="171"/>
      <c r="H351" s="171"/>
      <c r="I351" s="109"/>
      <c r="J351" s="109"/>
      <c r="K351" s="173"/>
      <c r="L351" s="173"/>
      <c r="M351" s="174"/>
      <c r="N351" s="109"/>
      <c r="O351" s="109"/>
      <c r="P351" s="109"/>
      <c r="Q351" s="109"/>
    </row>
    <row r="352" spans="1:17" s="149" customFormat="1" ht="99.95" customHeight="1" x14ac:dyDescent="0.35">
      <c r="A352" s="171"/>
      <c r="B352" s="171"/>
      <c r="C352" s="97"/>
      <c r="D352" s="97"/>
      <c r="E352" s="171"/>
      <c r="F352" s="172"/>
      <c r="G352" s="171"/>
      <c r="H352" s="171"/>
      <c r="I352" s="109"/>
      <c r="J352" s="109"/>
      <c r="K352" s="173"/>
      <c r="L352" s="173"/>
      <c r="M352" s="174"/>
      <c r="N352" s="109"/>
      <c r="O352" s="109"/>
      <c r="P352" s="109"/>
      <c r="Q352" s="109"/>
    </row>
    <row r="353" spans="1:17" s="149" customFormat="1" ht="99.95" customHeight="1" x14ac:dyDescent="0.35">
      <c r="A353" s="171"/>
      <c r="B353" s="171"/>
      <c r="C353" s="97"/>
      <c r="D353" s="97"/>
      <c r="E353" s="171"/>
      <c r="F353" s="172"/>
      <c r="G353" s="171"/>
      <c r="H353" s="171"/>
      <c r="I353" s="109"/>
      <c r="J353" s="109"/>
      <c r="K353" s="173"/>
      <c r="L353" s="173"/>
      <c r="M353" s="174"/>
      <c r="N353" s="109"/>
      <c r="O353" s="109"/>
      <c r="P353" s="109"/>
      <c r="Q353" s="109"/>
    </row>
    <row r="354" spans="1:17" s="149" customFormat="1" ht="99.95" customHeight="1" x14ac:dyDescent="0.35">
      <c r="A354" s="171"/>
      <c r="B354" s="171"/>
      <c r="C354" s="97"/>
      <c r="D354" s="97"/>
      <c r="E354" s="171"/>
      <c r="F354" s="172"/>
      <c r="G354" s="171"/>
      <c r="H354" s="171"/>
      <c r="I354" s="109"/>
      <c r="J354" s="109"/>
      <c r="K354" s="173"/>
      <c r="L354" s="173"/>
      <c r="M354" s="174"/>
      <c r="N354" s="109"/>
      <c r="O354" s="109"/>
      <c r="P354" s="109"/>
      <c r="Q354" s="109"/>
    </row>
    <row r="355" spans="1:17" s="149" customFormat="1" ht="99.95" customHeight="1" x14ac:dyDescent="0.35">
      <c r="A355" s="171"/>
      <c r="B355" s="171"/>
      <c r="C355" s="97"/>
      <c r="D355" s="97"/>
      <c r="E355" s="171"/>
      <c r="F355" s="172"/>
      <c r="G355" s="171"/>
      <c r="H355" s="171"/>
      <c r="I355" s="109"/>
      <c r="J355" s="109"/>
      <c r="K355" s="173"/>
      <c r="L355" s="173"/>
      <c r="M355" s="174"/>
      <c r="N355" s="109"/>
      <c r="O355" s="109"/>
      <c r="P355" s="109"/>
      <c r="Q355" s="109"/>
    </row>
    <row r="356" spans="1:17" s="149" customFormat="1" ht="99.95" customHeight="1" x14ac:dyDescent="0.35">
      <c r="A356" s="171"/>
      <c r="B356" s="171"/>
      <c r="C356" s="97"/>
      <c r="D356" s="97"/>
      <c r="E356" s="171"/>
      <c r="F356" s="172"/>
      <c r="G356" s="171"/>
      <c r="H356" s="171"/>
      <c r="I356" s="109"/>
      <c r="J356" s="109"/>
      <c r="K356" s="173"/>
      <c r="L356" s="173"/>
      <c r="M356" s="174"/>
      <c r="N356" s="109"/>
      <c r="O356" s="109"/>
      <c r="P356" s="109"/>
      <c r="Q356" s="109"/>
    </row>
    <row r="357" spans="1:17" s="149" customFormat="1" ht="99.95" customHeight="1" x14ac:dyDescent="0.35">
      <c r="A357" s="171"/>
      <c r="B357" s="171"/>
      <c r="C357" s="97"/>
      <c r="D357" s="97"/>
      <c r="E357" s="171"/>
      <c r="F357" s="172"/>
      <c r="G357" s="171"/>
      <c r="H357" s="171"/>
      <c r="I357" s="109"/>
      <c r="J357" s="109"/>
      <c r="K357" s="173"/>
      <c r="L357" s="173"/>
      <c r="M357" s="174"/>
      <c r="N357" s="109"/>
      <c r="O357" s="109"/>
      <c r="P357" s="109"/>
      <c r="Q357" s="109"/>
    </row>
    <row r="358" spans="1:17" s="149" customFormat="1" ht="99.95" customHeight="1" x14ac:dyDescent="0.35">
      <c r="A358" s="171"/>
      <c r="B358" s="171"/>
      <c r="C358" s="97"/>
      <c r="D358" s="97"/>
      <c r="E358" s="171"/>
      <c r="F358" s="172"/>
      <c r="G358" s="171"/>
      <c r="H358" s="171"/>
      <c r="I358" s="109"/>
      <c r="J358" s="109"/>
      <c r="K358" s="173"/>
      <c r="L358" s="173"/>
      <c r="M358" s="174"/>
      <c r="N358" s="109"/>
      <c r="O358" s="109"/>
      <c r="P358" s="109"/>
      <c r="Q358" s="109"/>
    </row>
    <row r="359" spans="1:17" s="149" customFormat="1" ht="99.95" customHeight="1" x14ac:dyDescent="0.35">
      <c r="A359" s="171"/>
      <c r="B359" s="171"/>
      <c r="C359" s="97"/>
      <c r="D359" s="97"/>
      <c r="E359" s="171"/>
      <c r="F359" s="172"/>
      <c r="G359" s="171"/>
      <c r="H359" s="171"/>
      <c r="I359" s="109"/>
      <c r="J359" s="109"/>
      <c r="K359" s="173"/>
      <c r="L359" s="173"/>
      <c r="M359" s="174"/>
      <c r="N359" s="109"/>
      <c r="O359" s="109"/>
      <c r="P359" s="109"/>
      <c r="Q359" s="109"/>
    </row>
    <row r="360" spans="1:17" s="149" customFormat="1" ht="99.95" customHeight="1" x14ac:dyDescent="0.35">
      <c r="A360" s="171"/>
      <c r="B360" s="171"/>
      <c r="C360" s="97"/>
      <c r="D360" s="97"/>
      <c r="E360" s="171"/>
      <c r="F360" s="172"/>
      <c r="G360" s="171"/>
      <c r="H360" s="171"/>
      <c r="I360" s="109"/>
      <c r="J360" s="109"/>
      <c r="K360" s="173"/>
      <c r="L360" s="173"/>
      <c r="M360" s="174"/>
      <c r="N360" s="109"/>
      <c r="O360" s="109"/>
      <c r="P360" s="109"/>
      <c r="Q360" s="109"/>
    </row>
    <row r="361" spans="1:17" s="149" customFormat="1" ht="99.95" customHeight="1" x14ac:dyDescent="0.35">
      <c r="A361" s="171"/>
      <c r="B361" s="171"/>
      <c r="C361" s="97"/>
      <c r="D361" s="97"/>
      <c r="E361" s="171"/>
      <c r="F361" s="172"/>
      <c r="G361" s="171"/>
      <c r="H361" s="171"/>
      <c r="I361" s="109"/>
      <c r="J361" s="109"/>
      <c r="K361" s="173"/>
      <c r="L361" s="173"/>
      <c r="M361" s="174"/>
      <c r="N361" s="109"/>
      <c r="O361" s="109"/>
      <c r="P361" s="109"/>
      <c r="Q361" s="109"/>
    </row>
    <row r="362" spans="1:17" s="149" customFormat="1" ht="99.95" customHeight="1" x14ac:dyDescent="0.35">
      <c r="A362" s="171"/>
      <c r="B362" s="171"/>
      <c r="C362" s="97"/>
      <c r="D362" s="97"/>
      <c r="E362" s="171"/>
      <c r="F362" s="172"/>
      <c r="G362" s="171"/>
      <c r="H362" s="171"/>
      <c r="I362" s="109"/>
      <c r="J362" s="109"/>
      <c r="K362" s="173"/>
      <c r="L362" s="173"/>
      <c r="M362" s="174"/>
      <c r="N362" s="109"/>
      <c r="O362" s="109"/>
      <c r="P362" s="109"/>
      <c r="Q362" s="109"/>
    </row>
    <row r="363" spans="1:17" s="149" customFormat="1" ht="99.95" customHeight="1" x14ac:dyDescent="0.35">
      <c r="A363" s="171"/>
      <c r="B363" s="171"/>
      <c r="C363" s="97"/>
      <c r="D363" s="97"/>
      <c r="E363" s="171"/>
      <c r="F363" s="172"/>
      <c r="G363" s="171"/>
      <c r="H363" s="171"/>
      <c r="I363" s="109"/>
      <c r="J363" s="109"/>
      <c r="K363" s="173"/>
      <c r="L363" s="173"/>
      <c r="M363" s="174"/>
      <c r="N363" s="109"/>
      <c r="O363" s="109"/>
      <c r="P363" s="109"/>
      <c r="Q363" s="109"/>
    </row>
    <row r="364" spans="1:17" s="149" customFormat="1" ht="99.95" customHeight="1" x14ac:dyDescent="0.35">
      <c r="A364" s="171"/>
      <c r="B364" s="171"/>
      <c r="C364" s="97"/>
      <c r="D364" s="97"/>
      <c r="E364" s="171"/>
      <c r="F364" s="172"/>
      <c r="G364" s="171"/>
      <c r="H364" s="171"/>
      <c r="I364" s="109"/>
      <c r="J364" s="109"/>
      <c r="K364" s="173"/>
      <c r="L364" s="173"/>
      <c r="M364" s="174"/>
      <c r="N364" s="109"/>
      <c r="O364" s="109"/>
      <c r="P364" s="109"/>
      <c r="Q364" s="109"/>
    </row>
    <row r="365" spans="1:17" s="149" customFormat="1" ht="99.95" customHeight="1" x14ac:dyDescent="0.35">
      <c r="A365" s="171"/>
      <c r="B365" s="171"/>
      <c r="C365" s="97"/>
      <c r="D365" s="97"/>
      <c r="E365" s="171"/>
      <c r="F365" s="172"/>
      <c r="G365" s="171"/>
      <c r="H365" s="171"/>
      <c r="I365" s="109"/>
      <c r="J365" s="109"/>
      <c r="K365" s="173"/>
      <c r="L365" s="173"/>
      <c r="M365" s="174"/>
      <c r="N365" s="109"/>
      <c r="O365" s="109"/>
      <c r="P365" s="109"/>
      <c r="Q365" s="109"/>
    </row>
    <row r="366" spans="1:17" s="149" customFormat="1" ht="99.95" customHeight="1" x14ac:dyDescent="0.35">
      <c r="A366" s="171"/>
      <c r="B366" s="171"/>
      <c r="C366" s="97"/>
      <c r="D366" s="97"/>
      <c r="E366" s="171"/>
      <c r="F366" s="172"/>
      <c r="G366" s="171"/>
      <c r="H366" s="171"/>
      <c r="I366" s="109"/>
      <c r="J366" s="109"/>
      <c r="K366" s="173"/>
      <c r="L366" s="173"/>
      <c r="M366" s="174"/>
      <c r="N366" s="109"/>
      <c r="O366" s="109"/>
      <c r="P366" s="109"/>
      <c r="Q366" s="109"/>
    </row>
    <row r="367" spans="1:17" s="149" customFormat="1" ht="99.95" customHeight="1" x14ac:dyDescent="0.35">
      <c r="A367" s="171"/>
      <c r="B367" s="171"/>
      <c r="C367" s="97"/>
      <c r="D367" s="97"/>
      <c r="E367" s="171"/>
      <c r="F367" s="172"/>
      <c r="G367" s="171"/>
      <c r="H367" s="171"/>
      <c r="I367" s="109"/>
      <c r="J367" s="109"/>
      <c r="K367" s="173"/>
      <c r="L367" s="173"/>
      <c r="M367" s="174"/>
      <c r="N367" s="109"/>
      <c r="O367" s="109"/>
      <c r="P367" s="109"/>
      <c r="Q367" s="109"/>
    </row>
    <row r="368" spans="1:17" s="149" customFormat="1" ht="99.95" customHeight="1" x14ac:dyDescent="0.35">
      <c r="A368" s="171"/>
      <c r="B368" s="171"/>
      <c r="C368" s="97"/>
      <c r="D368" s="97"/>
      <c r="E368" s="171"/>
      <c r="F368" s="172"/>
      <c r="G368" s="171"/>
      <c r="H368" s="171"/>
      <c r="I368" s="109"/>
      <c r="J368" s="109"/>
      <c r="K368" s="173"/>
      <c r="L368" s="173"/>
      <c r="M368" s="174"/>
      <c r="N368" s="109"/>
      <c r="O368" s="109"/>
      <c r="P368" s="109"/>
      <c r="Q368" s="109"/>
    </row>
    <row r="369" spans="1:17" s="149" customFormat="1" ht="99.95" customHeight="1" x14ac:dyDescent="0.35">
      <c r="A369" s="171"/>
      <c r="B369" s="171"/>
      <c r="C369" s="97"/>
      <c r="D369" s="97"/>
      <c r="E369" s="171"/>
      <c r="F369" s="172"/>
      <c r="G369" s="171"/>
      <c r="H369" s="171"/>
      <c r="I369" s="109"/>
      <c r="J369" s="109"/>
      <c r="K369" s="173"/>
      <c r="L369" s="173"/>
      <c r="M369" s="174"/>
      <c r="N369" s="109"/>
      <c r="O369" s="109"/>
      <c r="P369" s="109"/>
      <c r="Q369" s="109"/>
    </row>
    <row r="370" spans="1:17" s="149" customFormat="1" ht="99.95" customHeight="1" x14ac:dyDescent="0.35">
      <c r="A370" s="171"/>
      <c r="B370" s="171"/>
      <c r="C370" s="97"/>
      <c r="D370" s="97"/>
      <c r="E370" s="171"/>
      <c r="F370" s="172"/>
      <c r="G370" s="171"/>
      <c r="H370" s="171"/>
      <c r="I370" s="109"/>
      <c r="J370" s="109"/>
      <c r="K370" s="173"/>
      <c r="L370" s="173"/>
      <c r="M370" s="174"/>
      <c r="N370" s="109"/>
      <c r="O370" s="109"/>
      <c r="P370" s="109"/>
      <c r="Q370" s="109"/>
    </row>
    <row r="371" spans="1:17" s="149" customFormat="1" ht="99.95" customHeight="1" x14ac:dyDescent="0.35">
      <c r="A371" s="171"/>
      <c r="B371" s="171"/>
      <c r="C371" s="97"/>
      <c r="D371" s="97"/>
      <c r="E371" s="171"/>
      <c r="F371" s="172"/>
      <c r="G371" s="171"/>
      <c r="H371" s="171"/>
      <c r="I371" s="109"/>
      <c r="J371" s="109"/>
      <c r="K371" s="173"/>
      <c r="L371" s="173"/>
      <c r="M371" s="174"/>
      <c r="N371" s="109"/>
      <c r="O371" s="109"/>
      <c r="P371" s="109"/>
      <c r="Q371" s="109"/>
    </row>
    <row r="372" spans="1:17" s="149" customFormat="1" ht="99.95" customHeight="1" x14ac:dyDescent="0.35">
      <c r="A372" s="171"/>
      <c r="B372" s="171"/>
      <c r="C372" s="97"/>
      <c r="D372" s="97"/>
      <c r="E372" s="171"/>
      <c r="F372" s="172"/>
      <c r="G372" s="171"/>
      <c r="H372" s="171"/>
      <c r="I372" s="109"/>
      <c r="J372" s="109"/>
      <c r="K372" s="173"/>
      <c r="L372" s="173"/>
      <c r="M372" s="174"/>
      <c r="N372" s="109"/>
      <c r="O372" s="109"/>
      <c r="P372" s="109"/>
      <c r="Q372" s="109"/>
    </row>
    <row r="373" spans="1:17" s="149" customFormat="1" ht="99.95" customHeight="1" x14ac:dyDescent="0.35">
      <c r="A373" s="171"/>
      <c r="B373" s="171"/>
      <c r="C373" s="97"/>
      <c r="D373" s="97"/>
      <c r="E373" s="171"/>
      <c r="F373" s="172"/>
      <c r="G373" s="171"/>
      <c r="H373" s="171"/>
      <c r="I373" s="109"/>
      <c r="J373" s="109"/>
      <c r="K373" s="173"/>
      <c r="L373" s="173"/>
      <c r="M373" s="174"/>
      <c r="N373" s="109"/>
      <c r="O373" s="109"/>
      <c r="P373" s="109"/>
      <c r="Q373" s="109"/>
    </row>
    <row r="374" spans="1:17" s="149" customFormat="1" ht="99.95" customHeight="1" x14ac:dyDescent="0.35">
      <c r="A374" s="171"/>
      <c r="B374" s="171"/>
      <c r="C374" s="97"/>
      <c r="D374" s="97"/>
      <c r="E374" s="171"/>
      <c r="F374" s="172"/>
      <c r="G374" s="171"/>
      <c r="H374" s="171"/>
      <c r="I374" s="109"/>
      <c r="J374" s="109"/>
      <c r="K374" s="173"/>
      <c r="L374" s="173"/>
      <c r="M374" s="174"/>
      <c r="N374" s="109"/>
      <c r="O374" s="109"/>
      <c r="P374" s="109"/>
      <c r="Q374" s="109"/>
    </row>
    <row r="375" spans="1:17" s="149" customFormat="1" ht="99.95" customHeight="1" x14ac:dyDescent="0.35">
      <c r="A375" s="171"/>
      <c r="B375" s="171"/>
      <c r="C375" s="97"/>
      <c r="D375" s="97"/>
      <c r="E375" s="171"/>
      <c r="F375" s="172"/>
      <c r="G375" s="171"/>
      <c r="H375" s="171"/>
      <c r="I375" s="109"/>
      <c r="J375" s="109"/>
      <c r="K375" s="173"/>
      <c r="L375" s="173"/>
      <c r="M375" s="174"/>
      <c r="N375" s="109"/>
      <c r="O375" s="109"/>
      <c r="P375" s="109"/>
      <c r="Q375" s="109"/>
    </row>
    <row r="376" spans="1:17" s="149" customFormat="1" ht="99.95" customHeight="1" x14ac:dyDescent="0.35">
      <c r="A376" s="171"/>
      <c r="B376" s="171"/>
      <c r="C376" s="97"/>
      <c r="D376" s="97"/>
      <c r="E376" s="171"/>
      <c r="F376" s="172"/>
      <c r="G376" s="171"/>
      <c r="H376" s="171"/>
      <c r="I376" s="109"/>
      <c r="J376" s="109"/>
      <c r="K376" s="173"/>
      <c r="L376" s="173"/>
      <c r="M376" s="174"/>
      <c r="N376" s="109"/>
      <c r="O376" s="109"/>
      <c r="P376" s="109"/>
      <c r="Q376" s="109"/>
    </row>
    <row r="377" spans="1:17" s="149" customFormat="1" ht="99.95" customHeight="1" x14ac:dyDescent="0.35">
      <c r="A377" s="171"/>
      <c r="B377" s="171"/>
      <c r="C377" s="97"/>
      <c r="D377" s="97"/>
      <c r="E377" s="171"/>
      <c r="F377" s="172"/>
      <c r="G377" s="171"/>
      <c r="H377" s="171"/>
      <c r="I377" s="109"/>
      <c r="J377" s="109"/>
      <c r="K377" s="173"/>
      <c r="L377" s="173"/>
      <c r="M377" s="174"/>
      <c r="N377" s="109"/>
      <c r="O377" s="109"/>
      <c r="P377" s="109"/>
      <c r="Q377" s="109"/>
    </row>
    <row r="378" spans="1:17" s="149" customFormat="1" ht="99.95" customHeight="1" x14ac:dyDescent="0.35">
      <c r="A378" s="171"/>
      <c r="B378" s="171"/>
      <c r="C378" s="97"/>
      <c r="D378" s="97"/>
      <c r="E378" s="171"/>
      <c r="F378" s="172"/>
      <c r="G378" s="171"/>
      <c r="H378" s="171"/>
      <c r="I378" s="109"/>
      <c r="J378" s="109"/>
      <c r="K378" s="173"/>
      <c r="L378" s="173"/>
      <c r="M378" s="174"/>
      <c r="N378" s="109"/>
      <c r="O378" s="109"/>
      <c r="P378" s="109"/>
      <c r="Q378" s="109"/>
    </row>
    <row r="379" spans="1:17" s="149" customFormat="1" ht="99.95" customHeight="1" x14ac:dyDescent="0.35">
      <c r="A379" s="171"/>
      <c r="B379" s="171"/>
      <c r="C379" s="97"/>
      <c r="D379" s="97"/>
      <c r="E379" s="171"/>
      <c r="F379" s="172"/>
      <c r="G379" s="171"/>
      <c r="H379" s="171"/>
      <c r="I379" s="109"/>
      <c r="J379" s="109"/>
      <c r="K379" s="173"/>
      <c r="L379" s="173"/>
      <c r="M379" s="174"/>
      <c r="N379" s="109"/>
      <c r="O379" s="109"/>
      <c r="P379" s="109"/>
      <c r="Q379" s="109"/>
    </row>
    <row r="380" spans="1:17" s="149" customFormat="1" ht="99.95" customHeight="1" x14ac:dyDescent="0.35">
      <c r="A380" s="171"/>
      <c r="B380" s="171"/>
      <c r="C380" s="97"/>
      <c r="D380" s="97"/>
      <c r="E380" s="171"/>
      <c r="F380" s="172"/>
      <c r="G380" s="171"/>
      <c r="H380" s="171"/>
      <c r="I380" s="109"/>
      <c r="J380" s="109"/>
      <c r="K380" s="173"/>
      <c r="L380" s="173"/>
      <c r="M380" s="174"/>
      <c r="N380" s="109"/>
      <c r="O380" s="109"/>
      <c r="P380" s="109"/>
      <c r="Q380" s="109"/>
    </row>
    <row r="381" spans="1:17" s="149" customFormat="1" ht="99.95" customHeight="1" x14ac:dyDescent="0.35">
      <c r="A381" s="171"/>
      <c r="B381" s="171"/>
      <c r="C381" s="97"/>
      <c r="D381" s="97"/>
      <c r="E381" s="171"/>
      <c r="F381" s="172"/>
      <c r="G381" s="171"/>
      <c r="H381" s="171"/>
      <c r="I381" s="109"/>
      <c r="J381" s="109"/>
      <c r="K381" s="173"/>
      <c r="L381" s="173"/>
      <c r="M381" s="174"/>
      <c r="N381" s="109"/>
      <c r="O381" s="109"/>
      <c r="P381" s="109"/>
      <c r="Q381" s="109"/>
    </row>
    <row r="382" spans="1:17" s="149" customFormat="1" ht="99.95" customHeight="1" x14ac:dyDescent="0.35">
      <c r="A382" s="171"/>
      <c r="B382" s="171"/>
      <c r="C382" s="97"/>
      <c r="D382" s="97"/>
      <c r="E382" s="171"/>
      <c r="F382" s="172"/>
      <c r="G382" s="171"/>
      <c r="H382" s="171"/>
      <c r="I382" s="109"/>
      <c r="J382" s="109"/>
      <c r="K382" s="173"/>
      <c r="L382" s="173"/>
      <c r="M382" s="174"/>
      <c r="N382" s="109"/>
      <c r="O382" s="109"/>
      <c r="P382" s="109"/>
      <c r="Q382" s="109"/>
    </row>
    <row r="383" spans="1:17" s="149" customFormat="1" ht="99.95" customHeight="1" x14ac:dyDescent="0.35">
      <c r="A383" s="171"/>
      <c r="B383" s="171"/>
      <c r="C383" s="97"/>
      <c r="D383" s="97"/>
      <c r="E383" s="171"/>
      <c r="F383" s="172"/>
      <c r="G383" s="171"/>
      <c r="H383" s="171"/>
      <c r="I383" s="109"/>
      <c r="J383" s="109"/>
      <c r="K383" s="173"/>
      <c r="L383" s="173"/>
      <c r="M383" s="174"/>
      <c r="N383" s="109"/>
      <c r="O383" s="109"/>
      <c r="P383" s="109"/>
      <c r="Q383" s="109"/>
    </row>
    <row r="384" spans="1:17" s="149" customFormat="1" ht="99.95" customHeight="1" x14ac:dyDescent="0.35">
      <c r="A384" s="171"/>
      <c r="B384" s="171"/>
      <c r="C384" s="97"/>
      <c r="D384" s="97"/>
      <c r="E384" s="171"/>
      <c r="F384" s="172"/>
      <c r="G384" s="171"/>
      <c r="H384" s="171"/>
      <c r="I384" s="109"/>
      <c r="J384" s="109"/>
      <c r="K384" s="173"/>
      <c r="L384" s="173"/>
      <c r="M384" s="174"/>
      <c r="N384" s="109"/>
      <c r="O384" s="109"/>
      <c r="P384" s="109"/>
      <c r="Q384" s="109"/>
    </row>
    <row r="385" spans="1:17" s="149" customFormat="1" ht="99.95" customHeight="1" x14ac:dyDescent="0.35">
      <c r="A385" s="171"/>
      <c r="B385" s="171"/>
      <c r="C385" s="97"/>
      <c r="D385" s="97"/>
      <c r="E385" s="171"/>
      <c r="F385" s="172"/>
      <c r="G385" s="171"/>
      <c r="H385" s="171"/>
      <c r="I385" s="109"/>
      <c r="J385" s="109"/>
      <c r="K385" s="173"/>
      <c r="L385" s="173"/>
      <c r="M385" s="174"/>
      <c r="N385" s="109"/>
      <c r="O385" s="109"/>
      <c r="P385" s="109"/>
      <c r="Q385" s="109"/>
    </row>
    <row r="386" spans="1:17" s="149" customFormat="1" ht="99.95" customHeight="1" x14ac:dyDescent="0.35">
      <c r="A386" s="171"/>
      <c r="B386" s="171"/>
      <c r="C386" s="97"/>
      <c r="D386" s="97"/>
      <c r="E386" s="171"/>
      <c r="F386" s="172"/>
      <c r="G386" s="171"/>
      <c r="H386" s="171"/>
      <c r="I386" s="109"/>
      <c r="J386" s="109"/>
      <c r="K386" s="173"/>
      <c r="L386" s="173"/>
      <c r="M386" s="174"/>
      <c r="N386" s="109"/>
      <c r="O386" s="109"/>
      <c r="P386" s="109"/>
      <c r="Q386" s="109"/>
    </row>
    <row r="387" spans="1:17" s="149" customFormat="1" ht="99.95" customHeight="1" x14ac:dyDescent="0.35">
      <c r="A387" s="171"/>
      <c r="B387" s="171"/>
      <c r="C387" s="97"/>
      <c r="D387" s="97"/>
      <c r="E387" s="171"/>
      <c r="F387" s="172"/>
      <c r="G387" s="171"/>
      <c r="H387" s="171"/>
      <c r="I387" s="109"/>
      <c r="J387" s="109"/>
      <c r="K387" s="173"/>
      <c r="L387" s="173"/>
      <c r="M387" s="174"/>
      <c r="N387" s="109"/>
      <c r="O387" s="109"/>
      <c r="P387" s="109"/>
      <c r="Q387" s="109"/>
    </row>
    <row r="388" spans="1:17" s="149" customFormat="1" ht="99.95" customHeight="1" x14ac:dyDescent="0.35">
      <c r="A388" s="171"/>
      <c r="B388" s="171"/>
      <c r="C388" s="97"/>
      <c r="D388" s="97"/>
      <c r="E388" s="171"/>
      <c r="F388" s="172"/>
      <c r="G388" s="171"/>
      <c r="H388" s="171"/>
      <c r="I388" s="109"/>
      <c r="J388" s="109"/>
      <c r="K388" s="173"/>
      <c r="L388" s="173"/>
      <c r="M388" s="174"/>
      <c r="N388" s="109"/>
      <c r="O388" s="109"/>
      <c r="P388" s="109"/>
      <c r="Q388" s="109"/>
    </row>
    <row r="389" spans="1:17" s="149" customFormat="1" ht="99.95" customHeight="1" x14ac:dyDescent="0.35">
      <c r="A389" s="171"/>
      <c r="B389" s="171"/>
      <c r="C389" s="97"/>
      <c r="D389" s="97"/>
      <c r="E389" s="171"/>
      <c r="F389" s="172"/>
      <c r="G389" s="171"/>
      <c r="H389" s="171"/>
      <c r="I389" s="109"/>
      <c r="J389" s="109"/>
      <c r="K389" s="173"/>
      <c r="L389" s="173"/>
      <c r="M389" s="174"/>
      <c r="N389" s="109"/>
      <c r="O389" s="109"/>
      <c r="P389" s="109"/>
      <c r="Q389" s="109"/>
    </row>
    <row r="390" spans="1:17" s="149" customFormat="1" ht="99.95" customHeight="1" x14ac:dyDescent="0.35">
      <c r="A390" s="171"/>
      <c r="B390" s="171"/>
      <c r="C390" s="97"/>
      <c r="D390" s="97"/>
      <c r="E390" s="171"/>
      <c r="F390" s="172"/>
      <c r="G390" s="171"/>
      <c r="H390" s="171"/>
      <c r="I390" s="109"/>
      <c r="J390" s="109"/>
      <c r="K390" s="173"/>
      <c r="L390" s="173"/>
      <c r="M390" s="174"/>
      <c r="N390" s="109"/>
      <c r="O390" s="109"/>
      <c r="P390" s="109"/>
      <c r="Q390" s="109"/>
    </row>
    <row r="391" spans="1:17" s="149" customFormat="1" ht="99.95" customHeight="1" x14ac:dyDescent="0.35">
      <c r="A391" s="171"/>
      <c r="B391" s="171"/>
      <c r="C391" s="97"/>
      <c r="D391" s="97"/>
      <c r="E391" s="171"/>
      <c r="F391" s="172"/>
      <c r="G391" s="171"/>
      <c r="H391" s="171"/>
      <c r="I391" s="109"/>
      <c r="J391" s="109"/>
      <c r="K391" s="173"/>
      <c r="L391" s="173"/>
      <c r="M391" s="174"/>
      <c r="N391" s="109"/>
      <c r="O391" s="109"/>
      <c r="P391" s="109"/>
      <c r="Q391" s="109"/>
    </row>
    <row r="392" spans="1:17" s="149" customFormat="1" ht="99.95" customHeight="1" x14ac:dyDescent="0.35">
      <c r="A392" s="171"/>
      <c r="B392" s="171"/>
      <c r="C392" s="97"/>
      <c r="D392" s="97"/>
      <c r="E392" s="171"/>
      <c r="F392" s="172"/>
      <c r="G392" s="171"/>
      <c r="H392" s="171"/>
      <c r="I392" s="109"/>
      <c r="J392" s="109"/>
      <c r="K392" s="173"/>
      <c r="L392" s="173"/>
      <c r="M392" s="174"/>
      <c r="N392" s="109"/>
      <c r="O392" s="109"/>
      <c r="P392" s="109"/>
      <c r="Q392" s="109"/>
    </row>
    <row r="393" spans="1:17" s="149" customFormat="1" ht="99.95" customHeight="1" x14ac:dyDescent="0.35">
      <c r="A393" s="171"/>
      <c r="B393" s="171"/>
      <c r="C393" s="97"/>
      <c r="D393" s="97"/>
      <c r="E393" s="171"/>
      <c r="F393" s="172"/>
      <c r="G393" s="171"/>
      <c r="H393" s="171"/>
      <c r="I393" s="109"/>
      <c r="J393" s="109"/>
      <c r="K393" s="173"/>
      <c r="L393" s="173"/>
      <c r="M393" s="174"/>
      <c r="N393" s="109"/>
      <c r="O393" s="109"/>
      <c r="P393" s="109"/>
      <c r="Q393" s="109"/>
    </row>
    <row r="394" spans="1:17" s="149" customFormat="1" ht="99.95" customHeight="1" x14ac:dyDescent="0.35">
      <c r="A394" s="171"/>
      <c r="B394" s="171"/>
      <c r="C394" s="97"/>
      <c r="D394" s="97"/>
      <c r="E394" s="171"/>
      <c r="F394" s="172"/>
      <c r="G394" s="171"/>
      <c r="H394" s="171"/>
      <c r="I394" s="109"/>
      <c r="J394" s="109"/>
      <c r="K394" s="173"/>
      <c r="L394" s="173"/>
      <c r="M394" s="174"/>
      <c r="N394" s="109"/>
      <c r="O394" s="109"/>
      <c r="P394" s="109"/>
      <c r="Q394" s="109"/>
    </row>
    <row r="395" spans="1:17" s="149" customFormat="1" ht="99.95" customHeight="1" x14ac:dyDescent="0.35">
      <c r="A395" s="171"/>
      <c r="B395" s="171"/>
      <c r="C395" s="97"/>
      <c r="D395" s="97"/>
      <c r="E395" s="171"/>
      <c r="F395" s="172"/>
      <c r="G395" s="171"/>
      <c r="H395" s="171"/>
      <c r="I395" s="109"/>
      <c r="J395" s="109"/>
      <c r="K395" s="173"/>
      <c r="L395" s="173"/>
      <c r="M395" s="174"/>
      <c r="N395" s="109"/>
      <c r="O395" s="109"/>
      <c r="P395" s="109"/>
      <c r="Q395" s="109"/>
    </row>
    <row r="396" spans="1:17" s="149" customFormat="1" ht="99.95" customHeight="1" x14ac:dyDescent="0.35">
      <c r="A396" s="171"/>
      <c r="B396" s="171"/>
      <c r="C396" s="97"/>
      <c r="D396" s="97"/>
      <c r="E396" s="171"/>
      <c r="F396" s="172"/>
      <c r="G396" s="171"/>
      <c r="H396" s="171"/>
      <c r="I396" s="109"/>
      <c r="J396" s="109"/>
      <c r="K396" s="173"/>
      <c r="L396" s="173"/>
      <c r="M396" s="174"/>
      <c r="N396" s="109"/>
      <c r="O396" s="109"/>
      <c r="P396" s="109"/>
      <c r="Q396" s="109"/>
    </row>
    <row r="397" spans="1:17" s="149" customFormat="1" ht="99.95" customHeight="1" x14ac:dyDescent="0.35">
      <c r="A397" s="171"/>
      <c r="B397" s="171"/>
      <c r="C397" s="97"/>
      <c r="D397" s="97"/>
      <c r="E397" s="171"/>
      <c r="F397" s="172"/>
      <c r="G397" s="171"/>
      <c r="H397" s="171"/>
      <c r="I397" s="109"/>
      <c r="J397" s="109"/>
      <c r="K397" s="173"/>
      <c r="L397" s="173"/>
      <c r="M397" s="174"/>
      <c r="N397" s="109"/>
      <c r="O397" s="109"/>
      <c r="P397" s="109"/>
      <c r="Q397" s="109"/>
    </row>
    <row r="398" spans="1:17" s="149" customFormat="1" ht="99.95" customHeight="1" x14ac:dyDescent="0.35">
      <c r="A398" s="171"/>
      <c r="B398" s="171"/>
      <c r="C398" s="97"/>
      <c r="D398" s="97"/>
      <c r="E398" s="171"/>
      <c r="F398" s="172"/>
      <c r="G398" s="171"/>
      <c r="H398" s="171"/>
      <c r="I398" s="109"/>
      <c r="J398" s="109"/>
      <c r="K398" s="173"/>
      <c r="L398" s="173"/>
      <c r="M398" s="174"/>
      <c r="N398" s="109"/>
      <c r="O398" s="109"/>
      <c r="P398" s="109"/>
      <c r="Q398" s="109"/>
    </row>
    <row r="399" spans="1:17" s="149" customFormat="1" ht="99.95" customHeight="1" x14ac:dyDescent="0.35">
      <c r="A399" s="171"/>
      <c r="B399" s="171"/>
      <c r="C399" s="97"/>
      <c r="D399" s="97"/>
      <c r="E399" s="171"/>
      <c r="F399" s="172"/>
      <c r="G399" s="171"/>
      <c r="H399" s="171"/>
      <c r="I399" s="109"/>
      <c r="J399" s="109"/>
      <c r="K399" s="173"/>
      <c r="L399" s="173"/>
      <c r="M399" s="174"/>
      <c r="N399" s="109"/>
      <c r="O399" s="109"/>
      <c r="P399" s="109"/>
      <c r="Q399" s="109"/>
    </row>
    <row r="400" spans="1:17" s="149" customFormat="1" ht="99.95" customHeight="1" x14ac:dyDescent="0.35">
      <c r="A400" s="171"/>
      <c r="B400" s="171"/>
      <c r="C400" s="97"/>
      <c r="D400" s="97"/>
      <c r="E400" s="171"/>
      <c r="F400" s="172"/>
      <c r="G400" s="171"/>
      <c r="H400" s="171"/>
      <c r="I400" s="109"/>
      <c r="J400" s="109"/>
      <c r="K400" s="173"/>
      <c r="L400" s="173"/>
      <c r="M400" s="174"/>
      <c r="N400" s="109"/>
      <c r="O400" s="109"/>
      <c r="P400" s="109"/>
      <c r="Q400" s="109"/>
    </row>
    <row r="401" spans="1:17" s="149" customFormat="1" ht="99.95" customHeight="1" x14ac:dyDescent="0.35">
      <c r="A401" s="171"/>
      <c r="B401" s="171"/>
      <c r="C401" s="97"/>
      <c r="D401" s="97"/>
      <c r="E401" s="171"/>
      <c r="F401" s="172"/>
      <c r="G401" s="171"/>
      <c r="H401" s="171"/>
      <c r="I401" s="109"/>
      <c r="J401" s="109"/>
      <c r="K401" s="173"/>
      <c r="L401" s="173"/>
      <c r="M401" s="174"/>
      <c r="N401" s="109"/>
      <c r="O401" s="109"/>
      <c r="P401" s="109"/>
      <c r="Q401" s="109"/>
    </row>
    <row r="402" spans="1:17" s="149" customFormat="1" ht="99.95" customHeight="1" x14ac:dyDescent="0.35">
      <c r="A402" s="171"/>
      <c r="B402" s="171"/>
      <c r="C402" s="97"/>
      <c r="D402" s="97"/>
      <c r="E402" s="171"/>
      <c r="F402" s="172"/>
      <c r="G402" s="171"/>
      <c r="H402" s="171"/>
      <c r="I402" s="109"/>
      <c r="J402" s="109"/>
      <c r="K402" s="173"/>
      <c r="L402" s="173"/>
      <c r="M402" s="174"/>
      <c r="N402" s="109"/>
      <c r="O402" s="109"/>
      <c r="P402" s="109"/>
      <c r="Q402" s="109"/>
    </row>
    <row r="403" spans="1:17" s="149" customFormat="1" ht="99.95" customHeight="1" x14ac:dyDescent="0.35">
      <c r="A403" s="171"/>
      <c r="B403" s="171"/>
      <c r="C403" s="97"/>
      <c r="D403" s="97"/>
      <c r="E403" s="171"/>
      <c r="F403" s="172"/>
      <c r="G403" s="171"/>
      <c r="H403" s="171"/>
      <c r="I403" s="109"/>
      <c r="J403" s="109"/>
      <c r="K403" s="173"/>
      <c r="L403" s="173"/>
      <c r="M403" s="174"/>
      <c r="N403" s="109"/>
      <c r="O403" s="109"/>
      <c r="P403" s="109"/>
      <c r="Q403" s="109"/>
    </row>
    <row r="404" spans="1:17" s="149" customFormat="1" ht="99.95" customHeight="1" x14ac:dyDescent="0.35">
      <c r="A404" s="171"/>
      <c r="B404" s="171"/>
      <c r="C404" s="97"/>
      <c r="D404" s="97"/>
      <c r="E404" s="171"/>
      <c r="F404" s="172"/>
      <c r="G404" s="171"/>
      <c r="H404" s="171"/>
      <c r="I404" s="109"/>
      <c r="J404" s="109"/>
      <c r="K404" s="173"/>
      <c r="L404" s="173"/>
      <c r="M404" s="174"/>
      <c r="N404" s="109"/>
      <c r="O404" s="109"/>
      <c r="P404" s="109"/>
      <c r="Q404" s="109"/>
    </row>
    <row r="405" spans="1:17" s="149" customFormat="1" ht="99.95" customHeight="1" x14ac:dyDescent="0.35">
      <c r="A405" s="171"/>
      <c r="B405" s="171"/>
      <c r="C405" s="97"/>
      <c r="D405" s="97"/>
      <c r="E405" s="171"/>
      <c r="F405" s="172"/>
      <c r="G405" s="171"/>
      <c r="H405" s="171"/>
      <c r="I405" s="109"/>
      <c r="J405" s="109"/>
      <c r="K405" s="173"/>
      <c r="L405" s="173"/>
      <c r="M405" s="174"/>
      <c r="N405" s="109"/>
      <c r="O405" s="109"/>
      <c r="P405" s="109"/>
      <c r="Q405" s="109"/>
    </row>
    <row r="406" spans="1:17" s="149" customFormat="1" ht="99.95" customHeight="1" x14ac:dyDescent="0.35">
      <c r="A406" s="171"/>
      <c r="B406" s="171"/>
      <c r="C406" s="97"/>
      <c r="D406" s="97"/>
      <c r="E406" s="171"/>
      <c r="F406" s="172"/>
      <c r="G406" s="171"/>
      <c r="H406" s="171"/>
      <c r="I406" s="109"/>
      <c r="J406" s="109"/>
      <c r="K406" s="173"/>
      <c r="L406" s="173"/>
      <c r="M406" s="174"/>
      <c r="N406" s="109"/>
      <c r="O406" s="109"/>
      <c r="P406" s="109"/>
      <c r="Q406" s="109"/>
    </row>
    <row r="407" spans="1:17" s="149" customFormat="1" ht="99.95" customHeight="1" x14ac:dyDescent="0.35">
      <c r="A407" s="171"/>
      <c r="B407" s="171"/>
      <c r="C407" s="97"/>
      <c r="D407" s="97"/>
      <c r="E407" s="171"/>
      <c r="F407" s="172"/>
      <c r="G407" s="171"/>
      <c r="H407" s="171"/>
      <c r="I407" s="109"/>
      <c r="J407" s="109"/>
      <c r="K407" s="173"/>
      <c r="L407" s="173"/>
      <c r="M407" s="174"/>
      <c r="N407" s="109"/>
      <c r="O407" s="109"/>
      <c r="P407" s="109"/>
      <c r="Q407" s="109"/>
    </row>
    <row r="408" spans="1:17" s="149" customFormat="1" ht="99.95" customHeight="1" x14ac:dyDescent="0.35">
      <c r="A408" s="171"/>
      <c r="B408" s="171"/>
      <c r="C408" s="97"/>
      <c r="D408" s="97"/>
      <c r="E408" s="171"/>
      <c r="F408" s="172"/>
      <c r="G408" s="171"/>
      <c r="H408" s="171"/>
      <c r="I408" s="109"/>
      <c r="J408" s="109"/>
      <c r="K408" s="173"/>
      <c r="L408" s="173"/>
      <c r="M408" s="174"/>
      <c r="N408" s="109"/>
      <c r="O408" s="109"/>
      <c r="P408" s="109"/>
      <c r="Q408" s="109"/>
    </row>
    <row r="409" spans="1:17" s="149" customFormat="1" ht="99.95" customHeight="1" x14ac:dyDescent="0.35">
      <c r="A409" s="171"/>
      <c r="B409" s="171"/>
      <c r="C409" s="97"/>
      <c r="D409" s="97"/>
      <c r="E409" s="171"/>
      <c r="F409" s="172"/>
      <c r="G409" s="171"/>
      <c r="H409" s="171"/>
      <c r="I409" s="109"/>
      <c r="J409" s="109"/>
      <c r="K409" s="173"/>
      <c r="L409" s="173"/>
      <c r="M409" s="174"/>
      <c r="N409" s="109"/>
      <c r="O409" s="109"/>
      <c r="P409" s="109"/>
      <c r="Q409" s="109"/>
    </row>
    <row r="410" spans="1:17" s="149" customFormat="1" ht="99.95" customHeight="1" x14ac:dyDescent="0.35">
      <c r="A410" s="171"/>
      <c r="B410" s="171"/>
      <c r="C410" s="97"/>
      <c r="D410" s="97"/>
      <c r="E410" s="171"/>
      <c r="F410" s="172"/>
      <c r="G410" s="171"/>
      <c r="H410" s="171"/>
      <c r="I410" s="109"/>
      <c r="J410" s="109"/>
      <c r="K410" s="173"/>
      <c r="L410" s="173"/>
      <c r="M410" s="174"/>
      <c r="N410" s="109"/>
      <c r="O410" s="109"/>
      <c r="P410" s="109"/>
      <c r="Q410" s="109"/>
    </row>
    <row r="411" spans="1:17" s="149" customFormat="1" ht="99.95" customHeight="1" x14ac:dyDescent="0.35">
      <c r="A411" s="171"/>
      <c r="B411" s="171"/>
      <c r="C411" s="97"/>
      <c r="D411" s="97"/>
      <c r="E411" s="171"/>
      <c r="F411" s="172"/>
      <c r="G411" s="171"/>
      <c r="H411" s="171"/>
      <c r="I411" s="109"/>
      <c r="J411" s="109"/>
      <c r="K411" s="173"/>
      <c r="L411" s="173"/>
      <c r="M411" s="174"/>
      <c r="N411" s="109"/>
      <c r="O411" s="109"/>
      <c r="P411" s="109"/>
      <c r="Q411" s="109"/>
    </row>
    <row r="412" spans="1:17" s="149" customFormat="1" ht="99.95" customHeight="1" x14ac:dyDescent="0.35">
      <c r="A412" s="171"/>
      <c r="B412" s="171"/>
      <c r="C412" s="97"/>
      <c r="D412" s="97"/>
      <c r="E412" s="171"/>
      <c r="F412" s="172"/>
      <c r="G412" s="171"/>
      <c r="H412" s="171"/>
      <c r="I412" s="109"/>
      <c r="J412" s="109"/>
      <c r="K412" s="173"/>
      <c r="L412" s="173"/>
      <c r="M412" s="174"/>
      <c r="N412" s="109"/>
      <c r="O412" s="109"/>
      <c r="P412" s="109"/>
      <c r="Q412" s="109"/>
    </row>
    <row r="413" spans="1:17" s="149" customFormat="1" ht="99.95" customHeight="1" x14ac:dyDescent="0.35">
      <c r="A413" s="171"/>
      <c r="B413" s="171"/>
      <c r="C413" s="97"/>
      <c r="D413" s="97"/>
      <c r="E413" s="171"/>
      <c r="F413" s="172"/>
      <c r="G413" s="171"/>
      <c r="H413" s="171"/>
      <c r="I413" s="109"/>
      <c r="J413" s="109"/>
      <c r="K413" s="173"/>
      <c r="L413" s="173"/>
      <c r="M413" s="174"/>
      <c r="N413" s="109"/>
      <c r="O413" s="109"/>
      <c r="P413" s="109"/>
      <c r="Q413" s="109"/>
    </row>
    <row r="414" spans="1:17" s="149" customFormat="1" ht="99.95" customHeight="1" x14ac:dyDescent="0.35">
      <c r="A414" s="171"/>
      <c r="B414" s="171"/>
      <c r="C414" s="97"/>
      <c r="D414" s="97"/>
      <c r="E414" s="171"/>
      <c r="F414" s="172"/>
      <c r="G414" s="171"/>
      <c r="H414" s="171"/>
      <c r="I414" s="109"/>
      <c r="J414" s="109"/>
      <c r="K414" s="173"/>
      <c r="L414" s="173"/>
      <c r="M414" s="174"/>
      <c r="N414" s="109"/>
      <c r="O414" s="109"/>
      <c r="P414" s="109"/>
      <c r="Q414" s="109"/>
    </row>
    <row r="415" spans="1:17" s="149" customFormat="1" ht="99.95" customHeight="1" x14ac:dyDescent="0.35">
      <c r="A415" s="171"/>
      <c r="B415" s="171"/>
      <c r="C415" s="97"/>
      <c r="D415" s="97"/>
      <c r="E415" s="171"/>
      <c r="F415" s="172"/>
      <c r="G415" s="171"/>
      <c r="H415" s="171"/>
      <c r="I415" s="109"/>
      <c r="J415" s="109"/>
      <c r="K415" s="173"/>
      <c r="L415" s="173"/>
      <c r="M415" s="174"/>
      <c r="N415" s="109"/>
      <c r="O415" s="109"/>
      <c r="P415" s="109"/>
      <c r="Q415" s="109"/>
    </row>
    <row r="416" spans="1:17" s="149" customFormat="1" ht="99.95" customHeight="1" x14ac:dyDescent="0.35">
      <c r="A416" s="171"/>
      <c r="B416" s="171"/>
      <c r="C416" s="97"/>
      <c r="D416" s="97"/>
      <c r="E416" s="171"/>
      <c r="F416" s="172"/>
      <c r="G416" s="171"/>
      <c r="H416" s="171"/>
      <c r="I416" s="109"/>
      <c r="J416" s="109"/>
      <c r="K416" s="173"/>
      <c r="L416" s="173"/>
      <c r="M416" s="174"/>
      <c r="N416" s="109"/>
      <c r="O416" s="109"/>
      <c r="P416" s="109"/>
      <c r="Q416" s="109"/>
    </row>
    <row r="417" spans="1:17" s="149" customFormat="1" ht="99.95" customHeight="1" x14ac:dyDescent="0.35">
      <c r="A417" s="171"/>
      <c r="B417" s="171"/>
      <c r="C417" s="97"/>
      <c r="D417" s="97"/>
      <c r="E417" s="171"/>
      <c r="F417" s="172"/>
      <c r="G417" s="171"/>
      <c r="H417" s="171"/>
      <c r="I417" s="109"/>
      <c r="J417" s="109"/>
      <c r="K417" s="173"/>
      <c r="L417" s="173"/>
      <c r="M417" s="174"/>
      <c r="N417" s="109"/>
      <c r="O417" s="109"/>
      <c r="P417" s="109"/>
      <c r="Q417" s="109"/>
    </row>
    <row r="418" spans="1:17" s="149" customFormat="1" ht="99.95" customHeight="1" x14ac:dyDescent="0.35">
      <c r="A418" s="171"/>
      <c r="B418" s="171"/>
      <c r="C418" s="97"/>
      <c r="D418" s="97"/>
      <c r="E418" s="171"/>
      <c r="F418" s="172"/>
      <c r="G418" s="171"/>
      <c r="H418" s="171"/>
      <c r="I418" s="109"/>
      <c r="J418" s="109"/>
      <c r="K418" s="173"/>
      <c r="L418" s="173"/>
      <c r="M418" s="174"/>
      <c r="N418" s="109"/>
      <c r="O418" s="109"/>
      <c r="P418" s="109"/>
      <c r="Q418" s="109"/>
    </row>
    <row r="419" spans="1:17" s="149" customFormat="1" ht="99.95" customHeight="1" x14ac:dyDescent="0.35">
      <c r="A419" s="171"/>
      <c r="B419" s="171"/>
      <c r="C419" s="97"/>
      <c r="D419" s="97"/>
      <c r="E419" s="171"/>
      <c r="F419" s="172"/>
      <c r="G419" s="171"/>
      <c r="H419" s="171"/>
      <c r="I419" s="109"/>
      <c r="J419" s="109"/>
      <c r="K419" s="173"/>
      <c r="L419" s="173"/>
      <c r="M419" s="174"/>
      <c r="N419" s="109"/>
      <c r="O419" s="109"/>
      <c r="P419" s="109"/>
      <c r="Q419" s="109"/>
    </row>
    <row r="420" spans="1:17" s="149" customFormat="1" ht="99.95" customHeight="1" x14ac:dyDescent="0.35">
      <c r="A420" s="171"/>
      <c r="B420" s="171"/>
      <c r="C420" s="97"/>
      <c r="D420" s="97"/>
      <c r="E420" s="171"/>
      <c r="F420" s="172"/>
      <c r="G420" s="171"/>
      <c r="H420" s="171"/>
      <c r="I420" s="109"/>
      <c r="J420" s="109"/>
      <c r="K420" s="173"/>
      <c r="L420" s="173"/>
      <c r="M420" s="174"/>
      <c r="N420" s="109"/>
      <c r="O420" s="109"/>
      <c r="P420" s="109"/>
      <c r="Q420" s="109"/>
    </row>
    <row r="421" spans="1:17" s="149" customFormat="1" ht="99.95" customHeight="1" x14ac:dyDescent="0.35">
      <c r="A421" s="171"/>
      <c r="B421" s="171"/>
      <c r="C421" s="97"/>
      <c r="D421" s="97"/>
      <c r="E421" s="171"/>
      <c r="F421" s="172"/>
      <c r="G421" s="171"/>
      <c r="H421" s="171"/>
      <c r="I421" s="109"/>
      <c r="J421" s="109"/>
      <c r="K421" s="173"/>
      <c r="L421" s="173"/>
      <c r="M421" s="174"/>
      <c r="N421" s="109"/>
      <c r="O421" s="109"/>
      <c r="P421" s="109"/>
      <c r="Q421" s="109"/>
    </row>
    <row r="422" spans="1:17" s="149" customFormat="1" ht="99.95" customHeight="1" x14ac:dyDescent="0.35">
      <c r="A422" s="171"/>
      <c r="B422" s="171"/>
      <c r="C422" s="97"/>
      <c r="D422" s="97"/>
      <c r="E422" s="171"/>
      <c r="F422" s="172"/>
      <c r="G422" s="171"/>
      <c r="H422" s="171"/>
      <c r="I422" s="109"/>
      <c r="J422" s="109"/>
      <c r="K422" s="173"/>
      <c r="L422" s="173"/>
      <c r="M422" s="174"/>
      <c r="N422" s="109"/>
      <c r="O422" s="109"/>
      <c r="P422" s="109"/>
      <c r="Q422" s="109"/>
    </row>
    <row r="423" spans="1:17" s="149" customFormat="1" ht="99.95" customHeight="1" x14ac:dyDescent="0.35">
      <c r="A423" s="171"/>
      <c r="B423" s="171"/>
      <c r="C423" s="97"/>
      <c r="D423" s="97"/>
      <c r="E423" s="171"/>
      <c r="F423" s="172"/>
      <c r="G423" s="171"/>
      <c r="H423" s="171"/>
      <c r="I423" s="109"/>
      <c r="J423" s="109"/>
      <c r="K423" s="173"/>
      <c r="L423" s="173"/>
      <c r="M423" s="174"/>
      <c r="N423" s="109"/>
      <c r="O423" s="109"/>
      <c r="P423" s="109"/>
      <c r="Q423" s="109"/>
    </row>
    <row r="424" spans="1:17" s="149" customFormat="1" ht="99.95" customHeight="1" x14ac:dyDescent="0.35">
      <c r="A424" s="171"/>
      <c r="B424" s="171"/>
      <c r="C424" s="97"/>
      <c r="D424" s="97"/>
      <c r="E424" s="171"/>
      <c r="F424" s="172"/>
      <c r="G424" s="171"/>
      <c r="H424" s="171"/>
      <c r="I424" s="109"/>
      <c r="J424" s="109"/>
      <c r="K424" s="173"/>
      <c r="L424" s="173"/>
      <c r="M424" s="174"/>
      <c r="N424" s="109"/>
      <c r="O424" s="109"/>
      <c r="P424" s="109"/>
      <c r="Q424" s="109"/>
    </row>
    <row r="425" spans="1:17" s="149" customFormat="1" ht="99.95" customHeight="1" x14ac:dyDescent="0.35">
      <c r="A425" s="171"/>
      <c r="B425" s="171"/>
      <c r="C425" s="97"/>
      <c r="D425" s="97"/>
      <c r="E425" s="171"/>
      <c r="F425" s="172"/>
      <c r="G425" s="171"/>
      <c r="H425" s="171"/>
      <c r="I425" s="109"/>
      <c r="J425" s="109"/>
      <c r="K425" s="173"/>
      <c r="L425" s="173"/>
      <c r="M425" s="174"/>
      <c r="N425" s="109"/>
      <c r="O425" s="109"/>
      <c r="P425" s="109"/>
      <c r="Q425" s="109"/>
    </row>
    <row r="426" spans="1:17" s="149" customFormat="1" ht="99.95" customHeight="1" x14ac:dyDescent="0.35">
      <c r="A426" s="171"/>
      <c r="B426" s="171"/>
      <c r="C426" s="97"/>
      <c r="D426" s="97"/>
      <c r="E426" s="171"/>
      <c r="F426" s="172"/>
      <c r="G426" s="171"/>
      <c r="H426" s="171"/>
      <c r="I426" s="109"/>
      <c r="J426" s="109"/>
      <c r="K426" s="173"/>
      <c r="L426" s="173"/>
      <c r="M426" s="174"/>
      <c r="N426" s="109"/>
      <c r="O426" s="109"/>
      <c r="P426" s="109"/>
      <c r="Q426" s="109"/>
    </row>
    <row r="427" spans="1:17" s="149" customFormat="1" ht="99.95" customHeight="1" x14ac:dyDescent="0.35">
      <c r="A427" s="171"/>
      <c r="B427" s="171"/>
      <c r="C427" s="97"/>
      <c r="D427" s="97"/>
      <c r="E427" s="171"/>
      <c r="F427" s="172"/>
      <c r="G427" s="171"/>
      <c r="H427" s="171"/>
      <c r="I427" s="109"/>
      <c r="J427" s="109"/>
      <c r="K427" s="173"/>
      <c r="L427" s="173"/>
      <c r="M427" s="174"/>
      <c r="N427" s="109"/>
      <c r="O427" s="109"/>
      <c r="P427" s="109"/>
      <c r="Q427" s="109"/>
    </row>
    <row r="428" spans="1:17" s="149" customFormat="1" ht="99.95" customHeight="1" x14ac:dyDescent="0.35">
      <c r="A428" s="171"/>
      <c r="B428" s="171"/>
      <c r="C428" s="97"/>
      <c r="D428" s="97"/>
      <c r="E428" s="171"/>
      <c r="F428" s="172"/>
      <c r="G428" s="171"/>
      <c r="H428" s="171"/>
      <c r="I428" s="109"/>
      <c r="J428" s="109"/>
      <c r="K428" s="173"/>
      <c r="L428" s="173"/>
      <c r="M428" s="174"/>
      <c r="N428" s="109"/>
      <c r="O428" s="109"/>
      <c r="P428" s="109"/>
      <c r="Q428" s="109"/>
    </row>
    <row r="429" spans="1:17" s="149" customFormat="1" ht="99.95" customHeight="1" x14ac:dyDescent="0.35">
      <c r="A429" s="171"/>
      <c r="B429" s="171"/>
      <c r="C429" s="97"/>
      <c r="D429" s="97"/>
      <c r="E429" s="171"/>
      <c r="F429" s="172"/>
      <c r="G429" s="171"/>
      <c r="H429" s="171"/>
      <c r="I429" s="109"/>
      <c r="J429" s="109"/>
      <c r="K429" s="173"/>
      <c r="L429" s="173"/>
      <c r="M429" s="174"/>
      <c r="N429" s="109"/>
      <c r="O429" s="109"/>
      <c r="P429" s="109"/>
      <c r="Q429" s="109"/>
    </row>
    <row r="430" spans="1:17" s="149" customFormat="1" ht="99.95" customHeight="1" x14ac:dyDescent="0.35">
      <c r="A430" s="171"/>
      <c r="B430" s="171"/>
      <c r="C430" s="97"/>
      <c r="D430" s="97"/>
      <c r="E430" s="171"/>
      <c r="F430" s="172"/>
      <c r="G430" s="171"/>
      <c r="H430" s="171"/>
      <c r="I430" s="109"/>
      <c r="J430" s="109"/>
      <c r="K430" s="173"/>
      <c r="L430" s="173"/>
      <c r="M430" s="174"/>
      <c r="N430" s="109"/>
      <c r="O430" s="109"/>
      <c r="P430" s="109"/>
      <c r="Q430" s="109"/>
    </row>
    <row r="431" spans="1:17" s="149" customFormat="1" ht="99.95" customHeight="1" x14ac:dyDescent="0.35">
      <c r="A431" s="171"/>
      <c r="B431" s="171"/>
      <c r="C431" s="97"/>
      <c r="D431" s="97"/>
      <c r="E431" s="171"/>
      <c r="F431" s="172"/>
      <c r="G431" s="171"/>
      <c r="H431" s="171"/>
      <c r="I431" s="109"/>
      <c r="J431" s="109"/>
      <c r="K431" s="173"/>
      <c r="L431" s="173"/>
      <c r="M431" s="174"/>
      <c r="N431" s="109"/>
      <c r="O431" s="109"/>
      <c r="P431" s="109"/>
      <c r="Q431" s="109"/>
    </row>
    <row r="432" spans="1:17" s="149" customFormat="1" ht="99.95" customHeight="1" x14ac:dyDescent="0.35">
      <c r="A432" s="171"/>
      <c r="B432" s="171"/>
      <c r="C432" s="97"/>
      <c r="D432" s="97"/>
      <c r="E432" s="171"/>
      <c r="F432" s="172"/>
      <c r="G432" s="171"/>
      <c r="H432" s="171"/>
      <c r="I432" s="109"/>
      <c r="J432" s="109"/>
      <c r="K432" s="173"/>
      <c r="L432" s="173"/>
      <c r="M432" s="174"/>
      <c r="N432" s="109"/>
      <c r="O432" s="109"/>
      <c r="P432" s="109"/>
      <c r="Q432" s="109"/>
    </row>
    <row r="433" spans="1:17" s="149" customFormat="1" ht="99.95" customHeight="1" x14ac:dyDescent="0.35">
      <c r="A433" s="171"/>
      <c r="B433" s="171"/>
      <c r="C433" s="97"/>
      <c r="D433" s="97"/>
      <c r="E433" s="171"/>
      <c r="F433" s="172"/>
      <c r="G433" s="171"/>
      <c r="H433" s="171"/>
      <c r="I433" s="109"/>
      <c r="J433" s="109"/>
      <c r="K433" s="173"/>
      <c r="L433" s="173"/>
      <c r="M433" s="174"/>
      <c r="N433" s="109"/>
      <c r="O433" s="109"/>
      <c r="P433" s="109"/>
      <c r="Q433" s="109"/>
    </row>
    <row r="434" spans="1:17" s="149" customFormat="1" ht="99.95" customHeight="1" x14ac:dyDescent="0.35">
      <c r="A434" s="171"/>
      <c r="B434" s="171"/>
      <c r="C434" s="97"/>
      <c r="D434" s="97"/>
      <c r="E434" s="171"/>
      <c r="F434" s="172"/>
      <c r="G434" s="171"/>
      <c r="H434" s="171"/>
      <c r="I434" s="109"/>
      <c r="J434" s="109"/>
      <c r="K434" s="173"/>
      <c r="L434" s="173"/>
      <c r="M434" s="174"/>
      <c r="N434" s="109"/>
      <c r="O434" s="109"/>
      <c r="P434" s="109"/>
      <c r="Q434" s="109"/>
    </row>
    <row r="435" spans="1:17" s="149" customFormat="1" ht="99.95" customHeight="1" x14ac:dyDescent="0.35">
      <c r="A435" s="171"/>
      <c r="B435" s="171"/>
      <c r="C435" s="97"/>
      <c r="D435" s="97"/>
      <c r="E435" s="171"/>
      <c r="F435" s="172"/>
      <c r="G435" s="171"/>
      <c r="H435" s="171"/>
      <c r="I435" s="109"/>
      <c r="J435" s="109"/>
      <c r="K435" s="173"/>
      <c r="L435" s="173"/>
      <c r="M435" s="174"/>
      <c r="N435" s="109"/>
      <c r="O435" s="109"/>
      <c r="P435" s="109"/>
      <c r="Q435" s="109"/>
    </row>
    <row r="436" spans="1:17" s="149" customFormat="1" ht="99.95" customHeight="1" x14ac:dyDescent="0.35">
      <c r="A436" s="171"/>
      <c r="B436" s="171"/>
      <c r="C436" s="97"/>
      <c r="D436" s="97"/>
      <c r="E436" s="171"/>
      <c r="F436" s="172"/>
      <c r="G436" s="171"/>
      <c r="H436" s="171"/>
      <c r="I436" s="109"/>
      <c r="J436" s="109"/>
      <c r="K436" s="173"/>
      <c r="L436" s="173"/>
      <c r="M436" s="174"/>
      <c r="N436" s="109"/>
      <c r="O436" s="109"/>
      <c r="P436" s="109"/>
      <c r="Q436" s="109"/>
    </row>
    <row r="437" spans="1:17" s="149" customFormat="1" ht="99.95" customHeight="1" x14ac:dyDescent="0.35">
      <c r="A437" s="171"/>
      <c r="B437" s="171"/>
      <c r="C437" s="97"/>
      <c r="D437" s="97"/>
      <c r="E437" s="171"/>
      <c r="F437" s="172"/>
      <c r="G437" s="171"/>
      <c r="H437" s="171"/>
      <c r="I437" s="109"/>
      <c r="J437" s="109"/>
      <c r="K437" s="173"/>
      <c r="L437" s="173"/>
      <c r="M437" s="174"/>
      <c r="N437" s="109"/>
      <c r="O437" s="109"/>
      <c r="P437" s="109"/>
      <c r="Q437" s="109"/>
    </row>
    <row r="438" spans="1:17" s="149" customFormat="1" ht="99.95" customHeight="1" x14ac:dyDescent="0.35">
      <c r="A438" s="171"/>
      <c r="B438" s="171"/>
      <c r="C438" s="97"/>
      <c r="D438" s="97"/>
      <c r="E438" s="171"/>
      <c r="F438" s="172"/>
      <c r="G438" s="171"/>
      <c r="H438" s="171"/>
      <c r="I438" s="109"/>
      <c r="J438" s="109"/>
      <c r="K438" s="173"/>
      <c r="L438" s="173"/>
      <c r="M438" s="174"/>
      <c r="N438" s="109"/>
      <c r="O438" s="109"/>
      <c r="P438" s="109"/>
      <c r="Q438" s="109"/>
    </row>
    <row r="439" spans="1:17" s="149" customFormat="1" ht="99.95" customHeight="1" x14ac:dyDescent="0.35">
      <c r="A439" s="171"/>
      <c r="B439" s="171"/>
      <c r="C439" s="97"/>
      <c r="D439" s="97"/>
      <c r="E439" s="171"/>
      <c r="F439" s="172"/>
      <c r="G439" s="171"/>
      <c r="H439" s="171"/>
      <c r="I439" s="109"/>
      <c r="J439" s="109"/>
      <c r="K439" s="173"/>
      <c r="L439" s="173"/>
      <c r="M439" s="174"/>
      <c r="N439" s="109"/>
      <c r="O439" s="109"/>
      <c r="P439" s="109"/>
      <c r="Q439" s="109"/>
    </row>
    <row r="440" spans="1:17" s="149" customFormat="1" ht="99.95" customHeight="1" x14ac:dyDescent="0.35">
      <c r="A440" s="171"/>
      <c r="B440" s="171"/>
      <c r="C440" s="97"/>
      <c r="D440" s="97"/>
      <c r="E440" s="171"/>
      <c r="F440" s="172"/>
      <c r="G440" s="171"/>
      <c r="H440" s="171"/>
      <c r="I440" s="109"/>
      <c r="J440" s="109"/>
      <c r="K440" s="173"/>
      <c r="L440" s="173"/>
      <c r="M440" s="174"/>
      <c r="N440" s="109"/>
      <c r="O440" s="109"/>
      <c r="P440" s="109"/>
      <c r="Q440" s="109"/>
    </row>
    <row r="441" spans="1:17" s="149" customFormat="1" ht="99.95" customHeight="1" x14ac:dyDescent="0.35">
      <c r="A441" s="171"/>
      <c r="B441" s="171"/>
      <c r="C441" s="97"/>
      <c r="D441" s="97"/>
      <c r="E441" s="171"/>
      <c r="F441" s="172"/>
      <c r="G441" s="171"/>
      <c r="H441" s="171"/>
      <c r="I441" s="109"/>
      <c r="J441" s="109"/>
      <c r="K441" s="173"/>
      <c r="L441" s="173"/>
      <c r="M441" s="174"/>
      <c r="N441" s="109"/>
      <c r="O441" s="109"/>
      <c r="P441" s="109"/>
      <c r="Q441" s="109"/>
    </row>
    <row r="442" spans="1:17" s="149" customFormat="1" ht="99.95" customHeight="1" x14ac:dyDescent="0.35">
      <c r="A442" s="171"/>
      <c r="B442" s="171"/>
      <c r="C442" s="97"/>
      <c r="D442" s="97"/>
      <c r="E442" s="171"/>
      <c r="F442" s="172"/>
      <c r="G442" s="171"/>
      <c r="H442" s="171"/>
      <c r="I442" s="109"/>
      <c r="J442" s="109"/>
      <c r="K442" s="173"/>
      <c r="L442" s="173"/>
      <c r="M442" s="174"/>
      <c r="N442" s="109"/>
      <c r="O442" s="109"/>
      <c r="P442" s="109"/>
      <c r="Q442" s="109"/>
    </row>
    <row r="443" spans="1:17" s="149" customFormat="1" ht="99.95" customHeight="1" x14ac:dyDescent="0.35">
      <c r="A443" s="171"/>
      <c r="B443" s="171"/>
      <c r="C443" s="97"/>
      <c r="D443" s="97"/>
      <c r="E443" s="171"/>
      <c r="F443" s="172"/>
      <c r="G443" s="171"/>
      <c r="H443" s="171"/>
      <c r="I443" s="109"/>
      <c r="J443" s="109"/>
      <c r="K443" s="173"/>
      <c r="L443" s="173"/>
      <c r="M443" s="174"/>
      <c r="N443" s="109"/>
      <c r="O443" s="109"/>
      <c r="P443" s="109"/>
      <c r="Q443" s="109"/>
    </row>
    <row r="444" spans="1:17" s="149" customFormat="1" ht="99.95" customHeight="1" x14ac:dyDescent="0.35">
      <c r="A444" s="171"/>
      <c r="B444" s="171"/>
      <c r="C444" s="97"/>
      <c r="D444" s="97"/>
      <c r="E444" s="171"/>
      <c r="F444" s="172"/>
      <c r="G444" s="171"/>
      <c r="H444" s="171"/>
      <c r="I444" s="109"/>
      <c r="J444" s="109"/>
      <c r="K444" s="173"/>
      <c r="L444" s="173"/>
      <c r="M444" s="174"/>
      <c r="N444" s="109"/>
      <c r="O444" s="109"/>
      <c r="P444" s="109"/>
      <c r="Q444" s="109"/>
    </row>
    <row r="445" spans="1:17" s="149" customFormat="1" ht="99.95" customHeight="1" x14ac:dyDescent="0.35">
      <c r="A445" s="171"/>
      <c r="B445" s="171"/>
      <c r="C445" s="97"/>
      <c r="D445" s="97"/>
      <c r="E445" s="171"/>
      <c r="F445" s="172"/>
      <c r="G445" s="171"/>
      <c r="H445" s="171"/>
      <c r="I445" s="109"/>
      <c r="J445" s="109"/>
      <c r="K445" s="173"/>
      <c r="L445" s="173"/>
      <c r="M445" s="174"/>
      <c r="N445" s="109"/>
      <c r="O445" s="109"/>
      <c r="P445" s="109"/>
      <c r="Q445" s="109"/>
    </row>
    <row r="446" spans="1:17" s="149" customFormat="1" ht="99.95" customHeight="1" x14ac:dyDescent="0.35">
      <c r="A446" s="171"/>
      <c r="B446" s="171"/>
      <c r="C446" s="97"/>
      <c r="D446" s="97"/>
      <c r="E446" s="171"/>
      <c r="F446" s="172"/>
      <c r="G446" s="171"/>
      <c r="H446" s="171"/>
      <c r="I446" s="109"/>
      <c r="J446" s="109"/>
      <c r="K446" s="173"/>
      <c r="L446" s="173"/>
      <c r="M446" s="174"/>
      <c r="N446" s="109"/>
      <c r="O446" s="109"/>
      <c r="P446" s="109"/>
      <c r="Q446" s="109"/>
    </row>
    <row r="447" spans="1:17" s="149" customFormat="1" ht="99.95" customHeight="1" x14ac:dyDescent="0.35">
      <c r="A447" s="171"/>
      <c r="B447" s="171"/>
      <c r="C447" s="97"/>
      <c r="D447" s="97"/>
      <c r="E447" s="171"/>
      <c r="F447" s="172"/>
      <c r="G447" s="171"/>
      <c r="H447" s="171"/>
      <c r="I447" s="109"/>
      <c r="J447" s="109"/>
      <c r="K447" s="173"/>
      <c r="L447" s="173"/>
      <c r="M447" s="174"/>
      <c r="N447" s="109"/>
      <c r="O447" s="109"/>
      <c r="P447" s="109"/>
      <c r="Q447" s="109"/>
    </row>
    <row r="448" spans="1:17" s="149" customFormat="1" ht="99.95" customHeight="1" x14ac:dyDescent="0.35">
      <c r="A448" s="171"/>
      <c r="B448" s="171"/>
      <c r="C448" s="97"/>
      <c r="D448" s="97"/>
      <c r="E448" s="171"/>
      <c r="F448" s="172"/>
      <c r="G448" s="171"/>
      <c r="H448" s="171"/>
      <c r="I448" s="109"/>
      <c r="J448" s="109"/>
      <c r="K448" s="173"/>
      <c r="L448" s="173"/>
      <c r="M448" s="174"/>
      <c r="N448" s="109"/>
      <c r="O448" s="109"/>
      <c r="P448" s="109"/>
      <c r="Q448" s="109"/>
    </row>
    <row r="449" spans="1:17" s="149" customFormat="1" ht="99.95" customHeight="1" x14ac:dyDescent="0.35">
      <c r="A449" s="171"/>
      <c r="B449" s="171"/>
      <c r="C449" s="97"/>
      <c r="D449" s="97"/>
      <c r="E449" s="171"/>
      <c r="F449" s="172"/>
      <c r="G449" s="171"/>
      <c r="H449" s="171"/>
      <c r="I449" s="109"/>
      <c r="J449" s="109"/>
      <c r="K449" s="173"/>
      <c r="L449" s="173"/>
      <c r="M449" s="174"/>
      <c r="N449" s="109"/>
      <c r="O449" s="109"/>
      <c r="P449" s="109"/>
      <c r="Q449" s="109"/>
    </row>
    <row r="450" spans="1:17" s="149" customFormat="1" ht="99.95" customHeight="1" x14ac:dyDescent="0.35">
      <c r="A450" s="171"/>
      <c r="B450" s="171"/>
      <c r="C450" s="97"/>
      <c r="D450" s="97"/>
      <c r="E450" s="171"/>
      <c r="F450" s="172"/>
      <c r="G450" s="171"/>
      <c r="H450" s="171"/>
      <c r="I450" s="109"/>
      <c r="J450" s="109"/>
      <c r="K450" s="173"/>
      <c r="L450" s="173"/>
      <c r="M450" s="174"/>
      <c r="N450" s="109"/>
      <c r="O450" s="109"/>
      <c r="P450" s="109"/>
      <c r="Q450" s="109"/>
    </row>
    <row r="451" spans="1:17" s="149" customFormat="1" ht="99.95" customHeight="1" x14ac:dyDescent="0.35">
      <c r="A451" s="171"/>
      <c r="B451" s="171"/>
      <c r="C451" s="97"/>
      <c r="D451" s="97"/>
      <c r="E451" s="171"/>
      <c r="F451" s="172"/>
      <c r="G451" s="171"/>
      <c r="H451" s="171"/>
      <c r="I451" s="109"/>
      <c r="J451" s="109"/>
      <c r="K451" s="173"/>
      <c r="L451" s="173"/>
      <c r="M451" s="174"/>
      <c r="N451" s="109"/>
      <c r="O451" s="109"/>
      <c r="P451" s="109"/>
      <c r="Q451" s="109"/>
    </row>
    <row r="452" spans="1:17" s="149" customFormat="1" ht="99.95" customHeight="1" x14ac:dyDescent="0.35">
      <c r="A452" s="171"/>
      <c r="B452" s="171"/>
      <c r="C452" s="97"/>
      <c r="D452" s="97"/>
      <c r="E452" s="171"/>
      <c r="F452" s="172"/>
      <c r="G452" s="171"/>
      <c r="H452" s="171"/>
      <c r="I452" s="109"/>
      <c r="J452" s="109"/>
      <c r="K452" s="173"/>
      <c r="L452" s="173"/>
      <c r="M452" s="174"/>
      <c r="N452" s="109"/>
      <c r="O452" s="109"/>
      <c r="P452" s="109"/>
      <c r="Q452" s="109"/>
    </row>
    <row r="453" spans="1:17" s="149" customFormat="1" ht="99.95" customHeight="1" x14ac:dyDescent="0.35">
      <c r="A453" s="171"/>
      <c r="B453" s="171"/>
      <c r="C453" s="97"/>
      <c r="D453" s="97"/>
      <c r="E453" s="171"/>
      <c r="F453" s="172"/>
      <c r="G453" s="171"/>
      <c r="H453" s="171"/>
      <c r="I453" s="109"/>
      <c r="J453" s="109"/>
      <c r="K453" s="173"/>
      <c r="L453" s="173"/>
      <c r="M453" s="174"/>
      <c r="N453" s="109"/>
      <c r="O453" s="109"/>
      <c r="P453" s="109"/>
      <c r="Q453" s="109"/>
    </row>
    <row r="454" spans="1:17" s="149" customFormat="1" ht="99.95" customHeight="1" x14ac:dyDescent="0.35">
      <c r="A454" s="171"/>
      <c r="B454" s="171"/>
      <c r="C454" s="97"/>
      <c r="D454" s="97"/>
      <c r="E454" s="171"/>
      <c r="F454" s="172"/>
      <c r="G454" s="171"/>
      <c r="H454" s="171"/>
      <c r="I454" s="109"/>
      <c r="J454" s="109"/>
      <c r="K454" s="173"/>
      <c r="L454" s="173"/>
      <c r="M454" s="174"/>
      <c r="N454" s="109"/>
      <c r="O454" s="109"/>
      <c r="P454" s="109"/>
      <c r="Q454" s="109"/>
    </row>
    <row r="455" spans="1:17" s="149" customFormat="1" ht="99.95" customHeight="1" x14ac:dyDescent="0.35">
      <c r="A455" s="171"/>
      <c r="B455" s="171"/>
      <c r="C455" s="97"/>
      <c r="D455" s="97"/>
      <c r="E455" s="171"/>
      <c r="F455" s="172"/>
      <c r="G455" s="171"/>
      <c r="H455" s="171"/>
      <c r="I455" s="109"/>
      <c r="J455" s="109"/>
      <c r="K455" s="173"/>
      <c r="L455" s="173"/>
      <c r="M455" s="174"/>
      <c r="N455" s="109"/>
      <c r="O455" s="109"/>
      <c r="P455" s="109"/>
      <c r="Q455" s="109"/>
    </row>
    <row r="456" spans="1:17" s="149" customFormat="1" ht="99.95" customHeight="1" x14ac:dyDescent="0.35">
      <c r="A456" s="171"/>
      <c r="B456" s="171"/>
      <c r="C456" s="97"/>
      <c r="D456" s="97"/>
      <c r="E456" s="171"/>
      <c r="F456" s="172"/>
      <c r="G456" s="171"/>
      <c r="H456" s="171"/>
      <c r="I456" s="109"/>
      <c r="J456" s="109"/>
      <c r="K456" s="173"/>
      <c r="L456" s="173"/>
      <c r="M456" s="174"/>
      <c r="N456" s="109"/>
      <c r="O456" s="109"/>
      <c r="P456" s="109"/>
      <c r="Q456" s="109"/>
    </row>
    <row r="457" spans="1:17" s="149" customFormat="1" ht="99.95" customHeight="1" x14ac:dyDescent="0.35">
      <c r="A457" s="171"/>
      <c r="B457" s="171"/>
      <c r="C457" s="97"/>
      <c r="D457" s="97"/>
      <c r="E457" s="171"/>
      <c r="F457" s="172"/>
      <c r="G457" s="171"/>
      <c r="H457" s="171"/>
      <c r="I457" s="109"/>
      <c r="J457" s="109"/>
      <c r="K457" s="173"/>
      <c r="L457" s="173"/>
      <c r="M457" s="174"/>
      <c r="N457" s="109"/>
      <c r="O457" s="109"/>
      <c r="P457" s="109"/>
      <c r="Q457" s="109"/>
    </row>
    <row r="458" spans="1:17" s="149" customFormat="1" ht="99.95" customHeight="1" x14ac:dyDescent="0.35">
      <c r="A458" s="171"/>
      <c r="B458" s="171"/>
      <c r="C458" s="97"/>
      <c r="D458" s="97"/>
      <c r="E458" s="171"/>
      <c r="F458" s="172"/>
      <c r="G458" s="171"/>
      <c r="H458" s="171"/>
      <c r="I458" s="109"/>
      <c r="J458" s="109"/>
      <c r="K458" s="173"/>
      <c r="L458" s="173"/>
      <c r="M458" s="174"/>
      <c r="N458" s="109"/>
      <c r="O458" s="109"/>
      <c r="P458" s="109"/>
      <c r="Q458" s="109"/>
    </row>
    <row r="459" spans="1:17" s="149" customFormat="1" ht="99.95" customHeight="1" x14ac:dyDescent="0.35">
      <c r="A459" s="171"/>
      <c r="B459" s="171"/>
      <c r="C459" s="97"/>
      <c r="D459" s="97"/>
      <c r="E459" s="171"/>
      <c r="F459" s="172"/>
      <c r="G459" s="171"/>
      <c r="H459" s="171"/>
      <c r="I459" s="109"/>
      <c r="J459" s="109"/>
      <c r="K459" s="173"/>
      <c r="L459" s="173"/>
      <c r="M459" s="174"/>
      <c r="N459" s="109"/>
      <c r="O459" s="109"/>
      <c r="P459" s="109"/>
      <c r="Q459" s="109"/>
    </row>
    <row r="460" spans="1:17" s="149" customFormat="1" ht="99.95" customHeight="1" x14ac:dyDescent="0.35">
      <c r="A460" s="171"/>
      <c r="B460" s="171"/>
      <c r="C460" s="97"/>
      <c r="D460" s="97"/>
      <c r="E460" s="171"/>
      <c r="F460" s="172"/>
      <c r="G460" s="171"/>
      <c r="H460" s="171"/>
      <c r="I460" s="109"/>
      <c r="J460" s="109"/>
      <c r="K460" s="173"/>
      <c r="L460" s="173"/>
      <c r="M460" s="174"/>
      <c r="N460" s="109"/>
      <c r="O460" s="109"/>
      <c r="P460" s="109"/>
      <c r="Q460" s="109"/>
    </row>
    <row r="461" spans="1:17" s="149" customFormat="1" ht="99.95" customHeight="1" x14ac:dyDescent="0.35">
      <c r="A461" s="171"/>
      <c r="B461" s="171"/>
      <c r="C461" s="97"/>
      <c r="D461" s="97"/>
      <c r="E461" s="171"/>
      <c r="F461" s="172"/>
      <c r="G461" s="171"/>
      <c r="H461" s="171"/>
      <c r="I461" s="109"/>
      <c r="J461" s="109"/>
      <c r="K461" s="173"/>
      <c r="L461" s="173"/>
      <c r="M461" s="174"/>
      <c r="N461" s="109"/>
      <c r="O461" s="109"/>
      <c r="P461" s="109"/>
      <c r="Q461" s="109"/>
    </row>
    <row r="462" spans="1:17" s="149" customFormat="1" ht="99.95" customHeight="1" x14ac:dyDescent="0.35">
      <c r="A462" s="171"/>
      <c r="B462" s="171"/>
      <c r="C462" s="97"/>
      <c r="D462" s="97"/>
      <c r="E462" s="171"/>
      <c r="F462" s="172"/>
      <c r="G462" s="171"/>
      <c r="H462" s="171"/>
      <c r="I462" s="109"/>
      <c r="J462" s="109"/>
      <c r="K462" s="173"/>
      <c r="L462" s="173"/>
      <c r="M462" s="174"/>
      <c r="N462" s="109"/>
      <c r="O462" s="109"/>
      <c r="P462" s="109"/>
      <c r="Q462" s="109"/>
    </row>
    <row r="463" spans="1:17" s="149" customFormat="1" ht="99.95" customHeight="1" x14ac:dyDescent="0.35">
      <c r="A463" s="171"/>
      <c r="B463" s="171"/>
      <c r="C463" s="97"/>
      <c r="D463" s="97"/>
      <c r="E463" s="171"/>
      <c r="F463" s="172"/>
      <c r="G463" s="171"/>
      <c r="H463" s="171"/>
      <c r="I463" s="109"/>
      <c r="J463" s="109"/>
      <c r="K463" s="173"/>
      <c r="L463" s="173"/>
      <c r="M463" s="174"/>
      <c r="N463" s="109"/>
      <c r="O463" s="109"/>
      <c r="P463" s="109"/>
      <c r="Q463" s="109"/>
    </row>
    <row r="464" spans="1:17" s="149" customFormat="1" ht="99.95" customHeight="1" x14ac:dyDescent="0.35">
      <c r="A464" s="171"/>
      <c r="B464" s="171"/>
      <c r="C464" s="97"/>
      <c r="D464" s="97"/>
      <c r="E464" s="171"/>
      <c r="F464" s="172"/>
      <c r="G464" s="171"/>
      <c r="H464" s="171"/>
      <c r="I464" s="109"/>
      <c r="J464" s="109"/>
      <c r="K464" s="173"/>
      <c r="L464" s="173"/>
      <c r="M464" s="174"/>
      <c r="N464" s="109"/>
      <c r="O464" s="109"/>
      <c r="P464" s="109"/>
      <c r="Q464" s="109"/>
    </row>
    <row r="465" spans="1:17" s="149" customFormat="1" ht="99.95" customHeight="1" x14ac:dyDescent="0.35">
      <c r="A465" s="171"/>
      <c r="B465" s="171"/>
      <c r="C465" s="97"/>
      <c r="D465" s="97"/>
      <c r="E465" s="171"/>
      <c r="F465" s="172"/>
      <c r="G465" s="171"/>
      <c r="H465" s="171"/>
      <c r="I465" s="109"/>
      <c r="J465" s="109"/>
      <c r="K465" s="173"/>
      <c r="L465" s="173"/>
      <c r="M465" s="174"/>
      <c r="N465" s="109"/>
      <c r="O465" s="109"/>
      <c r="P465" s="109"/>
      <c r="Q465" s="109"/>
    </row>
    <row r="466" spans="1:17" s="149" customFormat="1" ht="99.95" customHeight="1" x14ac:dyDescent="0.35">
      <c r="A466" s="171"/>
      <c r="B466" s="171"/>
      <c r="C466" s="97"/>
      <c r="D466" s="97"/>
      <c r="E466" s="171"/>
      <c r="F466" s="172"/>
      <c r="G466" s="171"/>
      <c r="H466" s="171"/>
      <c r="I466" s="109"/>
      <c r="J466" s="109"/>
      <c r="K466" s="173"/>
      <c r="L466" s="173"/>
      <c r="M466" s="174"/>
      <c r="N466" s="109"/>
      <c r="O466" s="109"/>
      <c r="P466" s="109"/>
      <c r="Q466" s="109"/>
    </row>
    <row r="467" spans="1:17" s="149" customFormat="1" ht="99.95" customHeight="1" x14ac:dyDescent="0.35">
      <c r="A467" s="171"/>
      <c r="B467" s="171"/>
      <c r="C467" s="97"/>
      <c r="D467" s="97"/>
      <c r="E467" s="171"/>
      <c r="F467" s="172"/>
      <c r="G467" s="171"/>
      <c r="H467" s="171"/>
      <c r="I467" s="109"/>
      <c r="J467" s="109"/>
      <c r="K467" s="173"/>
      <c r="L467" s="173"/>
      <c r="M467" s="174"/>
      <c r="N467" s="109"/>
      <c r="O467" s="109"/>
      <c r="P467" s="109"/>
      <c r="Q467" s="109"/>
    </row>
    <row r="468" spans="1:17" s="149" customFormat="1" ht="99.95" customHeight="1" x14ac:dyDescent="0.35">
      <c r="A468" s="171"/>
      <c r="B468" s="171"/>
      <c r="C468" s="97"/>
      <c r="D468" s="97"/>
      <c r="E468" s="171"/>
      <c r="F468" s="172"/>
      <c r="G468" s="171"/>
      <c r="H468" s="171"/>
      <c r="I468" s="109"/>
      <c r="J468" s="109"/>
      <c r="K468" s="173"/>
      <c r="L468" s="173"/>
      <c r="M468" s="174"/>
      <c r="N468" s="109"/>
      <c r="O468" s="109"/>
      <c r="P468" s="109"/>
      <c r="Q468" s="109"/>
    </row>
    <row r="469" spans="1:17" s="149" customFormat="1" ht="99.95" customHeight="1" x14ac:dyDescent="0.35">
      <c r="A469" s="171"/>
      <c r="B469" s="171"/>
      <c r="C469" s="97"/>
      <c r="D469" s="97"/>
      <c r="E469" s="171"/>
      <c r="F469" s="172"/>
      <c r="G469" s="171"/>
      <c r="H469" s="171"/>
      <c r="I469" s="109"/>
      <c r="J469" s="109"/>
      <c r="K469" s="173"/>
      <c r="L469" s="173"/>
      <c r="M469" s="174"/>
      <c r="N469" s="109"/>
      <c r="O469" s="109"/>
      <c r="P469" s="109"/>
      <c r="Q469" s="109"/>
    </row>
    <row r="470" spans="1:17" s="149" customFormat="1" ht="99.95" customHeight="1" x14ac:dyDescent="0.35">
      <c r="A470" s="171"/>
      <c r="B470" s="171"/>
      <c r="C470" s="97"/>
      <c r="D470" s="97"/>
      <c r="E470" s="171"/>
      <c r="F470" s="172"/>
      <c r="G470" s="171"/>
      <c r="H470" s="171"/>
      <c r="I470" s="109"/>
      <c r="J470" s="109"/>
      <c r="K470" s="173"/>
      <c r="L470" s="173"/>
      <c r="M470" s="174"/>
      <c r="N470" s="109"/>
      <c r="O470" s="109"/>
      <c r="P470" s="109"/>
      <c r="Q470" s="109"/>
    </row>
    <row r="471" spans="1:17" s="149" customFormat="1" ht="99.95" customHeight="1" x14ac:dyDescent="0.35">
      <c r="A471" s="171"/>
      <c r="B471" s="171"/>
      <c r="C471" s="97"/>
      <c r="D471" s="97"/>
      <c r="E471" s="171"/>
      <c r="F471" s="172"/>
      <c r="G471" s="171"/>
      <c r="H471" s="171"/>
      <c r="I471" s="109"/>
      <c r="J471" s="109"/>
      <c r="K471" s="173"/>
      <c r="L471" s="173"/>
      <c r="M471" s="174"/>
      <c r="N471" s="109"/>
      <c r="O471" s="109"/>
      <c r="P471" s="109"/>
      <c r="Q471" s="109"/>
    </row>
    <row r="472" spans="1:17" s="149" customFormat="1" ht="99.95" customHeight="1" x14ac:dyDescent="0.35">
      <c r="A472" s="171"/>
      <c r="B472" s="171"/>
      <c r="C472" s="97"/>
      <c r="D472" s="97"/>
      <c r="E472" s="171"/>
      <c r="F472" s="172"/>
      <c r="G472" s="171"/>
      <c r="H472" s="171"/>
      <c r="I472" s="109"/>
      <c r="J472" s="109"/>
      <c r="K472" s="173"/>
      <c r="L472" s="173"/>
      <c r="M472" s="174"/>
      <c r="N472" s="109"/>
      <c r="O472" s="109"/>
      <c r="P472" s="109"/>
      <c r="Q472" s="109"/>
    </row>
    <row r="473" spans="1:17" s="149" customFormat="1" ht="99.95" customHeight="1" x14ac:dyDescent="0.35">
      <c r="A473" s="171"/>
      <c r="B473" s="171"/>
      <c r="C473" s="97"/>
      <c r="D473" s="97"/>
      <c r="E473" s="171"/>
      <c r="F473" s="172"/>
      <c r="G473" s="171"/>
      <c r="H473" s="171"/>
      <c r="I473" s="109"/>
      <c r="J473" s="109"/>
      <c r="K473" s="173"/>
      <c r="L473" s="173"/>
      <c r="M473" s="174"/>
      <c r="N473" s="109"/>
      <c r="O473" s="109"/>
      <c r="P473" s="109"/>
      <c r="Q473" s="109"/>
    </row>
    <row r="474" spans="1:17" s="149" customFormat="1" ht="99.95" customHeight="1" x14ac:dyDescent="0.35">
      <c r="A474" s="171"/>
      <c r="B474" s="171"/>
      <c r="C474" s="97"/>
      <c r="D474" s="97"/>
      <c r="E474" s="171"/>
      <c r="F474" s="172"/>
      <c r="G474" s="171"/>
      <c r="H474" s="171"/>
      <c r="I474" s="109"/>
      <c r="J474" s="109"/>
      <c r="K474" s="173"/>
      <c r="L474" s="173"/>
      <c r="M474" s="174"/>
      <c r="N474" s="109"/>
      <c r="O474" s="109"/>
      <c r="P474" s="109"/>
      <c r="Q474" s="109"/>
    </row>
    <row r="475" spans="1:17" s="149" customFormat="1" ht="99.95" customHeight="1" x14ac:dyDescent="0.35">
      <c r="A475" s="171"/>
      <c r="B475" s="171"/>
      <c r="C475" s="97"/>
      <c r="D475" s="97"/>
      <c r="E475" s="171"/>
      <c r="F475" s="172"/>
      <c r="G475" s="171"/>
      <c r="H475" s="171"/>
      <c r="I475" s="109"/>
      <c r="J475" s="109"/>
      <c r="K475" s="173"/>
      <c r="L475" s="173"/>
      <c r="M475" s="174"/>
      <c r="N475" s="109"/>
      <c r="O475" s="109"/>
      <c r="P475" s="109"/>
      <c r="Q475" s="109"/>
    </row>
    <row r="476" spans="1:17" s="149" customFormat="1" ht="99.95" customHeight="1" x14ac:dyDescent="0.35">
      <c r="A476" s="171"/>
      <c r="B476" s="171"/>
      <c r="C476" s="97"/>
      <c r="D476" s="97"/>
      <c r="E476" s="171"/>
      <c r="F476" s="172"/>
      <c r="G476" s="171"/>
      <c r="H476" s="171"/>
      <c r="I476" s="109"/>
      <c r="J476" s="109"/>
      <c r="K476" s="173"/>
      <c r="L476" s="173"/>
      <c r="M476" s="174"/>
      <c r="N476" s="109"/>
      <c r="O476" s="109"/>
      <c r="P476" s="109"/>
      <c r="Q476" s="109"/>
    </row>
    <row r="477" spans="1:17" s="149" customFormat="1" ht="99.95" customHeight="1" x14ac:dyDescent="0.35">
      <c r="A477" s="171"/>
      <c r="B477" s="171"/>
      <c r="C477" s="97"/>
      <c r="D477" s="97"/>
      <c r="E477" s="171"/>
      <c r="F477" s="172"/>
      <c r="G477" s="171"/>
      <c r="H477" s="171"/>
      <c r="I477" s="109"/>
      <c r="J477" s="109"/>
      <c r="K477" s="173"/>
      <c r="L477" s="173"/>
      <c r="M477" s="174"/>
      <c r="N477" s="109"/>
      <c r="O477" s="109"/>
      <c r="P477" s="109"/>
      <c r="Q477" s="109"/>
    </row>
    <row r="478" spans="1:17" s="149" customFormat="1" ht="99.95" customHeight="1" x14ac:dyDescent="0.35">
      <c r="A478" s="171"/>
      <c r="B478" s="171"/>
      <c r="C478" s="97"/>
      <c r="D478" s="97"/>
      <c r="E478" s="171"/>
      <c r="F478" s="172"/>
      <c r="G478" s="171"/>
      <c r="H478" s="171"/>
      <c r="I478" s="109"/>
      <c r="J478" s="109"/>
      <c r="K478" s="173"/>
      <c r="L478" s="173"/>
      <c r="M478" s="174"/>
      <c r="N478" s="109"/>
      <c r="O478" s="109"/>
      <c r="P478" s="109"/>
      <c r="Q478" s="109"/>
    </row>
    <row r="479" spans="1:17" s="149" customFormat="1" ht="99.95" customHeight="1" x14ac:dyDescent="0.35">
      <c r="A479" s="171"/>
      <c r="B479" s="171"/>
      <c r="C479" s="97"/>
      <c r="D479" s="97"/>
      <c r="E479" s="171"/>
      <c r="F479" s="172"/>
      <c r="G479" s="171"/>
      <c r="H479" s="171"/>
      <c r="I479" s="109"/>
      <c r="J479" s="109"/>
      <c r="K479" s="173"/>
      <c r="L479" s="173"/>
      <c r="M479" s="174"/>
      <c r="N479" s="109"/>
      <c r="O479" s="109"/>
      <c r="P479" s="109"/>
      <c r="Q479" s="109"/>
    </row>
    <row r="480" spans="1:17" s="149" customFormat="1" ht="99.95" customHeight="1" x14ac:dyDescent="0.35">
      <c r="A480" s="171"/>
      <c r="B480" s="171"/>
      <c r="C480" s="97"/>
      <c r="D480" s="97"/>
      <c r="E480" s="171"/>
      <c r="F480" s="172"/>
      <c r="G480" s="171"/>
      <c r="H480" s="171"/>
      <c r="I480" s="109"/>
      <c r="J480" s="109"/>
      <c r="K480" s="173"/>
      <c r="L480" s="173"/>
      <c r="M480" s="174"/>
      <c r="N480" s="109"/>
      <c r="O480" s="109"/>
      <c r="P480" s="109"/>
      <c r="Q480" s="109"/>
    </row>
    <row r="481" spans="1:17" s="149" customFormat="1" ht="99.95" customHeight="1" x14ac:dyDescent="0.35">
      <c r="A481" s="171"/>
      <c r="B481" s="171"/>
      <c r="C481" s="97"/>
      <c r="D481" s="97"/>
      <c r="E481" s="171"/>
      <c r="F481" s="172"/>
      <c r="G481" s="171"/>
      <c r="H481" s="171"/>
      <c r="I481" s="109"/>
      <c r="J481" s="109"/>
      <c r="K481" s="173"/>
      <c r="L481" s="173"/>
      <c r="M481" s="174"/>
      <c r="N481" s="109"/>
      <c r="O481" s="109"/>
      <c r="P481" s="109"/>
      <c r="Q481" s="109"/>
    </row>
    <row r="482" spans="1:17" s="149" customFormat="1" ht="99.95" customHeight="1" x14ac:dyDescent="0.35">
      <c r="A482" s="171"/>
      <c r="B482" s="171"/>
      <c r="C482" s="97"/>
      <c r="D482" s="97"/>
      <c r="E482" s="171"/>
      <c r="F482" s="172"/>
      <c r="G482" s="171"/>
      <c r="H482" s="171"/>
      <c r="I482" s="109"/>
      <c r="J482" s="109"/>
      <c r="K482" s="173"/>
      <c r="L482" s="173"/>
      <c r="M482" s="174"/>
      <c r="N482" s="109"/>
      <c r="O482" s="109"/>
      <c r="P482" s="109"/>
      <c r="Q482" s="109"/>
    </row>
    <row r="483" spans="1:17" s="149" customFormat="1" ht="99.95" customHeight="1" x14ac:dyDescent="0.35">
      <c r="A483" s="171"/>
      <c r="B483" s="171"/>
      <c r="C483" s="97"/>
      <c r="D483" s="97"/>
      <c r="E483" s="171"/>
      <c r="F483" s="172"/>
      <c r="G483" s="171"/>
      <c r="H483" s="171"/>
      <c r="I483" s="109"/>
      <c r="J483" s="109"/>
      <c r="K483" s="173"/>
      <c r="L483" s="173"/>
      <c r="M483" s="174"/>
      <c r="N483" s="109"/>
      <c r="O483" s="109"/>
      <c r="P483" s="109"/>
      <c r="Q483" s="109"/>
    </row>
    <row r="484" spans="1:17" s="149" customFormat="1" ht="99.95" customHeight="1" x14ac:dyDescent="0.35">
      <c r="A484" s="171"/>
      <c r="B484" s="171"/>
      <c r="C484" s="97"/>
      <c r="D484" s="97"/>
      <c r="E484" s="171"/>
      <c r="F484" s="172"/>
      <c r="G484" s="171"/>
      <c r="H484" s="171"/>
      <c r="I484" s="109"/>
      <c r="J484" s="109"/>
      <c r="K484" s="173"/>
      <c r="L484" s="173"/>
      <c r="M484" s="174"/>
      <c r="N484" s="109"/>
      <c r="O484" s="109"/>
      <c r="P484" s="109"/>
      <c r="Q484" s="109"/>
    </row>
    <row r="485" spans="1:17" s="149" customFormat="1" ht="99.95" customHeight="1" x14ac:dyDescent="0.35">
      <c r="A485" s="171"/>
      <c r="B485" s="171"/>
      <c r="C485" s="97"/>
      <c r="D485" s="97"/>
      <c r="E485" s="171"/>
      <c r="F485" s="172"/>
      <c r="G485" s="171"/>
      <c r="H485" s="171"/>
      <c r="I485" s="109"/>
      <c r="J485" s="109"/>
      <c r="K485" s="173"/>
      <c r="L485" s="173"/>
      <c r="M485" s="174"/>
      <c r="N485" s="109"/>
      <c r="O485" s="109"/>
      <c r="P485" s="109"/>
      <c r="Q485" s="109"/>
    </row>
    <row r="486" spans="1:17" s="149" customFormat="1" ht="99.95" customHeight="1" x14ac:dyDescent="0.35">
      <c r="A486" s="171"/>
      <c r="B486" s="171"/>
      <c r="C486" s="97"/>
      <c r="D486" s="97"/>
      <c r="E486" s="171"/>
      <c r="F486" s="172"/>
      <c r="G486" s="171"/>
      <c r="H486" s="171"/>
      <c r="I486" s="109"/>
      <c r="J486" s="109"/>
      <c r="K486" s="173"/>
      <c r="L486" s="173"/>
      <c r="M486" s="174"/>
      <c r="N486" s="109"/>
      <c r="O486" s="109"/>
      <c r="P486" s="109"/>
      <c r="Q486" s="109"/>
    </row>
    <row r="487" spans="1:17" s="149" customFormat="1" ht="99.95" customHeight="1" x14ac:dyDescent="0.35">
      <c r="A487" s="171"/>
      <c r="B487" s="171"/>
      <c r="C487" s="97"/>
      <c r="D487" s="97"/>
      <c r="E487" s="171"/>
      <c r="F487" s="172"/>
      <c r="G487" s="171"/>
      <c r="H487" s="171"/>
      <c r="I487" s="109"/>
      <c r="J487" s="109"/>
      <c r="K487" s="173"/>
      <c r="L487" s="173"/>
      <c r="M487" s="174"/>
      <c r="N487" s="109"/>
      <c r="O487" s="109"/>
      <c r="P487" s="109"/>
      <c r="Q487" s="109"/>
    </row>
    <row r="488" spans="1:17" s="149" customFormat="1" ht="99.95" customHeight="1" x14ac:dyDescent="0.35">
      <c r="A488" s="171"/>
      <c r="B488" s="171"/>
      <c r="C488" s="97"/>
      <c r="D488" s="97"/>
      <c r="E488" s="171"/>
      <c r="F488" s="172"/>
      <c r="G488" s="171"/>
      <c r="H488" s="171"/>
      <c r="I488" s="109"/>
      <c r="J488" s="109"/>
      <c r="K488" s="173"/>
      <c r="L488" s="173"/>
      <c r="M488" s="174"/>
      <c r="N488" s="109"/>
      <c r="O488" s="109"/>
      <c r="P488" s="109"/>
      <c r="Q488" s="109"/>
    </row>
    <row r="489" spans="1:17" s="149" customFormat="1" ht="99.95" customHeight="1" x14ac:dyDescent="0.35">
      <c r="A489" s="171"/>
      <c r="B489" s="171"/>
      <c r="C489" s="97"/>
      <c r="D489" s="97"/>
      <c r="E489" s="171"/>
      <c r="F489" s="172"/>
      <c r="G489" s="171"/>
      <c r="H489" s="171"/>
      <c r="I489" s="109"/>
      <c r="J489" s="109"/>
      <c r="K489" s="173"/>
      <c r="L489" s="173"/>
      <c r="M489" s="174"/>
      <c r="N489" s="109"/>
      <c r="O489" s="109"/>
      <c r="P489" s="109"/>
      <c r="Q489" s="109"/>
    </row>
    <row r="490" spans="1:17" s="149" customFormat="1" ht="99.95" customHeight="1" x14ac:dyDescent="0.35">
      <c r="A490" s="171"/>
      <c r="B490" s="171"/>
      <c r="C490" s="97"/>
      <c r="D490" s="97"/>
      <c r="E490" s="171"/>
      <c r="F490" s="172"/>
      <c r="G490" s="171"/>
      <c r="H490" s="171"/>
      <c r="I490" s="109"/>
      <c r="J490" s="109"/>
      <c r="K490" s="173"/>
      <c r="L490" s="173"/>
      <c r="M490" s="174"/>
      <c r="N490" s="109"/>
      <c r="O490" s="109"/>
      <c r="P490" s="109"/>
      <c r="Q490" s="109"/>
    </row>
    <row r="491" spans="1:17" s="149" customFormat="1" ht="99.95" customHeight="1" x14ac:dyDescent="0.35">
      <c r="A491" s="171"/>
      <c r="B491" s="171"/>
      <c r="C491" s="97"/>
      <c r="D491" s="97"/>
      <c r="E491" s="171"/>
      <c r="F491" s="172"/>
      <c r="G491" s="171"/>
      <c r="H491" s="171"/>
      <c r="I491" s="109"/>
      <c r="J491" s="109"/>
      <c r="K491" s="173"/>
      <c r="L491" s="173"/>
      <c r="M491" s="174"/>
      <c r="N491" s="109"/>
      <c r="O491" s="109"/>
      <c r="P491" s="109"/>
      <c r="Q491" s="109"/>
    </row>
    <row r="492" spans="1:17" s="149" customFormat="1" ht="99.95" customHeight="1" x14ac:dyDescent="0.35">
      <c r="A492" s="171"/>
      <c r="B492" s="171"/>
      <c r="C492" s="97"/>
      <c r="D492" s="97"/>
      <c r="E492" s="171"/>
      <c r="F492" s="172"/>
      <c r="G492" s="171"/>
      <c r="H492" s="171"/>
      <c r="I492" s="109"/>
      <c r="J492" s="109"/>
      <c r="K492" s="173"/>
      <c r="L492" s="173"/>
      <c r="M492" s="174"/>
      <c r="N492" s="109"/>
      <c r="O492" s="109"/>
      <c r="P492" s="109"/>
      <c r="Q492" s="109"/>
    </row>
    <row r="493" spans="1:17" s="149" customFormat="1" ht="99.95" customHeight="1" x14ac:dyDescent="0.35">
      <c r="A493" s="171"/>
      <c r="B493" s="171"/>
      <c r="C493" s="97"/>
      <c r="D493" s="97"/>
      <c r="E493" s="171"/>
      <c r="F493" s="172"/>
      <c r="G493" s="171"/>
      <c r="H493" s="171"/>
      <c r="I493" s="109"/>
      <c r="J493" s="109"/>
      <c r="K493" s="173"/>
      <c r="L493" s="173"/>
      <c r="M493" s="174"/>
      <c r="N493" s="109"/>
      <c r="O493" s="109"/>
      <c r="P493" s="109"/>
      <c r="Q493" s="109"/>
    </row>
    <row r="494" spans="1:17" s="149" customFormat="1" ht="99.95" customHeight="1" x14ac:dyDescent="0.35">
      <c r="A494" s="171"/>
      <c r="B494" s="171"/>
      <c r="C494" s="97"/>
      <c r="D494" s="97"/>
      <c r="E494" s="171"/>
      <c r="F494" s="172"/>
      <c r="G494" s="171"/>
      <c r="H494" s="171"/>
      <c r="I494" s="109"/>
      <c r="J494" s="109"/>
      <c r="K494" s="173"/>
      <c r="L494" s="173"/>
      <c r="M494" s="174"/>
      <c r="N494" s="109"/>
      <c r="O494" s="109"/>
      <c r="P494" s="109"/>
      <c r="Q494" s="109"/>
    </row>
    <row r="495" spans="1:17" s="149" customFormat="1" ht="99.95" customHeight="1" x14ac:dyDescent="0.35">
      <c r="A495" s="171"/>
      <c r="B495" s="171"/>
      <c r="C495" s="97"/>
      <c r="D495" s="97"/>
      <c r="E495" s="171"/>
      <c r="F495" s="172"/>
      <c r="G495" s="171"/>
      <c r="H495" s="171"/>
      <c r="I495" s="109"/>
      <c r="J495" s="109"/>
      <c r="K495" s="173"/>
      <c r="L495" s="173"/>
      <c r="M495" s="174"/>
      <c r="N495" s="109"/>
      <c r="O495" s="109"/>
      <c r="P495" s="109"/>
      <c r="Q495" s="109"/>
    </row>
    <row r="496" spans="1:17" s="149" customFormat="1" ht="99.95" customHeight="1" x14ac:dyDescent="0.35">
      <c r="A496" s="171"/>
      <c r="B496" s="171"/>
      <c r="C496" s="97"/>
      <c r="D496" s="97"/>
      <c r="E496" s="171"/>
      <c r="F496" s="172"/>
      <c r="G496" s="171"/>
      <c r="H496" s="171"/>
      <c r="I496" s="109"/>
      <c r="J496" s="109"/>
      <c r="K496" s="173"/>
      <c r="L496" s="173"/>
      <c r="M496" s="174"/>
      <c r="N496" s="109"/>
      <c r="O496" s="109"/>
      <c r="P496" s="109"/>
      <c r="Q496" s="109"/>
    </row>
    <row r="497" spans="1:17" s="149" customFormat="1" ht="99.95" customHeight="1" x14ac:dyDescent="0.35">
      <c r="A497" s="171"/>
      <c r="B497" s="171"/>
      <c r="C497" s="97"/>
      <c r="D497" s="97"/>
      <c r="E497" s="171"/>
      <c r="F497" s="172"/>
      <c r="G497" s="171"/>
      <c r="H497" s="171"/>
      <c r="I497" s="109"/>
      <c r="J497" s="109"/>
      <c r="K497" s="173"/>
      <c r="L497" s="173"/>
      <c r="M497" s="174"/>
      <c r="N497" s="109"/>
      <c r="O497" s="109"/>
      <c r="P497" s="109"/>
      <c r="Q497" s="109"/>
    </row>
    <row r="498" spans="1:17" s="149" customFormat="1" ht="99.95" customHeight="1" x14ac:dyDescent="0.35">
      <c r="A498" s="171"/>
      <c r="B498" s="171"/>
      <c r="C498" s="97"/>
      <c r="D498" s="97"/>
      <c r="E498" s="171"/>
      <c r="F498" s="172"/>
      <c r="G498" s="171"/>
      <c r="H498" s="171"/>
      <c r="I498" s="109"/>
      <c r="J498" s="109"/>
      <c r="K498" s="173"/>
      <c r="L498" s="173"/>
      <c r="M498" s="174"/>
      <c r="N498" s="109"/>
      <c r="O498" s="109"/>
      <c r="P498" s="109"/>
      <c r="Q498" s="109"/>
    </row>
    <row r="499" spans="1:17" s="149" customFormat="1" ht="99.95" customHeight="1" x14ac:dyDescent="0.35">
      <c r="A499" s="171"/>
      <c r="B499" s="171"/>
      <c r="C499" s="97"/>
      <c r="D499" s="97"/>
      <c r="E499" s="171"/>
      <c r="F499" s="172"/>
      <c r="G499" s="171"/>
      <c r="H499" s="171"/>
      <c r="I499" s="109"/>
      <c r="J499" s="109"/>
      <c r="K499" s="173"/>
      <c r="L499" s="173"/>
      <c r="M499" s="174"/>
      <c r="N499" s="109"/>
      <c r="O499" s="109"/>
      <c r="P499" s="109"/>
      <c r="Q499" s="109"/>
    </row>
    <row r="500" spans="1:17" s="149" customFormat="1" ht="99.95" customHeight="1" x14ac:dyDescent="0.35">
      <c r="A500" s="171"/>
      <c r="B500" s="171"/>
      <c r="C500" s="97"/>
      <c r="D500" s="97"/>
      <c r="E500" s="171"/>
      <c r="F500" s="172"/>
      <c r="G500" s="171"/>
      <c r="H500" s="171"/>
      <c r="I500" s="109"/>
      <c r="J500" s="109"/>
      <c r="K500" s="173"/>
      <c r="L500" s="173"/>
      <c r="M500" s="174"/>
      <c r="N500" s="109"/>
      <c r="O500" s="109"/>
      <c r="P500" s="109"/>
      <c r="Q500" s="109"/>
    </row>
    <row r="501" spans="1:17" s="149" customFormat="1" ht="99.95" customHeight="1" x14ac:dyDescent="0.35">
      <c r="A501" s="171"/>
      <c r="B501" s="171"/>
      <c r="C501" s="97"/>
      <c r="D501" s="97"/>
      <c r="E501" s="171"/>
      <c r="F501" s="172"/>
      <c r="G501" s="171"/>
      <c r="H501" s="171"/>
      <c r="I501" s="109"/>
      <c r="J501" s="109"/>
      <c r="K501" s="173"/>
      <c r="L501" s="173"/>
      <c r="M501" s="174"/>
      <c r="N501" s="109"/>
      <c r="O501" s="109"/>
      <c r="P501" s="109"/>
      <c r="Q501" s="109"/>
    </row>
    <row r="502" spans="1:17" s="149" customFormat="1" ht="99.95" customHeight="1" x14ac:dyDescent="0.35">
      <c r="A502" s="171"/>
      <c r="B502" s="171"/>
      <c r="C502" s="97"/>
      <c r="D502" s="97"/>
      <c r="E502" s="171"/>
      <c r="F502" s="172"/>
      <c r="G502" s="171"/>
      <c r="H502" s="171"/>
      <c r="I502" s="109"/>
      <c r="J502" s="109"/>
      <c r="K502" s="173"/>
      <c r="L502" s="173"/>
      <c r="M502" s="174"/>
      <c r="N502" s="109"/>
      <c r="O502" s="109"/>
      <c r="P502" s="109"/>
      <c r="Q502" s="109"/>
    </row>
    <row r="503" spans="1:17" s="149" customFormat="1" ht="99.95" customHeight="1" x14ac:dyDescent="0.35">
      <c r="A503" s="171"/>
      <c r="B503" s="171"/>
      <c r="C503" s="97"/>
      <c r="D503" s="97"/>
      <c r="E503" s="171"/>
      <c r="F503" s="172"/>
      <c r="G503" s="171"/>
      <c r="H503" s="171"/>
      <c r="I503" s="109"/>
      <c r="J503" s="109"/>
      <c r="K503" s="173"/>
      <c r="L503" s="173"/>
      <c r="M503" s="174"/>
      <c r="N503" s="109"/>
      <c r="O503" s="109"/>
      <c r="P503" s="109"/>
      <c r="Q503" s="109"/>
    </row>
    <row r="504" spans="1:17" s="149" customFormat="1" ht="99.95" customHeight="1" x14ac:dyDescent="0.35">
      <c r="A504" s="171"/>
      <c r="B504" s="171"/>
      <c r="C504" s="97"/>
      <c r="D504" s="97"/>
      <c r="E504" s="171"/>
      <c r="F504" s="172"/>
      <c r="G504" s="171"/>
      <c r="H504" s="171"/>
      <c r="I504" s="109"/>
      <c r="J504" s="109"/>
      <c r="K504" s="173"/>
      <c r="L504" s="173"/>
      <c r="M504" s="174"/>
      <c r="N504" s="109"/>
      <c r="O504" s="109"/>
      <c r="P504" s="109"/>
      <c r="Q504" s="109"/>
    </row>
    <row r="505" spans="1:17" s="149" customFormat="1" ht="99.95" customHeight="1" x14ac:dyDescent="0.35">
      <c r="A505" s="171"/>
      <c r="B505" s="171"/>
      <c r="C505" s="97"/>
      <c r="D505" s="97"/>
      <c r="E505" s="171"/>
      <c r="F505" s="172"/>
      <c r="G505" s="171"/>
      <c r="H505" s="171"/>
      <c r="I505" s="109"/>
      <c r="J505" s="109"/>
      <c r="K505" s="173"/>
      <c r="L505" s="173"/>
      <c r="M505" s="174"/>
      <c r="N505" s="109"/>
      <c r="O505" s="109"/>
      <c r="P505" s="109"/>
      <c r="Q505" s="109"/>
    </row>
    <row r="506" spans="1:17" s="149" customFormat="1" ht="99.95" customHeight="1" x14ac:dyDescent="0.35">
      <c r="A506" s="171"/>
      <c r="B506" s="171"/>
      <c r="C506" s="97"/>
      <c r="D506" s="97"/>
      <c r="E506" s="171"/>
      <c r="F506" s="172"/>
      <c r="G506" s="171"/>
      <c r="H506" s="171"/>
      <c r="I506" s="109"/>
      <c r="J506" s="109"/>
      <c r="K506" s="173"/>
      <c r="L506" s="173"/>
      <c r="M506" s="174"/>
      <c r="N506" s="109"/>
      <c r="O506" s="109"/>
      <c r="P506" s="109"/>
      <c r="Q506" s="109"/>
    </row>
    <row r="507" spans="1:17" s="149" customFormat="1" ht="99.95" customHeight="1" x14ac:dyDescent="0.35">
      <c r="A507" s="171"/>
      <c r="B507" s="171"/>
      <c r="C507" s="97"/>
      <c r="D507" s="97"/>
      <c r="E507" s="171"/>
      <c r="F507" s="172"/>
      <c r="G507" s="171"/>
      <c r="H507" s="171"/>
      <c r="I507" s="109"/>
      <c r="J507" s="109"/>
      <c r="K507" s="173"/>
      <c r="L507" s="173"/>
      <c r="M507" s="174"/>
      <c r="N507" s="109"/>
      <c r="O507" s="109"/>
      <c r="P507" s="109"/>
      <c r="Q507" s="109"/>
    </row>
    <row r="508" spans="1:17" s="149" customFormat="1" ht="99.95" customHeight="1" x14ac:dyDescent="0.35">
      <c r="A508" s="171"/>
      <c r="B508" s="171"/>
      <c r="C508" s="97"/>
      <c r="D508" s="97"/>
      <c r="E508" s="171"/>
      <c r="F508" s="172"/>
      <c r="G508" s="171"/>
      <c r="H508" s="171"/>
      <c r="I508" s="109"/>
      <c r="J508" s="109"/>
      <c r="K508" s="173"/>
      <c r="L508" s="173"/>
      <c r="M508" s="174"/>
      <c r="N508" s="109"/>
      <c r="O508" s="109"/>
      <c r="P508" s="109"/>
      <c r="Q508" s="109"/>
    </row>
    <row r="509" spans="1:17" s="149" customFormat="1" ht="99.95" customHeight="1" x14ac:dyDescent="0.35">
      <c r="A509" s="171"/>
      <c r="B509" s="171"/>
      <c r="C509" s="97"/>
      <c r="D509" s="97"/>
      <c r="E509" s="171"/>
      <c r="F509" s="172"/>
      <c r="G509" s="171"/>
      <c r="H509" s="171"/>
      <c r="I509" s="109"/>
      <c r="J509" s="109"/>
      <c r="K509" s="173"/>
      <c r="L509" s="173"/>
      <c r="M509" s="174"/>
      <c r="N509" s="109"/>
      <c r="O509" s="109"/>
      <c r="P509" s="109"/>
      <c r="Q509" s="109"/>
    </row>
    <row r="510" spans="1:17" s="149" customFormat="1" ht="99.95" customHeight="1" x14ac:dyDescent="0.35">
      <c r="A510" s="171"/>
      <c r="B510" s="171"/>
      <c r="C510" s="97"/>
      <c r="D510" s="97"/>
      <c r="E510" s="171"/>
      <c r="F510" s="172"/>
      <c r="G510" s="171"/>
      <c r="H510" s="171"/>
      <c r="I510" s="109"/>
      <c r="J510" s="109"/>
      <c r="K510" s="173"/>
      <c r="L510" s="173"/>
      <c r="M510" s="174"/>
      <c r="N510" s="109"/>
      <c r="O510" s="109"/>
      <c r="P510" s="109"/>
      <c r="Q510" s="109"/>
    </row>
    <row r="511" spans="1:17" s="149" customFormat="1" ht="99.95" customHeight="1" x14ac:dyDescent="0.35">
      <c r="A511" s="171"/>
      <c r="B511" s="171"/>
      <c r="C511" s="97"/>
      <c r="D511" s="97"/>
      <c r="E511" s="171"/>
      <c r="F511" s="172"/>
      <c r="G511" s="171"/>
      <c r="H511" s="171"/>
      <c r="I511" s="109"/>
      <c r="J511" s="109"/>
      <c r="K511" s="173"/>
      <c r="L511" s="173"/>
      <c r="M511" s="174"/>
      <c r="N511" s="109"/>
      <c r="O511" s="109"/>
      <c r="P511" s="109"/>
      <c r="Q511" s="109"/>
    </row>
    <row r="512" spans="1:17" s="149" customFormat="1" ht="99.95" customHeight="1" x14ac:dyDescent="0.35">
      <c r="A512" s="171"/>
      <c r="B512" s="171"/>
      <c r="C512" s="97"/>
      <c r="D512" s="97"/>
      <c r="E512" s="171"/>
      <c r="F512" s="172"/>
      <c r="G512" s="171"/>
      <c r="H512" s="171"/>
      <c r="I512" s="109"/>
      <c r="J512" s="109"/>
      <c r="K512" s="173"/>
      <c r="L512" s="173"/>
      <c r="M512" s="174"/>
      <c r="N512" s="109"/>
      <c r="O512" s="109"/>
      <c r="P512" s="109"/>
      <c r="Q512" s="109"/>
    </row>
    <row r="513" spans="1:17" s="149" customFormat="1" ht="99.95" customHeight="1" x14ac:dyDescent="0.35">
      <c r="A513" s="171"/>
      <c r="B513" s="171"/>
      <c r="C513" s="97"/>
      <c r="D513" s="97"/>
      <c r="E513" s="171"/>
      <c r="F513" s="172"/>
      <c r="G513" s="171"/>
      <c r="H513" s="171"/>
      <c r="I513" s="109"/>
      <c r="J513" s="109"/>
      <c r="K513" s="173"/>
      <c r="L513" s="173"/>
      <c r="M513" s="174"/>
      <c r="N513" s="109"/>
      <c r="O513" s="109"/>
      <c r="P513" s="109"/>
      <c r="Q513" s="109"/>
    </row>
    <row r="514" spans="1:17" s="149" customFormat="1" ht="99.95" customHeight="1" x14ac:dyDescent="0.35">
      <c r="A514" s="171"/>
      <c r="B514" s="171"/>
      <c r="C514" s="97"/>
      <c r="D514" s="97"/>
      <c r="E514" s="171"/>
      <c r="F514" s="172"/>
      <c r="G514" s="171"/>
      <c r="H514" s="171"/>
      <c r="I514" s="109"/>
      <c r="J514" s="109"/>
      <c r="K514" s="173"/>
      <c r="L514" s="173"/>
      <c r="M514" s="174"/>
      <c r="N514" s="109"/>
      <c r="O514" s="109"/>
      <c r="P514" s="109"/>
      <c r="Q514" s="109"/>
    </row>
    <row r="515" spans="1:17" s="149" customFormat="1" ht="99.95" customHeight="1" x14ac:dyDescent="0.35">
      <c r="A515" s="171"/>
      <c r="B515" s="171"/>
      <c r="C515" s="97"/>
      <c r="D515" s="97"/>
      <c r="E515" s="171"/>
      <c r="F515" s="172"/>
      <c r="G515" s="171"/>
      <c r="H515" s="171"/>
      <c r="I515" s="109"/>
      <c r="J515" s="109"/>
      <c r="K515" s="173"/>
      <c r="L515" s="173"/>
      <c r="M515" s="174"/>
      <c r="N515" s="109"/>
      <c r="O515" s="109"/>
      <c r="P515" s="109"/>
      <c r="Q515" s="109"/>
    </row>
    <row r="516" spans="1:17" s="149" customFormat="1" ht="99.95" customHeight="1" x14ac:dyDescent="0.35">
      <c r="A516" s="171"/>
      <c r="B516" s="171"/>
      <c r="C516" s="97"/>
      <c r="D516" s="97"/>
      <c r="E516" s="171"/>
      <c r="F516" s="172"/>
      <c r="G516" s="171"/>
      <c r="H516" s="171"/>
      <c r="I516" s="109"/>
      <c r="J516" s="109"/>
      <c r="K516" s="173"/>
      <c r="L516" s="173"/>
      <c r="M516" s="174"/>
      <c r="N516" s="109"/>
      <c r="O516" s="109"/>
      <c r="P516" s="109"/>
      <c r="Q516" s="109"/>
    </row>
    <row r="517" spans="1:17" s="149" customFormat="1" ht="99.95" customHeight="1" x14ac:dyDescent="0.35">
      <c r="A517" s="171"/>
      <c r="B517" s="171"/>
      <c r="C517" s="97"/>
      <c r="D517" s="97"/>
      <c r="E517" s="171"/>
      <c r="F517" s="172"/>
      <c r="G517" s="171"/>
      <c r="H517" s="171"/>
      <c r="I517" s="109"/>
      <c r="J517" s="109"/>
      <c r="K517" s="173"/>
      <c r="L517" s="173"/>
      <c r="M517" s="174"/>
      <c r="N517" s="109"/>
      <c r="O517" s="109"/>
      <c r="P517" s="109"/>
      <c r="Q517" s="109"/>
    </row>
    <row r="518" spans="1:17" s="149" customFormat="1" ht="99.95" customHeight="1" x14ac:dyDescent="0.35">
      <c r="A518" s="171"/>
      <c r="B518" s="171"/>
      <c r="C518" s="97"/>
      <c r="D518" s="97"/>
      <c r="E518" s="171"/>
      <c r="F518" s="172"/>
      <c r="G518" s="171"/>
      <c r="H518" s="171"/>
      <c r="I518" s="109"/>
      <c r="J518" s="109"/>
      <c r="K518" s="173"/>
      <c r="L518" s="173"/>
      <c r="M518" s="174"/>
      <c r="N518" s="109"/>
      <c r="O518" s="109"/>
      <c r="P518" s="109"/>
      <c r="Q518" s="109"/>
    </row>
    <row r="519" spans="1:17" s="149" customFormat="1" ht="99.95" customHeight="1" x14ac:dyDescent="0.35">
      <c r="A519" s="171"/>
      <c r="B519" s="171"/>
      <c r="C519" s="97"/>
      <c r="D519" s="97"/>
      <c r="E519" s="171"/>
      <c r="F519" s="172"/>
      <c r="G519" s="171"/>
      <c r="H519" s="171"/>
      <c r="I519" s="109"/>
      <c r="J519" s="109"/>
      <c r="K519" s="173"/>
      <c r="L519" s="173"/>
      <c r="M519" s="174"/>
      <c r="N519" s="109"/>
      <c r="O519" s="109"/>
      <c r="P519" s="109"/>
      <c r="Q519" s="109"/>
    </row>
    <row r="520" spans="1:17" s="149" customFormat="1" ht="99.95" customHeight="1" x14ac:dyDescent="0.35">
      <c r="A520" s="171"/>
      <c r="B520" s="171"/>
      <c r="C520" s="97"/>
      <c r="D520" s="97"/>
      <c r="E520" s="171"/>
      <c r="F520" s="172"/>
      <c r="G520" s="171"/>
      <c r="H520" s="171"/>
      <c r="I520" s="109"/>
      <c r="J520" s="109"/>
      <c r="K520" s="173"/>
      <c r="L520" s="173"/>
      <c r="M520" s="174"/>
      <c r="N520" s="109"/>
      <c r="O520" s="109"/>
      <c r="P520" s="109"/>
      <c r="Q520" s="109"/>
    </row>
    <row r="521" spans="1:17" s="149" customFormat="1" ht="99.95" customHeight="1" x14ac:dyDescent="0.35">
      <c r="A521" s="171"/>
      <c r="B521" s="171"/>
      <c r="C521" s="97"/>
      <c r="D521" s="97"/>
      <c r="E521" s="171"/>
      <c r="F521" s="172"/>
      <c r="G521" s="171"/>
      <c r="H521" s="171"/>
      <c r="I521" s="109"/>
      <c r="J521" s="109"/>
      <c r="K521" s="173"/>
      <c r="L521" s="173"/>
      <c r="M521" s="174"/>
      <c r="N521" s="109"/>
      <c r="O521" s="109"/>
      <c r="P521" s="109"/>
      <c r="Q521" s="109"/>
    </row>
    <row r="522" spans="1:17" s="149" customFormat="1" ht="99.95" customHeight="1" x14ac:dyDescent="0.35">
      <c r="A522" s="171"/>
      <c r="B522" s="171"/>
      <c r="C522" s="97"/>
      <c r="D522" s="97"/>
      <c r="E522" s="171"/>
      <c r="F522" s="172"/>
      <c r="G522" s="171"/>
      <c r="H522" s="171"/>
      <c r="I522" s="109"/>
      <c r="J522" s="109"/>
      <c r="K522" s="173"/>
      <c r="L522" s="173"/>
      <c r="M522" s="174"/>
      <c r="N522" s="109"/>
      <c r="O522" s="109"/>
      <c r="P522" s="109"/>
      <c r="Q522" s="109"/>
    </row>
    <row r="523" spans="1:17" s="149" customFormat="1" ht="99.95" customHeight="1" x14ac:dyDescent="0.35">
      <c r="A523" s="171"/>
      <c r="B523" s="171"/>
      <c r="C523" s="97"/>
      <c r="D523" s="97"/>
      <c r="E523" s="171"/>
      <c r="F523" s="172"/>
      <c r="G523" s="171"/>
      <c r="H523" s="171"/>
      <c r="I523" s="109"/>
      <c r="J523" s="109"/>
      <c r="K523" s="173"/>
      <c r="L523" s="173"/>
      <c r="M523" s="174"/>
      <c r="N523" s="109"/>
      <c r="O523" s="109"/>
      <c r="P523" s="109"/>
      <c r="Q523" s="109"/>
    </row>
    <row r="524" spans="1:17" s="149" customFormat="1" ht="99.95" customHeight="1" x14ac:dyDescent="0.35">
      <c r="A524" s="171"/>
      <c r="B524" s="171"/>
      <c r="C524" s="97"/>
      <c r="D524" s="97"/>
      <c r="E524" s="171"/>
      <c r="F524" s="172"/>
      <c r="G524" s="171"/>
      <c r="H524" s="171"/>
      <c r="I524" s="109"/>
      <c r="J524" s="109"/>
      <c r="K524" s="173"/>
      <c r="L524" s="173"/>
      <c r="M524" s="174"/>
      <c r="N524" s="109"/>
      <c r="O524" s="109"/>
      <c r="P524" s="109"/>
      <c r="Q524" s="109"/>
    </row>
    <row r="525" spans="1:17" s="149" customFormat="1" ht="99.95" customHeight="1" x14ac:dyDescent="0.35">
      <c r="A525" s="171"/>
      <c r="B525" s="171"/>
      <c r="C525" s="97"/>
      <c r="D525" s="97"/>
      <c r="E525" s="171"/>
      <c r="F525" s="172"/>
      <c r="G525" s="171"/>
      <c r="H525" s="171"/>
      <c r="I525" s="109"/>
      <c r="J525" s="109"/>
      <c r="K525" s="173"/>
      <c r="L525" s="173"/>
      <c r="M525" s="174"/>
      <c r="N525" s="109"/>
      <c r="O525" s="109"/>
      <c r="P525" s="109"/>
      <c r="Q525" s="109"/>
    </row>
    <row r="526" spans="1:17" s="149" customFormat="1" ht="99.95" customHeight="1" x14ac:dyDescent="0.35">
      <c r="A526" s="171"/>
      <c r="B526" s="171"/>
      <c r="C526" s="97"/>
      <c r="D526" s="97"/>
      <c r="E526" s="171"/>
      <c r="F526" s="172"/>
      <c r="G526" s="171"/>
      <c r="H526" s="171"/>
      <c r="I526" s="109"/>
      <c r="J526" s="109"/>
      <c r="K526" s="173"/>
      <c r="L526" s="173"/>
      <c r="M526" s="174"/>
      <c r="N526" s="109"/>
      <c r="O526" s="109"/>
      <c r="P526" s="109"/>
      <c r="Q526" s="109"/>
    </row>
    <row r="527" spans="1:17" s="149" customFormat="1" ht="99.95" customHeight="1" x14ac:dyDescent="0.35">
      <c r="A527" s="171"/>
      <c r="B527" s="171"/>
      <c r="C527" s="97"/>
      <c r="D527" s="97"/>
      <c r="E527" s="171"/>
      <c r="F527" s="172"/>
      <c r="G527" s="171"/>
      <c r="H527" s="171"/>
      <c r="I527" s="109"/>
      <c r="J527" s="109"/>
      <c r="K527" s="173"/>
      <c r="L527" s="173"/>
      <c r="M527" s="174"/>
      <c r="N527" s="109"/>
      <c r="O527" s="109"/>
      <c r="P527" s="109"/>
      <c r="Q527" s="109"/>
    </row>
    <row r="528" spans="1:17" s="149" customFormat="1" ht="99.95" customHeight="1" x14ac:dyDescent="0.35">
      <c r="A528" s="171"/>
      <c r="B528" s="171"/>
      <c r="C528" s="97"/>
      <c r="D528" s="97"/>
      <c r="E528" s="171"/>
      <c r="F528" s="172"/>
      <c r="G528" s="171"/>
      <c r="H528" s="171"/>
      <c r="I528" s="109"/>
      <c r="J528" s="109"/>
      <c r="K528" s="173"/>
      <c r="L528" s="173"/>
      <c r="M528" s="174"/>
      <c r="N528" s="109"/>
      <c r="O528" s="109"/>
      <c r="P528" s="109"/>
      <c r="Q528" s="109"/>
    </row>
    <row r="529" spans="1:17" s="149" customFormat="1" ht="99.95" customHeight="1" x14ac:dyDescent="0.35">
      <c r="A529" s="171"/>
      <c r="B529" s="171"/>
      <c r="C529" s="97"/>
      <c r="D529" s="97"/>
      <c r="E529" s="171"/>
      <c r="F529" s="172"/>
      <c r="G529" s="171"/>
      <c r="H529" s="171"/>
      <c r="I529" s="109"/>
      <c r="J529" s="109"/>
      <c r="K529" s="173"/>
      <c r="L529" s="173"/>
      <c r="M529" s="174"/>
      <c r="N529" s="109"/>
      <c r="O529" s="109"/>
      <c r="P529" s="109"/>
      <c r="Q529" s="109"/>
    </row>
    <row r="530" spans="1:17" s="149" customFormat="1" ht="99.95" customHeight="1" x14ac:dyDescent="0.35">
      <c r="A530" s="171"/>
      <c r="B530" s="171"/>
      <c r="C530" s="97"/>
      <c r="D530" s="97"/>
      <c r="E530" s="171"/>
      <c r="F530" s="172"/>
      <c r="G530" s="171"/>
      <c r="H530" s="171"/>
      <c r="I530" s="109"/>
      <c r="J530" s="109"/>
      <c r="K530" s="173"/>
      <c r="L530" s="173"/>
      <c r="M530" s="174"/>
      <c r="N530" s="109"/>
      <c r="O530" s="109"/>
      <c r="P530" s="109"/>
      <c r="Q530" s="109"/>
    </row>
    <row r="531" spans="1:17" s="149" customFormat="1" ht="99.95" customHeight="1" x14ac:dyDescent="0.35">
      <c r="A531" s="171"/>
      <c r="B531" s="171"/>
      <c r="C531" s="97"/>
      <c r="D531" s="97"/>
      <c r="E531" s="171"/>
      <c r="F531" s="172"/>
      <c r="G531" s="171"/>
      <c r="H531" s="171"/>
      <c r="I531" s="109"/>
      <c r="J531" s="109"/>
      <c r="K531" s="173"/>
      <c r="L531" s="173"/>
      <c r="M531" s="174"/>
      <c r="N531" s="109"/>
      <c r="O531" s="109"/>
      <c r="P531" s="109"/>
      <c r="Q531" s="109"/>
    </row>
    <row r="532" spans="1:17" s="149" customFormat="1" ht="99.95" customHeight="1" x14ac:dyDescent="0.35">
      <c r="A532" s="171"/>
      <c r="B532" s="171"/>
      <c r="C532" s="97"/>
      <c r="D532" s="97"/>
      <c r="E532" s="171"/>
      <c r="F532" s="172"/>
      <c r="G532" s="171"/>
      <c r="H532" s="171"/>
      <c r="I532" s="109"/>
      <c r="J532" s="109"/>
      <c r="K532" s="173"/>
      <c r="L532" s="173"/>
      <c r="M532" s="174"/>
      <c r="N532" s="109"/>
      <c r="O532" s="109"/>
      <c r="P532" s="109"/>
      <c r="Q532" s="109"/>
    </row>
    <row r="533" spans="1:17" s="149" customFormat="1" ht="99.95" customHeight="1" x14ac:dyDescent="0.35">
      <c r="A533" s="171"/>
      <c r="B533" s="171"/>
      <c r="C533" s="97"/>
      <c r="D533" s="97"/>
      <c r="E533" s="171"/>
      <c r="F533" s="172"/>
      <c r="G533" s="171"/>
      <c r="H533" s="171"/>
      <c r="I533" s="109"/>
      <c r="J533" s="109"/>
      <c r="K533" s="173"/>
      <c r="L533" s="173"/>
      <c r="M533" s="174"/>
      <c r="N533" s="109"/>
      <c r="O533" s="109"/>
      <c r="P533" s="109"/>
      <c r="Q533" s="109"/>
    </row>
    <row r="534" spans="1:17" s="149" customFormat="1" ht="99.95" customHeight="1" x14ac:dyDescent="0.35">
      <c r="A534" s="171"/>
      <c r="B534" s="171"/>
      <c r="C534" s="97"/>
      <c r="D534" s="97"/>
      <c r="E534" s="171"/>
      <c r="F534" s="172"/>
      <c r="G534" s="171"/>
      <c r="H534" s="171"/>
      <c r="I534" s="109"/>
      <c r="J534" s="109"/>
      <c r="K534" s="173"/>
      <c r="L534" s="173"/>
      <c r="M534" s="174"/>
      <c r="N534" s="109"/>
      <c r="O534" s="109"/>
      <c r="P534" s="109"/>
      <c r="Q534" s="109"/>
    </row>
    <row r="535" spans="1:17" s="149" customFormat="1" ht="99.95" customHeight="1" x14ac:dyDescent="0.35">
      <c r="A535" s="171"/>
      <c r="B535" s="171"/>
      <c r="C535" s="97"/>
      <c r="D535" s="97"/>
      <c r="E535" s="171"/>
      <c r="F535" s="172"/>
      <c r="G535" s="171"/>
      <c r="H535" s="171"/>
      <c r="I535" s="109"/>
      <c r="J535" s="109"/>
      <c r="K535" s="173"/>
      <c r="L535" s="173"/>
      <c r="M535" s="174"/>
      <c r="N535" s="109"/>
      <c r="O535" s="109"/>
      <c r="P535" s="109"/>
      <c r="Q535" s="109"/>
    </row>
    <row r="536" spans="1:17" s="149" customFormat="1" ht="99.95" customHeight="1" x14ac:dyDescent="0.35">
      <c r="A536" s="171"/>
      <c r="B536" s="171"/>
      <c r="C536" s="97"/>
      <c r="D536" s="97"/>
      <c r="E536" s="171"/>
      <c r="F536" s="172"/>
      <c r="G536" s="171"/>
      <c r="H536" s="171"/>
      <c r="I536" s="109"/>
      <c r="J536" s="109"/>
      <c r="K536" s="173"/>
      <c r="L536" s="173"/>
      <c r="M536" s="174"/>
      <c r="N536" s="109"/>
      <c r="O536" s="109"/>
      <c r="P536" s="109"/>
      <c r="Q536" s="109"/>
    </row>
    <row r="537" spans="1:17" s="149" customFormat="1" ht="99.95" customHeight="1" x14ac:dyDescent="0.35">
      <c r="A537" s="171"/>
      <c r="B537" s="171"/>
      <c r="C537" s="97"/>
      <c r="D537" s="97"/>
      <c r="E537" s="171"/>
      <c r="F537" s="172"/>
      <c r="G537" s="171"/>
      <c r="H537" s="171"/>
      <c r="I537" s="109"/>
      <c r="J537" s="109"/>
      <c r="K537" s="173"/>
      <c r="L537" s="173"/>
      <c r="M537" s="174"/>
      <c r="N537" s="109"/>
      <c r="O537" s="109"/>
      <c r="P537" s="109"/>
      <c r="Q537" s="109"/>
    </row>
    <row r="538" spans="1:17" s="149" customFormat="1" ht="99.95" customHeight="1" x14ac:dyDescent="0.35">
      <c r="A538" s="171"/>
      <c r="B538" s="171"/>
      <c r="C538" s="97"/>
      <c r="D538" s="97"/>
      <c r="E538" s="171"/>
      <c r="F538" s="172"/>
      <c r="G538" s="171"/>
      <c r="H538" s="171"/>
      <c r="I538" s="109"/>
      <c r="J538" s="109"/>
      <c r="K538" s="173"/>
      <c r="L538" s="173"/>
      <c r="M538" s="174"/>
      <c r="N538" s="109"/>
      <c r="O538" s="109"/>
      <c r="P538" s="109"/>
      <c r="Q538" s="109"/>
    </row>
    <row r="539" spans="1:17" s="149" customFormat="1" ht="99.95" customHeight="1" x14ac:dyDescent="0.35">
      <c r="A539" s="171"/>
      <c r="B539" s="171"/>
      <c r="C539" s="97"/>
      <c r="D539" s="97"/>
      <c r="E539" s="171"/>
      <c r="F539" s="172"/>
      <c r="G539" s="171"/>
      <c r="H539" s="171"/>
      <c r="I539" s="109"/>
      <c r="J539" s="109"/>
      <c r="K539" s="173"/>
      <c r="L539" s="173"/>
      <c r="M539" s="174"/>
      <c r="N539" s="109"/>
      <c r="O539" s="109"/>
      <c r="P539" s="109"/>
      <c r="Q539" s="109"/>
    </row>
    <row r="540" spans="1:17" s="149" customFormat="1" ht="99.95" customHeight="1" x14ac:dyDescent="0.35">
      <c r="A540" s="171"/>
      <c r="B540" s="171"/>
      <c r="C540" s="97"/>
      <c r="D540" s="97"/>
      <c r="E540" s="171"/>
      <c r="F540" s="172"/>
      <c r="G540" s="171"/>
      <c r="H540" s="171"/>
      <c r="I540" s="109"/>
      <c r="J540" s="109"/>
      <c r="K540" s="173"/>
      <c r="L540" s="173"/>
      <c r="M540" s="174"/>
      <c r="N540" s="109"/>
      <c r="O540" s="109"/>
      <c r="P540" s="109"/>
      <c r="Q540" s="109"/>
    </row>
    <row r="541" spans="1:17" s="149" customFormat="1" ht="99.95" customHeight="1" x14ac:dyDescent="0.35">
      <c r="A541" s="171"/>
      <c r="B541" s="171"/>
      <c r="C541" s="97"/>
      <c r="D541" s="97"/>
      <c r="E541" s="171"/>
      <c r="F541" s="172"/>
      <c r="G541" s="171"/>
      <c r="H541" s="171"/>
      <c r="I541" s="109"/>
      <c r="J541" s="109"/>
      <c r="K541" s="173"/>
      <c r="L541" s="173"/>
      <c r="M541" s="174"/>
      <c r="N541" s="109"/>
      <c r="O541" s="109"/>
      <c r="P541" s="109"/>
      <c r="Q541" s="109"/>
    </row>
    <row r="542" spans="1:17" s="149" customFormat="1" ht="99.95" customHeight="1" x14ac:dyDescent="0.35">
      <c r="A542" s="171"/>
      <c r="B542" s="171"/>
      <c r="C542" s="97"/>
      <c r="D542" s="97"/>
      <c r="E542" s="171"/>
      <c r="F542" s="172"/>
      <c r="G542" s="171"/>
      <c r="H542" s="171"/>
      <c r="I542" s="109"/>
      <c r="J542" s="109"/>
      <c r="K542" s="173"/>
      <c r="L542" s="173"/>
      <c r="M542" s="174"/>
      <c r="N542" s="109"/>
      <c r="O542" s="109"/>
      <c r="P542" s="109"/>
      <c r="Q542" s="109"/>
    </row>
    <row r="543" spans="1:17" s="149" customFormat="1" ht="99.95" customHeight="1" x14ac:dyDescent="0.35">
      <c r="A543" s="171"/>
      <c r="B543" s="171"/>
      <c r="C543" s="97"/>
      <c r="D543" s="97"/>
      <c r="E543" s="171"/>
      <c r="F543" s="172"/>
      <c r="G543" s="171"/>
      <c r="H543" s="171"/>
      <c r="I543" s="109"/>
      <c r="J543" s="109"/>
      <c r="K543" s="173"/>
      <c r="L543" s="173"/>
      <c r="M543" s="174"/>
      <c r="N543" s="109"/>
      <c r="O543" s="109"/>
      <c r="P543" s="109"/>
      <c r="Q543" s="109"/>
    </row>
    <row r="544" spans="1:17" s="149" customFormat="1" ht="99.95" customHeight="1" x14ac:dyDescent="0.35">
      <c r="A544" s="171"/>
      <c r="B544" s="171"/>
      <c r="C544" s="97"/>
      <c r="D544" s="97"/>
      <c r="E544" s="171"/>
      <c r="F544" s="172"/>
      <c r="G544" s="171"/>
      <c r="H544" s="171"/>
      <c r="I544" s="109"/>
      <c r="J544" s="109"/>
      <c r="K544" s="173"/>
      <c r="L544" s="173"/>
      <c r="M544" s="174"/>
      <c r="N544" s="109"/>
      <c r="O544" s="109"/>
      <c r="P544" s="109"/>
      <c r="Q544" s="109"/>
    </row>
    <row r="545" spans="1:17" s="149" customFormat="1" ht="99.95" customHeight="1" x14ac:dyDescent="0.35">
      <c r="A545" s="171"/>
      <c r="B545" s="171"/>
      <c r="C545" s="97"/>
      <c r="D545" s="97"/>
      <c r="E545" s="171"/>
      <c r="F545" s="172"/>
      <c r="G545" s="171"/>
      <c r="H545" s="171"/>
      <c r="I545" s="109"/>
      <c r="J545" s="109"/>
      <c r="K545" s="173"/>
      <c r="L545" s="173"/>
      <c r="M545" s="174"/>
      <c r="N545" s="109"/>
      <c r="O545" s="109"/>
      <c r="P545" s="109"/>
      <c r="Q545" s="109"/>
    </row>
    <row r="546" spans="1:17" s="149" customFormat="1" ht="99.95" customHeight="1" x14ac:dyDescent="0.35">
      <c r="A546" s="171"/>
      <c r="B546" s="171"/>
      <c r="C546" s="97"/>
      <c r="D546" s="97"/>
      <c r="E546" s="171"/>
      <c r="F546" s="172"/>
      <c r="G546" s="171"/>
      <c r="H546" s="171"/>
      <c r="I546" s="109"/>
      <c r="J546" s="109"/>
      <c r="K546" s="173"/>
      <c r="L546" s="173"/>
      <c r="M546" s="174"/>
      <c r="N546" s="109"/>
      <c r="O546" s="109"/>
      <c r="P546" s="109"/>
      <c r="Q546" s="109"/>
    </row>
    <row r="547" spans="1:17" s="149" customFormat="1" ht="99.95" customHeight="1" x14ac:dyDescent="0.35">
      <c r="A547" s="171"/>
      <c r="B547" s="171"/>
      <c r="C547" s="97"/>
      <c r="D547" s="97"/>
      <c r="E547" s="171"/>
      <c r="F547" s="172"/>
      <c r="G547" s="171"/>
      <c r="H547" s="171"/>
      <c r="I547" s="109"/>
      <c r="J547" s="109"/>
      <c r="K547" s="173"/>
      <c r="L547" s="173"/>
      <c r="M547" s="174"/>
      <c r="N547" s="109"/>
      <c r="O547" s="109"/>
      <c r="P547" s="109"/>
      <c r="Q547" s="109"/>
    </row>
    <row r="548" spans="1:17" s="149" customFormat="1" ht="99.95" customHeight="1" x14ac:dyDescent="0.35">
      <c r="A548" s="171"/>
      <c r="B548" s="171"/>
      <c r="C548" s="97"/>
      <c r="D548" s="97"/>
      <c r="E548" s="171"/>
      <c r="F548" s="172"/>
      <c r="G548" s="171"/>
      <c r="H548" s="171"/>
      <c r="I548" s="109"/>
      <c r="J548" s="109"/>
      <c r="K548" s="173"/>
      <c r="L548" s="173"/>
      <c r="M548" s="174"/>
      <c r="N548" s="109"/>
      <c r="O548" s="109"/>
      <c r="P548" s="109"/>
      <c r="Q548" s="109"/>
    </row>
    <row r="549" spans="1:17" s="149" customFormat="1" ht="99.95" customHeight="1" x14ac:dyDescent="0.35">
      <c r="A549" s="171"/>
      <c r="B549" s="171"/>
      <c r="C549" s="97"/>
      <c r="D549" s="97"/>
      <c r="E549" s="171"/>
      <c r="F549" s="172"/>
      <c r="G549" s="171"/>
      <c r="H549" s="171"/>
      <c r="I549" s="109"/>
      <c r="J549" s="109"/>
      <c r="K549" s="173"/>
      <c r="L549" s="173"/>
      <c r="M549" s="174"/>
      <c r="N549" s="109"/>
      <c r="O549" s="109"/>
      <c r="P549" s="109"/>
      <c r="Q549" s="109"/>
    </row>
    <row r="550" spans="1:17" s="149" customFormat="1" ht="99.95" customHeight="1" x14ac:dyDescent="0.35">
      <c r="A550" s="171"/>
      <c r="B550" s="171"/>
      <c r="C550" s="97"/>
      <c r="D550" s="97"/>
      <c r="E550" s="171"/>
      <c r="F550" s="172"/>
      <c r="G550" s="171"/>
      <c r="H550" s="171"/>
      <c r="I550" s="109"/>
      <c r="J550" s="109"/>
      <c r="K550" s="173"/>
      <c r="L550" s="173"/>
      <c r="M550" s="174"/>
      <c r="N550" s="109"/>
      <c r="O550" s="109"/>
      <c r="P550" s="109"/>
      <c r="Q550" s="109"/>
    </row>
    <row r="551" spans="1:17" s="149" customFormat="1" ht="99.95" customHeight="1" x14ac:dyDescent="0.35">
      <c r="A551" s="171"/>
      <c r="B551" s="171"/>
      <c r="C551" s="97"/>
      <c r="D551" s="97"/>
      <c r="E551" s="171"/>
      <c r="F551" s="172"/>
      <c r="G551" s="171"/>
      <c r="H551" s="171"/>
      <c r="I551" s="109"/>
      <c r="J551" s="109"/>
      <c r="K551" s="173"/>
      <c r="L551" s="173"/>
      <c r="M551" s="174"/>
      <c r="N551" s="109"/>
      <c r="O551" s="109"/>
      <c r="P551" s="109"/>
      <c r="Q551" s="109"/>
    </row>
    <row r="552" spans="1:17" s="149" customFormat="1" ht="99.95" customHeight="1" x14ac:dyDescent="0.35">
      <c r="A552" s="171"/>
      <c r="B552" s="171"/>
      <c r="C552" s="97"/>
      <c r="D552" s="97"/>
      <c r="E552" s="171"/>
      <c r="F552" s="172"/>
      <c r="G552" s="171"/>
      <c r="H552" s="171"/>
      <c r="I552" s="109"/>
      <c r="J552" s="109"/>
      <c r="K552" s="173"/>
      <c r="L552" s="173"/>
      <c r="M552" s="174"/>
      <c r="N552" s="109"/>
      <c r="O552" s="109"/>
      <c r="P552" s="109"/>
      <c r="Q552" s="109"/>
    </row>
    <row r="553" spans="1:17" s="149" customFormat="1" ht="99.95" customHeight="1" x14ac:dyDescent="0.35">
      <c r="A553" s="171"/>
      <c r="B553" s="171"/>
      <c r="C553" s="97"/>
      <c r="D553" s="97"/>
      <c r="E553" s="171"/>
      <c r="F553" s="172"/>
      <c r="G553" s="171"/>
      <c r="H553" s="171"/>
      <c r="I553" s="109"/>
      <c r="J553" s="109"/>
      <c r="K553" s="173"/>
      <c r="L553" s="173"/>
      <c r="M553" s="174"/>
      <c r="N553" s="109"/>
      <c r="O553" s="109"/>
      <c r="P553" s="109"/>
      <c r="Q553" s="109"/>
    </row>
    <row r="554" spans="1:17" s="149" customFormat="1" ht="99.95" customHeight="1" x14ac:dyDescent="0.35">
      <c r="A554" s="171"/>
      <c r="B554" s="171"/>
      <c r="C554" s="97"/>
      <c r="D554" s="97"/>
      <c r="E554" s="171"/>
      <c r="F554" s="172"/>
      <c r="G554" s="171"/>
      <c r="H554" s="171"/>
      <c r="I554" s="109"/>
      <c r="J554" s="109"/>
      <c r="K554" s="173"/>
      <c r="L554" s="173"/>
      <c r="M554" s="174"/>
      <c r="N554" s="109"/>
      <c r="O554" s="109"/>
      <c r="P554" s="109"/>
      <c r="Q554" s="109"/>
    </row>
    <row r="555" spans="1:17" s="149" customFormat="1" ht="99.95" customHeight="1" x14ac:dyDescent="0.35">
      <c r="A555" s="171"/>
      <c r="B555" s="171"/>
      <c r="C555" s="97"/>
      <c r="D555" s="97"/>
      <c r="E555" s="171"/>
      <c r="F555" s="172"/>
      <c r="G555" s="171"/>
      <c r="H555" s="171"/>
      <c r="I555" s="109"/>
      <c r="J555" s="109"/>
      <c r="K555" s="173"/>
      <c r="L555" s="173"/>
      <c r="M555" s="174"/>
      <c r="N555" s="109"/>
      <c r="O555" s="109"/>
      <c r="P555" s="109"/>
      <c r="Q555" s="109"/>
    </row>
    <row r="556" spans="1:17" s="149" customFormat="1" ht="99.95" customHeight="1" x14ac:dyDescent="0.35">
      <c r="A556" s="171"/>
      <c r="B556" s="171"/>
      <c r="C556" s="97"/>
      <c r="D556" s="97"/>
      <c r="E556" s="171"/>
      <c r="F556" s="172"/>
      <c r="G556" s="171"/>
      <c r="H556" s="171"/>
      <c r="I556" s="109"/>
      <c r="J556" s="109"/>
      <c r="K556" s="173"/>
      <c r="L556" s="173"/>
      <c r="M556" s="174"/>
      <c r="N556" s="109"/>
      <c r="O556" s="109"/>
      <c r="P556" s="109"/>
      <c r="Q556" s="109"/>
    </row>
    <row r="557" spans="1:17" s="149" customFormat="1" ht="99.95" customHeight="1" x14ac:dyDescent="0.35">
      <c r="A557" s="171"/>
      <c r="B557" s="171"/>
      <c r="C557" s="97"/>
      <c r="D557" s="97"/>
      <c r="E557" s="171"/>
      <c r="F557" s="172"/>
      <c r="G557" s="171"/>
      <c r="H557" s="171"/>
      <c r="I557" s="109"/>
      <c r="J557" s="109"/>
      <c r="K557" s="173"/>
      <c r="L557" s="173"/>
      <c r="M557" s="174"/>
      <c r="N557" s="109"/>
      <c r="O557" s="109"/>
      <c r="P557" s="109"/>
      <c r="Q557" s="109"/>
    </row>
    <row r="558" spans="1:17" s="149" customFormat="1" ht="99.95" customHeight="1" x14ac:dyDescent="0.35">
      <c r="A558" s="171"/>
      <c r="B558" s="171"/>
      <c r="C558" s="97"/>
      <c r="D558" s="97"/>
      <c r="E558" s="171"/>
      <c r="F558" s="172"/>
      <c r="G558" s="171"/>
      <c r="H558" s="171"/>
      <c r="I558" s="109"/>
      <c r="J558" s="109"/>
      <c r="K558" s="173"/>
      <c r="L558" s="173"/>
      <c r="M558" s="174"/>
      <c r="N558" s="109"/>
      <c r="O558" s="109"/>
      <c r="P558" s="109"/>
      <c r="Q558" s="109"/>
    </row>
    <row r="559" spans="1:17" s="149" customFormat="1" ht="99.95" customHeight="1" x14ac:dyDescent="0.35">
      <c r="A559" s="171"/>
      <c r="B559" s="171"/>
      <c r="C559" s="97"/>
      <c r="D559" s="97"/>
      <c r="E559" s="171"/>
      <c r="F559" s="172"/>
      <c r="G559" s="171"/>
      <c r="H559" s="171"/>
      <c r="I559" s="109"/>
      <c r="J559" s="109"/>
      <c r="K559" s="173"/>
      <c r="L559" s="173"/>
      <c r="M559" s="174"/>
      <c r="N559" s="109"/>
      <c r="O559" s="109"/>
      <c r="P559" s="109"/>
      <c r="Q559" s="109"/>
    </row>
    <row r="560" spans="1:17" s="149" customFormat="1" ht="99.95" customHeight="1" x14ac:dyDescent="0.35">
      <c r="A560" s="171"/>
      <c r="B560" s="171"/>
      <c r="C560" s="97"/>
      <c r="D560" s="97"/>
      <c r="E560" s="171"/>
      <c r="F560" s="172"/>
      <c r="G560" s="171"/>
      <c r="H560" s="171"/>
      <c r="I560" s="109"/>
      <c r="J560" s="109"/>
      <c r="K560" s="173"/>
      <c r="L560" s="173"/>
      <c r="M560" s="174"/>
      <c r="N560" s="109"/>
      <c r="O560" s="109"/>
      <c r="P560" s="109"/>
      <c r="Q560" s="109"/>
    </row>
    <row r="561" spans="1:17" s="149" customFormat="1" ht="99.95" customHeight="1" x14ac:dyDescent="0.35">
      <c r="A561" s="171"/>
      <c r="B561" s="171"/>
      <c r="C561" s="97"/>
      <c r="D561" s="97"/>
      <c r="E561" s="171"/>
      <c r="F561" s="172"/>
      <c r="G561" s="171"/>
      <c r="H561" s="171"/>
      <c r="I561" s="109"/>
      <c r="J561" s="109"/>
      <c r="K561" s="173"/>
      <c r="L561" s="173"/>
      <c r="M561" s="174"/>
      <c r="N561" s="109"/>
      <c r="O561" s="109"/>
      <c r="P561" s="109"/>
      <c r="Q561" s="109"/>
    </row>
    <row r="562" spans="1:17" s="149" customFormat="1" ht="99.95" customHeight="1" x14ac:dyDescent="0.35">
      <c r="A562" s="171"/>
      <c r="B562" s="171"/>
      <c r="C562" s="97"/>
      <c r="D562" s="97"/>
      <c r="E562" s="171"/>
      <c r="F562" s="172"/>
      <c r="G562" s="171"/>
      <c r="H562" s="171"/>
      <c r="I562" s="109"/>
      <c r="J562" s="109"/>
      <c r="K562" s="173"/>
      <c r="L562" s="173"/>
      <c r="M562" s="174"/>
      <c r="N562" s="109"/>
      <c r="O562" s="109"/>
      <c r="P562" s="109"/>
      <c r="Q562" s="109"/>
    </row>
    <row r="563" spans="1:17" s="149" customFormat="1" ht="99.95" customHeight="1" x14ac:dyDescent="0.35">
      <c r="A563" s="171"/>
      <c r="B563" s="171"/>
      <c r="C563" s="97"/>
      <c r="D563" s="97"/>
      <c r="E563" s="171"/>
      <c r="F563" s="172"/>
      <c r="G563" s="171"/>
      <c r="H563" s="171"/>
      <c r="I563" s="109"/>
      <c r="J563" s="109"/>
      <c r="K563" s="173"/>
      <c r="L563" s="173"/>
      <c r="M563" s="174"/>
      <c r="N563" s="109"/>
      <c r="O563" s="109"/>
      <c r="P563" s="109"/>
      <c r="Q563" s="109"/>
    </row>
    <row r="564" spans="1:17" s="149" customFormat="1" ht="99.95" customHeight="1" x14ac:dyDescent="0.35">
      <c r="A564" s="171"/>
      <c r="B564" s="171"/>
      <c r="C564" s="97"/>
      <c r="D564" s="97"/>
      <c r="E564" s="171"/>
      <c r="F564" s="172"/>
      <c r="G564" s="171"/>
      <c r="H564" s="171"/>
      <c r="I564" s="109"/>
      <c r="J564" s="109"/>
      <c r="K564" s="173"/>
      <c r="L564" s="173"/>
      <c r="M564" s="174"/>
      <c r="N564" s="109"/>
      <c r="O564" s="109"/>
      <c r="P564" s="109"/>
      <c r="Q564" s="109"/>
    </row>
    <row r="565" spans="1:17" s="149" customFormat="1" ht="99.95" customHeight="1" x14ac:dyDescent="0.35">
      <c r="A565" s="171"/>
      <c r="B565" s="171"/>
      <c r="C565" s="97"/>
      <c r="D565" s="97"/>
      <c r="E565" s="171"/>
      <c r="F565" s="172"/>
      <c r="G565" s="171"/>
      <c r="H565" s="171"/>
      <c r="I565" s="109"/>
      <c r="J565" s="109"/>
      <c r="K565" s="173"/>
      <c r="L565" s="173"/>
      <c r="M565" s="174"/>
      <c r="N565" s="109"/>
      <c r="O565" s="109"/>
      <c r="P565" s="109"/>
      <c r="Q565" s="109"/>
    </row>
    <row r="566" spans="1:17" s="149" customFormat="1" ht="99.95" customHeight="1" x14ac:dyDescent="0.35">
      <c r="A566" s="171"/>
      <c r="B566" s="171"/>
      <c r="C566" s="97"/>
      <c r="D566" s="97"/>
      <c r="E566" s="171"/>
      <c r="F566" s="172"/>
      <c r="G566" s="171"/>
      <c r="H566" s="171"/>
      <c r="I566" s="109"/>
      <c r="J566" s="109"/>
      <c r="K566" s="173"/>
      <c r="L566" s="173"/>
      <c r="M566" s="174"/>
      <c r="N566" s="109"/>
      <c r="O566" s="109"/>
      <c r="P566" s="109"/>
      <c r="Q566" s="109"/>
    </row>
    <row r="567" spans="1:17" s="149" customFormat="1" ht="99.95" customHeight="1" x14ac:dyDescent="0.35">
      <c r="A567" s="171"/>
      <c r="B567" s="171"/>
      <c r="C567" s="97"/>
      <c r="D567" s="97"/>
      <c r="E567" s="171"/>
      <c r="F567" s="172"/>
      <c r="G567" s="171"/>
      <c r="H567" s="171"/>
      <c r="I567" s="109"/>
      <c r="J567" s="109"/>
      <c r="K567" s="173"/>
      <c r="L567" s="173"/>
      <c r="M567" s="174"/>
      <c r="N567" s="109"/>
      <c r="O567" s="109"/>
      <c r="P567" s="109"/>
      <c r="Q567" s="109"/>
    </row>
    <row r="568" spans="1:17" s="149" customFormat="1" ht="99.95" customHeight="1" x14ac:dyDescent="0.35">
      <c r="A568" s="171"/>
      <c r="B568" s="171"/>
      <c r="C568" s="97"/>
      <c r="D568" s="97"/>
      <c r="E568" s="171"/>
      <c r="F568" s="172"/>
      <c r="G568" s="171"/>
      <c r="H568" s="171"/>
      <c r="I568" s="109"/>
      <c r="J568" s="109"/>
      <c r="K568" s="173"/>
      <c r="L568" s="173"/>
      <c r="M568" s="174"/>
      <c r="N568" s="109"/>
      <c r="O568" s="109"/>
      <c r="P568" s="109"/>
      <c r="Q568" s="109"/>
    </row>
    <row r="569" spans="1:17" s="149" customFormat="1" ht="99.95" customHeight="1" x14ac:dyDescent="0.35">
      <c r="A569" s="171"/>
      <c r="B569" s="171"/>
      <c r="C569" s="97"/>
      <c r="D569" s="97"/>
      <c r="E569" s="171"/>
      <c r="F569" s="172"/>
      <c r="G569" s="171"/>
      <c r="H569" s="171"/>
      <c r="I569" s="109"/>
      <c r="J569" s="109"/>
      <c r="K569" s="173"/>
      <c r="L569" s="173"/>
      <c r="M569" s="174"/>
      <c r="N569" s="109"/>
      <c r="O569" s="109"/>
      <c r="P569" s="109"/>
      <c r="Q569" s="109"/>
    </row>
    <row r="570" spans="1:17" s="149" customFormat="1" ht="99.95" customHeight="1" x14ac:dyDescent="0.35">
      <c r="A570" s="171"/>
      <c r="B570" s="171"/>
      <c r="C570" s="97"/>
      <c r="D570" s="97"/>
      <c r="E570" s="171"/>
      <c r="F570" s="172"/>
      <c r="G570" s="171"/>
      <c r="H570" s="171"/>
      <c r="I570" s="109"/>
      <c r="J570" s="109"/>
      <c r="K570" s="173"/>
      <c r="L570" s="173"/>
      <c r="M570" s="174"/>
      <c r="N570" s="109"/>
      <c r="O570" s="109"/>
      <c r="P570" s="109"/>
      <c r="Q570" s="109"/>
    </row>
    <row r="571" spans="1:17" s="149" customFormat="1" ht="99.95" customHeight="1" x14ac:dyDescent="0.35">
      <c r="A571" s="171"/>
      <c r="B571" s="171"/>
      <c r="C571" s="97"/>
      <c r="D571" s="97"/>
      <c r="E571" s="171"/>
      <c r="F571" s="172"/>
      <c r="G571" s="171"/>
      <c r="H571" s="171"/>
      <c r="I571" s="109"/>
      <c r="J571" s="109"/>
      <c r="K571" s="173"/>
      <c r="L571" s="173"/>
      <c r="M571" s="174"/>
      <c r="N571" s="109"/>
      <c r="O571" s="109"/>
      <c r="P571" s="109"/>
      <c r="Q571" s="109"/>
    </row>
    <row r="572" spans="1:17" s="149" customFormat="1" ht="99.95" customHeight="1" x14ac:dyDescent="0.35">
      <c r="A572" s="171"/>
      <c r="B572" s="171"/>
      <c r="C572" s="97"/>
      <c r="D572" s="97"/>
      <c r="E572" s="171"/>
      <c r="F572" s="172"/>
      <c r="G572" s="171"/>
      <c r="H572" s="171"/>
      <c r="I572" s="109"/>
      <c r="J572" s="109"/>
      <c r="K572" s="173"/>
      <c r="L572" s="173"/>
      <c r="M572" s="174"/>
      <c r="N572" s="109"/>
      <c r="O572" s="109"/>
      <c r="P572" s="109"/>
      <c r="Q572" s="109"/>
    </row>
    <row r="573" spans="1:17" s="149" customFormat="1" ht="99.95" customHeight="1" x14ac:dyDescent="0.35">
      <c r="A573" s="171"/>
      <c r="B573" s="171"/>
      <c r="C573" s="97"/>
      <c r="D573" s="97"/>
      <c r="E573" s="171"/>
      <c r="F573" s="172"/>
      <c r="G573" s="171"/>
      <c r="H573" s="171"/>
      <c r="I573" s="109"/>
      <c r="J573" s="109"/>
      <c r="K573" s="173"/>
      <c r="L573" s="173"/>
      <c r="M573" s="174"/>
      <c r="N573" s="109"/>
      <c r="O573" s="109"/>
      <c r="P573" s="109"/>
      <c r="Q573" s="109"/>
    </row>
    <row r="574" spans="1:17" s="149" customFormat="1" ht="99.95" customHeight="1" x14ac:dyDescent="0.35">
      <c r="A574" s="171"/>
      <c r="B574" s="171"/>
      <c r="C574" s="97"/>
      <c r="D574" s="97"/>
      <c r="E574" s="171"/>
      <c r="F574" s="172"/>
      <c r="G574" s="171"/>
      <c r="H574" s="171"/>
      <c r="I574" s="109"/>
      <c r="J574" s="109"/>
      <c r="K574" s="173"/>
      <c r="L574" s="173"/>
      <c r="M574" s="174"/>
      <c r="N574" s="109"/>
      <c r="O574" s="109"/>
      <c r="P574" s="109"/>
      <c r="Q574" s="109"/>
    </row>
    <row r="575" spans="1:17" s="149" customFormat="1" ht="99.95" customHeight="1" x14ac:dyDescent="0.35">
      <c r="A575" s="171"/>
      <c r="B575" s="171"/>
      <c r="C575" s="97"/>
      <c r="D575" s="97"/>
      <c r="E575" s="171"/>
      <c r="F575" s="172"/>
      <c r="G575" s="171"/>
      <c r="H575" s="171"/>
      <c r="I575" s="109"/>
      <c r="J575" s="109"/>
      <c r="K575" s="173"/>
      <c r="L575" s="173"/>
      <c r="M575" s="174"/>
      <c r="N575" s="109"/>
      <c r="O575" s="109"/>
      <c r="P575" s="109"/>
      <c r="Q575" s="109"/>
    </row>
    <row r="576" spans="1:17" s="149" customFormat="1" ht="99.95" customHeight="1" x14ac:dyDescent="0.35">
      <c r="A576" s="171"/>
      <c r="B576" s="171"/>
      <c r="C576" s="97"/>
      <c r="D576" s="97"/>
      <c r="E576" s="171"/>
      <c r="F576" s="172"/>
      <c r="G576" s="171"/>
      <c r="H576" s="171"/>
      <c r="I576" s="109"/>
      <c r="J576" s="109"/>
      <c r="K576" s="173"/>
      <c r="L576" s="173"/>
      <c r="M576" s="174"/>
      <c r="N576" s="109"/>
      <c r="O576" s="109"/>
      <c r="P576" s="109"/>
      <c r="Q576" s="109"/>
    </row>
    <row r="577" spans="1:17" s="149" customFormat="1" ht="99.95" customHeight="1" x14ac:dyDescent="0.35">
      <c r="A577" s="171"/>
      <c r="B577" s="171"/>
      <c r="C577" s="97"/>
      <c r="D577" s="97"/>
      <c r="E577" s="171"/>
      <c r="F577" s="172"/>
      <c r="G577" s="171"/>
      <c r="H577" s="171"/>
      <c r="I577" s="109"/>
      <c r="J577" s="109"/>
      <c r="K577" s="173"/>
      <c r="L577" s="173"/>
      <c r="M577" s="174"/>
      <c r="N577" s="109"/>
      <c r="O577" s="109"/>
      <c r="P577" s="109"/>
      <c r="Q577" s="109"/>
    </row>
    <row r="578" spans="1:17" s="149" customFormat="1" ht="99.95" customHeight="1" x14ac:dyDescent="0.35">
      <c r="A578" s="171"/>
      <c r="B578" s="171"/>
      <c r="C578" s="97"/>
      <c r="D578" s="97"/>
      <c r="E578" s="171"/>
      <c r="F578" s="172"/>
      <c r="G578" s="171"/>
      <c r="H578" s="171"/>
      <c r="I578" s="109"/>
      <c r="J578" s="109"/>
      <c r="K578" s="173"/>
      <c r="L578" s="173"/>
      <c r="M578" s="174"/>
      <c r="N578" s="109"/>
      <c r="O578" s="109"/>
      <c r="P578" s="109"/>
      <c r="Q578" s="109"/>
    </row>
    <row r="579" spans="1:17" s="149" customFormat="1" ht="99.95" customHeight="1" x14ac:dyDescent="0.35">
      <c r="A579" s="171"/>
      <c r="B579" s="171"/>
      <c r="C579" s="97"/>
      <c r="D579" s="97"/>
      <c r="E579" s="171"/>
      <c r="F579" s="172"/>
      <c r="G579" s="171"/>
      <c r="H579" s="171"/>
      <c r="I579" s="109"/>
      <c r="J579" s="109"/>
      <c r="K579" s="173"/>
      <c r="L579" s="173"/>
      <c r="M579" s="174"/>
      <c r="N579" s="109"/>
      <c r="O579" s="109"/>
      <c r="P579" s="109"/>
      <c r="Q579" s="109"/>
    </row>
    <row r="580" spans="1:17" s="149" customFormat="1" ht="99.95" customHeight="1" x14ac:dyDescent="0.35">
      <c r="A580" s="171"/>
      <c r="B580" s="171"/>
      <c r="C580" s="97"/>
      <c r="D580" s="97"/>
      <c r="E580" s="171"/>
      <c r="F580" s="172"/>
      <c r="G580" s="171"/>
      <c r="H580" s="171"/>
      <c r="I580" s="109"/>
      <c r="J580" s="109"/>
      <c r="K580" s="173"/>
      <c r="L580" s="173"/>
      <c r="M580" s="174"/>
      <c r="N580" s="109"/>
      <c r="O580" s="109"/>
      <c r="P580" s="109"/>
      <c r="Q580" s="109"/>
    </row>
    <row r="581" spans="1:17" s="149" customFormat="1" ht="99.95" customHeight="1" x14ac:dyDescent="0.35">
      <c r="A581" s="171"/>
      <c r="B581" s="171"/>
      <c r="C581" s="97"/>
      <c r="D581" s="97"/>
      <c r="E581" s="171"/>
      <c r="F581" s="172"/>
      <c r="G581" s="171"/>
      <c r="H581" s="171"/>
      <c r="I581" s="109"/>
      <c r="J581" s="109"/>
      <c r="K581" s="173"/>
      <c r="L581" s="173"/>
      <c r="M581" s="174"/>
      <c r="N581" s="109"/>
      <c r="O581" s="109"/>
      <c r="P581" s="109"/>
      <c r="Q581" s="109"/>
    </row>
    <row r="582" spans="1:17" s="149" customFormat="1" ht="99.95" customHeight="1" x14ac:dyDescent="0.35">
      <c r="A582" s="171"/>
      <c r="B582" s="171"/>
      <c r="C582" s="97"/>
      <c r="D582" s="97"/>
      <c r="E582" s="171"/>
      <c r="F582" s="172"/>
      <c r="G582" s="171"/>
      <c r="H582" s="171"/>
      <c r="I582" s="109"/>
      <c r="J582" s="109"/>
      <c r="K582" s="173"/>
      <c r="L582" s="173"/>
      <c r="M582" s="174"/>
      <c r="N582" s="109"/>
      <c r="O582" s="109"/>
      <c r="P582" s="109"/>
      <c r="Q582" s="109"/>
    </row>
    <row r="583" spans="1:17" s="149" customFormat="1" ht="99.95" customHeight="1" x14ac:dyDescent="0.35">
      <c r="A583" s="171"/>
      <c r="B583" s="171"/>
      <c r="C583" s="97"/>
      <c r="D583" s="97"/>
      <c r="E583" s="171"/>
      <c r="F583" s="172"/>
      <c r="G583" s="171"/>
      <c r="H583" s="171"/>
      <c r="I583" s="109"/>
      <c r="J583" s="109"/>
      <c r="K583" s="173"/>
      <c r="L583" s="173"/>
      <c r="M583" s="174"/>
      <c r="N583" s="109"/>
      <c r="O583" s="109"/>
      <c r="P583" s="109"/>
      <c r="Q583" s="109"/>
    </row>
    <row r="584" spans="1:17" s="149" customFormat="1" ht="99.95" customHeight="1" x14ac:dyDescent="0.35">
      <c r="A584" s="171"/>
      <c r="B584" s="171"/>
      <c r="C584" s="97"/>
      <c r="D584" s="97"/>
      <c r="E584" s="171"/>
      <c r="F584" s="172"/>
      <c r="G584" s="171"/>
      <c r="H584" s="171"/>
      <c r="I584" s="109"/>
      <c r="J584" s="109"/>
      <c r="K584" s="173"/>
      <c r="L584" s="173"/>
      <c r="M584" s="174"/>
      <c r="N584" s="109"/>
      <c r="O584" s="109"/>
      <c r="P584" s="109"/>
      <c r="Q584" s="109"/>
    </row>
    <row r="585" spans="1:17" s="149" customFormat="1" ht="99.95" customHeight="1" x14ac:dyDescent="0.35">
      <c r="A585" s="171"/>
      <c r="B585" s="171"/>
      <c r="C585" s="97"/>
      <c r="D585" s="97"/>
      <c r="E585" s="171"/>
      <c r="F585" s="172"/>
      <c r="G585" s="171"/>
      <c r="H585" s="171"/>
      <c r="I585" s="109"/>
      <c r="J585" s="109"/>
      <c r="K585" s="173"/>
      <c r="L585" s="173"/>
      <c r="M585" s="174"/>
      <c r="N585" s="109"/>
      <c r="O585" s="109"/>
      <c r="P585" s="109"/>
      <c r="Q585" s="109"/>
    </row>
    <row r="586" spans="1:17" s="149" customFormat="1" ht="99.95" customHeight="1" x14ac:dyDescent="0.35">
      <c r="A586" s="171"/>
      <c r="B586" s="171"/>
      <c r="C586" s="97"/>
      <c r="D586" s="97"/>
      <c r="E586" s="171"/>
      <c r="F586" s="172"/>
      <c r="G586" s="171"/>
      <c r="H586" s="171"/>
      <c r="I586" s="109"/>
      <c r="J586" s="109"/>
      <c r="K586" s="173"/>
      <c r="L586" s="173"/>
      <c r="M586" s="174"/>
      <c r="N586" s="109"/>
      <c r="O586" s="109"/>
      <c r="P586" s="109"/>
      <c r="Q586" s="109"/>
    </row>
    <row r="587" spans="1:17" s="149" customFormat="1" ht="99.95" customHeight="1" x14ac:dyDescent="0.35">
      <c r="A587" s="171"/>
      <c r="B587" s="171"/>
      <c r="C587" s="97"/>
      <c r="D587" s="97"/>
      <c r="E587" s="171"/>
      <c r="F587" s="172"/>
      <c r="G587" s="171"/>
      <c r="H587" s="171"/>
      <c r="I587" s="109"/>
      <c r="J587" s="109"/>
      <c r="K587" s="173"/>
      <c r="L587" s="173"/>
      <c r="M587" s="174"/>
      <c r="N587" s="109"/>
      <c r="O587" s="109"/>
      <c r="P587" s="109"/>
      <c r="Q587" s="109"/>
    </row>
    <row r="588" spans="1:17" s="149" customFormat="1" ht="99.95" customHeight="1" x14ac:dyDescent="0.35">
      <c r="A588" s="171"/>
      <c r="B588" s="171"/>
      <c r="C588" s="97"/>
      <c r="D588" s="97"/>
      <c r="E588" s="171"/>
      <c r="F588" s="172"/>
      <c r="G588" s="171"/>
      <c r="H588" s="171"/>
      <c r="I588" s="109"/>
      <c r="J588" s="109"/>
      <c r="K588" s="173"/>
      <c r="L588" s="173"/>
      <c r="M588" s="174"/>
      <c r="N588" s="109"/>
      <c r="O588" s="109"/>
      <c r="P588" s="109"/>
      <c r="Q588" s="109"/>
    </row>
    <row r="589" spans="1:17" s="149" customFormat="1" ht="99.95" customHeight="1" x14ac:dyDescent="0.35">
      <c r="A589" s="171"/>
      <c r="B589" s="171"/>
      <c r="C589" s="97"/>
      <c r="D589" s="97"/>
      <c r="E589" s="171"/>
      <c r="F589" s="172"/>
      <c r="G589" s="171"/>
      <c r="H589" s="171"/>
      <c r="I589" s="109"/>
      <c r="J589" s="109"/>
      <c r="K589" s="173"/>
      <c r="L589" s="173"/>
      <c r="M589" s="174"/>
      <c r="N589" s="109"/>
      <c r="O589" s="109"/>
      <c r="P589" s="109"/>
      <c r="Q589" s="109"/>
    </row>
    <row r="590" spans="1:17" s="149" customFormat="1" ht="99.95" customHeight="1" x14ac:dyDescent="0.35">
      <c r="A590" s="171"/>
      <c r="B590" s="171"/>
      <c r="C590" s="97"/>
      <c r="D590" s="97"/>
      <c r="E590" s="171"/>
      <c r="F590" s="172"/>
      <c r="G590" s="171"/>
      <c r="H590" s="171"/>
      <c r="I590" s="109"/>
      <c r="J590" s="109"/>
      <c r="K590" s="173"/>
      <c r="L590" s="173"/>
      <c r="M590" s="174"/>
      <c r="N590" s="109"/>
      <c r="O590" s="109"/>
      <c r="P590" s="109"/>
      <c r="Q590" s="109"/>
    </row>
    <row r="591" spans="1:17" s="149" customFormat="1" ht="99.95" customHeight="1" x14ac:dyDescent="0.35">
      <c r="A591" s="171"/>
      <c r="B591" s="171"/>
      <c r="C591" s="97"/>
      <c r="D591" s="97"/>
      <c r="E591" s="171"/>
      <c r="F591" s="172"/>
      <c r="G591" s="171"/>
      <c r="H591" s="171"/>
      <c r="I591" s="109"/>
      <c r="J591" s="109"/>
      <c r="K591" s="173"/>
      <c r="L591" s="173"/>
      <c r="M591" s="174"/>
      <c r="N591" s="109"/>
      <c r="O591" s="109"/>
      <c r="P591" s="109"/>
      <c r="Q591" s="109"/>
    </row>
    <row r="592" spans="1:17" s="149" customFormat="1" ht="99.95" customHeight="1" x14ac:dyDescent="0.35">
      <c r="A592" s="171"/>
      <c r="B592" s="171"/>
      <c r="C592" s="97"/>
      <c r="D592" s="97"/>
      <c r="E592" s="171"/>
      <c r="F592" s="172"/>
      <c r="G592" s="171"/>
      <c r="H592" s="171"/>
      <c r="I592" s="109"/>
      <c r="J592" s="109"/>
      <c r="K592" s="173"/>
      <c r="L592" s="173"/>
      <c r="M592" s="174"/>
      <c r="N592" s="109"/>
      <c r="O592" s="109"/>
      <c r="P592" s="109"/>
      <c r="Q592" s="109"/>
    </row>
    <row r="593" spans="1:17" s="149" customFormat="1" ht="99.95" customHeight="1" x14ac:dyDescent="0.35">
      <c r="A593" s="171"/>
      <c r="B593" s="171"/>
      <c r="C593" s="97"/>
      <c r="D593" s="97"/>
      <c r="E593" s="171"/>
      <c r="F593" s="172"/>
      <c r="G593" s="171"/>
      <c r="H593" s="171"/>
      <c r="I593" s="109"/>
      <c r="J593" s="109"/>
      <c r="K593" s="173"/>
      <c r="L593" s="173"/>
      <c r="M593" s="174"/>
      <c r="N593" s="109"/>
      <c r="O593" s="109"/>
      <c r="P593" s="109"/>
      <c r="Q593" s="109"/>
    </row>
    <row r="594" spans="1:17" s="149" customFormat="1" ht="99.95" customHeight="1" x14ac:dyDescent="0.35">
      <c r="A594" s="171"/>
      <c r="B594" s="171"/>
      <c r="C594" s="97"/>
      <c r="D594" s="97"/>
      <c r="E594" s="171"/>
      <c r="F594" s="172"/>
      <c r="G594" s="171"/>
      <c r="H594" s="171"/>
      <c r="I594" s="109"/>
      <c r="J594" s="109"/>
      <c r="K594" s="173"/>
      <c r="L594" s="173"/>
      <c r="M594" s="174"/>
      <c r="N594" s="109"/>
      <c r="O594" s="109"/>
      <c r="P594" s="109"/>
      <c r="Q594" s="109"/>
    </row>
    <row r="595" spans="1:17" s="149" customFormat="1" ht="99.95" customHeight="1" x14ac:dyDescent="0.35">
      <c r="A595" s="171"/>
      <c r="B595" s="171"/>
      <c r="C595" s="97"/>
      <c r="D595" s="97"/>
      <c r="E595" s="171"/>
      <c r="F595" s="172"/>
      <c r="G595" s="171"/>
      <c r="H595" s="171"/>
      <c r="I595" s="109"/>
      <c r="J595" s="109"/>
      <c r="K595" s="173"/>
      <c r="L595" s="173"/>
      <c r="M595" s="174"/>
      <c r="N595" s="109"/>
      <c r="O595" s="109"/>
      <c r="P595" s="109"/>
      <c r="Q595" s="109"/>
    </row>
    <row r="596" spans="1:17" s="149" customFormat="1" ht="99.95" customHeight="1" x14ac:dyDescent="0.35">
      <c r="A596" s="171"/>
      <c r="B596" s="171"/>
      <c r="C596" s="97"/>
      <c r="D596" s="97"/>
      <c r="E596" s="171"/>
      <c r="F596" s="172"/>
      <c r="G596" s="171"/>
      <c r="H596" s="171"/>
      <c r="I596" s="109"/>
      <c r="J596" s="109"/>
      <c r="K596" s="173"/>
      <c r="L596" s="173"/>
      <c r="M596" s="174"/>
      <c r="N596" s="109"/>
      <c r="O596" s="109"/>
      <c r="P596" s="109"/>
      <c r="Q596" s="109"/>
    </row>
    <row r="597" spans="1:17" s="149" customFormat="1" ht="99.95" customHeight="1" x14ac:dyDescent="0.35">
      <c r="A597" s="171"/>
      <c r="B597" s="171"/>
      <c r="C597" s="97"/>
      <c r="D597" s="97"/>
      <c r="E597" s="171"/>
      <c r="F597" s="172"/>
      <c r="G597" s="171"/>
      <c r="H597" s="171"/>
      <c r="I597" s="109"/>
      <c r="J597" s="109"/>
      <c r="K597" s="173"/>
      <c r="L597" s="173"/>
      <c r="M597" s="174"/>
      <c r="N597" s="109"/>
      <c r="O597" s="109"/>
      <c r="P597" s="109"/>
      <c r="Q597" s="109"/>
    </row>
    <row r="598" spans="1:17" s="149" customFormat="1" ht="99.95" customHeight="1" x14ac:dyDescent="0.35">
      <c r="A598" s="171"/>
      <c r="B598" s="171"/>
      <c r="C598" s="97"/>
      <c r="D598" s="97"/>
      <c r="E598" s="171"/>
      <c r="F598" s="172"/>
      <c r="G598" s="171"/>
      <c r="H598" s="171"/>
      <c r="I598" s="109"/>
      <c r="J598" s="109"/>
      <c r="K598" s="173"/>
      <c r="L598" s="173"/>
      <c r="M598" s="174"/>
      <c r="N598" s="109"/>
      <c r="O598" s="109"/>
      <c r="P598" s="109"/>
      <c r="Q598" s="109"/>
    </row>
    <row r="599" spans="1:17" s="149" customFormat="1" ht="99.95" customHeight="1" x14ac:dyDescent="0.35">
      <c r="A599" s="171"/>
      <c r="B599" s="171"/>
      <c r="C599" s="97"/>
      <c r="D599" s="97"/>
      <c r="E599" s="171"/>
      <c r="F599" s="172"/>
      <c r="G599" s="171"/>
      <c r="H599" s="171"/>
      <c r="I599" s="109"/>
      <c r="J599" s="109"/>
      <c r="K599" s="173"/>
      <c r="L599" s="173"/>
      <c r="M599" s="174"/>
      <c r="N599" s="109"/>
      <c r="O599" s="109"/>
      <c r="P599" s="109"/>
      <c r="Q599" s="109"/>
    </row>
    <row r="600" spans="1:17" s="149" customFormat="1" ht="99.95" customHeight="1" x14ac:dyDescent="0.35">
      <c r="A600" s="171"/>
      <c r="B600" s="171"/>
      <c r="C600" s="97"/>
      <c r="D600" s="97"/>
      <c r="E600" s="171"/>
      <c r="F600" s="172"/>
      <c r="G600" s="171"/>
      <c r="H600" s="171"/>
      <c r="I600" s="109"/>
      <c r="J600" s="109"/>
      <c r="K600" s="173"/>
      <c r="L600" s="173"/>
      <c r="M600" s="174"/>
      <c r="N600" s="109"/>
      <c r="O600" s="109"/>
      <c r="P600" s="109"/>
      <c r="Q600" s="109"/>
    </row>
    <row r="601" spans="1:17" s="149" customFormat="1" ht="99.95" customHeight="1" x14ac:dyDescent="0.35">
      <c r="A601" s="171"/>
      <c r="B601" s="171"/>
      <c r="C601" s="97"/>
      <c r="D601" s="97"/>
      <c r="E601" s="171"/>
      <c r="F601" s="172"/>
      <c r="G601" s="171"/>
      <c r="H601" s="171"/>
      <c r="I601" s="109"/>
      <c r="J601" s="109"/>
      <c r="K601" s="173"/>
      <c r="L601" s="173"/>
      <c r="M601" s="174"/>
      <c r="N601" s="109"/>
      <c r="O601" s="109"/>
      <c r="P601" s="109"/>
      <c r="Q601" s="109"/>
    </row>
    <row r="602" spans="1:17" s="149" customFormat="1" ht="99.95" customHeight="1" x14ac:dyDescent="0.35">
      <c r="A602" s="171"/>
      <c r="B602" s="171"/>
      <c r="C602" s="97"/>
      <c r="D602" s="97"/>
      <c r="E602" s="171"/>
      <c r="F602" s="172"/>
      <c r="G602" s="171"/>
      <c r="H602" s="171"/>
      <c r="I602" s="109"/>
      <c r="J602" s="109"/>
      <c r="K602" s="173"/>
      <c r="L602" s="173"/>
      <c r="M602" s="174"/>
      <c r="N602" s="109"/>
      <c r="O602" s="109"/>
      <c r="P602" s="109"/>
      <c r="Q602" s="109"/>
    </row>
    <row r="603" spans="1:17" s="149" customFormat="1" ht="99.95" customHeight="1" x14ac:dyDescent="0.35">
      <c r="A603" s="171"/>
      <c r="B603" s="171"/>
      <c r="C603" s="97"/>
      <c r="D603" s="97"/>
      <c r="E603" s="171"/>
      <c r="F603" s="172"/>
      <c r="G603" s="171"/>
      <c r="H603" s="171"/>
      <c r="I603" s="109"/>
      <c r="J603" s="109"/>
      <c r="K603" s="173"/>
      <c r="L603" s="173"/>
      <c r="M603" s="174"/>
      <c r="N603" s="109"/>
      <c r="O603" s="109"/>
      <c r="P603" s="109"/>
      <c r="Q603" s="109"/>
    </row>
    <row r="604" spans="1:17" s="149" customFormat="1" ht="99.95" customHeight="1" x14ac:dyDescent="0.35">
      <c r="A604" s="171"/>
      <c r="B604" s="171"/>
      <c r="C604" s="97"/>
      <c r="D604" s="97"/>
      <c r="E604" s="171"/>
      <c r="F604" s="172"/>
      <c r="G604" s="171"/>
      <c r="H604" s="171"/>
      <c r="I604" s="109"/>
      <c r="J604" s="109"/>
      <c r="K604" s="173"/>
      <c r="L604" s="173"/>
      <c r="M604" s="174"/>
      <c r="N604" s="109"/>
      <c r="O604" s="109"/>
      <c r="P604" s="109"/>
      <c r="Q604" s="109"/>
    </row>
    <row r="605" spans="1:17" s="149" customFormat="1" ht="99.95" customHeight="1" x14ac:dyDescent="0.35">
      <c r="A605" s="171"/>
      <c r="B605" s="171"/>
      <c r="C605" s="97"/>
      <c r="D605" s="97"/>
      <c r="E605" s="171"/>
      <c r="F605" s="172"/>
      <c r="G605" s="171"/>
      <c r="H605" s="171"/>
      <c r="I605" s="109"/>
      <c r="J605" s="109"/>
      <c r="K605" s="173"/>
      <c r="L605" s="173"/>
      <c r="M605" s="174"/>
      <c r="N605" s="109"/>
      <c r="O605" s="109"/>
      <c r="P605" s="109"/>
      <c r="Q605" s="109"/>
    </row>
    <row r="606" spans="1:17" s="149" customFormat="1" ht="99.95" customHeight="1" x14ac:dyDescent="0.35">
      <c r="A606" s="171"/>
      <c r="B606" s="171"/>
      <c r="C606" s="97"/>
      <c r="D606" s="97"/>
      <c r="E606" s="171"/>
      <c r="F606" s="172"/>
      <c r="G606" s="171"/>
      <c r="H606" s="171"/>
      <c r="I606" s="109"/>
      <c r="J606" s="109"/>
      <c r="K606" s="173"/>
      <c r="L606" s="173"/>
      <c r="M606" s="174"/>
      <c r="N606" s="109"/>
      <c r="O606" s="109"/>
      <c r="P606" s="109"/>
      <c r="Q606" s="109"/>
    </row>
    <row r="607" spans="1:17" s="149" customFormat="1" ht="99.95" customHeight="1" x14ac:dyDescent="0.35">
      <c r="A607" s="171"/>
      <c r="B607" s="171"/>
      <c r="C607" s="97"/>
      <c r="D607" s="97"/>
      <c r="E607" s="171"/>
      <c r="F607" s="172"/>
      <c r="G607" s="171"/>
      <c r="H607" s="171"/>
      <c r="I607" s="109"/>
      <c r="J607" s="109"/>
      <c r="K607" s="173"/>
      <c r="L607" s="173"/>
      <c r="M607" s="174"/>
      <c r="N607" s="109"/>
      <c r="O607" s="109"/>
      <c r="P607" s="109"/>
      <c r="Q607" s="109"/>
    </row>
    <row r="608" spans="1:17" s="149" customFormat="1" ht="99.95" customHeight="1" x14ac:dyDescent="0.35">
      <c r="A608" s="171"/>
      <c r="B608" s="171"/>
      <c r="C608" s="97"/>
      <c r="D608" s="97"/>
      <c r="E608" s="171"/>
      <c r="F608" s="172"/>
      <c r="G608" s="171"/>
      <c r="H608" s="171"/>
      <c r="I608" s="109"/>
      <c r="J608" s="109"/>
      <c r="K608" s="173"/>
      <c r="L608" s="173"/>
      <c r="M608" s="174"/>
      <c r="N608" s="109"/>
      <c r="O608" s="109"/>
      <c r="P608" s="109"/>
      <c r="Q608" s="109"/>
    </row>
    <row r="609" spans="1:17" s="149" customFormat="1" ht="99.95" customHeight="1" x14ac:dyDescent="0.35">
      <c r="A609" s="171"/>
      <c r="B609" s="171"/>
      <c r="C609" s="97"/>
      <c r="D609" s="97"/>
      <c r="E609" s="171"/>
      <c r="F609" s="172"/>
      <c r="G609" s="171"/>
      <c r="H609" s="171"/>
      <c r="I609" s="109"/>
      <c r="J609" s="109"/>
      <c r="K609" s="173"/>
      <c r="L609" s="173"/>
      <c r="M609" s="174"/>
      <c r="N609" s="109"/>
      <c r="O609" s="109"/>
      <c r="P609" s="109"/>
      <c r="Q609" s="109"/>
    </row>
    <row r="610" spans="1:17" s="149" customFormat="1" ht="99.95" customHeight="1" x14ac:dyDescent="0.35">
      <c r="A610" s="171"/>
      <c r="B610" s="171"/>
      <c r="C610" s="97"/>
      <c r="D610" s="97"/>
      <c r="E610" s="171"/>
      <c r="F610" s="172"/>
      <c r="G610" s="171"/>
      <c r="H610" s="171"/>
      <c r="I610" s="109"/>
      <c r="J610" s="109"/>
      <c r="K610" s="173"/>
      <c r="L610" s="173"/>
      <c r="M610" s="174"/>
      <c r="N610" s="109"/>
      <c r="O610" s="109"/>
      <c r="P610" s="109"/>
      <c r="Q610" s="109"/>
    </row>
    <row r="611" spans="1:17" s="149" customFormat="1" ht="99.95" customHeight="1" x14ac:dyDescent="0.35">
      <c r="A611" s="171"/>
      <c r="B611" s="171"/>
      <c r="C611" s="97"/>
      <c r="D611" s="97"/>
      <c r="E611" s="171"/>
      <c r="F611" s="172"/>
      <c r="G611" s="171"/>
      <c r="H611" s="171"/>
      <c r="I611" s="109"/>
      <c r="J611" s="109"/>
      <c r="K611" s="173"/>
      <c r="L611" s="173"/>
      <c r="M611" s="174"/>
      <c r="N611" s="109"/>
      <c r="O611" s="109"/>
      <c r="P611" s="109"/>
      <c r="Q611" s="109"/>
    </row>
    <row r="612" spans="1:17" s="149" customFormat="1" ht="99.95" customHeight="1" x14ac:dyDescent="0.35">
      <c r="A612" s="171"/>
      <c r="B612" s="171"/>
      <c r="C612" s="97"/>
      <c r="D612" s="97"/>
      <c r="E612" s="171"/>
      <c r="F612" s="172"/>
      <c r="G612" s="171"/>
      <c r="H612" s="171"/>
      <c r="I612" s="109"/>
      <c r="J612" s="109"/>
      <c r="K612" s="173"/>
      <c r="L612" s="173"/>
      <c r="M612" s="174"/>
      <c r="N612" s="109"/>
      <c r="O612" s="109"/>
      <c r="P612" s="109"/>
      <c r="Q612" s="109"/>
    </row>
    <row r="613" spans="1:17" s="149" customFormat="1" ht="99.95" customHeight="1" x14ac:dyDescent="0.35">
      <c r="A613" s="171"/>
      <c r="B613" s="171"/>
      <c r="C613" s="97"/>
      <c r="D613" s="97"/>
      <c r="E613" s="171"/>
      <c r="F613" s="172"/>
      <c r="G613" s="171"/>
      <c r="H613" s="171"/>
      <c r="I613" s="109"/>
      <c r="J613" s="109"/>
      <c r="K613" s="173"/>
      <c r="L613" s="173"/>
      <c r="M613" s="174"/>
      <c r="N613" s="109"/>
      <c r="O613" s="109"/>
      <c r="P613" s="109"/>
      <c r="Q613" s="109"/>
    </row>
    <row r="614" spans="1:17" s="149" customFormat="1" ht="99.95" customHeight="1" x14ac:dyDescent="0.35">
      <c r="A614" s="171"/>
      <c r="B614" s="171"/>
      <c r="C614" s="97"/>
      <c r="D614" s="97"/>
      <c r="E614" s="171"/>
      <c r="F614" s="172"/>
      <c r="G614" s="171"/>
      <c r="H614" s="171"/>
      <c r="I614" s="109"/>
      <c r="J614" s="109"/>
      <c r="K614" s="173"/>
      <c r="L614" s="173"/>
      <c r="M614" s="174"/>
      <c r="N614" s="109"/>
      <c r="O614" s="109"/>
      <c r="P614" s="109"/>
      <c r="Q614" s="109"/>
    </row>
    <row r="615" spans="1:17" s="149" customFormat="1" ht="99.95" customHeight="1" x14ac:dyDescent="0.35">
      <c r="A615" s="171"/>
      <c r="B615" s="171"/>
      <c r="C615" s="97"/>
      <c r="D615" s="97"/>
      <c r="E615" s="171"/>
      <c r="F615" s="172"/>
      <c r="G615" s="171"/>
      <c r="H615" s="171"/>
      <c r="I615" s="109"/>
      <c r="J615" s="109"/>
      <c r="K615" s="173"/>
      <c r="L615" s="173"/>
      <c r="M615" s="174"/>
      <c r="N615" s="109"/>
      <c r="O615" s="109"/>
      <c r="P615" s="109"/>
      <c r="Q615" s="109"/>
    </row>
    <row r="616" spans="1:17" s="149" customFormat="1" ht="99.95" customHeight="1" x14ac:dyDescent="0.35">
      <c r="A616" s="171"/>
      <c r="B616" s="171"/>
      <c r="C616" s="97"/>
      <c r="D616" s="97"/>
      <c r="E616" s="171"/>
      <c r="F616" s="172"/>
      <c r="G616" s="171"/>
      <c r="H616" s="171"/>
      <c r="I616" s="109"/>
      <c r="J616" s="109"/>
      <c r="K616" s="173"/>
      <c r="L616" s="173"/>
      <c r="M616" s="174"/>
      <c r="N616" s="109"/>
      <c r="O616" s="109"/>
      <c r="P616" s="109"/>
      <c r="Q616" s="109"/>
    </row>
    <row r="617" spans="1:17" s="149" customFormat="1" ht="99.95" customHeight="1" x14ac:dyDescent="0.35">
      <c r="A617" s="171"/>
      <c r="B617" s="171"/>
      <c r="C617" s="97"/>
      <c r="D617" s="97"/>
      <c r="E617" s="171"/>
      <c r="F617" s="172"/>
      <c r="G617" s="171"/>
      <c r="H617" s="171"/>
      <c r="I617" s="109"/>
      <c r="J617" s="109"/>
      <c r="K617" s="173"/>
      <c r="L617" s="173"/>
      <c r="M617" s="174"/>
      <c r="N617" s="109"/>
      <c r="O617" s="109"/>
      <c r="P617" s="109"/>
      <c r="Q617" s="109"/>
    </row>
    <row r="618" spans="1:17" s="149" customFormat="1" ht="99.95" customHeight="1" x14ac:dyDescent="0.35">
      <c r="A618" s="171"/>
      <c r="B618" s="171"/>
      <c r="C618" s="97"/>
      <c r="D618" s="97"/>
      <c r="E618" s="171"/>
      <c r="F618" s="172"/>
      <c r="G618" s="171"/>
      <c r="H618" s="171"/>
      <c r="I618" s="109"/>
      <c r="J618" s="109"/>
      <c r="K618" s="173"/>
      <c r="L618" s="173"/>
      <c r="M618" s="174"/>
      <c r="N618" s="109"/>
      <c r="O618" s="109"/>
      <c r="P618" s="109"/>
      <c r="Q618" s="109"/>
    </row>
    <row r="619" spans="1:17" s="149" customFormat="1" ht="99.95" customHeight="1" x14ac:dyDescent="0.35">
      <c r="A619" s="171"/>
      <c r="B619" s="171"/>
      <c r="C619" s="97"/>
      <c r="D619" s="97"/>
      <c r="E619" s="171"/>
      <c r="F619" s="172"/>
      <c r="G619" s="171"/>
      <c r="H619" s="171"/>
      <c r="I619" s="109"/>
      <c r="J619" s="109"/>
      <c r="K619" s="173"/>
      <c r="L619" s="173"/>
      <c r="M619" s="174"/>
      <c r="N619" s="109"/>
      <c r="O619" s="109"/>
      <c r="P619" s="109"/>
      <c r="Q619" s="109"/>
    </row>
    <row r="620" spans="1:17" s="149" customFormat="1" ht="99.95" customHeight="1" x14ac:dyDescent="0.35">
      <c r="A620" s="171"/>
      <c r="B620" s="171"/>
      <c r="C620" s="97"/>
      <c r="D620" s="97"/>
      <c r="E620" s="171"/>
      <c r="F620" s="172"/>
      <c r="G620" s="171"/>
      <c r="H620" s="171"/>
      <c r="I620" s="109"/>
      <c r="J620" s="109"/>
      <c r="K620" s="173"/>
      <c r="L620" s="173"/>
      <c r="M620" s="174"/>
      <c r="N620" s="109"/>
      <c r="O620" s="109"/>
      <c r="P620" s="109"/>
      <c r="Q620" s="109"/>
    </row>
    <row r="621" spans="1:17" s="149" customFormat="1" ht="99.95" customHeight="1" x14ac:dyDescent="0.35">
      <c r="A621" s="171"/>
      <c r="B621" s="171"/>
      <c r="C621" s="97"/>
      <c r="D621" s="97"/>
      <c r="E621" s="171"/>
      <c r="F621" s="172"/>
      <c r="G621" s="171"/>
      <c r="H621" s="171"/>
      <c r="I621" s="109"/>
      <c r="J621" s="109"/>
      <c r="K621" s="173"/>
      <c r="L621" s="173"/>
      <c r="M621" s="174"/>
      <c r="N621" s="109"/>
      <c r="O621" s="109"/>
      <c r="P621" s="109"/>
      <c r="Q621" s="109"/>
    </row>
    <row r="622" spans="1:17" s="149" customFormat="1" ht="99.95" customHeight="1" x14ac:dyDescent="0.35">
      <c r="A622" s="171"/>
      <c r="B622" s="171"/>
      <c r="C622" s="97"/>
      <c r="D622" s="97"/>
      <c r="E622" s="171"/>
      <c r="F622" s="172"/>
      <c r="G622" s="171"/>
      <c r="H622" s="171"/>
      <c r="I622" s="109"/>
      <c r="J622" s="109"/>
      <c r="K622" s="173"/>
      <c r="L622" s="173"/>
      <c r="M622" s="174"/>
      <c r="N622" s="109"/>
      <c r="O622" s="109"/>
      <c r="P622" s="109"/>
      <c r="Q622" s="109"/>
    </row>
    <row r="623" spans="1:17" s="149" customFormat="1" ht="99.95" customHeight="1" x14ac:dyDescent="0.35">
      <c r="A623" s="171"/>
      <c r="B623" s="171"/>
      <c r="C623" s="97"/>
      <c r="D623" s="97"/>
      <c r="E623" s="171"/>
      <c r="F623" s="172"/>
      <c r="G623" s="171"/>
      <c r="H623" s="171"/>
      <c r="I623" s="109"/>
      <c r="J623" s="109"/>
      <c r="K623" s="173"/>
      <c r="L623" s="173"/>
      <c r="M623" s="174"/>
      <c r="N623" s="109"/>
      <c r="O623" s="109"/>
      <c r="P623" s="109"/>
      <c r="Q623" s="109"/>
    </row>
    <row r="624" spans="1:17" s="149" customFormat="1" ht="99.95" customHeight="1" x14ac:dyDescent="0.35">
      <c r="A624" s="171"/>
      <c r="B624" s="171"/>
      <c r="C624" s="97"/>
      <c r="D624" s="97"/>
      <c r="E624" s="171"/>
      <c r="F624" s="172"/>
      <c r="G624" s="171"/>
      <c r="H624" s="171"/>
      <c r="I624" s="109"/>
      <c r="J624" s="109"/>
      <c r="K624" s="173"/>
      <c r="L624" s="173"/>
      <c r="M624" s="174"/>
      <c r="N624" s="109"/>
      <c r="O624" s="109"/>
      <c r="P624" s="109"/>
      <c r="Q624" s="109"/>
    </row>
    <row r="625" spans="1:17" s="149" customFormat="1" ht="99.95" customHeight="1" x14ac:dyDescent="0.35">
      <c r="A625" s="171"/>
      <c r="B625" s="171"/>
      <c r="C625" s="97"/>
      <c r="D625" s="97"/>
      <c r="E625" s="171"/>
      <c r="F625" s="172"/>
      <c r="G625" s="171"/>
      <c r="H625" s="171"/>
      <c r="I625" s="109"/>
      <c r="J625" s="109"/>
      <c r="K625" s="173"/>
      <c r="L625" s="173"/>
      <c r="M625" s="174"/>
      <c r="N625" s="109"/>
      <c r="O625" s="109"/>
      <c r="P625" s="109"/>
      <c r="Q625" s="109"/>
    </row>
    <row r="626" spans="1:17" s="149" customFormat="1" ht="99.95" customHeight="1" x14ac:dyDescent="0.35">
      <c r="A626" s="171"/>
      <c r="B626" s="171"/>
      <c r="C626" s="97"/>
      <c r="D626" s="97"/>
      <c r="E626" s="171"/>
      <c r="F626" s="172"/>
      <c r="G626" s="171"/>
      <c r="H626" s="171"/>
      <c r="I626" s="109"/>
      <c r="J626" s="109"/>
      <c r="K626" s="173"/>
      <c r="L626" s="173"/>
      <c r="M626" s="174"/>
      <c r="N626" s="109"/>
      <c r="O626" s="109"/>
      <c r="P626" s="109"/>
      <c r="Q626" s="109"/>
    </row>
    <row r="627" spans="1:17" s="149" customFormat="1" ht="99.95" customHeight="1" x14ac:dyDescent="0.35">
      <c r="A627" s="171"/>
      <c r="B627" s="171"/>
      <c r="C627" s="97"/>
      <c r="D627" s="97"/>
      <c r="E627" s="171"/>
      <c r="F627" s="172"/>
      <c r="G627" s="171"/>
      <c r="H627" s="171"/>
      <c r="I627" s="109"/>
      <c r="J627" s="109"/>
      <c r="K627" s="173"/>
      <c r="L627" s="173"/>
      <c r="M627" s="174"/>
      <c r="N627" s="109"/>
      <c r="O627" s="109"/>
      <c r="P627" s="109"/>
      <c r="Q627" s="109"/>
    </row>
    <row r="628" spans="1:17" s="149" customFormat="1" ht="99.95" customHeight="1" x14ac:dyDescent="0.35">
      <c r="A628" s="171"/>
      <c r="B628" s="171"/>
      <c r="C628" s="97"/>
      <c r="D628" s="97"/>
      <c r="E628" s="171"/>
      <c r="F628" s="172"/>
      <c r="G628" s="171"/>
      <c r="H628" s="171"/>
      <c r="I628" s="109"/>
      <c r="J628" s="109"/>
      <c r="K628" s="173"/>
      <c r="L628" s="173"/>
      <c r="M628" s="174"/>
      <c r="N628" s="109"/>
      <c r="O628" s="109"/>
      <c r="P628" s="109"/>
      <c r="Q628" s="109"/>
    </row>
    <row r="629" spans="1:17" s="149" customFormat="1" ht="99.95" customHeight="1" x14ac:dyDescent="0.35">
      <c r="A629" s="171"/>
      <c r="B629" s="171"/>
      <c r="C629" s="97"/>
      <c r="D629" s="97"/>
      <c r="E629" s="171"/>
      <c r="F629" s="172"/>
      <c r="G629" s="171"/>
      <c r="H629" s="171"/>
      <c r="I629" s="109"/>
      <c r="J629" s="109"/>
      <c r="K629" s="173"/>
      <c r="L629" s="173"/>
      <c r="M629" s="174"/>
      <c r="N629" s="109"/>
      <c r="O629" s="109"/>
      <c r="P629" s="109"/>
      <c r="Q629" s="109"/>
    </row>
    <row r="630" spans="1:17" s="149" customFormat="1" ht="99.95" customHeight="1" x14ac:dyDescent="0.35">
      <c r="A630" s="171"/>
      <c r="B630" s="171"/>
      <c r="C630" s="97"/>
      <c r="D630" s="97"/>
      <c r="E630" s="171"/>
      <c r="F630" s="172"/>
      <c r="G630" s="171"/>
      <c r="H630" s="171"/>
      <c r="I630" s="109"/>
      <c r="J630" s="109"/>
      <c r="K630" s="173"/>
      <c r="L630" s="173"/>
      <c r="M630" s="174"/>
      <c r="N630" s="109"/>
      <c r="O630" s="109"/>
      <c r="P630" s="109"/>
      <c r="Q630" s="109"/>
    </row>
    <row r="631" spans="1:17" s="149" customFormat="1" ht="99.95" customHeight="1" x14ac:dyDescent="0.35">
      <c r="A631" s="171"/>
      <c r="B631" s="171"/>
      <c r="C631" s="97"/>
      <c r="D631" s="97"/>
      <c r="E631" s="171"/>
      <c r="F631" s="172"/>
      <c r="G631" s="171"/>
      <c r="H631" s="171"/>
      <c r="I631" s="109"/>
      <c r="J631" s="109"/>
      <c r="K631" s="173"/>
      <c r="L631" s="173"/>
      <c r="M631" s="174"/>
      <c r="N631" s="109"/>
      <c r="O631" s="109"/>
      <c r="P631" s="109"/>
      <c r="Q631" s="109"/>
    </row>
    <row r="632" spans="1:17" s="149" customFormat="1" ht="99.95" customHeight="1" x14ac:dyDescent="0.35">
      <c r="A632" s="171"/>
      <c r="B632" s="171"/>
      <c r="C632" s="97"/>
      <c r="D632" s="97"/>
      <c r="E632" s="171"/>
      <c r="F632" s="172"/>
      <c r="G632" s="171"/>
      <c r="H632" s="171"/>
      <c r="I632" s="109"/>
      <c r="J632" s="109"/>
      <c r="K632" s="173"/>
      <c r="L632" s="173"/>
      <c r="M632" s="174"/>
      <c r="N632" s="109"/>
      <c r="O632" s="109"/>
      <c r="P632" s="109"/>
      <c r="Q632" s="109"/>
    </row>
    <row r="633" spans="1:17" s="149" customFormat="1" ht="99.95" customHeight="1" x14ac:dyDescent="0.35">
      <c r="A633" s="171"/>
      <c r="B633" s="171"/>
      <c r="C633" s="97"/>
      <c r="D633" s="97"/>
      <c r="E633" s="171"/>
      <c r="F633" s="172"/>
      <c r="G633" s="171"/>
      <c r="H633" s="171"/>
      <c r="I633" s="109"/>
      <c r="J633" s="109"/>
      <c r="K633" s="173"/>
      <c r="L633" s="173"/>
      <c r="M633" s="174"/>
      <c r="N633" s="109"/>
      <c r="O633" s="109"/>
      <c r="P633" s="109"/>
      <c r="Q633" s="109"/>
    </row>
    <row r="634" spans="1:17" s="149" customFormat="1" ht="99.95" customHeight="1" x14ac:dyDescent="0.35">
      <c r="A634" s="171"/>
      <c r="B634" s="171"/>
      <c r="C634" s="97"/>
      <c r="D634" s="97"/>
      <c r="E634" s="171"/>
      <c r="F634" s="172"/>
      <c r="G634" s="171"/>
      <c r="H634" s="171"/>
      <c r="I634" s="109"/>
      <c r="J634" s="109"/>
      <c r="K634" s="173"/>
      <c r="L634" s="173"/>
      <c r="M634" s="174"/>
      <c r="N634" s="109"/>
      <c r="O634" s="109"/>
      <c r="P634" s="109"/>
      <c r="Q634" s="109"/>
    </row>
    <row r="635" spans="1:17" s="149" customFormat="1" ht="99.95" customHeight="1" x14ac:dyDescent="0.35">
      <c r="A635" s="171"/>
      <c r="B635" s="171"/>
      <c r="C635" s="97"/>
      <c r="D635" s="97"/>
      <c r="E635" s="171"/>
      <c r="F635" s="172"/>
      <c r="G635" s="171"/>
      <c r="H635" s="171"/>
      <c r="I635" s="109"/>
      <c r="J635" s="109"/>
      <c r="K635" s="173"/>
      <c r="L635" s="173"/>
      <c r="M635" s="174"/>
      <c r="N635" s="109"/>
      <c r="O635" s="109"/>
      <c r="P635" s="109"/>
      <c r="Q635" s="109"/>
    </row>
    <row r="636" spans="1:17" s="149" customFormat="1" ht="99.95" customHeight="1" x14ac:dyDescent="0.35">
      <c r="A636" s="171"/>
      <c r="B636" s="171"/>
      <c r="C636" s="97"/>
      <c r="D636" s="97"/>
      <c r="E636" s="171"/>
      <c r="F636" s="172"/>
      <c r="G636" s="171"/>
      <c r="H636" s="171"/>
      <c r="I636" s="109"/>
      <c r="J636" s="109"/>
      <c r="K636" s="173"/>
      <c r="L636" s="173"/>
      <c r="M636" s="174"/>
      <c r="N636" s="109"/>
      <c r="O636" s="109"/>
      <c r="P636" s="109"/>
      <c r="Q636" s="109"/>
    </row>
    <row r="637" spans="1:17" s="149" customFormat="1" ht="99.95" customHeight="1" x14ac:dyDescent="0.35">
      <c r="A637" s="171"/>
      <c r="B637" s="171"/>
      <c r="C637" s="97"/>
      <c r="D637" s="97"/>
      <c r="E637" s="171"/>
      <c r="F637" s="172"/>
      <c r="G637" s="171"/>
      <c r="H637" s="171"/>
      <c r="I637" s="109"/>
      <c r="J637" s="109"/>
      <c r="K637" s="173"/>
      <c r="L637" s="173"/>
      <c r="M637" s="174"/>
      <c r="N637" s="109"/>
      <c r="O637" s="109"/>
      <c r="P637" s="109"/>
      <c r="Q637" s="109"/>
    </row>
    <row r="638" spans="1:17" s="149" customFormat="1" ht="99.95" customHeight="1" x14ac:dyDescent="0.35">
      <c r="A638" s="171"/>
      <c r="B638" s="171"/>
      <c r="C638" s="97"/>
      <c r="D638" s="97"/>
      <c r="E638" s="171"/>
      <c r="F638" s="172"/>
      <c r="G638" s="171"/>
      <c r="H638" s="171"/>
      <c r="I638" s="109"/>
      <c r="J638" s="109"/>
      <c r="K638" s="173"/>
      <c r="L638" s="173"/>
      <c r="M638" s="174"/>
      <c r="N638" s="109"/>
      <c r="O638" s="109"/>
      <c r="P638" s="109"/>
      <c r="Q638" s="109"/>
    </row>
    <row r="639" spans="1:17" s="149" customFormat="1" ht="99.95" customHeight="1" x14ac:dyDescent="0.35">
      <c r="A639" s="171"/>
      <c r="B639" s="171"/>
      <c r="C639" s="97"/>
      <c r="D639" s="97"/>
      <c r="E639" s="171"/>
      <c r="F639" s="172"/>
      <c r="G639" s="171"/>
      <c r="H639" s="171"/>
      <c r="I639" s="109"/>
      <c r="J639" s="109"/>
      <c r="K639" s="173"/>
      <c r="L639" s="173"/>
      <c r="M639" s="174"/>
      <c r="N639" s="109"/>
      <c r="O639" s="109"/>
      <c r="P639" s="109"/>
      <c r="Q639" s="109"/>
    </row>
    <row r="640" spans="1:17" s="149" customFormat="1" ht="99.95" customHeight="1" x14ac:dyDescent="0.35">
      <c r="A640" s="171"/>
      <c r="B640" s="171"/>
      <c r="C640" s="97"/>
      <c r="D640" s="97"/>
      <c r="E640" s="171"/>
      <c r="F640" s="172"/>
      <c r="G640" s="171"/>
      <c r="H640" s="171"/>
      <c r="I640" s="109"/>
      <c r="J640" s="109"/>
      <c r="K640" s="173"/>
      <c r="L640" s="173"/>
      <c r="M640" s="174"/>
      <c r="N640" s="109"/>
      <c r="O640" s="109"/>
      <c r="P640" s="109"/>
      <c r="Q640" s="109"/>
    </row>
    <row r="641" spans="1:17" s="149" customFormat="1" ht="99.95" customHeight="1" x14ac:dyDescent="0.35">
      <c r="A641" s="171"/>
      <c r="B641" s="171"/>
      <c r="C641" s="97"/>
      <c r="D641" s="97"/>
      <c r="E641" s="171"/>
      <c r="F641" s="172"/>
      <c r="G641" s="171"/>
      <c r="H641" s="171"/>
      <c r="I641" s="109"/>
      <c r="J641" s="109"/>
      <c r="K641" s="173"/>
      <c r="L641" s="173"/>
      <c r="M641" s="174"/>
      <c r="N641" s="109"/>
      <c r="O641" s="109"/>
      <c r="P641" s="109"/>
      <c r="Q641" s="109"/>
    </row>
    <row r="642" spans="1:17" s="149" customFormat="1" ht="99.95" customHeight="1" x14ac:dyDescent="0.35">
      <c r="A642" s="171"/>
      <c r="B642" s="171"/>
      <c r="C642" s="97"/>
      <c r="D642" s="97"/>
      <c r="E642" s="171"/>
      <c r="F642" s="172"/>
      <c r="G642" s="171"/>
      <c r="H642" s="171"/>
      <c r="I642" s="109"/>
      <c r="J642" s="109"/>
      <c r="K642" s="173"/>
      <c r="L642" s="173"/>
      <c r="M642" s="174"/>
      <c r="N642" s="109"/>
      <c r="O642" s="109"/>
      <c r="P642" s="109"/>
      <c r="Q642" s="109"/>
    </row>
    <row r="643" spans="1:17" s="149" customFormat="1" ht="99.95" customHeight="1" x14ac:dyDescent="0.35">
      <c r="A643" s="171"/>
      <c r="B643" s="171"/>
      <c r="C643" s="97"/>
      <c r="D643" s="97"/>
      <c r="E643" s="171"/>
      <c r="F643" s="172"/>
      <c r="G643" s="171"/>
      <c r="H643" s="171"/>
      <c r="I643" s="109"/>
      <c r="J643" s="109"/>
      <c r="K643" s="173"/>
      <c r="L643" s="173"/>
      <c r="M643" s="174"/>
      <c r="N643" s="109"/>
      <c r="O643" s="109"/>
      <c r="P643" s="109"/>
      <c r="Q643" s="109"/>
    </row>
    <row r="644" spans="1:17" s="149" customFormat="1" ht="99.95" customHeight="1" x14ac:dyDescent="0.35">
      <c r="A644" s="171"/>
      <c r="B644" s="171"/>
      <c r="C644" s="97"/>
      <c r="D644" s="97"/>
      <c r="E644" s="171"/>
      <c r="F644" s="172"/>
      <c r="G644" s="171"/>
      <c r="H644" s="171"/>
      <c r="I644" s="109"/>
      <c r="J644" s="109"/>
      <c r="K644" s="173"/>
      <c r="L644" s="173"/>
      <c r="M644" s="174"/>
      <c r="N644" s="109"/>
      <c r="O644" s="109"/>
      <c r="P644" s="109"/>
      <c r="Q644" s="109"/>
    </row>
    <row r="645" spans="1:17" s="149" customFormat="1" ht="99.95" customHeight="1" x14ac:dyDescent="0.35">
      <c r="A645" s="171"/>
      <c r="B645" s="171"/>
      <c r="C645" s="97"/>
      <c r="D645" s="97"/>
      <c r="E645" s="171"/>
      <c r="F645" s="172"/>
      <c r="G645" s="171"/>
      <c r="H645" s="171"/>
      <c r="I645" s="109"/>
      <c r="J645" s="109"/>
      <c r="K645" s="173"/>
      <c r="L645" s="173"/>
      <c r="M645" s="174"/>
      <c r="N645" s="109"/>
      <c r="O645" s="109"/>
      <c r="P645" s="109"/>
      <c r="Q645" s="109"/>
    </row>
    <row r="646" spans="1:17" s="149" customFormat="1" ht="99.95" customHeight="1" x14ac:dyDescent="0.35">
      <c r="A646" s="171"/>
      <c r="B646" s="171"/>
      <c r="C646" s="97"/>
      <c r="D646" s="97"/>
      <c r="E646" s="171"/>
      <c r="F646" s="172"/>
      <c r="G646" s="171"/>
      <c r="H646" s="171"/>
      <c r="I646" s="109"/>
      <c r="J646" s="109"/>
      <c r="K646" s="173"/>
      <c r="L646" s="173"/>
      <c r="M646" s="174"/>
      <c r="N646" s="109"/>
      <c r="O646" s="109"/>
      <c r="P646" s="109"/>
      <c r="Q646" s="109"/>
    </row>
    <row r="647" spans="1:17" s="149" customFormat="1" ht="99.95" customHeight="1" x14ac:dyDescent="0.35">
      <c r="A647" s="171"/>
      <c r="B647" s="171"/>
      <c r="C647" s="97"/>
      <c r="D647" s="97"/>
      <c r="E647" s="171"/>
      <c r="F647" s="172"/>
      <c r="G647" s="171"/>
      <c r="H647" s="171"/>
      <c r="I647" s="109"/>
      <c r="J647" s="109"/>
      <c r="K647" s="173"/>
      <c r="L647" s="173"/>
      <c r="M647" s="174"/>
      <c r="N647" s="109"/>
      <c r="O647" s="109"/>
      <c r="P647" s="109"/>
      <c r="Q647" s="109"/>
    </row>
    <row r="648" spans="1:17" s="149" customFormat="1" ht="99.95" customHeight="1" x14ac:dyDescent="0.35">
      <c r="A648" s="171"/>
      <c r="B648" s="171"/>
      <c r="C648" s="97"/>
      <c r="D648" s="97"/>
      <c r="E648" s="171"/>
      <c r="F648" s="172"/>
      <c r="G648" s="171"/>
      <c r="H648" s="171"/>
      <c r="I648" s="109"/>
      <c r="J648" s="109"/>
      <c r="K648" s="173"/>
      <c r="L648" s="173"/>
      <c r="M648" s="174"/>
      <c r="N648" s="109"/>
      <c r="O648" s="109"/>
      <c r="P648" s="109"/>
      <c r="Q648" s="109"/>
    </row>
    <row r="649" spans="1:17" s="149" customFormat="1" ht="99.95" customHeight="1" x14ac:dyDescent="0.35">
      <c r="A649" s="171"/>
      <c r="B649" s="171"/>
      <c r="C649" s="97"/>
      <c r="D649" s="97"/>
      <c r="E649" s="171"/>
      <c r="F649" s="172"/>
      <c r="G649" s="171"/>
      <c r="H649" s="171"/>
      <c r="I649" s="109"/>
      <c r="J649" s="109"/>
      <c r="K649" s="173"/>
      <c r="L649" s="173"/>
      <c r="M649" s="174"/>
      <c r="N649" s="109"/>
      <c r="O649" s="109"/>
      <c r="P649" s="109"/>
      <c r="Q649" s="109"/>
    </row>
    <row r="650" spans="1:17" s="149" customFormat="1" ht="99.95" customHeight="1" x14ac:dyDescent="0.35">
      <c r="A650" s="171"/>
      <c r="B650" s="171"/>
      <c r="C650" s="97"/>
      <c r="D650" s="97"/>
      <c r="E650" s="171"/>
      <c r="F650" s="172"/>
      <c r="G650" s="171"/>
      <c r="H650" s="171"/>
      <c r="I650" s="109"/>
      <c r="J650" s="109"/>
      <c r="K650" s="173"/>
      <c r="L650" s="173"/>
      <c r="M650" s="174"/>
      <c r="N650" s="109"/>
      <c r="O650" s="109"/>
      <c r="P650" s="109"/>
      <c r="Q650" s="109"/>
    </row>
    <row r="651" spans="1:17" s="149" customFormat="1" ht="99.95" customHeight="1" x14ac:dyDescent="0.35">
      <c r="A651" s="171"/>
      <c r="B651" s="171"/>
      <c r="C651" s="97"/>
      <c r="D651" s="97"/>
      <c r="E651" s="171"/>
      <c r="F651" s="172"/>
      <c r="G651" s="171"/>
      <c r="H651" s="171"/>
      <c r="I651" s="109"/>
      <c r="J651" s="109"/>
      <c r="K651" s="173"/>
      <c r="L651" s="173"/>
      <c r="M651" s="174"/>
      <c r="N651" s="109"/>
      <c r="O651" s="109"/>
      <c r="P651" s="109"/>
      <c r="Q651" s="109"/>
    </row>
    <row r="652" spans="1:17" s="149" customFormat="1" ht="99.95" customHeight="1" x14ac:dyDescent="0.35">
      <c r="A652" s="171"/>
      <c r="B652" s="171"/>
      <c r="C652" s="97"/>
      <c r="D652" s="97"/>
      <c r="E652" s="171"/>
      <c r="F652" s="172"/>
      <c r="G652" s="171"/>
      <c r="H652" s="171"/>
      <c r="I652" s="109"/>
      <c r="J652" s="109"/>
      <c r="K652" s="173"/>
      <c r="L652" s="173"/>
      <c r="M652" s="174"/>
      <c r="N652" s="109"/>
      <c r="O652" s="109"/>
      <c r="P652" s="109"/>
      <c r="Q652" s="109"/>
    </row>
    <row r="653" spans="1:17" s="149" customFormat="1" ht="99.95" customHeight="1" x14ac:dyDescent="0.35">
      <c r="A653" s="171"/>
      <c r="B653" s="171"/>
      <c r="C653" s="97"/>
      <c r="D653" s="97"/>
      <c r="E653" s="171"/>
      <c r="F653" s="172"/>
      <c r="G653" s="171"/>
      <c r="H653" s="171"/>
      <c r="I653" s="109"/>
      <c r="J653" s="109"/>
      <c r="K653" s="173"/>
      <c r="L653" s="173"/>
      <c r="M653" s="174"/>
      <c r="N653" s="109"/>
      <c r="O653" s="109"/>
      <c r="P653" s="109"/>
      <c r="Q653" s="109"/>
    </row>
    <row r="654" spans="1:17" s="149" customFormat="1" ht="99.95" customHeight="1" x14ac:dyDescent="0.35">
      <c r="A654" s="171"/>
      <c r="B654" s="171"/>
      <c r="C654" s="97"/>
      <c r="D654" s="97"/>
      <c r="E654" s="171"/>
      <c r="F654" s="172"/>
      <c r="G654" s="171"/>
      <c r="H654" s="171"/>
      <c r="I654" s="109"/>
      <c r="J654" s="109"/>
      <c r="K654" s="173"/>
      <c r="L654" s="173"/>
      <c r="M654" s="174"/>
      <c r="N654" s="109"/>
      <c r="O654" s="109"/>
      <c r="P654" s="109"/>
      <c r="Q654" s="109"/>
    </row>
    <row r="655" spans="1:17" s="149" customFormat="1" ht="99.95" customHeight="1" x14ac:dyDescent="0.35">
      <c r="A655" s="171"/>
      <c r="B655" s="171"/>
      <c r="C655" s="97"/>
      <c r="D655" s="97"/>
      <c r="E655" s="171"/>
      <c r="F655" s="172"/>
      <c r="G655" s="171"/>
      <c r="H655" s="171"/>
      <c r="I655" s="109"/>
      <c r="J655" s="109"/>
      <c r="K655" s="173"/>
      <c r="L655" s="173"/>
      <c r="M655" s="174"/>
      <c r="N655" s="109"/>
      <c r="O655" s="109"/>
      <c r="P655" s="109"/>
      <c r="Q655" s="109"/>
    </row>
    <row r="656" spans="1:17" s="149" customFormat="1" ht="99.95" customHeight="1" x14ac:dyDescent="0.35">
      <c r="A656" s="171"/>
      <c r="B656" s="171"/>
      <c r="C656" s="97"/>
      <c r="D656" s="97"/>
      <c r="E656" s="171"/>
      <c r="F656" s="172"/>
      <c r="G656" s="171"/>
      <c r="H656" s="171"/>
      <c r="I656" s="109"/>
      <c r="J656" s="109"/>
      <c r="K656" s="173"/>
      <c r="L656" s="173"/>
      <c r="M656" s="174"/>
      <c r="N656" s="109"/>
      <c r="O656" s="109"/>
      <c r="P656" s="109"/>
      <c r="Q656" s="109"/>
    </row>
    <row r="657" spans="1:17" s="149" customFormat="1" ht="99.95" customHeight="1" x14ac:dyDescent="0.35">
      <c r="A657" s="171"/>
      <c r="B657" s="171"/>
      <c r="C657" s="97"/>
      <c r="D657" s="97"/>
      <c r="E657" s="171"/>
      <c r="F657" s="172"/>
      <c r="G657" s="171"/>
      <c r="H657" s="171"/>
      <c r="I657" s="109"/>
      <c r="J657" s="109"/>
      <c r="K657" s="173"/>
      <c r="L657" s="173"/>
      <c r="M657" s="174"/>
      <c r="N657" s="109"/>
      <c r="O657" s="109"/>
      <c r="P657" s="109"/>
      <c r="Q657" s="109"/>
    </row>
    <row r="658" spans="1:17" s="149" customFormat="1" ht="99.95" customHeight="1" x14ac:dyDescent="0.35">
      <c r="A658" s="171"/>
      <c r="B658" s="171"/>
      <c r="C658" s="97"/>
      <c r="D658" s="97"/>
      <c r="E658" s="171"/>
      <c r="F658" s="172"/>
      <c r="G658" s="171"/>
      <c r="H658" s="171"/>
      <c r="I658" s="109"/>
      <c r="J658" s="109"/>
      <c r="K658" s="173"/>
      <c r="L658" s="173"/>
      <c r="M658" s="174"/>
      <c r="N658" s="109"/>
      <c r="O658" s="109"/>
      <c r="P658" s="109"/>
      <c r="Q658" s="109"/>
    </row>
    <row r="659" spans="1:17" s="149" customFormat="1" ht="99.95" customHeight="1" x14ac:dyDescent="0.35">
      <c r="A659" s="171"/>
      <c r="B659" s="171"/>
      <c r="C659" s="97"/>
      <c r="D659" s="97"/>
      <c r="E659" s="171"/>
      <c r="F659" s="172"/>
      <c r="G659" s="171"/>
      <c r="H659" s="171"/>
      <c r="I659" s="109"/>
      <c r="J659" s="109"/>
      <c r="K659" s="173"/>
      <c r="L659" s="173"/>
      <c r="M659" s="174"/>
      <c r="N659" s="109"/>
      <c r="O659" s="109"/>
      <c r="P659" s="109"/>
      <c r="Q659" s="109"/>
    </row>
    <row r="660" spans="1:17" s="149" customFormat="1" ht="99.95" customHeight="1" x14ac:dyDescent="0.35">
      <c r="A660" s="171"/>
      <c r="B660" s="171"/>
      <c r="C660" s="97"/>
      <c r="D660" s="97"/>
      <c r="E660" s="171"/>
      <c r="F660" s="172"/>
      <c r="G660" s="171"/>
      <c r="H660" s="171"/>
      <c r="I660" s="109"/>
      <c r="J660" s="109"/>
      <c r="K660" s="173"/>
      <c r="L660" s="173"/>
      <c r="M660" s="174"/>
      <c r="N660" s="109"/>
      <c r="O660" s="109"/>
      <c r="P660" s="109"/>
      <c r="Q660" s="109"/>
    </row>
    <row r="661" spans="1:17" s="149" customFormat="1" ht="99.95" customHeight="1" x14ac:dyDescent="0.35">
      <c r="A661" s="171"/>
      <c r="B661" s="171"/>
      <c r="C661" s="97"/>
      <c r="D661" s="97"/>
      <c r="E661" s="171"/>
      <c r="F661" s="172"/>
      <c r="G661" s="171"/>
      <c r="H661" s="171"/>
      <c r="I661" s="109"/>
      <c r="J661" s="109"/>
      <c r="K661" s="173"/>
      <c r="L661" s="173"/>
      <c r="M661" s="174"/>
      <c r="N661" s="109"/>
      <c r="O661" s="109"/>
      <c r="P661" s="109"/>
      <c r="Q661" s="109"/>
    </row>
    <row r="662" spans="1:17" s="149" customFormat="1" ht="99.95" customHeight="1" x14ac:dyDescent="0.35">
      <c r="A662" s="171"/>
      <c r="B662" s="171"/>
      <c r="C662" s="97"/>
      <c r="D662" s="97"/>
      <c r="E662" s="171"/>
      <c r="F662" s="172"/>
      <c r="G662" s="171"/>
      <c r="H662" s="171"/>
      <c r="I662" s="109"/>
      <c r="J662" s="109"/>
      <c r="K662" s="173"/>
      <c r="L662" s="173"/>
      <c r="M662" s="174"/>
      <c r="N662" s="109"/>
      <c r="O662" s="109"/>
      <c r="P662" s="109"/>
      <c r="Q662" s="109"/>
    </row>
    <row r="663" spans="1:17" s="149" customFormat="1" ht="99.95" customHeight="1" x14ac:dyDescent="0.35">
      <c r="A663" s="171"/>
      <c r="B663" s="171"/>
      <c r="C663" s="97"/>
      <c r="D663" s="97"/>
      <c r="E663" s="171"/>
      <c r="F663" s="172"/>
      <c r="G663" s="171"/>
      <c r="H663" s="171"/>
      <c r="I663" s="109"/>
      <c r="J663" s="109"/>
      <c r="K663" s="173"/>
      <c r="L663" s="173"/>
      <c r="M663" s="174"/>
      <c r="N663" s="109"/>
      <c r="O663" s="109"/>
      <c r="P663" s="109"/>
      <c r="Q663" s="109"/>
    </row>
    <row r="664" spans="1:17" s="149" customFormat="1" ht="99.95" customHeight="1" x14ac:dyDescent="0.35">
      <c r="A664" s="171"/>
      <c r="B664" s="171"/>
      <c r="C664" s="97"/>
      <c r="D664" s="97"/>
      <c r="E664" s="171"/>
      <c r="F664" s="172"/>
      <c r="G664" s="171"/>
      <c r="H664" s="171"/>
      <c r="I664" s="109"/>
      <c r="J664" s="109"/>
      <c r="K664" s="173"/>
      <c r="L664" s="173"/>
      <c r="M664" s="174"/>
      <c r="N664" s="109"/>
      <c r="O664" s="109"/>
      <c r="P664" s="109"/>
      <c r="Q664" s="109"/>
    </row>
    <row r="665" spans="1:17" s="149" customFormat="1" ht="99.95" customHeight="1" x14ac:dyDescent="0.35">
      <c r="A665" s="171"/>
      <c r="B665" s="171"/>
      <c r="C665" s="97"/>
      <c r="D665" s="97"/>
      <c r="E665" s="171"/>
      <c r="F665" s="172"/>
      <c r="G665" s="171"/>
      <c r="H665" s="171"/>
      <c r="I665" s="109"/>
      <c r="J665" s="109"/>
      <c r="K665" s="173"/>
      <c r="L665" s="173"/>
      <c r="M665" s="174"/>
      <c r="N665" s="109"/>
      <c r="O665" s="109"/>
      <c r="P665" s="109"/>
      <c r="Q665" s="109"/>
    </row>
    <row r="666" spans="1:17" s="149" customFormat="1" ht="99.95" customHeight="1" x14ac:dyDescent="0.35">
      <c r="A666" s="171"/>
      <c r="B666" s="171"/>
      <c r="C666" s="97"/>
      <c r="D666" s="97"/>
      <c r="E666" s="171"/>
      <c r="F666" s="172"/>
      <c r="G666" s="171"/>
      <c r="H666" s="171"/>
      <c r="I666" s="109"/>
      <c r="J666" s="109"/>
      <c r="K666" s="173"/>
      <c r="L666" s="173"/>
      <c r="M666" s="174"/>
      <c r="N666" s="109"/>
      <c r="O666" s="109"/>
      <c r="P666" s="109"/>
      <c r="Q666" s="109"/>
    </row>
    <row r="667" spans="1:17" s="149" customFormat="1" ht="99.95" customHeight="1" x14ac:dyDescent="0.35">
      <c r="A667" s="171"/>
      <c r="B667" s="171"/>
      <c r="C667" s="97"/>
      <c r="D667" s="97"/>
      <c r="E667" s="171"/>
      <c r="F667" s="172"/>
      <c r="G667" s="171"/>
      <c r="H667" s="171"/>
      <c r="I667" s="109"/>
      <c r="J667" s="109"/>
      <c r="K667" s="173"/>
      <c r="L667" s="173"/>
      <c r="M667" s="174"/>
      <c r="N667" s="109"/>
      <c r="O667" s="109"/>
      <c r="P667" s="109"/>
      <c r="Q667" s="109"/>
    </row>
    <row r="668" spans="1:17" s="149" customFormat="1" ht="99.95" customHeight="1" x14ac:dyDescent="0.35">
      <c r="A668" s="171"/>
      <c r="B668" s="171"/>
      <c r="C668" s="97"/>
      <c r="D668" s="97"/>
      <c r="E668" s="171"/>
      <c r="F668" s="172"/>
      <c r="G668" s="171"/>
      <c r="H668" s="171"/>
      <c r="I668" s="109"/>
      <c r="J668" s="109"/>
      <c r="K668" s="173"/>
      <c r="L668" s="173"/>
      <c r="M668" s="174"/>
      <c r="N668" s="109"/>
      <c r="O668" s="109"/>
      <c r="P668" s="109"/>
      <c r="Q668" s="109"/>
    </row>
    <row r="669" spans="1:17" s="149" customFormat="1" ht="99.95" customHeight="1" x14ac:dyDescent="0.35">
      <c r="A669" s="171"/>
      <c r="B669" s="171"/>
      <c r="C669" s="97"/>
      <c r="D669" s="97"/>
      <c r="E669" s="171"/>
      <c r="F669" s="172"/>
      <c r="G669" s="171"/>
      <c r="H669" s="171"/>
      <c r="I669" s="109"/>
      <c r="J669" s="109"/>
      <c r="K669" s="173"/>
      <c r="L669" s="173"/>
      <c r="M669" s="174"/>
      <c r="N669" s="109"/>
      <c r="O669" s="109"/>
      <c r="P669" s="109"/>
      <c r="Q669" s="109"/>
    </row>
    <row r="670" spans="1:17" s="149" customFormat="1" ht="99.95" customHeight="1" x14ac:dyDescent="0.35">
      <c r="A670" s="171"/>
      <c r="B670" s="171"/>
      <c r="C670" s="97"/>
      <c r="D670" s="97"/>
      <c r="E670" s="171"/>
      <c r="F670" s="172"/>
      <c r="G670" s="171"/>
      <c r="H670" s="171"/>
      <c r="I670" s="109"/>
      <c r="J670" s="109"/>
      <c r="K670" s="173"/>
      <c r="L670" s="173"/>
      <c r="M670" s="174"/>
      <c r="N670" s="109"/>
      <c r="O670" s="109"/>
      <c r="P670" s="109"/>
      <c r="Q670" s="109"/>
    </row>
    <row r="671" spans="1:17" s="149" customFormat="1" ht="99.95" customHeight="1" x14ac:dyDescent="0.35">
      <c r="A671" s="171"/>
      <c r="B671" s="171"/>
      <c r="C671" s="97"/>
      <c r="D671" s="97"/>
      <c r="E671" s="171"/>
      <c r="F671" s="172"/>
      <c r="G671" s="171"/>
      <c r="H671" s="171"/>
      <c r="I671" s="109"/>
      <c r="J671" s="109"/>
      <c r="K671" s="173"/>
      <c r="L671" s="173"/>
      <c r="M671" s="174"/>
      <c r="N671" s="109"/>
      <c r="O671" s="109"/>
      <c r="P671" s="109"/>
      <c r="Q671" s="109"/>
    </row>
    <row r="672" spans="1:17" s="149" customFormat="1" ht="99.95" customHeight="1" x14ac:dyDescent="0.35">
      <c r="A672" s="171"/>
      <c r="B672" s="171"/>
      <c r="C672" s="97"/>
      <c r="D672" s="97"/>
      <c r="E672" s="171"/>
      <c r="F672" s="172"/>
      <c r="G672" s="171"/>
      <c r="H672" s="171"/>
      <c r="I672" s="109"/>
      <c r="J672" s="109"/>
      <c r="K672" s="173"/>
      <c r="L672" s="173"/>
      <c r="M672" s="174"/>
      <c r="N672" s="109"/>
      <c r="O672" s="109"/>
      <c r="P672" s="109"/>
      <c r="Q672" s="109"/>
    </row>
    <row r="673" spans="1:17" s="149" customFormat="1" ht="99.95" customHeight="1" x14ac:dyDescent="0.35">
      <c r="A673" s="171"/>
      <c r="B673" s="171"/>
      <c r="C673" s="97"/>
      <c r="D673" s="97"/>
      <c r="E673" s="171"/>
      <c r="F673" s="172"/>
      <c r="G673" s="171"/>
      <c r="H673" s="171"/>
      <c r="I673" s="109"/>
      <c r="J673" s="109"/>
      <c r="K673" s="173"/>
      <c r="L673" s="173"/>
      <c r="M673" s="174"/>
      <c r="N673" s="109"/>
      <c r="O673" s="109"/>
      <c r="P673" s="109"/>
      <c r="Q673" s="109"/>
    </row>
    <row r="674" spans="1:17" s="149" customFormat="1" ht="99.95" customHeight="1" x14ac:dyDescent="0.35">
      <c r="A674" s="171"/>
      <c r="B674" s="171"/>
      <c r="C674" s="97"/>
      <c r="D674" s="97"/>
      <c r="E674" s="171"/>
      <c r="F674" s="172"/>
      <c r="G674" s="171"/>
      <c r="H674" s="171"/>
      <c r="I674" s="109"/>
      <c r="J674" s="109"/>
      <c r="K674" s="173"/>
      <c r="L674" s="173"/>
      <c r="M674" s="174"/>
      <c r="N674" s="109"/>
      <c r="O674" s="109"/>
      <c r="P674" s="109"/>
      <c r="Q674" s="109"/>
    </row>
    <row r="675" spans="1:17" s="149" customFormat="1" ht="99.95" customHeight="1" x14ac:dyDescent="0.35">
      <c r="A675" s="171"/>
      <c r="B675" s="171"/>
      <c r="C675" s="97"/>
      <c r="D675" s="97"/>
      <c r="E675" s="171"/>
      <c r="F675" s="172"/>
      <c r="G675" s="171"/>
      <c r="H675" s="171"/>
      <c r="I675" s="109"/>
      <c r="J675" s="109"/>
      <c r="K675" s="173"/>
      <c r="L675" s="173"/>
      <c r="M675" s="174"/>
      <c r="N675" s="109"/>
      <c r="O675" s="109"/>
      <c r="P675" s="109"/>
      <c r="Q675" s="109"/>
    </row>
    <row r="676" spans="1:17" s="149" customFormat="1" ht="99.95" customHeight="1" x14ac:dyDescent="0.35">
      <c r="A676" s="171"/>
      <c r="B676" s="171"/>
      <c r="C676" s="97"/>
      <c r="D676" s="97"/>
      <c r="E676" s="171"/>
      <c r="F676" s="172"/>
      <c r="G676" s="171"/>
      <c r="H676" s="171"/>
      <c r="I676" s="109"/>
      <c r="J676" s="109"/>
      <c r="K676" s="173"/>
      <c r="L676" s="173"/>
      <c r="M676" s="174"/>
      <c r="N676" s="109"/>
      <c r="O676" s="109"/>
      <c r="P676" s="109"/>
      <c r="Q676" s="109"/>
    </row>
    <row r="677" spans="1:17" s="149" customFormat="1" ht="99.95" customHeight="1" x14ac:dyDescent="0.35">
      <c r="A677" s="171"/>
      <c r="B677" s="171"/>
      <c r="C677" s="97"/>
      <c r="D677" s="97"/>
      <c r="E677" s="171"/>
      <c r="F677" s="172"/>
      <c r="G677" s="171"/>
      <c r="H677" s="171"/>
      <c r="I677" s="109"/>
      <c r="J677" s="109"/>
      <c r="K677" s="173"/>
      <c r="L677" s="173"/>
      <c r="M677" s="174"/>
      <c r="N677" s="109"/>
      <c r="O677" s="109"/>
      <c r="P677" s="109"/>
      <c r="Q677" s="109"/>
    </row>
    <row r="678" spans="1:17" s="149" customFormat="1" ht="99.95" customHeight="1" x14ac:dyDescent="0.35">
      <c r="A678" s="171"/>
      <c r="B678" s="171"/>
      <c r="C678" s="97"/>
      <c r="D678" s="97"/>
      <c r="E678" s="171"/>
      <c r="F678" s="172"/>
      <c r="G678" s="171"/>
      <c r="H678" s="171"/>
      <c r="I678" s="109"/>
      <c r="J678" s="109"/>
      <c r="K678" s="173"/>
      <c r="L678" s="173"/>
      <c r="M678" s="174"/>
      <c r="N678" s="109"/>
      <c r="O678" s="109"/>
      <c r="P678" s="109"/>
      <c r="Q678" s="109"/>
    </row>
    <row r="679" spans="1:17" s="149" customFormat="1" ht="99.95" customHeight="1" x14ac:dyDescent="0.35">
      <c r="A679" s="171"/>
      <c r="B679" s="171"/>
      <c r="C679" s="97"/>
      <c r="D679" s="97"/>
      <c r="E679" s="171"/>
      <c r="F679" s="172"/>
      <c r="G679" s="171"/>
      <c r="H679" s="171"/>
      <c r="I679" s="109"/>
      <c r="J679" s="109"/>
      <c r="K679" s="173"/>
      <c r="L679" s="173"/>
      <c r="M679" s="174"/>
      <c r="N679" s="109"/>
      <c r="O679" s="109"/>
      <c r="P679" s="109"/>
      <c r="Q679" s="109"/>
    </row>
    <row r="680" spans="1:17" s="149" customFormat="1" ht="99.95" customHeight="1" x14ac:dyDescent="0.35">
      <c r="A680" s="171"/>
      <c r="B680" s="171"/>
      <c r="C680" s="97"/>
      <c r="D680" s="97"/>
      <c r="E680" s="171"/>
      <c r="F680" s="172"/>
      <c r="G680" s="171"/>
      <c r="H680" s="171"/>
      <c r="I680" s="109"/>
      <c r="J680" s="109"/>
      <c r="K680" s="173"/>
      <c r="L680" s="173"/>
      <c r="M680" s="174"/>
      <c r="N680" s="109"/>
      <c r="O680" s="109"/>
      <c r="P680" s="109"/>
      <c r="Q680" s="109"/>
    </row>
    <row r="681" spans="1:17" s="149" customFormat="1" ht="99.95" customHeight="1" x14ac:dyDescent="0.35">
      <c r="A681" s="171"/>
      <c r="B681" s="171"/>
      <c r="C681" s="97"/>
      <c r="D681" s="97"/>
      <c r="E681" s="171"/>
      <c r="F681" s="172"/>
      <c r="G681" s="171"/>
      <c r="H681" s="171"/>
      <c r="I681" s="109"/>
      <c r="J681" s="109"/>
      <c r="K681" s="173"/>
      <c r="L681" s="173"/>
      <c r="M681" s="174"/>
      <c r="N681" s="109"/>
      <c r="O681" s="109"/>
      <c r="P681" s="109"/>
      <c r="Q681" s="109"/>
    </row>
    <row r="682" spans="1:17" s="149" customFormat="1" ht="99.95" customHeight="1" x14ac:dyDescent="0.35">
      <c r="A682" s="171"/>
      <c r="B682" s="171"/>
      <c r="C682" s="97"/>
      <c r="D682" s="97"/>
      <c r="E682" s="171"/>
      <c r="F682" s="172"/>
      <c r="G682" s="171"/>
      <c r="H682" s="171"/>
      <c r="I682" s="109"/>
      <c r="J682" s="109"/>
      <c r="K682" s="173"/>
      <c r="L682" s="173"/>
      <c r="M682" s="174"/>
      <c r="N682" s="109"/>
      <c r="O682" s="109"/>
      <c r="P682" s="109"/>
      <c r="Q682" s="109"/>
    </row>
    <row r="683" spans="1:17" s="149" customFormat="1" ht="99.95" customHeight="1" x14ac:dyDescent="0.35">
      <c r="A683" s="171"/>
      <c r="B683" s="171"/>
      <c r="C683" s="97"/>
      <c r="D683" s="97"/>
      <c r="E683" s="171"/>
      <c r="F683" s="172"/>
      <c r="G683" s="171"/>
      <c r="H683" s="171"/>
      <c r="I683" s="109"/>
      <c r="J683" s="109"/>
      <c r="K683" s="173"/>
      <c r="L683" s="173"/>
      <c r="M683" s="174"/>
      <c r="N683" s="109"/>
      <c r="O683" s="109"/>
      <c r="P683" s="109"/>
      <c r="Q683" s="109"/>
    </row>
    <row r="684" spans="1:17" s="149" customFormat="1" ht="99.95" customHeight="1" x14ac:dyDescent="0.35">
      <c r="A684" s="171"/>
      <c r="B684" s="171"/>
      <c r="C684" s="97"/>
      <c r="D684" s="97"/>
      <c r="E684" s="171"/>
      <c r="F684" s="172"/>
      <c r="G684" s="171"/>
      <c r="H684" s="171"/>
      <c r="I684" s="109"/>
      <c r="J684" s="109"/>
      <c r="K684" s="173"/>
      <c r="L684" s="173"/>
      <c r="M684" s="174"/>
      <c r="N684" s="109"/>
      <c r="O684" s="109"/>
      <c r="P684" s="109"/>
      <c r="Q684" s="109"/>
    </row>
    <row r="685" spans="1:17" s="149" customFormat="1" ht="99.95" customHeight="1" x14ac:dyDescent="0.35">
      <c r="A685" s="171"/>
      <c r="B685" s="171"/>
      <c r="C685" s="97"/>
      <c r="D685" s="97"/>
      <c r="E685" s="171"/>
      <c r="F685" s="172"/>
      <c r="G685" s="171"/>
      <c r="H685" s="171"/>
      <c r="I685" s="109"/>
      <c r="J685" s="109"/>
      <c r="K685" s="173"/>
      <c r="L685" s="173"/>
      <c r="M685" s="174"/>
      <c r="N685" s="109"/>
      <c r="O685" s="109"/>
      <c r="P685" s="109"/>
      <c r="Q685" s="109"/>
    </row>
    <row r="686" spans="1:17" s="149" customFormat="1" ht="99.95" customHeight="1" x14ac:dyDescent="0.35">
      <c r="A686" s="171"/>
      <c r="B686" s="171"/>
      <c r="C686" s="97"/>
      <c r="D686" s="97"/>
      <c r="E686" s="171"/>
      <c r="F686" s="172"/>
      <c r="G686" s="171"/>
      <c r="H686" s="171"/>
      <c r="I686" s="109"/>
      <c r="J686" s="109"/>
      <c r="K686" s="173"/>
      <c r="L686" s="173"/>
      <c r="M686" s="174"/>
      <c r="N686" s="109"/>
      <c r="O686" s="109"/>
      <c r="P686" s="109"/>
      <c r="Q686" s="109"/>
    </row>
    <row r="687" spans="1:17" s="149" customFormat="1" ht="99.95" customHeight="1" x14ac:dyDescent="0.35">
      <c r="A687" s="171"/>
      <c r="B687" s="171"/>
      <c r="C687" s="97"/>
      <c r="D687" s="97"/>
      <c r="E687" s="171"/>
      <c r="F687" s="172"/>
      <c r="G687" s="171"/>
      <c r="H687" s="171"/>
      <c r="I687" s="109"/>
      <c r="J687" s="109"/>
      <c r="K687" s="173"/>
      <c r="L687" s="173"/>
      <c r="M687" s="174"/>
      <c r="N687" s="109"/>
      <c r="O687" s="109"/>
      <c r="P687" s="109"/>
      <c r="Q687" s="109"/>
    </row>
    <row r="688" spans="1:17" s="149" customFormat="1" ht="99.95" customHeight="1" x14ac:dyDescent="0.35">
      <c r="A688" s="171"/>
      <c r="B688" s="171"/>
      <c r="C688" s="97"/>
      <c r="D688" s="97"/>
      <c r="E688" s="171"/>
      <c r="F688" s="172"/>
      <c r="G688" s="171"/>
      <c r="H688" s="171"/>
      <c r="I688" s="109"/>
      <c r="J688" s="109"/>
      <c r="K688" s="173"/>
      <c r="L688" s="173"/>
      <c r="M688" s="174"/>
      <c r="N688" s="109"/>
      <c r="O688" s="109"/>
      <c r="P688" s="109"/>
      <c r="Q688" s="109"/>
    </row>
    <row r="689" spans="1:17" s="149" customFormat="1" ht="99.95" customHeight="1" x14ac:dyDescent="0.35">
      <c r="A689" s="171"/>
      <c r="B689" s="171"/>
      <c r="C689" s="97"/>
      <c r="D689" s="97"/>
      <c r="E689" s="171"/>
      <c r="F689" s="172"/>
      <c r="G689" s="171"/>
      <c r="H689" s="171"/>
      <c r="I689" s="109"/>
      <c r="J689" s="109"/>
      <c r="K689" s="173"/>
      <c r="L689" s="173"/>
      <c r="M689" s="174"/>
      <c r="N689" s="109"/>
      <c r="O689" s="109"/>
      <c r="P689" s="109"/>
      <c r="Q689" s="109"/>
    </row>
    <row r="690" spans="1:17" s="149" customFormat="1" ht="99.95" customHeight="1" x14ac:dyDescent="0.35">
      <c r="A690" s="171"/>
      <c r="B690" s="171"/>
      <c r="C690" s="97"/>
      <c r="D690" s="97"/>
      <c r="E690" s="171"/>
      <c r="F690" s="172"/>
      <c r="G690" s="171"/>
      <c r="H690" s="171"/>
      <c r="I690" s="109"/>
      <c r="J690" s="109"/>
      <c r="K690" s="173"/>
      <c r="L690" s="173"/>
      <c r="M690" s="174"/>
      <c r="N690" s="109"/>
      <c r="O690" s="109"/>
      <c r="P690" s="109"/>
      <c r="Q690" s="109"/>
    </row>
    <row r="691" spans="1:17" s="149" customFormat="1" ht="99.95" customHeight="1" x14ac:dyDescent="0.35">
      <c r="A691" s="171"/>
      <c r="B691" s="171"/>
      <c r="C691" s="97"/>
      <c r="D691" s="97"/>
      <c r="E691" s="171"/>
      <c r="F691" s="172"/>
      <c r="G691" s="171"/>
      <c r="H691" s="171"/>
      <c r="I691" s="109"/>
      <c r="J691" s="109"/>
      <c r="K691" s="173"/>
      <c r="L691" s="173"/>
      <c r="M691" s="174"/>
      <c r="N691" s="109"/>
      <c r="O691" s="109"/>
      <c r="P691" s="109"/>
      <c r="Q691" s="109"/>
    </row>
    <row r="692" spans="1:17" s="149" customFormat="1" ht="99.95" customHeight="1" x14ac:dyDescent="0.35">
      <c r="A692" s="171"/>
      <c r="B692" s="171"/>
      <c r="C692" s="97"/>
      <c r="D692" s="97"/>
      <c r="E692" s="171"/>
      <c r="F692" s="172"/>
      <c r="G692" s="171"/>
      <c r="H692" s="171"/>
      <c r="I692" s="109"/>
      <c r="J692" s="109"/>
      <c r="K692" s="173"/>
      <c r="L692" s="173"/>
      <c r="M692" s="174"/>
      <c r="N692" s="109"/>
      <c r="O692" s="109"/>
      <c r="P692" s="109"/>
      <c r="Q692" s="109"/>
    </row>
    <row r="693" spans="1:17" s="149" customFormat="1" ht="99.95" customHeight="1" x14ac:dyDescent="0.35">
      <c r="A693" s="171"/>
      <c r="B693" s="171"/>
      <c r="C693" s="97"/>
      <c r="D693" s="97"/>
      <c r="E693" s="171"/>
      <c r="F693" s="172"/>
      <c r="G693" s="171"/>
      <c r="H693" s="171"/>
      <c r="I693" s="109"/>
      <c r="J693" s="109"/>
      <c r="K693" s="173"/>
      <c r="L693" s="173"/>
      <c r="M693" s="174"/>
      <c r="N693" s="109"/>
      <c r="O693" s="109"/>
      <c r="P693" s="109"/>
      <c r="Q693" s="109"/>
    </row>
    <row r="694" spans="1:17" s="149" customFormat="1" ht="99.95" customHeight="1" x14ac:dyDescent="0.35">
      <c r="A694" s="171"/>
      <c r="B694" s="171"/>
      <c r="C694" s="97"/>
      <c r="D694" s="97"/>
      <c r="E694" s="171"/>
      <c r="F694" s="172"/>
      <c r="G694" s="171"/>
      <c r="H694" s="171"/>
      <c r="I694" s="109"/>
      <c r="J694" s="109"/>
      <c r="K694" s="173"/>
      <c r="L694" s="173"/>
      <c r="M694" s="174"/>
      <c r="N694" s="109"/>
      <c r="O694" s="109"/>
      <c r="P694" s="109"/>
      <c r="Q694" s="109"/>
    </row>
    <row r="695" spans="1:17" s="149" customFormat="1" ht="99.95" customHeight="1" x14ac:dyDescent="0.35">
      <c r="A695" s="171"/>
      <c r="B695" s="171"/>
      <c r="C695" s="97"/>
      <c r="D695" s="97"/>
      <c r="E695" s="171"/>
      <c r="F695" s="172"/>
      <c r="G695" s="171"/>
      <c r="H695" s="171"/>
      <c r="I695" s="109"/>
      <c r="J695" s="109"/>
      <c r="K695" s="173"/>
      <c r="L695" s="173"/>
      <c r="M695" s="174"/>
      <c r="N695" s="109"/>
      <c r="O695" s="109"/>
      <c r="P695" s="109"/>
      <c r="Q695" s="109"/>
    </row>
    <row r="696" spans="1:17" s="149" customFormat="1" ht="99.95" customHeight="1" x14ac:dyDescent="0.35">
      <c r="A696" s="171"/>
      <c r="B696" s="171"/>
      <c r="C696" s="97"/>
      <c r="D696" s="97"/>
      <c r="E696" s="171"/>
      <c r="F696" s="172"/>
      <c r="G696" s="171"/>
      <c r="H696" s="171"/>
      <c r="I696" s="109"/>
      <c r="J696" s="109"/>
      <c r="K696" s="173"/>
      <c r="L696" s="173"/>
      <c r="M696" s="174"/>
      <c r="N696" s="109"/>
      <c r="O696" s="109"/>
      <c r="P696" s="109"/>
      <c r="Q696" s="109"/>
    </row>
    <row r="697" spans="1:17" s="149" customFormat="1" ht="99.95" customHeight="1" x14ac:dyDescent="0.35">
      <c r="A697" s="171"/>
      <c r="B697" s="171"/>
      <c r="C697" s="97"/>
      <c r="D697" s="97"/>
      <c r="E697" s="171"/>
      <c r="F697" s="172"/>
      <c r="G697" s="171"/>
      <c r="H697" s="171"/>
      <c r="I697" s="109"/>
      <c r="J697" s="109"/>
      <c r="K697" s="173"/>
      <c r="L697" s="173"/>
      <c r="M697" s="174"/>
      <c r="N697" s="109"/>
      <c r="O697" s="109"/>
      <c r="P697" s="109"/>
      <c r="Q697" s="109"/>
    </row>
    <row r="698" spans="1:17" s="149" customFormat="1" ht="99.95" customHeight="1" x14ac:dyDescent="0.35">
      <c r="A698" s="171"/>
      <c r="B698" s="171"/>
      <c r="C698" s="97"/>
      <c r="D698" s="97"/>
      <c r="E698" s="171"/>
      <c r="F698" s="172"/>
      <c r="G698" s="171"/>
      <c r="H698" s="171"/>
      <c r="I698" s="109"/>
      <c r="J698" s="109"/>
      <c r="K698" s="173"/>
      <c r="L698" s="173"/>
      <c r="M698" s="174"/>
      <c r="N698" s="109"/>
      <c r="O698" s="109"/>
      <c r="P698" s="109"/>
      <c r="Q698" s="109"/>
    </row>
    <row r="699" spans="1:17" s="149" customFormat="1" ht="99.95" customHeight="1" x14ac:dyDescent="0.35">
      <c r="A699" s="171"/>
      <c r="B699" s="171"/>
      <c r="C699" s="97"/>
      <c r="D699" s="97"/>
      <c r="E699" s="171"/>
      <c r="F699" s="172"/>
      <c r="G699" s="171"/>
      <c r="H699" s="171"/>
      <c r="I699" s="109"/>
      <c r="J699" s="109"/>
      <c r="K699" s="173"/>
      <c r="L699" s="173"/>
      <c r="M699" s="174"/>
      <c r="N699" s="109"/>
      <c r="O699" s="109"/>
      <c r="P699" s="109"/>
      <c r="Q699" s="109"/>
    </row>
    <row r="700" spans="1:17" s="149" customFormat="1" ht="99.95" customHeight="1" x14ac:dyDescent="0.35">
      <c r="A700" s="171"/>
      <c r="B700" s="171"/>
      <c r="C700" s="97"/>
      <c r="D700" s="97"/>
      <c r="E700" s="171"/>
      <c r="F700" s="172"/>
      <c r="G700" s="171"/>
      <c r="H700" s="171"/>
      <c r="I700" s="109"/>
      <c r="J700" s="109"/>
      <c r="K700" s="173"/>
      <c r="L700" s="173"/>
      <c r="M700" s="174"/>
      <c r="N700" s="109"/>
      <c r="O700" s="109"/>
      <c r="P700" s="109"/>
      <c r="Q700" s="109"/>
    </row>
    <row r="701" spans="1:17" s="149" customFormat="1" ht="99.95" customHeight="1" x14ac:dyDescent="0.35">
      <c r="A701" s="171"/>
      <c r="B701" s="171"/>
      <c r="C701" s="97"/>
      <c r="D701" s="97"/>
      <c r="E701" s="171"/>
      <c r="F701" s="172"/>
      <c r="G701" s="171"/>
      <c r="H701" s="171"/>
      <c r="I701" s="109"/>
      <c r="J701" s="109"/>
      <c r="K701" s="173"/>
      <c r="L701" s="173"/>
      <c r="M701" s="174"/>
      <c r="N701" s="109"/>
      <c r="O701" s="109"/>
      <c r="P701" s="109"/>
      <c r="Q701" s="109"/>
    </row>
    <row r="702" spans="1:17" s="149" customFormat="1" ht="99.95" customHeight="1" x14ac:dyDescent="0.35">
      <c r="A702" s="171"/>
      <c r="B702" s="171"/>
      <c r="C702" s="97"/>
      <c r="D702" s="97"/>
      <c r="E702" s="171"/>
      <c r="F702" s="172"/>
      <c r="G702" s="171"/>
      <c r="H702" s="171"/>
      <c r="I702" s="109"/>
      <c r="J702" s="109"/>
      <c r="K702" s="173"/>
      <c r="L702" s="173"/>
      <c r="M702" s="174"/>
      <c r="N702" s="109"/>
      <c r="O702" s="109"/>
      <c r="P702" s="109"/>
      <c r="Q702" s="109"/>
    </row>
    <row r="703" spans="1:17" s="149" customFormat="1" ht="99.95" customHeight="1" x14ac:dyDescent="0.35">
      <c r="A703" s="171"/>
      <c r="B703" s="171"/>
      <c r="C703" s="97"/>
      <c r="D703" s="97"/>
      <c r="E703" s="171"/>
      <c r="F703" s="172"/>
      <c r="G703" s="171"/>
      <c r="H703" s="171"/>
      <c r="I703" s="109"/>
      <c r="J703" s="109"/>
      <c r="K703" s="173"/>
      <c r="L703" s="173"/>
      <c r="M703" s="174"/>
      <c r="N703" s="109"/>
      <c r="O703" s="109"/>
      <c r="P703" s="109"/>
      <c r="Q703" s="109"/>
    </row>
    <row r="704" spans="1:17" s="149" customFormat="1" ht="99.95" customHeight="1" x14ac:dyDescent="0.35">
      <c r="A704" s="171"/>
      <c r="B704" s="171"/>
      <c r="C704" s="97"/>
      <c r="D704" s="97"/>
      <c r="E704" s="171"/>
      <c r="F704" s="172"/>
      <c r="G704" s="171"/>
      <c r="H704" s="171"/>
      <c r="I704" s="109"/>
      <c r="J704" s="109"/>
      <c r="K704" s="173"/>
      <c r="L704" s="173"/>
      <c r="M704" s="174"/>
      <c r="N704" s="109"/>
      <c r="O704" s="109"/>
      <c r="P704" s="109"/>
      <c r="Q704" s="109"/>
    </row>
    <row r="705" spans="1:17" s="149" customFormat="1" ht="99.95" customHeight="1" x14ac:dyDescent="0.35">
      <c r="A705" s="171"/>
      <c r="B705" s="171"/>
      <c r="C705" s="97"/>
      <c r="D705" s="97"/>
      <c r="E705" s="171"/>
      <c r="F705" s="172"/>
      <c r="G705" s="171"/>
      <c r="H705" s="171"/>
      <c r="I705" s="109"/>
      <c r="J705" s="109"/>
      <c r="K705" s="173"/>
      <c r="L705" s="173"/>
      <c r="M705" s="174"/>
      <c r="N705" s="109"/>
      <c r="O705" s="109"/>
      <c r="P705" s="109"/>
      <c r="Q705" s="109"/>
    </row>
    <row r="706" spans="1:17" s="149" customFormat="1" ht="99.95" customHeight="1" x14ac:dyDescent="0.35">
      <c r="A706" s="171"/>
      <c r="B706" s="171"/>
      <c r="C706" s="97"/>
      <c r="D706" s="97"/>
      <c r="E706" s="171"/>
      <c r="F706" s="172"/>
      <c r="G706" s="171"/>
      <c r="H706" s="171"/>
      <c r="I706" s="109"/>
      <c r="J706" s="109"/>
      <c r="K706" s="173"/>
      <c r="L706" s="173"/>
      <c r="M706" s="174"/>
      <c r="N706" s="109"/>
      <c r="O706" s="109"/>
      <c r="P706" s="109"/>
      <c r="Q706" s="109"/>
    </row>
    <row r="707" spans="1:17" s="149" customFormat="1" ht="99.95" customHeight="1" x14ac:dyDescent="0.35">
      <c r="A707" s="171"/>
      <c r="B707" s="171"/>
      <c r="C707" s="97"/>
      <c r="D707" s="97"/>
      <c r="E707" s="171"/>
      <c r="F707" s="172"/>
      <c r="G707" s="171"/>
      <c r="H707" s="171"/>
      <c r="I707" s="109"/>
      <c r="J707" s="109"/>
      <c r="K707" s="173"/>
      <c r="L707" s="173"/>
      <c r="M707" s="174"/>
      <c r="N707" s="109"/>
      <c r="O707" s="109"/>
      <c r="P707" s="109"/>
      <c r="Q707" s="109"/>
    </row>
    <row r="708" spans="1:17" s="149" customFormat="1" ht="99.95" customHeight="1" x14ac:dyDescent="0.35">
      <c r="A708" s="171"/>
      <c r="B708" s="171"/>
      <c r="C708" s="97"/>
      <c r="D708" s="97"/>
      <c r="E708" s="171"/>
      <c r="F708" s="172"/>
      <c r="G708" s="171"/>
      <c r="H708" s="171"/>
      <c r="I708" s="109"/>
      <c r="J708" s="109"/>
      <c r="K708" s="173"/>
      <c r="L708" s="173"/>
      <c r="M708" s="174"/>
      <c r="N708" s="109"/>
      <c r="O708" s="109"/>
      <c r="P708" s="109"/>
      <c r="Q708" s="109"/>
    </row>
    <row r="709" spans="1:17" s="149" customFormat="1" ht="99.95" customHeight="1" x14ac:dyDescent="0.35">
      <c r="A709" s="171"/>
      <c r="B709" s="171"/>
      <c r="C709" s="97"/>
      <c r="D709" s="97"/>
      <c r="E709" s="171"/>
      <c r="F709" s="172"/>
      <c r="G709" s="171"/>
      <c r="H709" s="171"/>
      <c r="I709" s="109"/>
      <c r="J709" s="109"/>
      <c r="K709" s="173"/>
      <c r="L709" s="173"/>
      <c r="M709" s="174"/>
      <c r="N709" s="109"/>
      <c r="O709" s="109"/>
      <c r="P709" s="109"/>
      <c r="Q709" s="109"/>
    </row>
    <row r="710" spans="1:17" s="149" customFormat="1" ht="99.95" customHeight="1" x14ac:dyDescent="0.35">
      <c r="A710" s="171"/>
      <c r="B710" s="171"/>
      <c r="C710" s="97"/>
      <c r="D710" s="97"/>
      <c r="E710" s="171"/>
      <c r="F710" s="172"/>
      <c r="G710" s="171"/>
      <c r="H710" s="171"/>
      <c r="I710" s="109"/>
      <c r="J710" s="109"/>
      <c r="K710" s="173"/>
      <c r="L710" s="173"/>
      <c r="M710" s="174"/>
      <c r="N710" s="109"/>
      <c r="O710" s="109"/>
      <c r="P710" s="109"/>
      <c r="Q710" s="109"/>
    </row>
    <row r="711" spans="1:17" s="149" customFormat="1" ht="99.95" customHeight="1" x14ac:dyDescent="0.35">
      <c r="A711" s="171"/>
      <c r="B711" s="171"/>
      <c r="C711" s="97"/>
      <c r="D711" s="97"/>
      <c r="E711" s="171"/>
      <c r="F711" s="172"/>
      <c r="G711" s="171"/>
      <c r="H711" s="171"/>
      <c r="I711" s="109"/>
      <c r="J711" s="109"/>
      <c r="K711" s="173"/>
      <c r="L711" s="173"/>
      <c r="M711" s="174"/>
      <c r="N711" s="109"/>
      <c r="O711" s="109"/>
      <c r="P711" s="109"/>
      <c r="Q711" s="109"/>
    </row>
    <row r="712" spans="1:17" s="149" customFormat="1" ht="99.95" customHeight="1" x14ac:dyDescent="0.35">
      <c r="A712" s="171"/>
      <c r="B712" s="171"/>
      <c r="C712" s="97"/>
      <c r="D712" s="97"/>
      <c r="E712" s="171"/>
      <c r="F712" s="172"/>
      <c r="G712" s="171"/>
      <c r="H712" s="171"/>
      <c r="I712" s="109"/>
      <c r="J712" s="109"/>
      <c r="K712" s="173"/>
      <c r="L712" s="173"/>
      <c r="M712" s="174"/>
      <c r="N712" s="109"/>
      <c r="O712" s="109"/>
      <c r="P712" s="109"/>
      <c r="Q712" s="109"/>
    </row>
    <row r="713" spans="1:17" s="149" customFormat="1" ht="99.95" customHeight="1" x14ac:dyDescent="0.35">
      <c r="A713" s="171"/>
      <c r="B713" s="171"/>
      <c r="C713" s="97"/>
      <c r="D713" s="97"/>
      <c r="E713" s="171"/>
      <c r="F713" s="172"/>
      <c r="G713" s="171"/>
      <c r="H713" s="171"/>
      <c r="I713" s="109"/>
      <c r="J713" s="109"/>
      <c r="K713" s="173"/>
      <c r="L713" s="173"/>
      <c r="M713" s="174"/>
      <c r="N713" s="109"/>
      <c r="O713" s="109"/>
      <c r="P713" s="109"/>
      <c r="Q713" s="109"/>
    </row>
    <row r="714" spans="1:17" s="149" customFormat="1" ht="99.95" customHeight="1" x14ac:dyDescent="0.35">
      <c r="A714" s="171"/>
      <c r="B714" s="171"/>
      <c r="C714" s="97"/>
      <c r="D714" s="97"/>
      <c r="E714" s="171"/>
      <c r="F714" s="172"/>
      <c r="G714" s="171"/>
      <c r="H714" s="171"/>
      <c r="I714" s="109"/>
      <c r="J714" s="109"/>
      <c r="K714" s="173"/>
      <c r="L714" s="173"/>
      <c r="M714" s="174"/>
      <c r="N714" s="109"/>
      <c r="O714" s="109"/>
      <c r="P714" s="109"/>
      <c r="Q714" s="109"/>
    </row>
    <row r="715" spans="1:17" s="149" customFormat="1" ht="99.95" customHeight="1" x14ac:dyDescent="0.35">
      <c r="A715" s="171"/>
      <c r="B715" s="171"/>
      <c r="C715" s="97"/>
      <c r="D715" s="97"/>
      <c r="E715" s="171"/>
      <c r="F715" s="172"/>
      <c r="G715" s="171"/>
      <c r="H715" s="171"/>
      <c r="I715" s="109"/>
      <c r="J715" s="109"/>
      <c r="K715" s="173"/>
      <c r="L715" s="173"/>
      <c r="M715" s="174"/>
      <c r="N715" s="109"/>
      <c r="O715" s="109"/>
      <c r="P715" s="109"/>
      <c r="Q715" s="109"/>
    </row>
    <row r="716" spans="1:17" s="149" customFormat="1" ht="99.95" customHeight="1" x14ac:dyDescent="0.35">
      <c r="A716" s="171"/>
      <c r="B716" s="171"/>
      <c r="C716" s="97"/>
      <c r="D716" s="97"/>
      <c r="E716" s="171"/>
      <c r="F716" s="172"/>
      <c r="G716" s="171"/>
      <c r="H716" s="171"/>
      <c r="I716" s="109"/>
      <c r="J716" s="109"/>
      <c r="K716" s="173"/>
      <c r="L716" s="173"/>
      <c r="M716" s="174"/>
      <c r="N716" s="109"/>
      <c r="O716" s="109"/>
      <c r="P716" s="109"/>
      <c r="Q716" s="109"/>
    </row>
    <row r="717" spans="1:17" s="149" customFormat="1" ht="99.95" customHeight="1" x14ac:dyDescent="0.35">
      <c r="A717" s="171"/>
      <c r="B717" s="171"/>
      <c r="C717" s="97"/>
      <c r="D717" s="97"/>
      <c r="E717" s="171"/>
      <c r="F717" s="172"/>
      <c r="G717" s="171"/>
      <c r="H717" s="171"/>
      <c r="I717" s="109"/>
      <c r="J717" s="109"/>
      <c r="K717" s="173"/>
      <c r="L717" s="173"/>
      <c r="M717" s="174"/>
      <c r="N717" s="109"/>
      <c r="O717" s="109"/>
      <c r="P717" s="109"/>
      <c r="Q717" s="109"/>
    </row>
    <row r="718" spans="1:17" s="149" customFormat="1" ht="99.95" customHeight="1" x14ac:dyDescent="0.35">
      <c r="A718" s="171"/>
      <c r="B718" s="171"/>
      <c r="C718" s="97"/>
      <c r="D718" s="97"/>
      <c r="E718" s="171"/>
      <c r="F718" s="172"/>
      <c r="G718" s="171"/>
      <c r="H718" s="171"/>
      <c r="I718" s="109"/>
      <c r="J718" s="109"/>
      <c r="K718" s="173"/>
      <c r="L718" s="173"/>
      <c r="M718" s="174"/>
      <c r="N718" s="109"/>
      <c r="O718" s="109"/>
      <c r="P718" s="109"/>
      <c r="Q718" s="109"/>
    </row>
    <row r="719" spans="1:17" s="149" customFormat="1" ht="99.95" customHeight="1" x14ac:dyDescent="0.35">
      <c r="A719" s="171"/>
      <c r="B719" s="171"/>
      <c r="C719" s="97"/>
      <c r="D719" s="97"/>
      <c r="E719" s="171"/>
      <c r="F719" s="172"/>
      <c r="G719" s="171"/>
      <c r="H719" s="171"/>
      <c r="I719" s="109"/>
      <c r="J719" s="109"/>
      <c r="K719" s="173"/>
      <c r="L719" s="173"/>
      <c r="M719" s="174"/>
      <c r="N719" s="109"/>
      <c r="O719" s="109"/>
      <c r="P719" s="109"/>
      <c r="Q719" s="109"/>
    </row>
    <row r="720" spans="1:17" s="149" customFormat="1" ht="99.95" customHeight="1" x14ac:dyDescent="0.35">
      <c r="A720" s="171"/>
      <c r="B720" s="171"/>
      <c r="C720" s="97"/>
      <c r="D720" s="97"/>
      <c r="E720" s="171"/>
      <c r="F720" s="172"/>
      <c r="G720" s="171"/>
      <c r="H720" s="171"/>
      <c r="I720" s="109"/>
      <c r="J720" s="109"/>
      <c r="K720" s="173"/>
      <c r="L720" s="173"/>
      <c r="M720" s="174"/>
      <c r="N720" s="109"/>
      <c r="O720" s="109"/>
      <c r="P720" s="109"/>
      <c r="Q720" s="109"/>
    </row>
    <row r="721" spans="1:17" s="149" customFormat="1" ht="99.95" customHeight="1" x14ac:dyDescent="0.35">
      <c r="A721" s="171"/>
      <c r="B721" s="171"/>
      <c r="C721" s="97"/>
      <c r="D721" s="97"/>
      <c r="E721" s="171"/>
      <c r="F721" s="172"/>
      <c r="G721" s="171"/>
      <c r="H721" s="171"/>
      <c r="I721" s="109"/>
      <c r="J721" s="109"/>
      <c r="K721" s="173"/>
      <c r="L721" s="173"/>
      <c r="M721" s="174"/>
      <c r="N721" s="109"/>
      <c r="O721" s="109"/>
      <c r="P721" s="109"/>
      <c r="Q721" s="109"/>
    </row>
    <row r="722" spans="1:17" s="149" customFormat="1" ht="99.95" customHeight="1" x14ac:dyDescent="0.35">
      <c r="A722" s="171"/>
      <c r="B722" s="171"/>
      <c r="C722" s="97"/>
      <c r="D722" s="97"/>
      <c r="E722" s="171"/>
      <c r="F722" s="172"/>
      <c r="G722" s="171"/>
      <c r="H722" s="171"/>
      <c r="I722" s="109"/>
      <c r="J722" s="109"/>
      <c r="K722" s="173"/>
      <c r="L722" s="173"/>
      <c r="M722" s="174"/>
      <c r="N722" s="109"/>
      <c r="O722" s="109"/>
      <c r="P722" s="109"/>
      <c r="Q722" s="109"/>
    </row>
    <row r="723" spans="1:17" s="149" customFormat="1" ht="99.95" customHeight="1" x14ac:dyDescent="0.35">
      <c r="A723" s="171"/>
      <c r="B723" s="171"/>
      <c r="C723" s="97"/>
      <c r="D723" s="97"/>
      <c r="E723" s="171"/>
      <c r="F723" s="172"/>
      <c r="G723" s="171"/>
      <c r="H723" s="171"/>
      <c r="I723" s="109"/>
      <c r="J723" s="109"/>
      <c r="K723" s="173"/>
      <c r="L723" s="173"/>
      <c r="M723" s="174"/>
      <c r="N723" s="109"/>
      <c r="O723" s="109"/>
      <c r="P723" s="109"/>
      <c r="Q723" s="109"/>
    </row>
    <row r="724" spans="1:17" s="149" customFormat="1" ht="99.95" customHeight="1" x14ac:dyDescent="0.35">
      <c r="A724" s="171"/>
      <c r="B724" s="171"/>
      <c r="C724" s="97"/>
      <c r="D724" s="97"/>
      <c r="E724" s="171"/>
      <c r="F724" s="172"/>
      <c r="G724" s="171"/>
      <c r="H724" s="171"/>
      <c r="I724" s="109"/>
      <c r="J724" s="109"/>
      <c r="K724" s="173"/>
      <c r="L724" s="173"/>
      <c r="M724" s="174"/>
      <c r="N724" s="109"/>
      <c r="O724" s="109"/>
      <c r="P724" s="109"/>
      <c r="Q724" s="109"/>
    </row>
    <row r="725" spans="1:17" s="149" customFormat="1" ht="99.95" customHeight="1" x14ac:dyDescent="0.35">
      <c r="A725" s="171"/>
      <c r="B725" s="171"/>
      <c r="C725" s="97"/>
      <c r="D725" s="97"/>
      <c r="E725" s="171"/>
      <c r="F725" s="172"/>
      <c r="G725" s="171"/>
      <c r="H725" s="171"/>
      <c r="I725" s="109"/>
      <c r="J725" s="109"/>
      <c r="K725" s="173"/>
      <c r="L725" s="173"/>
      <c r="M725" s="174"/>
      <c r="N725" s="109"/>
      <c r="O725" s="109"/>
      <c r="P725" s="109"/>
      <c r="Q725" s="109"/>
    </row>
    <row r="726" spans="1:17" s="149" customFormat="1" ht="99.95" customHeight="1" x14ac:dyDescent="0.35">
      <c r="A726" s="171"/>
      <c r="B726" s="171"/>
      <c r="C726" s="97"/>
      <c r="D726" s="97"/>
      <c r="E726" s="171"/>
      <c r="F726" s="172"/>
      <c r="G726" s="171"/>
      <c r="H726" s="171"/>
      <c r="I726" s="109"/>
      <c r="J726" s="109"/>
      <c r="K726" s="173"/>
      <c r="L726" s="173"/>
      <c r="M726" s="174"/>
      <c r="N726" s="109"/>
      <c r="O726" s="109"/>
      <c r="P726" s="109"/>
      <c r="Q726" s="109"/>
    </row>
    <row r="727" spans="1:17" s="149" customFormat="1" ht="99.95" customHeight="1" x14ac:dyDescent="0.35">
      <c r="A727" s="171"/>
      <c r="B727" s="171"/>
      <c r="C727" s="97"/>
      <c r="D727" s="97"/>
      <c r="E727" s="171"/>
      <c r="F727" s="172"/>
      <c r="G727" s="171"/>
      <c r="H727" s="171"/>
      <c r="I727" s="109"/>
      <c r="J727" s="109"/>
      <c r="K727" s="173"/>
      <c r="L727" s="173"/>
      <c r="M727" s="174"/>
      <c r="N727" s="109"/>
      <c r="O727" s="109"/>
      <c r="P727" s="109"/>
      <c r="Q727" s="109"/>
    </row>
    <row r="728" spans="1:17" s="149" customFormat="1" ht="99.95" customHeight="1" x14ac:dyDescent="0.35">
      <c r="A728" s="171"/>
      <c r="B728" s="171"/>
      <c r="C728" s="97"/>
      <c r="D728" s="97"/>
      <c r="E728" s="171"/>
      <c r="F728" s="172"/>
      <c r="G728" s="171"/>
      <c r="H728" s="171"/>
      <c r="I728" s="109"/>
      <c r="J728" s="109"/>
      <c r="K728" s="173"/>
      <c r="L728" s="173"/>
      <c r="M728" s="174"/>
      <c r="N728" s="109"/>
      <c r="O728" s="109"/>
      <c r="P728" s="109"/>
      <c r="Q728" s="109"/>
    </row>
    <row r="729" spans="1:17" s="149" customFormat="1" ht="99.95" customHeight="1" x14ac:dyDescent="0.35">
      <c r="A729" s="171"/>
      <c r="B729" s="171"/>
      <c r="C729" s="97"/>
      <c r="D729" s="97"/>
      <c r="E729" s="171"/>
      <c r="F729" s="172"/>
      <c r="G729" s="171"/>
      <c r="H729" s="171"/>
      <c r="I729" s="109"/>
      <c r="J729" s="109"/>
      <c r="K729" s="173"/>
      <c r="L729" s="173"/>
      <c r="M729" s="174"/>
      <c r="N729" s="109"/>
      <c r="O729" s="109"/>
      <c r="P729" s="109"/>
      <c r="Q729" s="109"/>
    </row>
    <row r="730" spans="1:17" s="149" customFormat="1" ht="99.95" customHeight="1" x14ac:dyDescent="0.35">
      <c r="A730" s="171"/>
      <c r="B730" s="171"/>
      <c r="C730" s="97"/>
      <c r="D730" s="97"/>
      <c r="E730" s="171"/>
      <c r="F730" s="172"/>
      <c r="G730" s="171"/>
      <c r="H730" s="171"/>
      <c r="I730" s="109"/>
      <c r="J730" s="109"/>
      <c r="K730" s="173"/>
      <c r="L730" s="173"/>
      <c r="M730" s="174"/>
      <c r="N730" s="109"/>
      <c r="O730" s="109"/>
      <c r="P730" s="109"/>
      <c r="Q730" s="109"/>
    </row>
    <row r="731" spans="1:17" s="149" customFormat="1" ht="99.95" customHeight="1" x14ac:dyDescent="0.35">
      <c r="A731" s="171"/>
      <c r="B731" s="171"/>
      <c r="C731" s="97"/>
      <c r="D731" s="97"/>
      <c r="E731" s="171"/>
      <c r="F731" s="172"/>
      <c r="G731" s="171"/>
      <c r="H731" s="171"/>
      <c r="I731" s="109"/>
      <c r="J731" s="109"/>
      <c r="K731" s="173"/>
      <c r="L731" s="173"/>
      <c r="M731" s="174"/>
      <c r="N731" s="109"/>
      <c r="O731" s="109"/>
      <c r="P731" s="109"/>
      <c r="Q731" s="109"/>
    </row>
    <row r="732" spans="1:17" s="149" customFormat="1" ht="99.95" customHeight="1" x14ac:dyDescent="0.35">
      <c r="A732" s="171"/>
      <c r="B732" s="171"/>
      <c r="C732" s="97"/>
      <c r="D732" s="97"/>
      <c r="E732" s="171"/>
      <c r="F732" s="172"/>
      <c r="G732" s="171"/>
      <c r="H732" s="171"/>
      <c r="I732" s="109"/>
      <c r="J732" s="109"/>
      <c r="K732" s="173"/>
      <c r="L732" s="173"/>
      <c r="M732" s="174"/>
      <c r="N732" s="109"/>
      <c r="O732" s="109"/>
      <c r="P732" s="109"/>
      <c r="Q732" s="109"/>
    </row>
    <row r="733" spans="1:17" s="149" customFormat="1" ht="99.95" customHeight="1" x14ac:dyDescent="0.35">
      <c r="A733" s="171"/>
      <c r="B733" s="171"/>
      <c r="C733" s="97"/>
      <c r="D733" s="97"/>
      <c r="E733" s="171"/>
      <c r="F733" s="172"/>
      <c r="G733" s="171"/>
      <c r="H733" s="171"/>
      <c r="I733" s="109"/>
      <c r="J733" s="109"/>
      <c r="K733" s="173"/>
      <c r="L733" s="173"/>
      <c r="M733" s="174"/>
      <c r="N733" s="109"/>
      <c r="O733" s="109"/>
      <c r="P733" s="109"/>
      <c r="Q733" s="109"/>
    </row>
    <row r="734" spans="1:17" s="149" customFormat="1" ht="99.95" customHeight="1" x14ac:dyDescent="0.35">
      <c r="A734" s="171"/>
      <c r="B734" s="171"/>
      <c r="C734" s="97"/>
      <c r="D734" s="97"/>
      <c r="E734" s="171"/>
      <c r="F734" s="172"/>
      <c r="G734" s="171"/>
      <c r="H734" s="171"/>
      <c r="I734" s="109"/>
      <c r="J734" s="109"/>
      <c r="K734" s="173"/>
      <c r="L734" s="173"/>
      <c r="M734" s="174"/>
      <c r="N734" s="109"/>
      <c r="O734" s="109"/>
      <c r="P734" s="109"/>
      <c r="Q734" s="109"/>
    </row>
    <row r="735" spans="1:17" s="149" customFormat="1" ht="99.95" customHeight="1" x14ac:dyDescent="0.35">
      <c r="A735" s="171"/>
      <c r="B735" s="171"/>
      <c r="C735" s="97"/>
      <c r="D735" s="97"/>
      <c r="E735" s="171"/>
      <c r="F735" s="172"/>
      <c r="G735" s="171"/>
      <c r="H735" s="171"/>
      <c r="I735" s="109"/>
      <c r="J735" s="109"/>
      <c r="K735" s="173"/>
      <c r="L735" s="173"/>
      <c r="M735" s="174"/>
      <c r="N735" s="109"/>
      <c r="O735" s="109"/>
      <c r="P735" s="109"/>
      <c r="Q735" s="109"/>
    </row>
    <row r="736" spans="1:17" s="149" customFormat="1" ht="99.95" customHeight="1" x14ac:dyDescent="0.35">
      <c r="A736" s="171"/>
      <c r="B736" s="171"/>
      <c r="C736" s="97"/>
      <c r="D736" s="97"/>
      <c r="E736" s="171"/>
      <c r="F736" s="172"/>
      <c r="G736" s="171"/>
      <c r="H736" s="171"/>
      <c r="I736" s="109"/>
      <c r="J736" s="109"/>
      <c r="K736" s="173"/>
      <c r="L736" s="173"/>
      <c r="M736" s="174"/>
      <c r="N736" s="109"/>
      <c r="O736" s="109"/>
      <c r="P736" s="109"/>
      <c r="Q736" s="109"/>
    </row>
    <row r="737" spans="1:17" s="149" customFormat="1" ht="99.95" customHeight="1" x14ac:dyDescent="0.35">
      <c r="A737" s="171"/>
      <c r="B737" s="171"/>
      <c r="C737" s="97"/>
      <c r="D737" s="97"/>
      <c r="E737" s="171"/>
      <c r="F737" s="172"/>
      <c r="G737" s="171"/>
      <c r="H737" s="171"/>
      <c r="I737" s="109"/>
      <c r="J737" s="109"/>
      <c r="K737" s="173"/>
      <c r="L737" s="173"/>
      <c r="M737" s="174"/>
      <c r="N737" s="109"/>
      <c r="O737" s="109"/>
      <c r="P737" s="109"/>
      <c r="Q737" s="109"/>
    </row>
    <row r="738" spans="1:17" s="149" customFormat="1" ht="99.95" customHeight="1" x14ac:dyDescent="0.35">
      <c r="A738" s="171"/>
      <c r="B738" s="171"/>
      <c r="C738" s="97"/>
      <c r="D738" s="97"/>
      <c r="E738" s="171"/>
      <c r="F738" s="172"/>
      <c r="G738" s="171"/>
      <c r="H738" s="171"/>
      <c r="I738" s="109"/>
      <c r="J738" s="109"/>
      <c r="K738" s="173"/>
      <c r="L738" s="173"/>
      <c r="M738" s="174"/>
      <c r="N738" s="109"/>
      <c r="O738" s="109"/>
      <c r="P738" s="109"/>
      <c r="Q738" s="109"/>
    </row>
    <row r="739" spans="1:17" s="149" customFormat="1" ht="99.95" customHeight="1" x14ac:dyDescent="0.35">
      <c r="A739" s="171"/>
      <c r="B739" s="171"/>
      <c r="C739" s="97"/>
      <c r="D739" s="97"/>
      <c r="E739" s="171"/>
      <c r="F739" s="172"/>
      <c r="G739" s="171"/>
      <c r="H739" s="171"/>
      <c r="I739" s="109"/>
      <c r="J739" s="109"/>
      <c r="K739" s="173"/>
      <c r="L739" s="173"/>
      <c r="M739" s="174"/>
      <c r="N739" s="109"/>
      <c r="O739" s="109"/>
      <c r="P739" s="109"/>
      <c r="Q739" s="109"/>
    </row>
    <row r="740" spans="1:17" s="149" customFormat="1" ht="99.95" customHeight="1" x14ac:dyDescent="0.35">
      <c r="A740" s="171"/>
      <c r="B740" s="171"/>
      <c r="C740" s="97"/>
      <c r="D740" s="97"/>
      <c r="E740" s="171"/>
      <c r="F740" s="172"/>
      <c r="G740" s="171"/>
      <c r="H740" s="171"/>
      <c r="I740" s="109"/>
      <c r="J740" s="109"/>
      <c r="K740" s="173"/>
      <c r="L740" s="173"/>
      <c r="M740" s="174"/>
      <c r="N740" s="109"/>
      <c r="O740" s="109"/>
      <c r="P740" s="109"/>
      <c r="Q740" s="109"/>
    </row>
    <row r="741" spans="1:17" s="149" customFormat="1" ht="99.95" customHeight="1" x14ac:dyDescent="0.35">
      <c r="A741" s="171"/>
      <c r="B741" s="171"/>
      <c r="C741" s="97"/>
      <c r="D741" s="97"/>
      <c r="E741" s="171"/>
      <c r="F741" s="172"/>
      <c r="G741" s="171"/>
      <c r="H741" s="171"/>
      <c r="I741" s="109"/>
      <c r="J741" s="109"/>
      <c r="K741" s="173"/>
      <c r="L741" s="173"/>
      <c r="M741" s="174"/>
      <c r="N741" s="109"/>
      <c r="O741" s="109"/>
      <c r="P741" s="109"/>
      <c r="Q741" s="109"/>
    </row>
    <row r="742" spans="1:17" s="149" customFormat="1" ht="99.95" customHeight="1" x14ac:dyDescent="0.35">
      <c r="A742" s="171"/>
      <c r="B742" s="171"/>
      <c r="C742" s="97"/>
      <c r="D742" s="97"/>
      <c r="E742" s="171"/>
      <c r="F742" s="172"/>
      <c r="G742" s="171"/>
      <c r="H742" s="171"/>
      <c r="I742" s="109"/>
      <c r="J742" s="109"/>
      <c r="K742" s="173"/>
      <c r="L742" s="173"/>
      <c r="M742" s="174"/>
      <c r="N742" s="109"/>
      <c r="O742" s="109"/>
      <c r="P742" s="109"/>
      <c r="Q742" s="109"/>
    </row>
    <row r="743" spans="1:17" s="149" customFormat="1" ht="99.95" customHeight="1" x14ac:dyDescent="0.35">
      <c r="A743" s="171"/>
      <c r="B743" s="171"/>
      <c r="C743" s="97"/>
      <c r="D743" s="97"/>
      <c r="E743" s="171"/>
      <c r="F743" s="172"/>
      <c r="G743" s="171"/>
      <c r="H743" s="171"/>
      <c r="I743" s="109"/>
      <c r="J743" s="109"/>
      <c r="K743" s="173"/>
      <c r="L743" s="173"/>
      <c r="M743" s="174"/>
      <c r="N743" s="109"/>
      <c r="O743" s="109"/>
      <c r="P743" s="109"/>
      <c r="Q743" s="109"/>
    </row>
    <row r="744" spans="1:17" s="149" customFormat="1" ht="99.95" customHeight="1" x14ac:dyDescent="0.35">
      <c r="A744" s="171"/>
      <c r="B744" s="171"/>
      <c r="C744" s="97"/>
      <c r="D744" s="97"/>
      <c r="E744" s="171"/>
      <c r="F744" s="172"/>
      <c r="G744" s="171"/>
      <c r="H744" s="171"/>
      <c r="I744" s="109"/>
      <c r="J744" s="109"/>
      <c r="K744" s="173"/>
      <c r="L744" s="173"/>
      <c r="M744" s="174"/>
      <c r="N744" s="109"/>
      <c r="O744" s="109"/>
      <c r="P744" s="109"/>
      <c r="Q744" s="109"/>
    </row>
    <row r="745" spans="1:17" s="149" customFormat="1" ht="99.95" customHeight="1" x14ac:dyDescent="0.35">
      <c r="A745" s="171"/>
      <c r="B745" s="171"/>
      <c r="C745" s="97"/>
      <c r="D745" s="97"/>
      <c r="E745" s="171"/>
      <c r="F745" s="172"/>
      <c r="G745" s="171"/>
      <c r="H745" s="171"/>
      <c r="I745" s="109"/>
      <c r="J745" s="109"/>
      <c r="K745" s="173"/>
      <c r="L745" s="173"/>
      <c r="M745" s="174"/>
      <c r="N745" s="109"/>
      <c r="O745" s="109"/>
      <c r="P745" s="109"/>
      <c r="Q745" s="109"/>
    </row>
    <row r="746" spans="1:17" s="149" customFormat="1" ht="99.95" customHeight="1" x14ac:dyDescent="0.35">
      <c r="A746" s="171"/>
      <c r="B746" s="171"/>
      <c r="C746" s="97"/>
      <c r="D746" s="97"/>
      <c r="E746" s="171"/>
      <c r="F746" s="172"/>
      <c r="G746" s="171"/>
      <c r="H746" s="171"/>
      <c r="I746" s="109"/>
      <c r="J746" s="109"/>
      <c r="K746" s="173"/>
      <c r="L746" s="173"/>
      <c r="M746" s="174"/>
      <c r="N746" s="109"/>
      <c r="O746" s="109"/>
      <c r="P746" s="109"/>
      <c r="Q746" s="109"/>
    </row>
    <row r="747" spans="1:17" s="149" customFormat="1" ht="99.95" customHeight="1" x14ac:dyDescent="0.35">
      <c r="A747" s="171"/>
      <c r="B747" s="171"/>
      <c r="C747" s="97"/>
      <c r="D747" s="97"/>
      <c r="E747" s="171"/>
      <c r="F747" s="172"/>
      <c r="G747" s="171"/>
      <c r="H747" s="171"/>
      <c r="I747" s="109"/>
      <c r="J747" s="109"/>
      <c r="K747" s="173"/>
      <c r="L747" s="173"/>
      <c r="M747" s="174"/>
      <c r="N747" s="109"/>
      <c r="O747" s="109"/>
      <c r="P747" s="109"/>
      <c r="Q747" s="109"/>
    </row>
    <row r="748" spans="1:17" s="149" customFormat="1" ht="99.95" customHeight="1" x14ac:dyDescent="0.35">
      <c r="A748" s="171"/>
      <c r="B748" s="171"/>
      <c r="C748" s="97"/>
      <c r="D748" s="97"/>
      <c r="E748" s="171"/>
      <c r="F748" s="172"/>
      <c r="G748" s="171"/>
      <c r="H748" s="171"/>
      <c r="I748" s="109"/>
      <c r="J748" s="109"/>
      <c r="K748" s="173"/>
      <c r="L748" s="173"/>
      <c r="M748" s="174"/>
      <c r="N748" s="109"/>
      <c r="O748" s="109"/>
      <c r="P748" s="109"/>
      <c r="Q748" s="109"/>
    </row>
    <row r="749" spans="1:17" s="149" customFormat="1" ht="99.95" customHeight="1" x14ac:dyDescent="0.35">
      <c r="A749" s="171"/>
      <c r="B749" s="171"/>
      <c r="C749" s="97"/>
      <c r="D749" s="97"/>
      <c r="E749" s="171"/>
      <c r="F749" s="172"/>
      <c r="G749" s="171"/>
      <c r="H749" s="171"/>
      <c r="I749" s="109"/>
      <c r="J749" s="109"/>
      <c r="K749" s="173"/>
      <c r="L749" s="173"/>
      <c r="M749" s="174"/>
      <c r="N749" s="109"/>
      <c r="O749" s="109"/>
      <c r="P749" s="109"/>
      <c r="Q749" s="109"/>
    </row>
    <row r="750" spans="1:17" s="149" customFormat="1" ht="99.95" customHeight="1" x14ac:dyDescent="0.35">
      <c r="A750" s="171"/>
      <c r="B750" s="171"/>
      <c r="C750" s="97"/>
      <c r="D750" s="97"/>
      <c r="E750" s="171"/>
      <c r="F750" s="172"/>
      <c r="G750" s="171"/>
      <c r="H750" s="171"/>
      <c r="I750" s="109"/>
      <c r="J750" s="109"/>
      <c r="K750" s="173"/>
      <c r="L750" s="173"/>
      <c r="M750" s="174"/>
      <c r="N750" s="109"/>
      <c r="O750" s="109"/>
      <c r="P750" s="109"/>
      <c r="Q750" s="109"/>
    </row>
    <row r="751" spans="1:17" s="149" customFormat="1" ht="99.95" customHeight="1" x14ac:dyDescent="0.35">
      <c r="A751" s="171"/>
      <c r="B751" s="171"/>
      <c r="C751" s="97"/>
      <c r="D751" s="97"/>
      <c r="E751" s="171"/>
      <c r="F751" s="172"/>
      <c r="G751" s="171"/>
      <c r="H751" s="171"/>
      <c r="I751" s="109"/>
      <c r="J751" s="109"/>
      <c r="K751" s="173"/>
      <c r="L751" s="173"/>
      <c r="M751" s="174"/>
      <c r="N751" s="109"/>
      <c r="O751" s="109"/>
      <c r="P751" s="109"/>
      <c r="Q751" s="109"/>
    </row>
    <row r="752" spans="1:17" s="149" customFormat="1" ht="99.95" customHeight="1" x14ac:dyDescent="0.35">
      <c r="A752" s="171"/>
      <c r="B752" s="171"/>
      <c r="C752" s="97"/>
      <c r="D752" s="97"/>
      <c r="E752" s="171"/>
      <c r="F752" s="172"/>
      <c r="G752" s="171"/>
      <c r="H752" s="171"/>
      <c r="I752" s="109"/>
      <c r="J752" s="109"/>
      <c r="K752" s="173"/>
      <c r="L752" s="173"/>
      <c r="M752" s="174"/>
      <c r="N752" s="109"/>
      <c r="O752" s="109"/>
      <c r="P752" s="109"/>
      <c r="Q752" s="109"/>
    </row>
    <row r="753" spans="1:17" s="149" customFormat="1" ht="99.95" customHeight="1" x14ac:dyDescent="0.35">
      <c r="A753" s="171"/>
      <c r="B753" s="171"/>
      <c r="C753" s="97"/>
      <c r="D753" s="97"/>
      <c r="E753" s="171"/>
      <c r="F753" s="172"/>
      <c r="G753" s="171"/>
      <c r="H753" s="171"/>
      <c r="I753" s="109"/>
      <c r="J753" s="109"/>
      <c r="K753" s="173"/>
      <c r="L753" s="173"/>
      <c r="M753" s="174"/>
      <c r="N753" s="109"/>
      <c r="O753" s="109"/>
      <c r="P753" s="109"/>
      <c r="Q753" s="109"/>
    </row>
    <row r="754" spans="1:17" s="149" customFormat="1" ht="99.95" customHeight="1" x14ac:dyDescent="0.35">
      <c r="A754" s="171"/>
      <c r="B754" s="171"/>
      <c r="C754" s="97"/>
      <c r="D754" s="97"/>
      <c r="E754" s="171"/>
      <c r="F754" s="172"/>
      <c r="G754" s="171"/>
      <c r="H754" s="171"/>
      <c r="I754" s="109"/>
      <c r="J754" s="109"/>
      <c r="K754" s="173"/>
      <c r="L754" s="173"/>
      <c r="M754" s="174"/>
      <c r="N754" s="109"/>
      <c r="O754" s="109"/>
      <c r="P754" s="109"/>
      <c r="Q754" s="109"/>
    </row>
    <row r="755" spans="1:17" s="149" customFormat="1" ht="99.95" customHeight="1" x14ac:dyDescent="0.35">
      <c r="A755" s="171"/>
      <c r="B755" s="171"/>
      <c r="C755" s="97"/>
      <c r="D755" s="97"/>
      <c r="E755" s="171"/>
      <c r="F755" s="172"/>
      <c r="G755" s="171"/>
      <c r="H755" s="171"/>
      <c r="I755" s="109"/>
      <c r="J755" s="109"/>
      <c r="K755" s="173"/>
      <c r="L755" s="173"/>
      <c r="M755" s="174"/>
      <c r="N755" s="109"/>
      <c r="O755" s="109"/>
      <c r="P755" s="109"/>
      <c r="Q755" s="109"/>
    </row>
    <row r="756" spans="1:17" s="149" customFormat="1" ht="99.95" customHeight="1" x14ac:dyDescent="0.35">
      <c r="A756" s="171"/>
      <c r="B756" s="171"/>
      <c r="C756" s="97"/>
      <c r="D756" s="97"/>
      <c r="E756" s="171"/>
      <c r="F756" s="172"/>
      <c r="G756" s="171"/>
      <c r="H756" s="171"/>
      <c r="I756" s="109"/>
      <c r="J756" s="109"/>
      <c r="K756" s="173"/>
      <c r="L756" s="173"/>
      <c r="M756" s="174"/>
      <c r="N756" s="109"/>
      <c r="O756" s="109"/>
      <c r="P756" s="109"/>
      <c r="Q756" s="109"/>
    </row>
    <row r="757" spans="1:17" s="149" customFormat="1" ht="99.95" customHeight="1" x14ac:dyDescent="0.35">
      <c r="A757" s="171"/>
      <c r="B757" s="171"/>
      <c r="C757" s="97"/>
      <c r="D757" s="97"/>
      <c r="E757" s="171"/>
      <c r="F757" s="172"/>
      <c r="G757" s="171"/>
      <c r="H757" s="171"/>
      <c r="I757" s="109"/>
      <c r="J757" s="109"/>
      <c r="K757" s="173"/>
      <c r="L757" s="173"/>
      <c r="M757" s="174"/>
      <c r="N757" s="109"/>
      <c r="O757" s="109"/>
      <c r="P757" s="109"/>
      <c r="Q757" s="109"/>
    </row>
    <row r="758" spans="1:17" s="149" customFormat="1" ht="99.95" customHeight="1" x14ac:dyDescent="0.35">
      <c r="A758" s="171"/>
      <c r="B758" s="171"/>
      <c r="C758" s="97"/>
      <c r="D758" s="97"/>
      <c r="E758" s="171"/>
      <c r="F758" s="172"/>
      <c r="G758" s="171"/>
      <c r="H758" s="171"/>
      <c r="I758" s="109"/>
      <c r="J758" s="109"/>
      <c r="K758" s="173"/>
      <c r="L758" s="173"/>
      <c r="M758" s="174"/>
      <c r="N758" s="109"/>
      <c r="O758" s="109"/>
      <c r="P758" s="109"/>
      <c r="Q758" s="109"/>
    </row>
    <row r="759" spans="1:17" s="149" customFormat="1" ht="99.95" customHeight="1" x14ac:dyDescent="0.35">
      <c r="A759" s="171"/>
      <c r="B759" s="171"/>
      <c r="C759" s="97"/>
      <c r="D759" s="97"/>
      <c r="E759" s="171"/>
      <c r="F759" s="172"/>
      <c r="G759" s="171"/>
      <c r="H759" s="171"/>
      <c r="I759" s="109"/>
      <c r="J759" s="109"/>
      <c r="K759" s="173"/>
      <c r="L759" s="173"/>
      <c r="M759" s="174"/>
      <c r="N759" s="109"/>
      <c r="O759" s="109"/>
      <c r="P759" s="109"/>
      <c r="Q759" s="109"/>
    </row>
    <row r="760" spans="1:17" s="149" customFormat="1" ht="99.95" customHeight="1" x14ac:dyDescent="0.35">
      <c r="A760" s="171"/>
      <c r="B760" s="171"/>
      <c r="C760" s="97"/>
      <c r="D760" s="97"/>
      <c r="E760" s="171"/>
      <c r="F760" s="172"/>
      <c r="G760" s="171"/>
      <c r="H760" s="171"/>
      <c r="I760" s="109"/>
      <c r="J760" s="109"/>
      <c r="K760" s="173"/>
      <c r="L760" s="173"/>
      <c r="M760" s="174"/>
      <c r="N760" s="109"/>
      <c r="O760" s="109"/>
      <c r="P760" s="109"/>
      <c r="Q760" s="109"/>
    </row>
    <row r="761" spans="1:17" s="149" customFormat="1" ht="99.95" customHeight="1" x14ac:dyDescent="0.35">
      <c r="A761" s="171"/>
      <c r="B761" s="171"/>
      <c r="C761" s="97"/>
      <c r="D761" s="97"/>
      <c r="E761" s="171"/>
      <c r="F761" s="172"/>
      <c r="G761" s="171"/>
      <c r="H761" s="171"/>
      <c r="I761" s="109"/>
      <c r="J761" s="109"/>
      <c r="K761" s="173"/>
      <c r="L761" s="173"/>
      <c r="M761" s="174"/>
      <c r="N761" s="109"/>
      <c r="O761" s="109"/>
      <c r="P761" s="109"/>
      <c r="Q761" s="109"/>
    </row>
    <row r="762" spans="1:17" s="149" customFormat="1" ht="99.95" customHeight="1" x14ac:dyDescent="0.35">
      <c r="A762" s="171"/>
      <c r="B762" s="171"/>
      <c r="C762" s="97"/>
      <c r="D762" s="97"/>
      <c r="E762" s="171"/>
      <c r="F762" s="172"/>
      <c r="G762" s="171"/>
      <c r="H762" s="171"/>
      <c r="I762" s="109"/>
      <c r="J762" s="109"/>
      <c r="K762" s="173"/>
      <c r="L762" s="173"/>
      <c r="M762" s="174"/>
      <c r="N762" s="109"/>
      <c r="O762" s="109"/>
      <c r="P762" s="109"/>
      <c r="Q762" s="109"/>
    </row>
    <row r="763" spans="1:17" s="149" customFormat="1" ht="99.95" customHeight="1" x14ac:dyDescent="0.35">
      <c r="A763" s="171"/>
      <c r="B763" s="171"/>
      <c r="C763" s="97"/>
      <c r="D763" s="97"/>
      <c r="E763" s="171"/>
      <c r="F763" s="172"/>
      <c r="G763" s="171"/>
      <c r="H763" s="171"/>
      <c r="I763" s="109"/>
      <c r="J763" s="109"/>
      <c r="K763" s="173"/>
      <c r="L763" s="173"/>
      <c r="M763" s="174"/>
      <c r="N763" s="109"/>
      <c r="O763" s="109"/>
      <c r="P763" s="109"/>
      <c r="Q763" s="109"/>
    </row>
    <row r="764" spans="1:17" s="149" customFormat="1" ht="99.95" customHeight="1" x14ac:dyDescent="0.35">
      <c r="A764" s="171"/>
      <c r="B764" s="171"/>
      <c r="C764" s="97"/>
      <c r="D764" s="97"/>
      <c r="E764" s="171"/>
      <c r="F764" s="172"/>
      <c r="G764" s="171"/>
      <c r="H764" s="171"/>
      <c r="I764" s="109"/>
      <c r="J764" s="109"/>
      <c r="K764" s="173"/>
      <c r="L764" s="173"/>
      <c r="M764" s="174"/>
      <c r="N764" s="109"/>
      <c r="O764" s="109"/>
      <c r="P764" s="109"/>
      <c r="Q764" s="109"/>
    </row>
    <row r="765" spans="1:17" s="149" customFormat="1" ht="99.95" customHeight="1" x14ac:dyDescent="0.35">
      <c r="A765" s="171"/>
      <c r="B765" s="171"/>
      <c r="C765" s="97"/>
      <c r="D765" s="97"/>
      <c r="E765" s="171"/>
      <c r="F765" s="172"/>
      <c r="G765" s="171"/>
      <c r="H765" s="171"/>
      <c r="I765" s="109"/>
      <c r="J765" s="109"/>
      <c r="K765" s="173"/>
      <c r="L765" s="173"/>
      <c r="M765" s="174"/>
      <c r="N765" s="109"/>
      <c r="O765" s="109"/>
      <c r="P765" s="109"/>
      <c r="Q765" s="109"/>
    </row>
    <row r="766" spans="1:17" s="149" customFormat="1" ht="99.95" customHeight="1" x14ac:dyDescent="0.35">
      <c r="A766" s="171"/>
      <c r="B766" s="171"/>
      <c r="C766" s="97"/>
      <c r="D766" s="97"/>
      <c r="E766" s="171"/>
      <c r="F766" s="172"/>
      <c r="G766" s="171"/>
      <c r="H766" s="171"/>
      <c r="I766" s="109"/>
      <c r="J766" s="109"/>
      <c r="K766" s="173"/>
      <c r="L766" s="173"/>
      <c r="M766" s="174"/>
      <c r="N766" s="109"/>
      <c r="O766" s="109"/>
      <c r="P766" s="109"/>
      <c r="Q766" s="109"/>
    </row>
    <row r="767" spans="1:17" s="149" customFormat="1" ht="99.95" customHeight="1" x14ac:dyDescent="0.35">
      <c r="A767" s="171"/>
      <c r="B767" s="171"/>
      <c r="C767" s="97"/>
      <c r="D767" s="97"/>
      <c r="E767" s="171"/>
      <c r="F767" s="172"/>
      <c r="G767" s="171"/>
      <c r="H767" s="171"/>
      <c r="I767" s="109"/>
      <c r="J767" s="109"/>
      <c r="K767" s="173"/>
      <c r="L767" s="173"/>
      <c r="M767" s="174"/>
      <c r="N767" s="109"/>
      <c r="O767" s="109"/>
      <c r="P767" s="109"/>
      <c r="Q767" s="109"/>
    </row>
    <row r="768" spans="1:17" s="149" customFormat="1" ht="99.95" customHeight="1" x14ac:dyDescent="0.35">
      <c r="A768" s="171"/>
      <c r="B768" s="171"/>
      <c r="C768" s="97"/>
      <c r="D768" s="97"/>
      <c r="E768" s="171"/>
      <c r="F768" s="172"/>
      <c r="G768" s="171"/>
      <c r="H768" s="171"/>
      <c r="I768" s="109"/>
      <c r="J768" s="109"/>
      <c r="K768" s="173"/>
      <c r="L768" s="173"/>
      <c r="M768" s="174"/>
      <c r="N768" s="109"/>
      <c r="O768" s="109"/>
      <c r="P768" s="109"/>
      <c r="Q768" s="109"/>
    </row>
    <row r="769" spans="1:17" s="149" customFormat="1" ht="99.95" customHeight="1" x14ac:dyDescent="0.35">
      <c r="A769" s="171"/>
      <c r="B769" s="171"/>
      <c r="C769" s="97"/>
      <c r="D769" s="97"/>
      <c r="E769" s="171"/>
      <c r="F769" s="172"/>
      <c r="G769" s="171"/>
      <c r="H769" s="171"/>
      <c r="I769" s="109"/>
      <c r="J769" s="109"/>
      <c r="K769" s="173"/>
      <c r="L769" s="173"/>
      <c r="M769" s="174"/>
      <c r="N769" s="109"/>
      <c r="O769" s="109"/>
      <c r="P769" s="109"/>
      <c r="Q769" s="109"/>
    </row>
    <row r="770" spans="1:17" s="149" customFormat="1" ht="99.95" customHeight="1" x14ac:dyDescent="0.35">
      <c r="A770" s="171"/>
      <c r="B770" s="171"/>
      <c r="C770" s="97"/>
      <c r="D770" s="97"/>
      <c r="E770" s="171"/>
      <c r="F770" s="172"/>
      <c r="G770" s="171"/>
      <c r="H770" s="171"/>
      <c r="I770" s="109"/>
      <c r="J770" s="109"/>
      <c r="K770" s="173"/>
      <c r="L770" s="173"/>
      <c r="M770" s="174"/>
      <c r="N770" s="109"/>
      <c r="O770" s="109"/>
      <c r="P770" s="109"/>
      <c r="Q770" s="109"/>
    </row>
    <row r="771" spans="1:17" s="149" customFormat="1" ht="99.95" customHeight="1" x14ac:dyDescent="0.35">
      <c r="A771" s="171"/>
      <c r="B771" s="171"/>
      <c r="C771" s="97"/>
      <c r="D771" s="97"/>
      <c r="E771" s="171"/>
      <c r="F771" s="172"/>
      <c r="G771" s="171"/>
      <c r="H771" s="171"/>
      <c r="I771" s="109"/>
      <c r="J771" s="109"/>
      <c r="K771" s="173"/>
      <c r="L771" s="173"/>
      <c r="M771" s="174"/>
      <c r="N771" s="109"/>
      <c r="O771" s="109"/>
      <c r="P771" s="109"/>
      <c r="Q771" s="109"/>
    </row>
    <row r="772" spans="1:17" s="149" customFormat="1" ht="99.95" customHeight="1" x14ac:dyDescent="0.35">
      <c r="A772" s="171"/>
      <c r="B772" s="171"/>
      <c r="C772" s="97"/>
      <c r="D772" s="97"/>
      <c r="E772" s="171"/>
      <c r="F772" s="172"/>
      <c r="G772" s="171"/>
      <c r="H772" s="171"/>
      <c r="I772" s="109"/>
      <c r="J772" s="109"/>
      <c r="K772" s="173"/>
      <c r="L772" s="173"/>
      <c r="M772" s="174"/>
      <c r="N772" s="109"/>
      <c r="O772" s="109"/>
      <c r="P772" s="109"/>
      <c r="Q772" s="109"/>
    </row>
    <row r="773" spans="1:17" s="149" customFormat="1" ht="99.95" customHeight="1" x14ac:dyDescent="0.35">
      <c r="A773" s="171"/>
      <c r="B773" s="171"/>
      <c r="C773" s="97"/>
      <c r="D773" s="97"/>
      <c r="E773" s="171"/>
      <c r="F773" s="172"/>
      <c r="G773" s="171"/>
      <c r="H773" s="171"/>
      <c r="I773" s="109"/>
      <c r="J773" s="109"/>
      <c r="K773" s="173"/>
      <c r="L773" s="173"/>
      <c r="M773" s="174"/>
      <c r="N773" s="109"/>
      <c r="O773" s="109"/>
      <c r="P773" s="109"/>
      <c r="Q773" s="109"/>
    </row>
    <row r="774" spans="1:17" s="149" customFormat="1" ht="99.95" customHeight="1" x14ac:dyDescent="0.35">
      <c r="A774" s="171"/>
      <c r="B774" s="171"/>
      <c r="C774" s="97"/>
      <c r="D774" s="97"/>
      <c r="E774" s="171"/>
      <c r="F774" s="172"/>
      <c r="G774" s="171"/>
      <c r="H774" s="171"/>
      <c r="I774" s="109"/>
      <c r="J774" s="109"/>
      <c r="K774" s="173"/>
      <c r="L774" s="173"/>
      <c r="M774" s="174"/>
      <c r="N774" s="109"/>
      <c r="O774" s="109"/>
      <c r="P774" s="109"/>
      <c r="Q774" s="109"/>
    </row>
    <row r="775" spans="1:17" s="149" customFormat="1" ht="99.95" customHeight="1" x14ac:dyDescent="0.35">
      <c r="A775" s="171"/>
      <c r="B775" s="171"/>
      <c r="C775" s="97"/>
      <c r="D775" s="97"/>
      <c r="E775" s="171"/>
      <c r="F775" s="172"/>
      <c r="G775" s="171"/>
      <c r="H775" s="171"/>
      <c r="I775" s="109"/>
      <c r="J775" s="109"/>
      <c r="K775" s="173"/>
      <c r="L775" s="173"/>
      <c r="M775" s="174"/>
      <c r="N775" s="109"/>
      <c r="O775" s="109"/>
      <c r="P775" s="109"/>
      <c r="Q775" s="109"/>
    </row>
    <row r="776" spans="1:17" s="149" customFormat="1" ht="99.95" customHeight="1" x14ac:dyDescent="0.35">
      <c r="A776" s="171"/>
      <c r="B776" s="171"/>
      <c r="C776" s="97"/>
      <c r="D776" s="97"/>
      <c r="E776" s="171"/>
      <c r="F776" s="172"/>
      <c r="G776" s="171"/>
      <c r="H776" s="171"/>
      <c r="I776" s="109"/>
      <c r="J776" s="109"/>
      <c r="K776" s="173"/>
      <c r="L776" s="173"/>
      <c r="M776" s="174"/>
      <c r="N776" s="109"/>
      <c r="O776" s="109"/>
      <c r="P776" s="109"/>
      <c r="Q776" s="109"/>
    </row>
    <row r="777" spans="1:17" s="149" customFormat="1" ht="99.95" customHeight="1" x14ac:dyDescent="0.35">
      <c r="A777" s="171"/>
      <c r="B777" s="171"/>
      <c r="C777" s="97"/>
      <c r="D777" s="97"/>
      <c r="E777" s="171"/>
      <c r="F777" s="172"/>
      <c r="G777" s="171"/>
      <c r="H777" s="171"/>
      <c r="I777" s="109"/>
      <c r="J777" s="109"/>
      <c r="K777" s="173"/>
      <c r="L777" s="173"/>
      <c r="M777" s="174"/>
      <c r="N777" s="109"/>
      <c r="O777" s="109"/>
      <c r="P777" s="109"/>
      <c r="Q777" s="109"/>
    </row>
    <row r="778" spans="1:17" s="149" customFormat="1" ht="99.95" customHeight="1" x14ac:dyDescent="0.35">
      <c r="A778" s="171"/>
      <c r="B778" s="171"/>
      <c r="C778" s="97"/>
      <c r="D778" s="97"/>
      <c r="E778" s="171"/>
      <c r="F778" s="172"/>
      <c r="G778" s="171"/>
      <c r="H778" s="171"/>
      <c r="I778" s="109"/>
      <c r="J778" s="109"/>
      <c r="K778" s="173"/>
      <c r="L778" s="173"/>
      <c r="M778" s="174"/>
      <c r="N778" s="109"/>
      <c r="O778" s="109"/>
      <c r="P778" s="109"/>
      <c r="Q778" s="109"/>
    </row>
    <row r="779" spans="1:17" s="149" customFormat="1" ht="99.95" customHeight="1" x14ac:dyDescent="0.35">
      <c r="A779" s="171"/>
      <c r="B779" s="171"/>
      <c r="C779" s="97"/>
      <c r="D779" s="97"/>
      <c r="E779" s="171"/>
      <c r="F779" s="172"/>
      <c r="G779" s="171"/>
      <c r="H779" s="171"/>
      <c r="I779" s="109"/>
      <c r="J779" s="109"/>
      <c r="K779" s="173"/>
      <c r="L779" s="173"/>
      <c r="M779" s="174"/>
      <c r="N779" s="109"/>
      <c r="O779" s="109"/>
      <c r="P779" s="109"/>
      <c r="Q779" s="109"/>
    </row>
    <row r="780" spans="1:17" s="149" customFormat="1" ht="99.95" customHeight="1" x14ac:dyDescent="0.35">
      <c r="A780" s="171"/>
      <c r="B780" s="171"/>
      <c r="C780" s="97"/>
      <c r="D780" s="97"/>
      <c r="E780" s="171"/>
      <c r="F780" s="172"/>
      <c r="G780" s="171"/>
      <c r="H780" s="171"/>
      <c r="I780" s="109"/>
      <c r="J780" s="109"/>
      <c r="K780" s="173"/>
      <c r="L780" s="173"/>
      <c r="M780" s="174"/>
      <c r="N780" s="109"/>
      <c r="O780" s="109"/>
      <c r="P780" s="109"/>
      <c r="Q780" s="109"/>
    </row>
    <row r="781" spans="1:17" s="149" customFormat="1" ht="99.95" customHeight="1" x14ac:dyDescent="0.35">
      <c r="A781" s="171"/>
      <c r="B781" s="171"/>
      <c r="C781" s="97"/>
      <c r="D781" s="97"/>
      <c r="E781" s="171"/>
      <c r="F781" s="172"/>
      <c r="G781" s="171"/>
      <c r="H781" s="171"/>
      <c r="I781" s="109"/>
      <c r="J781" s="109"/>
      <c r="K781" s="173"/>
      <c r="L781" s="173"/>
      <c r="M781" s="174"/>
      <c r="N781" s="109"/>
      <c r="O781" s="109"/>
      <c r="P781" s="109"/>
      <c r="Q781" s="109"/>
    </row>
    <row r="782" spans="1:17" s="149" customFormat="1" ht="99.95" customHeight="1" x14ac:dyDescent="0.35">
      <c r="A782" s="171"/>
      <c r="B782" s="171"/>
      <c r="C782" s="97"/>
      <c r="D782" s="97"/>
      <c r="E782" s="171"/>
      <c r="F782" s="172"/>
      <c r="G782" s="171"/>
      <c r="H782" s="171"/>
      <c r="I782" s="109"/>
      <c r="J782" s="109"/>
      <c r="K782" s="173"/>
      <c r="L782" s="173"/>
      <c r="M782" s="174"/>
      <c r="N782" s="109"/>
      <c r="O782" s="109"/>
      <c r="P782" s="109"/>
      <c r="Q782" s="109"/>
    </row>
    <row r="783" spans="1:17" s="149" customFormat="1" ht="99.95" customHeight="1" x14ac:dyDescent="0.35">
      <c r="A783" s="171"/>
      <c r="B783" s="171"/>
      <c r="C783" s="97"/>
      <c r="D783" s="97"/>
      <c r="E783" s="171"/>
      <c r="F783" s="172"/>
      <c r="G783" s="171"/>
      <c r="H783" s="171"/>
      <c r="I783" s="109"/>
      <c r="J783" s="109"/>
      <c r="K783" s="173"/>
      <c r="L783" s="173"/>
      <c r="M783" s="174"/>
      <c r="N783" s="109"/>
      <c r="O783" s="109"/>
      <c r="P783" s="109"/>
      <c r="Q783" s="109"/>
    </row>
    <row r="784" spans="1:17" s="149" customFormat="1" ht="99.95" customHeight="1" x14ac:dyDescent="0.35">
      <c r="A784" s="171"/>
      <c r="B784" s="171"/>
      <c r="C784" s="97"/>
      <c r="D784" s="97"/>
      <c r="E784" s="171"/>
      <c r="F784" s="172"/>
      <c r="G784" s="171"/>
      <c r="H784" s="171"/>
      <c r="I784" s="109"/>
      <c r="J784" s="109"/>
      <c r="K784" s="173"/>
      <c r="L784" s="173"/>
      <c r="M784" s="174"/>
      <c r="N784" s="109"/>
      <c r="O784" s="109"/>
      <c r="P784" s="109"/>
      <c r="Q784" s="109"/>
    </row>
    <row r="785" spans="1:17" s="149" customFormat="1" ht="99.95" customHeight="1" x14ac:dyDescent="0.35">
      <c r="A785" s="171"/>
      <c r="B785" s="171"/>
      <c r="C785" s="97"/>
      <c r="D785" s="97"/>
      <c r="E785" s="171"/>
      <c r="F785" s="172"/>
      <c r="G785" s="171"/>
      <c r="H785" s="171"/>
      <c r="I785" s="109"/>
      <c r="J785" s="109"/>
      <c r="K785" s="173"/>
      <c r="L785" s="173"/>
      <c r="M785" s="174"/>
      <c r="N785" s="109"/>
      <c r="O785" s="109"/>
      <c r="P785" s="109"/>
      <c r="Q785" s="109"/>
    </row>
    <row r="786" spans="1:17" s="149" customFormat="1" ht="99.95" customHeight="1" x14ac:dyDescent="0.35">
      <c r="A786" s="171"/>
      <c r="B786" s="171"/>
      <c r="C786" s="97"/>
      <c r="D786" s="97"/>
      <c r="E786" s="171"/>
      <c r="F786" s="172"/>
      <c r="G786" s="171"/>
      <c r="H786" s="171"/>
      <c r="I786" s="109"/>
      <c r="J786" s="109"/>
      <c r="K786" s="173"/>
      <c r="L786" s="173"/>
      <c r="M786" s="174"/>
      <c r="N786" s="109"/>
      <c r="O786" s="109"/>
      <c r="P786" s="109"/>
      <c r="Q786" s="109"/>
    </row>
    <row r="787" spans="1:17" s="149" customFormat="1" ht="99.95" customHeight="1" x14ac:dyDescent="0.35">
      <c r="A787" s="171"/>
      <c r="B787" s="171"/>
      <c r="C787" s="97"/>
      <c r="D787" s="97"/>
      <c r="E787" s="171"/>
      <c r="F787" s="172"/>
      <c r="G787" s="171"/>
      <c r="H787" s="171"/>
      <c r="I787" s="109"/>
      <c r="J787" s="109"/>
      <c r="K787" s="173"/>
      <c r="L787" s="173"/>
      <c r="M787" s="174"/>
      <c r="N787" s="109"/>
      <c r="O787" s="109"/>
      <c r="P787" s="109"/>
      <c r="Q787" s="109"/>
    </row>
    <row r="788" spans="1:17" s="149" customFormat="1" ht="99.95" customHeight="1" x14ac:dyDescent="0.35">
      <c r="A788" s="171"/>
      <c r="B788" s="171"/>
      <c r="C788" s="97"/>
      <c r="D788" s="97"/>
      <c r="E788" s="171"/>
      <c r="F788" s="172"/>
      <c r="G788" s="171"/>
      <c r="H788" s="171"/>
      <c r="I788" s="109"/>
      <c r="J788" s="109"/>
      <c r="K788" s="173"/>
      <c r="L788" s="173"/>
      <c r="M788" s="174"/>
      <c r="N788" s="109"/>
      <c r="O788" s="109"/>
      <c r="P788" s="109"/>
      <c r="Q788" s="109"/>
    </row>
    <row r="789" spans="1:17" s="149" customFormat="1" ht="99.95" customHeight="1" x14ac:dyDescent="0.35">
      <c r="A789" s="171"/>
      <c r="B789" s="171"/>
      <c r="C789" s="97"/>
      <c r="D789" s="97"/>
      <c r="E789" s="171"/>
      <c r="F789" s="172"/>
      <c r="G789" s="171"/>
      <c r="H789" s="171"/>
      <c r="I789" s="109"/>
      <c r="J789" s="109"/>
      <c r="K789" s="173"/>
      <c r="L789" s="173"/>
      <c r="M789" s="174"/>
      <c r="N789" s="109"/>
      <c r="O789" s="109"/>
      <c r="P789" s="109"/>
      <c r="Q789" s="109"/>
    </row>
    <row r="790" spans="1:17" s="149" customFormat="1" ht="99.95" customHeight="1" x14ac:dyDescent="0.35">
      <c r="A790" s="171"/>
      <c r="B790" s="171"/>
      <c r="C790" s="97"/>
      <c r="D790" s="97"/>
      <c r="E790" s="171"/>
      <c r="F790" s="172"/>
      <c r="G790" s="171"/>
      <c r="H790" s="171"/>
      <c r="I790" s="109"/>
      <c r="J790" s="109"/>
      <c r="K790" s="173"/>
      <c r="L790" s="173"/>
      <c r="M790" s="174"/>
      <c r="N790" s="109"/>
      <c r="O790" s="109"/>
      <c r="P790" s="109"/>
      <c r="Q790" s="109"/>
    </row>
    <row r="791" spans="1:17" s="149" customFormat="1" ht="99.95" customHeight="1" x14ac:dyDescent="0.35">
      <c r="A791" s="171"/>
      <c r="B791" s="171"/>
      <c r="C791" s="97"/>
      <c r="D791" s="97"/>
      <c r="E791" s="171"/>
      <c r="F791" s="172"/>
      <c r="G791" s="171"/>
      <c r="H791" s="171"/>
      <c r="I791" s="109"/>
      <c r="J791" s="109"/>
      <c r="K791" s="173"/>
      <c r="L791" s="173"/>
      <c r="M791" s="174"/>
      <c r="N791" s="109"/>
      <c r="O791" s="109"/>
      <c r="P791" s="109"/>
      <c r="Q791" s="109"/>
    </row>
    <row r="792" spans="1:17" s="149" customFormat="1" ht="99.95" customHeight="1" x14ac:dyDescent="0.35">
      <c r="A792" s="171"/>
      <c r="B792" s="171"/>
      <c r="C792" s="97"/>
      <c r="D792" s="97"/>
      <c r="E792" s="171"/>
      <c r="F792" s="172"/>
      <c r="G792" s="171"/>
      <c r="H792" s="171"/>
      <c r="I792" s="109"/>
      <c r="J792" s="109"/>
      <c r="K792" s="173"/>
      <c r="L792" s="173"/>
      <c r="M792" s="174"/>
      <c r="N792" s="109"/>
      <c r="O792" s="109"/>
      <c r="P792" s="109"/>
      <c r="Q792" s="109"/>
    </row>
    <row r="793" spans="1:17" s="149" customFormat="1" ht="99.95" customHeight="1" x14ac:dyDescent="0.35">
      <c r="A793" s="171"/>
      <c r="B793" s="171"/>
      <c r="C793" s="97"/>
      <c r="D793" s="97"/>
      <c r="E793" s="171"/>
      <c r="F793" s="172"/>
      <c r="G793" s="171"/>
      <c r="H793" s="171"/>
      <c r="I793" s="109"/>
      <c r="J793" s="109"/>
      <c r="K793" s="173"/>
      <c r="L793" s="173"/>
      <c r="M793" s="174"/>
      <c r="N793" s="109"/>
      <c r="O793" s="109"/>
      <c r="P793" s="109"/>
      <c r="Q793" s="109"/>
    </row>
    <row r="794" spans="1:17" s="149" customFormat="1" ht="99.95" customHeight="1" x14ac:dyDescent="0.35">
      <c r="A794" s="171"/>
      <c r="B794" s="171"/>
      <c r="C794" s="97"/>
      <c r="D794" s="97"/>
      <c r="E794" s="171"/>
      <c r="F794" s="172"/>
      <c r="G794" s="171"/>
      <c r="H794" s="171"/>
      <c r="I794" s="109"/>
      <c r="J794" s="109"/>
      <c r="K794" s="173"/>
      <c r="L794" s="173"/>
      <c r="M794" s="174"/>
      <c r="N794" s="109"/>
      <c r="O794" s="109"/>
      <c r="P794" s="109"/>
      <c r="Q794" s="109"/>
    </row>
    <row r="795" spans="1:17" s="149" customFormat="1" ht="99.95" customHeight="1" x14ac:dyDescent="0.35">
      <c r="A795" s="171"/>
      <c r="B795" s="171"/>
      <c r="C795" s="97"/>
      <c r="D795" s="97"/>
      <c r="E795" s="171"/>
      <c r="F795" s="172"/>
      <c r="G795" s="171"/>
      <c r="H795" s="171"/>
      <c r="I795" s="109"/>
      <c r="J795" s="109"/>
      <c r="K795" s="173"/>
      <c r="L795" s="173"/>
      <c r="M795" s="174"/>
      <c r="N795" s="109"/>
      <c r="O795" s="109"/>
      <c r="P795" s="109"/>
      <c r="Q795" s="109"/>
    </row>
    <row r="796" spans="1:17" s="149" customFormat="1" ht="99.95" customHeight="1" x14ac:dyDescent="0.35">
      <c r="A796" s="171"/>
      <c r="B796" s="171"/>
      <c r="C796" s="97"/>
      <c r="D796" s="97"/>
      <c r="E796" s="171"/>
      <c r="F796" s="172"/>
      <c r="G796" s="171"/>
      <c r="H796" s="171"/>
      <c r="I796" s="109"/>
      <c r="J796" s="109"/>
      <c r="K796" s="173"/>
      <c r="L796" s="173"/>
      <c r="M796" s="174"/>
      <c r="N796" s="109"/>
      <c r="O796" s="109"/>
      <c r="P796" s="109"/>
      <c r="Q796" s="109"/>
    </row>
    <row r="797" spans="1:17" s="149" customFormat="1" ht="99.95" customHeight="1" x14ac:dyDescent="0.35">
      <c r="A797" s="171"/>
      <c r="B797" s="171"/>
      <c r="C797" s="97"/>
      <c r="D797" s="97"/>
      <c r="E797" s="171"/>
      <c r="F797" s="172"/>
      <c r="G797" s="171"/>
      <c r="H797" s="171"/>
      <c r="I797" s="109"/>
      <c r="J797" s="109"/>
      <c r="K797" s="173"/>
      <c r="L797" s="173"/>
      <c r="M797" s="174"/>
      <c r="N797" s="109"/>
      <c r="O797" s="109"/>
      <c r="P797" s="109"/>
      <c r="Q797" s="109"/>
    </row>
    <row r="798" spans="1:17" s="149" customFormat="1" ht="99.95" customHeight="1" x14ac:dyDescent="0.35">
      <c r="A798" s="171"/>
      <c r="B798" s="171"/>
      <c r="C798" s="97"/>
      <c r="D798" s="97"/>
      <c r="E798" s="171"/>
      <c r="F798" s="172"/>
      <c r="G798" s="171"/>
      <c r="H798" s="171"/>
      <c r="I798" s="109"/>
      <c r="J798" s="109"/>
      <c r="K798" s="173"/>
      <c r="L798" s="173"/>
      <c r="M798" s="174"/>
      <c r="N798" s="109"/>
      <c r="O798" s="109"/>
      <c r="P798" s="109"/>
      <c r="Q798" s="109"/>
    </row>
    <row r="799" spans="1:17" s="149" customFormat="1" ht="99.95" customHeight="1" x14ac:dyDescent="0.35">
      <c r="A799" s="171"/>
      <c r="B799" s="171"/>
      <c r="C799" s="97"/>
      <c r="D799" s="97"/>
      <c r="E799" s="171"/>
      <c r="F799" s="172"/>
      <c r="G799" s="171"/>
      <c r="H799" s="171"/>
      <c r="I799" s="109"/>
      <c r="J799" s="109"/>
      <c r="K799" s="173"/>
      <c r="L799" s="173"/>
      <c r="M799" s="174"/>
      <c r="N799" s="109"/>
      <c r="O799" s="109"/>
      <c r="P799" s="109"/>
      <c r="Q799" s="109"/>
    </row>
    <row r="800" spans="1:17" s="149" customFormat="1" ht="99.95" customHeight="1" x14ac:dyDescent="0.35">
      <c r="A800" s="171"/>
      <c r="B800" s="171"/>
      <c r="C800" s="97"/>
      <c r="D800" s="97"/>
      <c r="E800" s="171"/>
      <c r="F800" s="172"/>
      <c r="G800" s="171"/>
      <c r="H800" s="171"/>
      <c r="I800" s="109"/>
      <c r="J800" s="109"/>
      <c r="K800" s="173"/>
      <c r="L800" s="173"/>
      <c r="M800" s="174"/>
      <c r="N800" s="109"/>
      <c r="O800" s="109"/>
      <c r="P800" s="109"/>
      <c r="Q800" s="109"/>
    </row>
    <row r="801" spans="1:17" s="149" customFormat="1" ht="99.95" customHeight="1" x14ac:dyDescent="0.35">
      <c r="A801" s="171"/>
      <c r="B801" s="171"/>
      <c r="C801" s="97"/>
      <c r="D801" s="97"/>
      <c r="E801" s="171"/>
      <c r="F801" s="172"/>
      <c r="G801" s="171"/>
      <c r="H801" s="171"/>
      <c r="I801" s="109"/>
      <c r="J801" s="109"/>
      <c r="K801" s="173"/>
      <c r="L801" s="173"/>
      <c r="M801" s="174"/>
      <c r="N801" s="109"/>
      <c r="O801" s="109"/>
      <c r="P801" s="109"/>
      <c r="Q801" s="109"/>
    </row>
    <row r="802" spans="1:17" s="149" customFormat="1" ht="99.95" customHeight="1" x14ac:dyDescent="0.35">
      <c r="A802" s="171"/>
      <c r="B802" s="171"/>
      <c r="C802" s="97"/>
      <c r="D802" s="97"/>
      <c r="E802" s="171"/>
      <c r="F802" s="172"/>
      <c r="G802" s="171"/>
      <c r="H802" s="171"/>
      <c r="I802" s="109"/>
      <c r="J802" s="109"/>
      <c r="K802" s="173"/>
      <c r="L802" s="173"/>
      <c r="M802" s="174"/>
      <c r="N802" s="109"/>
      <c r="O802" s="109"/>
      <c r="P802" s="109"/>
      <c r="Q802" s="109"/>
    </row>
    <row r="803" spans="1:17" s="149" customFormat="1" ht="99.95" customHeight="1" x14ac:dyDescent="0.35">
      <c r="A803" s="171"/>
      <c r="B803" s="171"/>
      <c r="C803" s="97"/>
      <c r="D803" s="97"/>
      <c r="E803" s="171"/>
      <c r="F803" s="172"/>
      <c r="G803" s="171"/>
      <c r="H803" s="171"/>
      <c r="I803" s="109"/>
      <c r="J803" s="109"/>
      <c r="K803" s="173"/>
      <c r="L803" s="173"/>
      <c r="M803" s="174"/>
      <c r="N803" s="109"/>
      <c r="O803" s="109"/>
      <c r="P803" s="109"/>
      <c r="Q803" s="109"/>
    </row>
    <row r="804" spans="1:17" s="149" customFormat="1" ht="99.95" customHeight="1" x14ac:dyDescent="0.35">
      <c r="A804" s="171"/>
      <c r="B804" s="171"/>
      <c r="C804" s="97"/>
      <c r="D804" s="97"/>
      <c r="E804" s="171"/>
      <c r="F804" s="172"/>
      <c r="G804" s="171"/>
      <c r="H804" s="171"/>
      <c r="I804" s="109"/>
      <c r="J804" s="109"/>
      <c r="K804" s="173"/>
      <c r="L804" s="173"/>
      <c r="M804" s="174"/>
      <c r="N804" s="109"/>
      <c r="O804" s="109"/>
      <c r="P804" s="109"/>
      <c r="Q804" s="109"/>
    </row>
    <row r="805" spans="1:17" s="149" customFormat="1" ht="99.95" customHeight="1" x14ac:dyDescent="0.35">
      <c r="A805" s="171"/>
      <c r="B805" s="171"/>
      <c r="C805" s="97"/>
      <c r="D805" s="97"/>
      <c r="E805" s="171"/>
      <c r="F805" s="172"/>
      <c r="G805" s="171"/>
      <c r="H805" s="171"/>
      <c r="I805" s="109"/>
      <c r="J805" s="109"/>
      <c r="K805" s="173"/>
      <c r="L805" s="173"/>
      <c r="M805" s="174"/>
      <c r="N805" s="109"/>
      <c r="O805" s="109"/>
      <c r="P805" s="109"/>
      <c r="Q805" s="109"/>
    </row>
    <row r="806" spans="1:17" s="149" customFormat="1" ht="99.95" customHeight="1" x14ac:dyDescent="0.35">
      <c r="A806" s="171"/>
      <c r="B806" s="171"/>
      <c r="C806" s="97"/>
      <c r="D806" s="97"/>
      <c r="E806" s="171"/>
      <c r="F806" s="172"/>
      <c r="G806" s="171"/>
      <c r="H806" s="171"/>
      <c r="I806" s="109"/>
      <c r="J806" s="109"/>
      <c r="K806" s="173"/>
      <c r="L806" s="173"/>
      <c r="M806" s="174"/>
      <c r="N806" s="109"/>
      <c r="O806" s="109"/>
      <c r="P806" s="109"/>
      <c r="Q806" s="109"/>
    </row>
    <row r="807" spans="1:17" s="149" customFormat="1" ht="99.95" customHeight="1" x14ac:dyDescent="0.35">
      <c r="A807" s="171"/>
      <c r="B807" s="171"/>
      <c r="C807" s="97"/>
      <c r="D807" s="97"/>
      <c r="E807" s="171"/>
      <c r="F807" s="172"/>
      <c r="G807" s="171"/>
      <c r="H807" s="171"/>
      <c r="I807" s="109"/>
      <c r="J807" s="109"/>
      <c r="K807" s="173"/>
      <c r="L807" s="173"/>
      <c r="M807" s="174"/>
      <c r="N807" s="109"/>
      <c r="O807" s="109"/>
      <c r="P807" s="109"/>
      <c r="Q807" s="109"/>
    </row>
    <row r="808" spans="1:17" s="149" customFormat="1" ht="99.95" customHeight="1" x14ac:dyDescent="0.35">
      <c r="A808" s="171"/>
      <c r="B808" s="171"/>
      <c r="C808" s="97"/>
      <c r="D808" s="97"/>
      <c r="E808" s="171"/>
      <c r="F808" s="172"/>
      <c r="G808" s="171"/>
      <c r="H808" s="171"/>
      <c r="I808" s="109"/>
      <c r="J808" s="109"/>
      <c r="K808" s="173"/>
      <c r="L808" s="173"/>
      <c r="M808" s="174"/>
      <c r="N808" s="109"/>
      <c r="O808" s="109"/>
      <c r="P808" s="109"/>
      <c r="Q808" s="109"/>
    </row>
    <row r="809" spans="1:17" s="149" customFormat="1" ht="99.95" customHeight="1" x14ac:dyDescent="0.35">
      <c r="A809" s="171"/>
      <c r="B809" s="171"/>
      <c r="C809" s="97"/>
      <c r="D809" s="97"/>
      <c r="E809" s="171"/>
      <c r="F809" s="172"/>
      <c r="G809" s="171"/>
      <c r="H809" s="171"/>
      <c r="I809" s="109"/>
      <c r="J809" s="109"/>
      <c r="K809" s="173"/>
      <c r="L809" s="173"/>
      <c r="M809" s="174"/>
      <c r="N809" s="109"/>
      <c r="O809" s="109"/>
      <c r="P809" s="109"/>
      <c r="Q809" s="109"/>
    </row>
    <row r="810" spans="1:17" s="149" customFormat="1" ht="99.95" customHeight="1" x14ac:dyDescent="0.35">
      <c r="A810" s="171"/>
      <c r="B810" s="171"/>
      <c r="C810" s="97"/>
      <c r="D810" s="97"/>
      <c r="E810" s="171"/>
      <c r="F810" s="172"/>
      <c r="G810" s="171"/>
      <c r="H810" s="171"/>
      <c r="I810" s="109"/>
      <c r="J810" s="109"/>
      <c r="K810" s="173"/>
      <c r="L810" s="173"/>
      <c r="M810" s="174"/>
      <c r="N810" s="109"/>
      <c r="O810" s="109"/>
      <c r="P810" s="109"/>
      <c r="Q810" s="109"/>
    </row>
    <row r="811" spans="1:17" s="149" customFormat="1" ht="99.95" customHeight="1" x14ac:dyDescent="0.35">
      <c r="A811" s="171"/>
      <c r="B811" s="171"/>
      <c r="C811" s="97"/>
      <c r="D811" s="97"/>
      <c r="E811" s="171"/>
      <c r="F811" s="172"/>
      <c r="G811" s="171"/>
      <c r="H811" s="171"/>
      <c r="I811" s="109"/>
      <c r="J811" s="109"/>
      <c r="K811" s="173"/>
      <c r="L811" s="173"/>
      <c r="M811" s="174"/>
      <c r="N811" s="109"/>
      <c r="O811" s="109"/>
      <c r="P811" s="109"/>
      <c r="Q811" s="109"/>
    </row>
    <row r="812" spans="1:17" s="149" customFormat="1" ht="99.95" customHeight="1" x14ac:dyDescent="0.35">
      <c r="A812" s="171"/>
      <c r="B812" s="171"/>
      <c r="C812" s="97"/>
      <c r="D812" s="97"/>
      <c r="E812" s="171"/>
      <c r="F812" s="172"/>
      <c r="G812" s="171"/>
      <c r="H812" s="171"/>
      <c r="I812" s="109"/>
      <c r="J812" s="109"/>
      <c r="K812" s="173"/>
      <c r="L812" s="173"/>
      <c r="M812" s="174"/>
      <c r="N812" s="109"/>
      <c r="O812" s="109"/>
      <c r="P812" s="109"/>
      <c r="Q812" s="109"/>
    </row>
    <row r="813" spans="1:17" s="149" customFormat="1" ht="99.95" customHeight="1" x14ac:dyDescent="0.35">
      <c r="A813" s="171"/>
      <c r="B813" s="171"/>
      <c r="C813" s="97"/>
      <c r="D813" s="97"/>
      <c r="E813" s="171"/>
      <c r="F813" s="172"/>
      <c r="G813" s="171"/>
      <c r="H813" s="171"/>
      <c r="I813" s="109"/>
      <c r="J813" s="109"/>
      <c r="K813" s="173"/>
      <c r="L813" s="173"/>
      <c r="M813" s="174"/>
      <c r="N813" s="109"/>
      <c r="O813" s="109"/>
      <c r="P813" s="109"/>
      <c r="Q813" s="109"/>
    </row>
    <row r="814" spans="1:17" s="149" customFormat="1" ht="99.95" customHeight="1" x14ac:dyDescent="0.35">
      <c r="A814" s="171"/>
      <c r="B814" s="171"/>
      <c r="C814" s="97"/>
      <c r="D814" s="97"/>
      <c r="E814" s="171"/>
      <c r="F814" s="172"/>
      <c r="G814" s="171"/>
      <c r="H814" s="171"/>
      <c r="I814" s="109"/>
      <c r="J814" s="109"/>
      <c r="K814" s="173"/>
      <c r="L814" s="173"/>
      <c r="M814" s="174"/>
      <c r="N814" s="109"/>
      <c r="O814" s="109"/>
      <c r="P814" s="109"/>
      <c r="Q814" s="109"/>
    </row>
    <row r="815" spans="1:17" s="149" customFormat="1" ht="99.95" customHeight="1" x14ac:dyDescent="0.35">
      <c r="A815" s="171"/>
      <c r="B815" s="171"/>
      <c r="C815" s="97"/>
      <c r="D815" s="97"/>
      <c r="E815" s="171"/>
      <c r="F815" s="172"/>
      <c r="G815" s="171"/>
      <c r="H815" s="171"/>
      <c r="I815" s="109"/>
      <c r="J815" s="109"/>
      <c r="K815" s="173"/>
      <c r="L815" s="173"/>
      <c r="M815" s="174"/>
      <c r="N815" s="109"/>
      <c r="O815" s="109"/>
      <c r="P815" s="109"/>
      <c r="Q815" s="109"/>
    </row>
    <row r="816" spans="1:17" s="149" customFormat="1" ht="99.95" customHeight="1" x14ac:dyDescent="0.35">
      <c r="A816" s="171"/>
      <c r="B816" s="171"/>
      <c r="C816" s="97"/>
      <c r="D816" s="97"/>
      <c r="E816" s="171"/>
      <c r="F816" s="172"/>
      <c r="G816" s="171"/>
      <c r="H816" s="171"/>
      <c r="I816" s="109"/>
      <c r="J816" s="109"/>
      <c r="K816" s="173"/>
      <c r="L816" s="173"/>
      <c r="M816" s="174"/>
      <c r="N816" s="109"/>
      <c r="O816" s="109"/>
      <c r="P816" s="109"/>
      <c r="Q816" s="109"/>
    </row>
    <row r="817" spans="1:17" s="149" customFormat="1" ht="99.95" customHeight="1" x14ac:dyDescent="0.35">
      <c r="A817" s="171"/>
      <c r="B817" s="171"/>
      <c r="C817" s="97"/>
      <c r="D817" s="97"/>
      <c r="E817" s="171"/>
      <c r="F817" s="172"/>
      <c r="G817" s="171"/>
      <c r="H817" s="171"/>
      <c r="I817" s="109"/>
      <c r="J817" s="109"/>
      <c r="K817" s="173"/>
      <c r="L817" s="173"/>
      <c r="M817" s="174"/>
      <c r="N817" s="109"/>
      <c r="O817" s="109"/>
      <c r="P817" s="109"/>
      <c r="Q817" s="109"/>
    </row>
    <row r="818" spans="1:17" s="149" customFormat="1" ht="99.95" customHeight="1" x14ac:dyDescent="0.35">
      <c r="A818" s="171"/>
      <c r="B818" s="171"/>
      <c r="C818" s="97"/>
      <c r="D818" s="97"/>
      <c r="E818" s="171"/>
      <c r="F818" s="172"/>
      <c r="G818" s="171"/>
      <c r="H818" s="171"/>
      <c r="I818" s="109"/>
      <c r="J818" s="109"/>
      <c r="K818" s="173"/>
      <c r="L818" s="173"/>
      <c r="M818" s="174"/>
      <c r="N818" s="109"/>
      <c r="O818" s="109"/>
      <c r="P818" s="109"/>
      <c r="Q818" s="109"/>
    </row>
    <row r="819" spans="1:17" s="149" customFormat="1" ht="99.95" customHeight="1" x14ac:dyDescent="0.35">
      <c r="A819" s="171"/>
      <c r="B819" s="171"/>
      <c r="C819" s="97"/>
      <c r="D819" s="97"/>
      <c r="E819" s="171"/>
      <c r="F819" s="172"/>
      <c r="G819" s="171"/>
      <c r="H819" s="171"/>
      <c r="I819" s="109"/>
      <c r="J819" s="109"/>
      <c r="K819" s="173"/>
      <c r="L819" s="173"/>
      <c r="M819" s="174"/>
      <c r="N819" s="109"/>
      <c r="O819" s="109"/>
      <c r="P819" s="109"/>
      <c r="Q819" s="109"/>
    </row>
    <row r="820" spans="1:17" s="149" customFormat="1" ht="99.95" customHeight="1" x14ac:dyDescent="0.35">
      <c r="A820" s="171"/>
      <c r="B820" s="171"/>
      <c r="C820" s="97"/>
      <c r="D820" s="97"/>
      <c r="E820" s="171"/>
      <c r="F820" s="172"/>
      <c r="G820" s="171"/>
      <c r="H820" s="171"/>
      <c r="I820" s="109"/>
      <c r="J820" s="109"/>
      <c r="K820" s="173"/>
      <c r="L820" s="173"/>
      <c r="M820" s="174"/>
      <c r="N820" s="109"/>
      <c r="O820" s="109"/>
      <c r="P820" s="109"/>
      <c r="Q820" s="109"/>
    </row>
    <row r="821" spans="1:17" s="149" customFormat="1" ht="99.95" customHeight="1" x14ac:dyDescent="0.35">
      <c r="A821" s="171"/>
      <c r="B821" s="171"/>
      <c r="C821" s="97"/>
      <c r="D821" s="97"/>
      <c r="E821" s="171"/>
      <c r="F821" s="172"/>
      <c r="G821" s="171"/>
      <c r="H821" s="171"/>
      <c r="I821" s="109"/>
      <c r="J821" s="109"/>
      <c r="K821" s="173"/>
      <c r="L821" s="173"/>
      <c r="M821" s="174"/>
      <c r="N821" s="109"/>
      <c r="O821" s="109"/>
      <c r="P821" s="109"/>
      <c r="Q821" s="109"/>
    </row>
    <row r="822" spans="1:17" s="149" customFormat="1" ht="99.95" customHeight="1" x14ac:dyDescent="0.35">
      <c r="A822" s="171"/>
      <c r="B822" s="171"/>
      <c r="C822" s="97"/>
      <c r="D822" s="97"/>
      <c r="E822" s="171"/>
      <c r="F822" s="172"/>
      <c r="G822" s="171"/>
      <c r="H822" s="171"/>
      <c r="I822" s="109"/>
      <c r="J822" s="109"/>
      <c r="K822" s="173"/>
      <c r="L822" s="173"/>
      <c r="M822" s="174"/>
      <c r="N822" s="109"/>
      <c r="O822" s="109"/>
      <c r="P822" s="109"/>
      <c r="Q822" s="109"/>
    </row>
    <row r="823" spans="1:17" s="149" customFormat="1" ht="99.95" customHeight="1" x14ac:dyDescent="0.35">
      <c r="A823" s="171"/>
      <c r="B823" s="171"/>
      <c r="C823" s="97"/>
      <c r="D823" s="97"/>
      <c r="E823" s="171"/>
      <c r="F823" s="172"/>
      <c r="G823" s="171"/>
      <c r="H823" s="171"/>
      <c r="I823" s="109"/>
      <c r="J823" s="109"/>
      <c r="K823" s="173"/>
      <c r="L823" s="173"/>
      <c r="M823" s="174"/>
      <c r="N823" s="109"/>
      <c r="O823" s="109"/>
      <c r="P823" s="109"/>
      <c r="Q823" s="109"/>
    </row>
    <row r="824" spans="1:17" s="149" customFormat="1" ht="99.95" customHeight="1" x14ac:dyDescent="0.35">
      <c r="A824" s="171"/>
      <c r="B824" s="171"/>
      <c r="C824" s="97"/>
      <c r="D824" s="97"/>
      <c r="E824" s="171"/>
      <c r="F824" s="172"/>
      <c r="G824" s="171"/>
      <c r="H824" s="171"/>
      <c r="I824" s="109"/>
      <c r="J824" s="109"/>
      <c r="K824" s="173"/>
      <c r="L824" s="173"/>
      <c r="M824" s="174"/>
      <c r="N824" s="109"/>
      <c r="O824" s="109"/>
      <c r="P824" s="109"/>
      <c r="Q824" s="109"/>
    </row>
    <row r="825" spans="1:17" s="149" customFormat="1" ht="99.95" customHeight="1" x14ac:dyDescent="0.35">
      <c r="A825" s="171"/>
      <c r="B825" s="171"/>
      <c r="C825" s="97"/>
      <c r="D825" s="97"/>
      <c r="E825" s="171"/>
      <c r="F825" s="172"/>
      <c r="G825" s="171"/>
      <c r="H825" s="171"/>
      <c r="I825" s="109"/>
      <c r="J825" s="109"/>
      <c r="K825" s="173"/>
      <c r="L825" s="173"/>
      <c r="M825" s="174"/>
      <c r="N825" s="109"/>
      <c r="O825" s="109"/>
      <c r="P825" s="109"/>
      <c r="Q825" s="109"/>
    </row>
    <row r="826" spans="1:17" s="149" customFormat="1" ht="99.95" customHeight="1" x14ac:dyDescent="0.35">
      <c r="A826" s="171"/>
      <c r="B826" s="171"/>
      <c r="C826" s="97"/>
      <c r="D826" s="97"/>
      <c r="E826" s="171"/>
      <c r="F826" s="172"/>
      <c r="G826" s="171"/>
      <c r="H826" s="171"/>
      <c r="I826" s="109"/>
      <c r="J826" s="109"/>
      <c r="K826" s="173"/>
      <c r="L826" s="173"/>
      <c r="M826" s="174"/>
      <c r="N826" s="109"/>
      <c r="O826" s="109"/>
      <c r="P826" s="109"/>
      <c r="Q826" s="109"/>
    </row>
    <row r="827" spans="1:17" s="149" customFormat="1" ht="99.95" customHeight="1" x14ac:dyDescent="0.35">
      <c r="A827" s="171"/>
      <c r="B827" s="171"/>
      <c r="C827" s="97"/>
      <c r="D827" s="97"/>
      <c r="E827" s="171"/>
      <c r="F827" s="172"/>
      <c r="G827" s="171"/>
      <c r="H827" s="171"/>
      <c r="I827" s="109"/>
      <c r="J827" s="109"/>
      <c r="K827" s="173"/>
      <c r="L827" s="173"/>
      <c r="M827" s="174"/>
      <c r="N827" s="109"/>
      <c r="O827" s="109"/>
      <c r="P827" s="109"/>
      <c r="Q827" s="109"/>
    </row>
    <row r="828" spans="1:17" s="149" customFormat="1" ht="99.95" customHeight="1" x14ac:dyDescent="0.35">
      <c r="A828" s="171"/>
      <c r="B828" s="171"/>
      <c r="C828" s="97"/>
      <c r="D828" s="97"/>
      <c r="E828" s="171"/>
      <c r="F828" s="172"/>
      <c r="G828" s="171"/>
      <c r="H828" s="171"/>
      <c r="I828" s="109"/>
      <c r="J828" s="109"/>
      <c r="K828" s="173"/>
      <c r="L828" s="173"/>
      <c r="M828" s="174"/>
      <c r="N828" s="109"/>
      <c r="O828" s="109"/>
      <c r="P828" s="109"/>
      <c r="Q828" s="109"/>
    </row>
    <row r="829" spans="1:17" s="149" customFormat="1" ht="99.95" customHeight="1" x14ac:dyDescent="0.35">
      <c r="A829" s="171"/>
      <c r="B829" s="171"/>
      <c r="C829" s="97"/>
      <c r="D829" s="97"/>
      <c r="E829" s="171"/>
      <c r="F829" s="172"/>
      <c r="G829" s="171"/>
      <c r="H829" s="171"/>
      <c r="I829" s="109"/>
      <c r="J829" s="109"/>
      <c r="K829" s="173"/>
      <c r="L829" s="173"/>
      <c r="M829" s="174"/>
      <c r="N829" s="109"/>
      <c r="O829" s="109"/>
      <c r="P829" s="109"/>
      <c r="Q829" s="109"/>
    </row>
    <row r="830" spans="1:17" s="149" customFormat="1" ht="99.95" customHeight="1" x14ac:dyDescent="0.35">
      <c r="A830" s="171"/>
      <c r="B830" s="171"/>
      <c r="C830" s="97"/>
      <c r="D830" s="97"/>
      <c r="E830" s="171"/>
      <c r="F830" s="172"/>
      <c r="G830" s="171"/>
      <c r="H830" s="171"/>
      <c r="I830" s="109"/>
      <c r="J830" s="109"/>
      <c r="K830" s="173"/>
      <c r="L830" s="173"/>
      <c r="M830" s="174"/>
      <c r="N830" s="109"/>
      <c r="O830" s="109"/>
      <c r="P830" s="109"/>
      <c r="Q830" s="109"/>
    </row>
    <row r="831" spans="1:17" s="149" customFormat="1" ht="99.95" customHeight="1" x14ac:dyDescent="0.35">
      <c r="A831" s="171"/>
      <c r="B831" s="171"/>
      <c r="C831" s="97"/>
      <c r="D831" s="97"/>
      <c r="E831" s="171"/>
      <c r="F831" s="172"/>
      <c r="G831" s="171"/>
      <c r="H831" s="171"/>
      <c r="I831" s="109"/>
      <c r="J831" s="109"/>
      <c r="K831" s="173"/>
      <c r="L831" s="173"/>
      <c r="M831" s="174"/>
      <c r="N831" s="109"/>
      <c r="O831" s="109"/>
      <c r="P831" s="109"/>
      <c r="Q831" s="109"/>
    </row>
    <row r="832" spans="1:17" s="149" customFormat="1" ht="99.95" customHeight="1" x14ac:dyDescent="0.35">
      <c r="A832" s="171"/>
      <c r="B832" s="171"/>
      <c r="C832" s="97"/>
      <c r="D832" s="97"/>
      <c r="E832" s="171"/>
      <c r="F832" s="172"/>
      <c r="G832" s="171"/>
      <c r="H832" s="171"/>
      <c r="I832" s="109"/>
      <c r="J832" s="109"/>
      <c r="K832" s="173"/>
      <c r="L832" s="173"/>
      <c r="M832" s="174"/>
      <c r="N832" s="109"/>
      <c r="O832" s="109"/>
      <c r="P832" s="109"/>
      <c r="Q832" s="109"/>
    </row>
    <row r="833" spans="1:22" s="149" customFormat="1" ht="99.95" customHeight="1" x14ac:dyDescent="0.35">
      <c r="A833" s="171"/>
      <c r="B833" s="171"/>
      <c r="C833" s="97"/>
      <c r="D833" s="97"/>
      <c r="E833" s="171"/>
      <c r="F833" s="172"/>
      <c r="G833" s="171"/>
      <c r="H833" s="171"/>
      <c r="I833" s="109"/>
      <c r="J833" s="109"/>
      <c r="K833" s="173"/>
      <c r="L833" s="173"/>
      <c r="M833" s="174"/>
      <c r="N833" s="109"/>
      <c r="O833" s="109"/>
      <c r="P833" s="109"/>
      <c r="Q833" s="109"/>
    </row>
    <row r="834" spans="1:22" s="149" customFormat="1" ht="99.95" customHeight="1" x14ac:dyDescent="0.35">
      <c r="A834" s="171"/>
      <c r="B834" s="171"/>
      <c r="C834" s="97"/>
      <c r="D834" s="97"/>
      <c r="E834" s="171"/>
      <c r="F834" s="172"/>
      <c r="G834" s="171"/>
      <c r="H834" s="171"/>
      <c r="I834" s="109"/>
      <c r="J834" s="109"/>
      <c r="K834" s="173"/>
      <c r="L834" s="173"/>
      <c r="M834" s="174"/>
      <c r="N834" s="109"/>
      <c r="O834" s="109"/>
      <c r="P834" s="109"/>
      <c r="Q834" s="109"/>
    </row>
    <row r="835" spans="1:22" s="149" customFormat="1" ht="99.95" customHeight="1" x14ac:dyDescent="0.35">
      <c r="A835" s="171"/>
      <c r="B835" s="171"/>
      <c r="C835" s="97"/>
      <c r="D835" s="97"/>
      <c r="E835" s="171"/>
      <c r="F835" s="172"/>
      <c r="G835" s="171"/>
      <c r="H835" s="171"/>
      <c r="I835" s="109"/>
      <c r="J835" s="109"/>
      <c r="K835" s="173"/>
      <c r="L835" s="173"/>
      <c r="M835" s="174"/>
      <c r="N835" s="109"/>
      <c r="O835" s="109"/>
      <c r="P835" s="109"/>
      <c r="Q835" s="109"/>
    </row>
    <row r="836" spans="1:22" s="149" customFormat="1" ht="99.95" customHeight="1" x14ac:dyDescent="0.35">
      <c r="A836" s="171"/>
      <c r="B836" s="171"/>
      <c r="C836" s="97"/>
      <c r="D836" s="97"/>
      <c r="E836" s="171"/>
      <c r="F836" s="172"/>
      <c r="G836" s="171"/>
      <c r="H836" s="171"/>
      <c r="I836" s="109"/>
      <c r="J836" s="109"/>
      <c r="K836" s="173"/>
      <c r="L836" s="173"/>
      <c r="M836" s="174"/>
      <c r="N836" s="109"/>
      <c r="O836" s="109"/>
      <c r="P836" s="109"/>
      <c r="Q836" s="109"/>
    </row>
    <row r="837" spans="1:22" s="149" customFormat="1" ht="99.95" customHeight="1" x14ac:dyDescent="0.35">
      <c r="A837" s="171"/>
      <c r="B837" s="171"/>
      <c r="C837" s="97"/>
      <c r="D837" s="97"/>
      <c r="E837" s="171"/>
      <c r="F837" s="172"/>
      <c r="G837" s="171"/>
      <c r="H837" s="171"/>
      <c r="I837" s="109"/>
      <c r="J837" s="109"/>
      <c r="K837" s="173"/>
      <c r="L837" s="173"/>
      <c r="M837" s="174"/>
      <c r="N837" s="109"/>
      <c r="O837" s="109"/>
      <c r="P837" s="109"/>
      <c r="Q837" s="109"/>
    </row>
    <row r="838" spans="1:22" ht="99.95" customHeight="1" x14ac:dyDescent="0.25">
      <c r="M838" s="176"/>
      <c r="O838" s="176"/>
      <c r="V838" s="103"/>
    </row>
  </sheetData>
  <autoFilter ref="A2:Q837" xr:uid="{00000000-0009-0000-0000-000000000000}">
    <sortState xmlns:xlrd2="http://schemas.microsoft.com/office/spreadsheetml/2017/richdata2" ref="A3:Q837">
      <sortCondition ref="A2:A837"/>
    </sortState>
  </autoFilter>
  <mergeCells count="4">
    <mergeCell ref="A1:J1"/>
    <mergeCell ref="K1:L1"/>
    <mergeCell ref="M1:N1"/>
    <mergeCell ref="O1:P1"/>
  </mergeCells>
  <conditionalFormatting sqref="D233">
    <cfRule type="duplicateValues" dxfId="26" priority="1"/>
    <cfRule type="duplicateValues" dxfId="25" priority="2"/>
  </conditionalFormatting>
  <pageMargins left="0.69930555555555596" right="0.69930555555555596" top="0.75" bottom="0.75" header="0" footer="0"/>
  <pageSetup paperSize="9" scale="20"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0A45A2-5FF3-40F2-AE65-BF799416CFDD}">
  <sheetPr>
    <tabColor rgb="FF92D050"/>
  </sheetPr>
  <dimension ref="A1:V36"/>
  <sheetViews>
    <sheetView topLeftCell="N9" zoomScale="47" zoomScaleNormal="47" workbookViewId="0">
      <selection activeCell="D7" sqref="D7"/>
    </sheetView>
  </sheetViews>
  <sheetFormatPr baseColWidth="10" defaultColWidth="11.42578125" defaultRowHeight="15" x14ac:dyDescent="0.25"/>
  <cols>
    <col min="1" max="1" width="11.7109375" style="29" customWidth="1"/>
    <col min="2" max="2" width="21.7109375" customWidth="1"/>
    <col min="3" max="3" width="22.28515625" customWidth="1"/>
    <col min="4" max="4" width="32" style="8" customWidth="1"/>
    <col min="5" max="5" width="72.140625" customWidth="1"/>
    <col min="6" max="6" width="18.28515625" style="9" customWidth="1"/>
    <col min="7" max="7" width="11.7109375" style="9"/>
    <col min="8" max="8" width="20.7109375" style="23" customWidth="1"/>
    <col min="9" max="9" width="26.140625" customWidth="1"/>
    <col min="10" max="10" width="23.5703125" customWidth="1"/>
    <col min="11" max="11" width="27.7109375" customWidth="1"/>
    <col min="12" max="12" width="18.28515625" style="9" customWidth="1"/>
    <col min="13" max="13" width="17.42578125" style="9" customWidth="1"/>
    <col min="14" max="14" width="21.28515625" style="9" customWidth="1"/>
    <col min="15" max="15" width="16.28515625" customWidth="1"/>
    <col min="16" max="16" width="18" customWidth="1"/>
    <col min="17" max="18" width="24" style="29" customWidth="1"/>
    <col min="19" max="19" width="27.7109375" customWidth="1"/>
    <col min="21" max="21" width="22.140625" customWidth="1"/>
    <col min="22" max="22" width="24.42578125" customWidth="1"/>
  </cols>
  <sheetData>
    <row r="1" spans="1:19" ht="14.45" customHeight="1" x14ac:dyDescent="0.25">
      <c r="A1" s="238" t="s">
        <v>647</v>
      </c>
      <c r="B1" s="238"/>
      <c r="C1" s="238"/>
      <c r="D1" s="238"/>
      <c r="E1" s="238"/>
      <c r="F1" s="238"/>
      <c r="G1" s="238"/>
      <c r="H1" s="238"/>
      <c r="I1" s="238"/>
      <c r="J1" s="238"/>
      <c r="K1" s="238"/>
      <c r="L1" s="238"/>
      <c r="M1" s="238"/>
      <c r="N1" s="238"/>
      <c r="O1" s="238"/>
      <c r="P1" s="238"/>
      <c r="Q1" s="238"/>
      <c r="R1" s="238"/>
      <c r="S1" s="238"/>
    </row>
    <row r="2" spans="1:19" ht="14.45" customHeight="1" x14ac:dyDescent="0.25">
      <c r="A2" s="238"/>
      <c r="B2" s="238"/>
      <c r="C2" s="238"/>
      <c r="D2" s="238"/>
      <c r="E2" s="238"/>
      <c r="F2" s="238"/>
      <c r="G2" s="238"/>
      <c r="H2" s="238"/>
      <c r="I2" s="238"/>
      <c r="J2" s="238"/>
      <c r="K2" s="238"/>
      <c r="L2" s="238"/>
      <c r="M2" s="238"/>
      <c r="N2" s="238"/>
      <c r="O2" s="238"/>
      <c r="P2" s="238"/>
      <c r="Q2" s="238"/>
      <c r="R2" s="238"/>
      <c r="S2" s="238"/>
    </row>
    <row r="3" spans="1:19" ht="32.450000000000003" customHeight="1" x14ac:dyDescent="0.25">
      <c r="A3" s="238"/>
      <c r="B3" s="238"/>
      <c r="C3" s="238"/>
      <c r="D3" s="238"/>
      <c r="E3" s="238"/>
      <c r="F3" s="238"/>
      <c r="G3" s="238"/>
      <c r="H3" s="238"/>
      <c r="I3" s="238"/>
      <c r="J3" s="238"/>
      <c r="K3" s="238"/>
      <c r="L3" s="238"/>
      <c r="M3" s="238"/>
      <c r="N3" s="238"/>
      <c r="O3" s="238"/>
      <c r="P3" s="238"/>
      <c r="Q3" s="238"/>
      <c r="R3" s="238"/>
      <c r="S3" s="238"/>
    </row>
    <row r="4" spans="1:19" ht="14.45" customHeight="1" x14ac:dyDescent="0.25">
      <c r="A4" s="238"/>
      <c r="B4" s="238"/>
      <c r="C4" s="238"/>
      <c r="D4" s="238"/>
      <c r="E4" s="238"/>
      <c r="F4" s="238"/>
      <c r="G4" s="238"/>
      <c r="H4" s="238"/>
      <c r="I4" s="238"/>
      <c r="J4" s="238"/>
      <c r="K4" s="238"/>
      <c r="L4" s="238"/>
      <c r="M4" s="238"/>
      <c r="N4" s="238"/>
      <c r="O4" s="238"/>
      <c r="P4" s="238"/>
      <c r="Q4" s="238"/>
      <c r="R4" s="238"/>
      <c r="S4" s="238"/>
    </row>
    <row r="5" spans="1:19" ht="14.45" customHeight="1" x14ac:dyDescent="0.25">
      <c r="A5" s="239"/>
      <c r="B5" s="239"/>
      <c r="C5" s="239"/>
      <c r="D5" s="239"/>
      <c r="E5" s="239"/>
      <c r="F5" s="239"/>
      <c r="G5" s="239"/>
      <c r="H5" s="239"/>
      <c r="I5" s="239"/>
      <c r="J5" s="239"/>
      <c r="K5" s="239"/>
      <c r="L5" s="239"/>
      <c r="M5" s="239"/>
      <c r="N5" s="239"/>
      <c r="O5" s="239"/>
      <c r="P5" s="239"/>
      <c r="Q5" s="239"/>
      <c r="R5" s="239"/>
      <c r="S5" s="239"/>
    </row>
    <row r="6" spans="1:19" ht="63" customHeight="1" x14ac:dyDescent="0.25">
      <c r="A6" s="1" t="s">
        <v>4</v>
      </c>
      <c r="B6" s="1" t="s">
        <v>5</v>
      </c>
      <c r="C6" s="1" t="s">
        <v>6</v>
      </c>
      <c r="D6" s="1" t="s">
        <v>7</v>
      </c>
      <c r="E6" s="1" t="s">
        <v>9</v>
      </c>
      <c r="F6" s="2" t="s">
        <v>13</v>
      </c>
      <c r="G6" s="1" t="s">
        <v>24</v>
      </c>
      <c r="H6" s="32" t="s">
        <v>648</v>
      </c>
      <c r="I6" s="34" t="s">
        <v>649</v>
      </c>
      <c r="J6" s="34" t="s">
        <v>650</v>
      </c>
      <c r="K6" s="34" t="s">
        <v>651</v>
      </c>
      <c r="L6" s="37" t="s">
        <v>652</v>
      </c>
      <c r="M6" s="37" t="s">
        <v>653</v>
      </c>
      <c r="N6" s="37" t="s">
        <v>654</v>
      </c>
      <c r="O6" s="37" t="s">
        <v>655</v>
      </c>
      <c r="P6" s="37" t="s">
        <v>656</v>
      </c>
      <c r="Q6" s="36" t="s">
        <v>657</v>
      </c>
      <c r="R6" s="36" t="s">
        <v>658</v>
      </c>
      <c r="S6" s="37" t="s">
        <v>659</v>
      </c>
    </row>
    <row r="7" spans="1:19" ht="394.9" customHeight="1" x14ac:dyDescent="0.25">
      <c r="A7" s="195">
        <v>3</v>
      </c>
      <c r="B7" s="196" t="s">
        <v>660</v>
      </c>
      <c r="C7" s="196" t="s">
        <v>116</v>
      </c>
      <c r="D7" s="197" t="s">
        <v>661</v>
      </c>
      <c r="E7" s="198" t="s">
        <v>662</v>
      </c>
      <c r="F7" s="4">
        <v>1</v>
      </c>
      <c r="G7" s="5" t="s">
        <v>663</v>
      </c>
      <c r="H7" s="21">
        <v>1600000</v>
      </c>
      <c r="I7" s="27">
        <v>1932100</v>
      </c>
      <c r="J7" s="28">
        <v>2777147.625</v>
      </c>
      <c r="K7" s="30">
        <v>1600000</v>
      </c>
      <c r="L7" s="38">
        <f>AVERAGE(H7:K7)</f>
        <v>1977311.90625</v>
      </c>
      <c r="M7" s="6">
        <f>STDEVA(H7:K7)</f>
        <v>555730.70296415617</v>
      </c>
      <c r="N7" s="39">
        <f>M7/L7</f>
        <v>0.28105363711591019</v>
      </c>
      <c r="O7" s="38">
        <f>L7-M7</f>
        <v>1421581.2032858438</v>
      </c>
      <c r="P7" s="38">
        <f>L7+M7</f>
        <v>2533042.6092141559</v>
      </c>
      <c r="Q7" s="54">
        <f>AVERAGE(H7,I7,K7)</f>
        <v>1710700</v>
      </c>
      <c r="R7" s="54">
        <f>ROUND(Q7,0)</f>
        <v>1710700</v>
      </c>
      <c r="S7" s="38">
        <f>R7*F7</f>
        <v>1710700</v>
      </c>
    </row>
    <row r="8" spans="1:19" ht="409.5" customHeight="1" x14ac:dyDescent="0.25">
      <c r="A8" s="197">
        <v>3</v>
      </c>
      <c r="B8" s="196" t="s">
        <v>660</v>
      </c>
      <c r="C8" s="196" t="s">
        <v>116</v>
      </c>
      <c r="D8" s="197" t="s">
        <v>664</v>
      </c>
      <c r="E8" s="199" t="s">
        <v>665</v>
      </c>
      <c r="F8" s="4">
        <v>3</v>
      </c>
      <c r="G8" s="5" t="s">
        <v>663</v>
      </c>
      <c r="H8" s="22">
        <v>2769230</v>
      </c>
      <c r="I8" s="27">
        <v>3300000</v>
      </c>
      <c r="J8" s="28">
        <v>7082285</v>
      </c>
      <c r="K8" s="30">
        <v>6220000</v>
      </c>
      <c r="L8" s="38">
        <f t="shared" ref="L8:L25" si="0">AVERAGE(H8:K8)</f>
        <v>4842878.75</v>
      </c>
      <c r="M8" s="6">
        <f t="shared" ref="M8:M25" si="1">STDEVA(H8:K8)</f>
        <v>2128528.2290289029</v>
      </c>
      <c r="N8" s="39">
        <f t="shared" ref="N8:N25" si="2">M8/L8</f>
        <v>0.43951714236680051</v>
      </c>
      <c r="O8" s="38">
        <f t="shared" ref="O8:O25" si="3">L8-M8</f>
        <v>2714350.5209710971</v>
      </c>
      <c r="P8" s="38">
        <f t="shared" ref="P8:P25" si="4">L8+M8</f>
        <v>6971406.9790289029</v>
      </c>
      <c r="Q8" s="54">
        <f>AVERAGE(H8,I8)</f>
        <v>3034615</v>
      </c>
      <c r="R8" s="54">
        <f t="shared" ref="R8:R27" si="5">ROUND(Q8,0)</f>
        <v>3034615</v>
      </c>
      <c r="S8" s="38">
        <f t="shared" ref="S8:S27" si="6">R8*F8</f>
        <v>9103845</v>
      </c>
    </row>
    <row r="9" spans="1:19" ht="310.89999999999998" customHeight="1" x14ac:dyDescent="0.25">
      <c r="A9" s="195">
        <v>3</v>
      </c>
      <c r="B9" s="196" t="s">
        <v>660</v>
      </c>
      <c r="C9" s="196" t="s">
        <v>116</v>
      </c>
      <c r="D9" s="197" t="s">
        <v>666</v>
      </c>
      <c r="E9" s="199" t="s">
        <v>667</v>
      </c>
      <c r="F9" s="4">
        <v>3</v>
      </c>
      <c r="G9" s="5" t="s">
        <v>663</v>
      </c>
      <c r="H9" s="22">
        <v>469230</v>
      </c>
      <c r="I9" s="27">
        <v>353200</v>
      </c>
      <c r="J9" s="28">
        <v>2513875</v>
      </c>
      <c r="K9" s="30">
        <v>900000</v>
      </c>
      <c r="L9" s="38">
        <f t="shared" si="0"/>
        <v>1059076.25</v>
      </c>
      <c r="M9" s="6">
        <f t="shared" si="1"/>
        <v>997985.39322456182</v>
      </c>
      <c r="N9" s="39">
        <f t="shared" si="2"/>
        <v>0.94231684755895695</v>
      </c>
      <c r="O9" s="38">
        <f t="shared" si="3"/>
        <v>61090.85677543818</v>
      </c>
      <c r="P9" s="38">
        <f t="shared" si="4"/>
        <v>2057061.6432245618</v>
      </c>
      <c r="Q9" s="54">
        <f>AVERAGE(H9,I9,K9)</f>
        <v>574143.33333333337</v>
      </c>
      <c r="R9" s="54">
        <f t="shared" si="5"/>
        <v>574143</v>
      </c>
      <c r="S9" s="38">
        <f t="shared" si="6"/>
        <v>1722429</v>
      </c>
    </row>
    <row r="10" spans="1:19" ht="371.25" x14ac:dyDescent="0.25">
      <c r="A10" s="197">
        <v>3</v>
      </c>
      <c r="B10" s="196" t="s">
        <v>660</v>
      </c>
      <c r="C10" s="196" t="s">
        <v>116</v>
      </c>
      <c r="D10" s="197" t="s">
        <v>668</v>
      </c>
      <c r="E10" s="198" t="s">
        <v>669</v>
      </c>
      <c r="F10" s="4">
        <v>1</v>
      </c>
      <c r="G10" s="5" t="s">
        <v>663</v>
      </c>
      <c r="H10" s="22">
        <v>16769230</v>
      </c>
      <c r="I10" s="40">
        <v>12681800</v>
      </c>
      <c r="J10" s="28">
        <v>15395625</v>
      </c>
      <c r="K10" s="30">
        <v>22000000</v>
      </c>
      <c r="L10" s="38">
        <f t="shared" si="0"/>
        <v>16711663.75</v>
      </c>
      <c r="M10" s="6">
        <f t="shared" si="1"/>
        <v>3913292.475706731</v>
      </c>
      <c r="N10" s="39">
        <f t="shared" si="2"/>
        <v>0.23416534309498244</v>
      </c>
      <c r="O10" s="38">
        <f t="shared" si="3"/>
        <v>12798371.27429327</v>
      </c>
      <c r="P10" s="38">
        <f t="shared" si="4"/>
        <v>20624956.22570673</v>
      </c>
      <c r="Q10" s="55">
        <f>AVERAGE(H10:J10)</f>
        <v>14948885</v>
      </c>
      <c r="R10" s="54">
        <f t="shared" si="5"/>
        <v>14948885</v>
      </c>
      <c r="S10" s="38">
        <f t="shared" si="6"/>
        <v>14948885</v>
      </c>
    </row>
    <row r="11" spans="1:19" ht="329.25" customHeight="1" x14ac:dyDescent="0.25">
      <c r="A11" s="195">
        <v>3</v>
      </c>
      <c r="B11" s="196" t="s">
        <v>660</v>
      </c>
      <c r="C11" s="196" t="s">
        <v>116</v>
      </c>
      <c r="D11" s="197" t="s">
        <v>670</v>
      </c>
      <c r="E11" s="200" t="s">
        <v>671</v>
      </c>
      <c r="F11" s="4">
        <v>1</v>
      </c>
      <c r="G11" s="5" t="s">
        <v>663</v>
      </c>
      <c r="H11" s="22">
        <v>18000000</v>
      </c>
      <c r="I11" s="27">
        <v>12000000</v>
      </c>
      <c r="J11" s="28">
        <v>11721500</v>
      </c>
      <c r="K11" s="21">
        <v>26000000</v>
      </c>
      <c r="L11" s="38">
        <f>AVERAGE(H11:K11)</f>
        <v>16930375</v>
      </c>
      <c r="M11" s="6">
        <f t="shared" si="1"/>
        <v>6704306.36947875</v>
      </c>
      <c r="N11" s="39">
        <f>M11/L11</f>
        <v>0.39599278630737655</v>
      </c>
      <c r="O11" s="38">
        <f>L11-M11</f>
        <v>10226068.630521249</v>
      </c>
      <c r="P11" s="38">
        <f>L11+M11</f>
        <v>23634681.369478751</v>
      </c>
      <c r="Q11" s="55">
        <f>AVERAGE(H11:J11)</f>
        <v>13907166.666666666</v>
      </c>
      <c r="R11" s="54">
        <f t="shared" si="5"/>
        <v>13907167</v>
      </c>
      <c r="S11" s="38">
        <f t="shared" si="6"/>
        <v>13907167</v>
      </c>
    </row>
    <row r="12" spans="1:19" ht="58.5" customHeight="1" x14ac:dyDescent="0.25">
      <c r="A12" s="197">
        <v>3</v>
      </c>
      <c r="B12" s="196" t="s">
        <v>660</v>
      </c>
      <c r="C12" s="196" t="s">
        <v>116</v>
      </c>
      <c r="D12" s="197" t="s">
        <v>672</v>
      </c>
      <c r="E12" s="199" t="s">
        <v>673</v>
      </c>
      <c r="F12" s="4">
        <v>6</v>
      </c>
      <c r="G12" s="5" t="s">
        <v>663</v>
      </c>
      <c r="H12" s="22">
        <v>369230</v>
      </c>
      <c r="I12" s="27">
        <v>373200</v>
      </c>
      <c r="J12" s="28">
        <v>445060</v>
      </c>
      <c r="K12" s="30">
        <v>445000</v>
      </c>
      <c r="L12" s="38">
        <f t="shared" si="0"/>
        <v>408122.5</v>
      </c>
      <c r="M12" s="6">
        <f t="shared" si="1"/>
        <v>42647.924822512367</v>
      </c>
      <c r="N12" s="39">
        <f t="shared" si="2"/>
        <v>0.10449785253817755</v>
      </c>
      <c r="O12" s="38">
        <f t="shared" si="3"/>
        <v>365474.57517748763</v>
      </c>
      <c r="P12" s="38">
        <f t="shared" si="4"/>
        <v>450770.42482251237</v>
      </c>
      <c r="Q12" s="54">
        <f>AVERAGE(H12:K12)</f>
        <v>408122.5</v>
      </c>
      <c r="R12" s="54">
        <f t="shared" si="5"/>
        <v>408123</v>
      </c>
      <c r="S12" s="38">
        <f t="shared" si="6"/>
        <v>2448738</v>
      </c>
    </row>
    <row r="13" spans="1:19" ht="96.75" customHeight="1" x14ac:dyDescent="0.25">
      <c r="A13" s="195">
        <v>3</v>
      </c>
      <c r="B13" s="196" t="s">
        <v>660</v>
      </c>
      <c r="C13" s="196" t="s">
        <v>116</v>
      </c>
      <c r="D13" s="197" t="s">
        <v>674</v>
      </c>
      <c r="E13" s="199" t="s">
        <v>675</v>
      </c>
      <c r="F13" s="4">
        <v>1</v>
      </c>
      <c r="G13" s="5" t="s">
        <v>663</v>
      </c>
      <c r="H13" s="22">
        <v>384615</v>
      </c>
      <c r="I13" s="27">
        <v>530300</v>
      </c>
      <c r="J13" s="28">
        <v>375519.375</v>
      </c>
      <c r="K13" s="30">
        <v>650000</v>
      </c>
      <c r="L13" s="38">
        <f t="shared" si="0"/>
        <v>485108.59375</v>
      </c>
      <c r="M13" s="6">
        <f t="shared" si="1"/>
        <v>130818.19229370772</v>
      </c>
      <c r="N13" s="39">
        <f t="shared" si="2"/>
        <v>0.26966785165039703</v>
      </c>
      <c r="O13" s="38">
        <f t="shared" si="3"/>
        <v>354290.40145629225</v>
      </c>
      <c r="P13" s="38">
        <f t="shared" si="4"/>
        <v>615926.78604370775</v>
      </c>
      <c r="Q13" s="55">
        <f>AVERAGE(H13:J13)</f>
        <v>430144.79166666669</v>
      </c>
      <c r="R13" s="54">
        <f t="shared" si="5"/>
        <v>430145</v>
      </c>
      <c r="S13" s="38">
        <f t="shared" si="6"/>
        <v>430145</v>
      </c>
    </row>
    <row r="14" spans="1:19" ht="90.75" customHeight="1" x14ac:dyDescent="0.25">
      <c r="A14" s="197">
        <v>3</v>
      </c>
      <c r="B14" s="196" t="s">
        <v>660</v>
      </c>
      <c r="C14" s="196" t="s">
        <v>116</v>
      </c>
      <c r="D14" s="197" t="s">
        <v>676</v>
      </c>
      <c r="E14" s="199" t="s">
        <v>677</v>
      </c>
      <c r="F14" s="4">
        <v>1</v>
      </c>
      <c r="G14" s="5" t="s">
        <v>663</v>
      </c>
      <c r="H14" s="22">
        <v>7800000</v>
      </c>
      <c r="I14" s="27">
        <v>28386800</v>
      </c>
      <c r="J14" s="28">
        <v>15258775</v>
      </c>
      <c r="K14" s="30">
        <v>8054000</v>
      </c>
      <c r="L14" s="38">
        <f t="shared" si="0"/>
        <v>14874893.75</v>
      </c>
      <c r="M14" s="6">
        <f t="shared" si="1"/>
        <v>9648794.1983349882</v>
      </c>
      <c r="N14" s="39">
        <f t="shared" si="2"/>
        <v>0.64866306680913188</v>
      </c>
      <c r="O14" s="38">
        <f t="shared" si="3"/>
        <v>5226099.5516650118</v>
      </c>
      <c r="P14" s="38">
        <f t="shared" si="4"/>
        <v>24523687.948334988</v>
      </c>
      <c r="Q14" s="56">
        <f>AVERAGE(H14,J14,K14)</f>
        <v>10370925</v>
      </c>
      <c r="R14" s="54">
        <f t="shared" si="5"/>
        <v>10370925</v>
      </c>
      <c r="S14" s="38">
        <f t="shared" si="6"/>
        <v>10370925</v>
      </c>
    </row>
    <row r="15" spans="1:19" ht="168.6" customHeight="1" x14ac:dyDescent="0.25">
      <c r="A15" s="195">
        <v>3</v>
      </c>
      <c r="B15" s="196" t="s">
        <v>660</v>
      </c>
      <c r="C15" s="196" t="s">
        <v>116</v>
      </c>
      <c r="D15" s="197" t="s">
        <v>678</v>
      </c>
      <c r="E15" s="198" t="s">
        <v>679</v>
      </c>
      <c r="F15" s="4">
        <v>5</v>
      </c>
      <c r="G15" s="5" t="s">
        <v>663</v>
      </c>
      <c r="H15" s="22">
        <v>1230769</v>
      </c>
      <c r="I15" s="27">
        <v>745100</v>
      </c>
      <c r="J15" s="28">
        <v>3635078.125</v>
      </c>
      <c r="K15" s="30">
        <v>2100000</v>
      </c>
      <c r="L15" s="38">
        <f t="shared" si="0"/>
        <v>1927736.78125</v>
      </c>
      <c r="M15" s="6">
        <f t="shared" si="1"/>
        <v>1268737.2889449408</v>
      </c>
      <c r="N15" s="39">
        <f t="shared" si="2"/>
        <v>0.65814861307063666</v>
      </c>
      <c r="O15" s="38">
        <f t="shared" si="3"/>
        <v>658999.49230505922</v>
      </c>
      <c r="P15" s="38">
        <f t="shared" si="4"/>
        <v>3196474.070194941</v>
      </c>
      <c r="Q15" s="55">
        <f>AVERAGE(H15,I15,K15)</f>
        <v>1358623</v>
      </c>
      <c r="R15" s="54">
        <f t="shared" si="5"/>
        <v>1358623</v>
      </c>
      <c r="S15" s="38">
        <f t="shared" si="6"/>
        <v>6793115</v>
      </c>
    </row>
    <row r="16" spans="1:19" ht="135" x14ac:dyDescent="0.25">
      <c r="A16" s="197">
        <v>3</v>
      </c>
      <c r="B16" s="196" t="s">
        <v>660</v>
      </c>
      <c r="C16" s="196" t="s">
        <v>116</v>
      </c>
      <c r="D16" s="197" t="s">
        <v>680</v>
      </c>
      <c r="E16" s="201" t="s">
        <v>681</v>
      </c>
      <c r="F16" s="4">
        <f>1+1+1+1+1+1</f>
        <v>6</v>
      </c>
      <c r="G16" s="5" t="s">
        <v>663</v>
      </c>
      <c r="H16" s="21">
        <v>7900000</v>
      </c>
      <c r="I16" s="27">
        <v>12527100</v>
      </c>
      <c r="J16" s="28">
        <v>8142575</v>
      </c>
      <c r="K16" s="30">
        <v>6500000</v>
      </c>
      <c r="L16" s="38">
        <f t="shared" si="0"/>
        <v>8767418.75</v>
      </c>
      <c r="M16" s="6">
        <f t="shared" si="1"/>
        <v>2608910.1101940856</v>
      </c>
      <c r="N16" s="39">
        <f t="shared" si="2"/>
        <v>0.29756878102737888</v>
      </c>
      <c r="O16" s="38">
        <f t="shared" si="3"/>
        <v>6158508.6398059148</v>
      </c>
      <c r="P16" s="38">
        <f t="shared" si="4"/>
        <v>11376328.860194085</v>
      </c>
      <c r="Q16" s="57">
        <f>AVERAGE(H16,J16,K16)</f>
        <v>7514191.666666667</v>
      </c>
      <c r="R16" s="54">
        <f t="shared" si="5"/>
        <v>7514192</v>
      </c>
      <c r="S16" s="38">
        <f t="shared" si="6"/>
        <v>45085152</v>
      </c>
    </row>
    <row r="17" spans="1:22" ht="246.6" customHeight="1" x14ac:dyDescent="0.25">
      <c r="A17" s="197">
        <v>3</v>
      </c>
      <c r="B17" s="196" t="s">
        <v>660</v>
      </c>
      <c r="C17" s="196" t="s">
        <v>116</v>
      </c>
      <c r="D17" s="197" t="s">
        <v>682</v>
      </c>
      <c r="E17" s="201" t="s">
        <v>683</v>
      </c>
      <c r="F17" s="4">
        <f>6+5</f>
        <v>11</v>
      </c>
      <c r="G17" s="5" t="s">
        <v>663</v>
      </c>
      <c r="H17" s="22">
        <v>7500000</v>
      </c>
      <c r="I17" s="27">
        <v>12225300</v>
      </c>
      <c r="J17" s="28">
        <v>5896450</v>
      </c>
      <c r="K17" s="30">
        <v>7100000</v>
      </c>
      <c r="L17" s="38">
        <f t="shared" si="0"/>
        <v>8180437.5</v>
      </c>
      <c r="M17" s="6">
        <f t="shared" si="1"/>
        <v>2781357.6976526529</v>
      </c>
      <c r="N17" s="39">
        <f t="shared" si="2"/>
        <v>0.3400010937865674</v>
      </c>
      <c r="O17" s="38">
        <f t="shared" si="3"/>
        <v>5399079.8023473471</v>
      </c>
      <c r="P17" s="38">
        <f t="shared" si="4"/>
        <v>10961795.197652653</v>
      </c>
      <c r="Q17" s="58">
        <f>AVERAGE(H17,J17,K17)</f>
        <v>6832150</v>
      </c>
      <c r="R17" s="54">
        <f t="shared" si="5"/>
        <v>6832150</v>
      </c>
      <c r="S17" s="38">
        <f t="shared" si="6"/>
        <v>75153650</v>
      </c>
    </row>
    <row r="18" spans="1:22" ht="261.75" customHeight="1" x14ac:dyDescent="0.25">
      <c r="A18" s="197">
        <v>3</v>
      </c>
      <c r="B18" s="196" t="s">
        <v>660</v>
      </c>
      <c r="C18" s="196" t="s">
        <v>116</v>
      </c>
      <c r="D18" s="197" t="s">
        <v>684</v>
      </c>
      <c r="E18" s="198" t="s">
        <v>685</v>
      </c>
      <c r="F18" s="4">
        <f>1+1</f>
        <v>2</v>
      </c>
      <c r="G18" s="5" t="s">
        <v>663</v>
      </c>
      <c r="H18" s="22">
        <v>2923076</v>
      </c>
      <c r="I18" s="27">
        <v>3290000</v>
      </c>
      <c r="J18" s="28">
        <v>2767464</v>
      </c>
      <c r="K18" s="30">
        <v>19200000</v>
      </c>
      <c r="L18" s="38">
        <f t="shared" si="0"/>
        <v>7045135</v>
      </c>
      <c r="M18" s="6">
        <f t="shared" si="1"/>
        <v>8106203.8304040525</v>
      </c>
      <c r="N18" s="39">
        <f t="shared" si="2"/>
        <v>1.1506101487628062</v>
      </c>
      <c r="O18" s="38">
        <f>L18-M18</f>
        <v>-1061068.8304040525</v>
      </c>
      <c r="P18" s="38">
        <f t="shared" si="4"/>
        <v>15151338.830404053</v>
      </c>
      <c r="Q18" s="55">
        <f>AVERAGE(H18:J18)</f>
        <v>2993513.3333333335</v>
      </c>
      <c r="R18" s="54">
        <f t="shared" si="5"/>
        <v>2993513</v>
      </c>
      <c r="S18" s="38">
        <f t="shared" si="6"/>
        <v>5987026</v>
      </c>
    </row>
    <row r="19" spans="1:22" ht="350.25" customHeight="1" x14ac:dyDescent="0.25">
      <c r="A19" s="195">
        <v>3</v>
      </c>
      <c r="B19" s="196" t="s">
        <v>686</v>
      </c>
      <c r="C19" s="196" t="s">
        <v>116</v>
      </c>
      <c r="D19" s="197" t="s">
        <v>668</v>
      </c>
      <c r="E19" s="198" t="s">
        <v>669</v>
      </c>
      <c r="F19" s="4">
        <v>1</v>
      </c>
      <c r="G19" s="5" t="s">
        <v>663</v>
      </c>
      <c r="H19" s="22">
        <v>16769230</v>
      </c>
      <c r="I19" s="40">
        <v>12681800</v>
      </c>
      <c r="J19" s="28">
        <v>15395625</v>
      </c>
      <c r="K19" s="30">
        <v>22000000</v>
      </c>
      <c r="L19" s="38">
        <f t="shared" ref="L19" si="7">AVERAGE(H19:K19)</f>
        <v>16711663.75</v>
      </c>
      <c r="M19" s="6">
        <f t="shared" ref="M19" si="8">STDEVA(H19:K19)</f>
        <v>3913292.475706731</v>
      </c>
      <c r="N19" s="39">
        <f t="shared" ref="N19" si="9">M19/L19</f>
        <v>0.23416534309498244</v>
      </c>
      <c r="O19" s="38">
        <f t="shared" ref="O19" si="10">L19-M19</f>
        <v>12798371.27429327</v>
      </c>
      <c r="P19" s="38">
        <f t="shared" ref="P19" si="11">L19+M19</f>
        <v>20624956.22570673</v>
      </c>
      <c r="Q19" s="55">
        <f>AVERAGE(H19:J19)</f>
        <v>14948885</v>
      </c>
      <c r="R19" s="54">
        <f t="shared" si="5"/>
        <v>14948885</v>
      </c>
      <c r="S19" s="38">
        <f t="shared" si="6"/>
        <v>14948885</v>
      </c>
    </row>
    <row r="20" spans="1:22" ht="96" customHeight="1" x14ac:dyDescent="0.25">
      <c r="A20" s="197">
        <v>3</v>
      </c>
      <c r="B20" s="196" t="s">
        <v>686</v>
      </c>
      <c r="C20" s="196" t="s">
        <v>116</v>
      </c>
      <c r="D20" s="197" t="s">
        <v>674</v>
      </c>
      <c r="E20" s="199" t="s">
        <v>675</v>
      </c>
      <c r="F20" s="4">
        <v>1</v>
      </c>
      <c r="G20" s="5" t="s">
        <v>663</v>
      </c>
      <c r="H20" s="22">
        <v>384615</v>
      </c>
      <c r="I20" s="27">
        <v>530300</v>
      </c>
      <c r="J20" s="28">
        <v>375519.375</v>
      </c>
      <c r="K20" s="30">
        <v>650000</v>
      </c>
      <c r="L20" s="38">
        <f>AVERAGE(H20:K20)</f>
        <v>485108.59375</v>
      </c>
      <c r="M20" s="6">
        <f>STDEVA(H20:K20)</f>
        <v>130818.19229370772</v>
      </c>
      <c r="N20" s="39">
        <f t="shared" ref="N20" si="12">M20/L20</f>
        <v>0.26966785165039703</v>
      </c>
      <c r="O20" s="38">
        <f t="shared" ref="O20" si="13">L20-M20</f>
        <v>354290.40145629225</v>
      </c>
      <c r="P20" s="38">
        <f t="shared" ref="P20" si="14">L20+M20</f>
        <v>615926.78604370775</v>
      </c>
      <c r="Q20" s="55">
        <f>AVERAGE(H20:J20)</f>
        <v>430144.79166666669</v>
      </c>
      <c r="R20" s="54">
        <f t="shared" si="5"/>
        <v>430145</v>
      </c>
      <c r="S20" s="38">
        <f t="shared" si="6"/>
        <v>430145</v>
      </c>
    </row>
    <row r="21" spans="1:22" ht="408.75" customHeight="1" x14ac:dyDescent="0.25">
      <c r="A21" s="197">
        <v>3</v>
      </c>
      <c r="B21" s="196" t="s">
        <v>687</v>
      </c>
      <c r="C21" s="196" t="s">
        <v>116</v>
      </c>
      <c r="D21" s="197" t="s">
        <v>688</v>
      </c>
      <c r="E21" s="198" t="s">
        <v>689</v>
      </c>
      <c r="F21" s="4">
        <v>1</v>
      </c>
      <c r="G21" s="5" t="s">
        <v>663</v>
      </c>
      <c r="H21" s="22">
        <v>3646153</v>
      </c>
      <c r="I21" s="27">
        <v>3681700</v>
      </c>
      <c r="J21" s="28">
        <v>1896562.5</v>
      </c>
      <c r="K21" s="30">
        <v>3600000</v>
      </c>
      <c r="L21" s="38">
        <f t="shared" si="0"/>
        <v>3206103.875</v>
      </c>
      <c r="M21" s="6">
        <f t="shared" si="1"/>
        <v>873668.06752816366</v>
      </c>
      <c r="N21" s="39">
        <f t="shared" si="2"/>
        <v>0.27250148516418971</v>
      </c>
      <c r="O21" s="38">
        <f t="shared" si="3"/>
        <v>2332435.8074718365</v>
      </c>
      <c r="P21" s="38">
        <f t="shared" si="4"/>
        <v>4079771.9425281635</v>
      </c>
      <c r="Q21" s="55">
        <f>AVERAGE(H21,I21,K21)</f>
        <v>3642617.6666666665</v>
      </c>
      <c r="R21" s="54">
        <f t="shared" si="5"/>
        <v>3642618</v>
      </c>
      <c r="S21" s="38">
        <f t="shared" si="6"/>
        <v>3642618</v>
      </c>
    </row>
    <row r="22" spans="1:22" ht="408.6" customHeight="1" x14ac:dyDescent="0.25">
      <c r="A22" s="195">
        <v>3</v>
      </c>
      <c r="B22" s="196" t="s">
        <v>687</v>
      </c>
      <c r="C22" s="196" t="s">
        <v>116</v>
      </c>
      <c r="D22" s="197" t="s">
        <v>661</v>
      </c>
      <c r="E22" s="198" t="s">
        <v>662</v>
      </c>
      <c r="F22" s="4">
        <v>1</v>
      </c>
      <c r="G22" s="5" t="s">
        <v>663</v>
      </c>
      <c r="H22" s="21">
        <v>1600000</v>
      </c>
      <c r="I22" s="27">
        <v>1932100</v>
      </c>
      <c r="J22" s="28">
        <v>2777147.625</v>
      </c>
      <c r="K22" s="30">
        <v>1600000</v>
      </c>
      <c r="L22" s="38">
        <f>AVERAGE(H22:K22)</f>
        <v>1977311.90625</v>
      </c>
      <c r="M22" s="6">
        <f>STDEVA(H22:K22)</f>
        <v>555730.70296415617</v>
      </c>
      <c r="N22" s="39">
        <f>M22/L22</f>
        <v>0.28105363711591019</v>
      </c>
      <c r="O22" s="38">
        <f>L22-M22</f>
        <v>1421581.2032858438</v>
      </c>
      <c r="P22" s="38">
        <f>L22+M22</f>
        <v>2533042.6092141559</v>
      </c>
      <c r="Q22" s="54">
        <f>AVERAGE(H22,I22,K22)</f>
        <v>1710700</v>
      </c>
      <c r="R22" s="54">
        <f t="shared" si="5"/>
        <v>1710700</v>
      </c>
      <c r="S22" s="38">
        <f t="shared" si="6"/>
        <v>1710700</v>
      </c>
    </row>
    <row r="23" spans="1:22" ht="409.5" customHeight="1" x14ac:dyDescent="0.25">
      <c r="A23" s="197">
        <v>3</v>
      </c>
      <c r="B23" s="196" t="s">
        <v>687</v>
      </c>
      <c r="C23" s="196" t="s">
        <v>116</v>
      </c>
      <c r="D23" s="197" t="s">
        <v>664</v>
      </c>
      <c r="E23" s="200" t="s">
        <v>665</v>
      </c>
      <c r="F23" s="4">
        <v>2</v>
      </c>
      <c r="G23" s="5" t="s">
        <v>663</v>
      </c>
      <c r="H23" s="22">
        <v>2769230</v>
      </c>
      <c r="I23" s="27">
        <v>3300000</v>
      </c>
      <c r="J23" s="28">
        <v>7082285</v>
      </c>
      <c r="K23" s="30">
        <v>6220000</v>
      </c>
      <c r="L23" s="38">
        <f t="shared" ref="L23" si="15">AVERAGE(H23:K23)</f>
        <v>4842878.75</v>
      </c>
      <c r="M23" s="6">
        <f t="shared" ref="M23" si="16">STDEVA(H23:K23)</f>
        <v>2128528.2290289029</v>
      </c>
      <c r="N23" s="39">
        <f t="shared" ref="N23" si="17">M23/L23</f>
        <v>0.43951714236680051</v>
      </c>
      <c r="O23" s="38">
        <f t="shared" ref="O23" si="18">L23-M23</f>
        <v>2714350.5209710971</v>
      </c>
      <c r="P23" s="38">
        <f t="shared" ref="P23" si="19">L23+M23</f>
        <v>6971406.9790289029</v>
      </c>
      <c r="Q23" s="54">
        <f>AVERAGE(H23,I23)</f>
        <v>3034615</v>
      </c>
      <c r="R23" s="54">
        <f t="shared" si="5"/>
        <v>3034615</v>
      </c>
      <c r="S23" s="38">
        <f t="shared" si="6"/>
        <v>6069230</v>
      </c>
    </row>
    <row r="24" spans="1:22" ht="60.75" customHeight="1" x14ac:dyDescent="0.25">
      <c r="A24" s="195">
        <v>3</v>
      </c>
      <c r="B24" s="196" t="s">
        <v>687</v>
      </c>
      <c r="C24" s="196" t="s">
        <v>116</v>
      </c>
      <c r="D24" s="197" t="s">
        <v>690</v>
      </c>
      <c r="E24" s="199" t="s">
        <v>691</v>
      </c>
      <c r="F24" s="4">
        <f>1+1+1+1+1+1+1</f>
        <v>7</v>
      </c>
      <c r="G24" s="5" t="s">
        <v>663</v>
      </c>
      <c r="H24" s="22">
        <v>2923076</v>
      </c>
      <c r="I24" s="27">
        <v>3484000</v>
      </c>
      <c r="J24" s="28">
        <v>1875000</v>
      </c>
      <c r="K24" s="30">
        <v>2500000</v>
      </c>
      <c r="L24" s="38">
        <f t="shared" si="0"/>
        <v>2695519</v>
      </c>
      <c r="M24" s="6">
        <f t="shared" si="1"/>
        <v>679451.63780115114</v>
      </c>
      <c r="N24" s="39">
        <f t="shared" si="2"/>
        <v>0.25206709275696115</v>
      </c>
      <c r="O24" s="38">
        <f t="shared" si="3"/>
        <v>2016067.3621988487</v>
      </c>
      <c r="P24" s="38">
        <f t="shared" si="4"/>
        <v>3374970.6378011513</v>
      </c>
      <c r="Q24" s="55">
        <f>AVERAGE(H24,I24,K24)</f>
        <v>2969025.3333333335</v>
      </c>
      <c r="R24" s="54">
        <f t="shared" si="5"/>
        <v>2969025</v>
      </c>
      <c r="S24" s="38">
        <f t="shared" si="6"/>
        <v>20783175</v>
      </c>
    </row>
    <row r="25" spans="1:22" ht="317.25" customHeight="1" x14ac:dyDescent="0.25">
      <c r="A25" s="197">
        <v>3</v>
      </c>
      <c r="B25" s="196" t="s">
        <v>687</v>
      </c>
      <c r="C25" s="196" t="s">
        <v>116</v>
      </c>
      <c r="D25" s="197" t="s">
        <v>692</v>
      </c>
      <c r="E25" s="198" t="s">
        <v>693</v>
      </c>
      <c r="F25" s="4">
        <f>1+1+1+1+1+1+1+1+1+1+1</f>
        <v>11</v>
      </c>
      <c r="G25" s="5" t="s">
        <v>663</v>
      </c>
      <c r="H25" s="22">
        <v>14000000</v>
      </c>
      <c r="I25" s="27">
        <v>6155900</v>
      </c>
      <c r="J25" s="28">
        <v>7021000</v>
      </c>
      <c r="K25" s="30">
        <v>28300000</v>
      </c>
      <c r="L25" s="38">
        <f t="shared" si="0"/>
        <v>13869225</v>
      </c>
      <c r="M25" s="6">
        <f t="shared" si="1"/>
        <v>10241385.606246516</v>
      </c>
      <c r="N25" s="39">
        <f t="shared" si="2"/>
        <v>0.73842522608484007</v>
      </c>
      <c r="O25" s="38">
        <f t="shared" si="3"/>
        <v>3627839.3937534839</v>
      </c>
      <c r="P25" s="38">
        <f t="shared" si="4"/>
        <v>24110610.606246516</v>
      </c>
      <c r="Q25" s="59">
        <f>AVERAGE(I25,J25)</f>
        <v>6588450</v>
      </c>
      <c r="R25" s="54">
        <f t="shared" si="5"/>
        <v>6588450</v>
      </c>
      <c r="S25" s="38">
        <f t="shared" si="6"/>
        <v>72472950</v>
      </c>
    </row>
    <row r="26" spans="1:22" ht="256.89999999999998" customHeight="1" x14ac:dyDescent="0.25">
      <c r="A26" s="195">
        <v>3</v>
      </c>
      <c r="B26" s="196" t="s">
        <v>687</v>
      </c>
      <c r="C26" s="196" t="s">
        <v>116</v>
      </c>
      <c r="D26" s="197" t="s">
        <v>670</v>
      </c>
      <c r="E26" s="200" t="s">
        <v>694</v>
      </c>
      <c r="F26" s="4">
        <v>1</v>
      </c>
      <c r="G26" s="5" t="s">
        <v>663</v>
      </c>
      <c r="H26" s="22">
        <v>18000000</v>
      </c>
      <c r="I26" s="27">
        <v>12000000</v>
      </c>
      <c r="J26" s="28">
        <v>11721500</v>
      </c>
      <c r="K26" s="21">
        <v>26000000</v>
      </c>
      <c r="L26" s="38">
        <f>AVERAGE(H26:K26)</f>
        <v>16930375</v>
      </c>
      <c r="M26" s="6">
        <f t="shared" ref="M26" si="20">STDEVA(H26:K26)</f>
        <v>6704306.36947875</v>
      </c>
      <c r="N26" s="39">
        <f>M26/L26</f>
        <v>0.39599278630737655</v>
      </c>
      <c r="O26" s="38">
        <f>L26-M26</f>
        <v>10226068.630521249</v>
      </c>
      <c r="P26" s="38">
        <f>L26+M26</f>
        <v>23634681.369478751</v>
      </c>
      <c r="Q26" s="55">
        <f>AVERAGE(H26:J26)</f>
        <v>13907166.666666666</v>
      </c>
      <c r="R26" s="54">
        <f t="shared" si="5"/>
        <v>13907167</v>
      </c>
      <c r="S26" s="38">
        <f t="shared" si="6"/>
        <v>13907167</v>
      </c>
    </row>
    <row r="27" spans="1:22" ht="166.5" customHeight="1" x14ac:dyDescent="0.25">
      <c r="A27" s="195">
        <v>3</v>
      </c>
      <c r="B27" s="196" t="s">
        <v>687</v>
      </c>
      <c r="C27" s="196" t="s">
        <v>116</v>
      </c>
      <c r="D27" s="197" t="s">
        <v>678</v>
      </c>
      <c r="E27" s="198" t="s">
        <v>679</v>
      </c>
      <c r="F27" s="4">
        <v>5</v>
      </c>
      <c r="G27" s="5" t="s">
        <v>663</v>
      </c>
      <c r="H27" s="22">
        <v>1230769</v>
      </c>
      <c r="I27" s="27">
        <v>745100</v>
      </c>
      <c r="J27" s="28">
        <v>3635078.125</v>
      </c>
      <c r="K27" s="30">
        <v>2100000</v>
      </c>
      <c r="L27" s="38">
        <f t="shared" ref="L27" si="21">AVERAGE(H27:K27)</f>
        <v>1927736.78125</v>
      </c>
      <c r="M27" s="6">
        <f t="shared" ref="M27" si="22">STDEVA(H27:K27)</f>
        <v>1268737.2889449408</v>
      </c>
      <c r="N27" s="39">
        <f t="shared" ref="N27" si="23">M27/L27</f>
        <v>0.65814861307063666</v>
      </c>
      <c r="O27" s="38">
        <f t="shared" ref="O27" si="24">L27-M27</f>
        <v>658999.49230505922</v>
      </c>
      <c r="P27" s="38">
        <f t="shared" ref="P27" si="25">L27+M27</f>
        <v>3196474.070194941</v>
      </c>
      <c r="Q27" s="55">
        <f>AVERAGE(H27,I27,K27)</f>
        <v>1358623</v>
      </c>
      <c r="R27" s="54">
        <f t="shared" si="5"/>
        <v>1358623</v>
      </c>
      <c r="S27" s="38">
        <f t="shared" si="6"/>
        <v>6793115</v>
      </c>
    </row>
    <row r="28" spans="1:22" ht="182.45" customHeight="1" x14ac:dyDescent="0.25">
      <c r="A28" s="197">
        <v>3</v>
      </c>
      <c r="B28" s="196" t="s">
        <v>687</v>
      </c>
      <c r="C28" s="196" t="s">
        <v>116</v>
      </c>
      <c r="D28" s="197" t="s">
        <v>680</v>
      </c>
      <c r="E28" s="201" t="s">
        <v>681</v>
      </c>
      <c r="F28" s="4">
        <f>1+1+1+1+1+1+1+1+1+1+1+1+1+1+1+1+1+1+1+1+1+1</f>
        <v>22</v>
      </c>
      <c r="G28" s="5" t="s">
        <v>663</v>
      </c>
      <c r="H28" s="21">
        <v>7900000</v>
      </c>
      <c r="I28" s="27">
        <v>12527100</v>
      </c>
      <c r="J28" s="28">
        <v>8142575</v>
      </c>
      <c r="K28" s="30">
        <v>6500000</v>
      </c>
      <c r="L28" s="38">
        <f t="shared" ref="L28" si="26">AVERAGE(H28:K28)</f>
        <v>8767418.75</v>
      </c>
      <c r="M28" s="6">
        <f t="shared" ref="M28" si="27">STDEVA(H28:K28)</f>
        <v>2608910.1101940856</v>
      </c>
      <c r="N28" s="39">
        <f t="shared" ref="N28" si="28">M28/L28</f>
        <v>0.29756878102737888</v>
      </c>
      <c r="O28" s="38">
        <f t="shared" ref="O28" si="29">L28-M28</f>
        <v>6158508.6398059148</v>
      </c>
      <c r="P28" s="38">
        <f t="shared" ref="P28" si="30">L28+M28</f>
        <v>11376328.860194085</v>
      </c>
      <c r="Q28" s="57">
        <f>AVERAGE(H28,J28,K28)</f>
        <v>7514191.666666667</v>
      </c>
      <c r="R28" s="54">
        <f>ROUND(Q28,0)</f>
        <v>7514192</v>
      </c>
      <c r="S28" s="38">
        <f>R28*F28</f>
        <v>165312224</v>
      </c>
    </row>
    <row r="29" spans="1:22" ht="49.9" customHeight="1" x14ac:dyDescent="0.25">
      <c r="A29" s="236" t="s">
        <v>695</v>
      </c>
      <c r="B29" s="236"/>
      <c r="C29" s="236"/>
      <c r="D29" s="236"/>
      <c r="E29" s="236"/>
      <c r="F29" s="70">
        <f>SUM(F7:F28)</f>
        <v>93</v>
      </c>
      <c r="G29" s="71">
        <f>F29-17</f>
        <v>76</v>
      </c>
      <c r="H29" s="72"/>
      <c r="I29" s="71"/>
      <c r="J29" s="71"/>
      <c r="K29" s="71"/>
      <c r="L29" s="71"/>
      <c r="M29" s="71"/>
      <c r="N29" s="71"/>
      <c r="O29" s="71"/>
      <c r="P29" s="71"/>
      <c r="Q29" s="71"/>
      <c r="R29" s="71"/>
      <c r="S29" s="178">
        <f>SUM(S7:S28)</f>
        <v>493731986</v>
      </c>
      <c r="U29" s="179"/>
      <c r="V29" s="53"/>
    </row>
    <row r="30" spans="1:22" x14ac:dyDescent="0.25">
      <c r="S30" s="38"/>
      <c r="U30" s="78"/>
    </row>
    <row r="31" spans="1:22" ht="14.45" customHeight="1" x14ac:dyDescent="0.25">
      <c r="A31" s="237" t="s">
        <v>696</v>
      </c>
      <c r="B31" s="237"/>
      <c r="C31" s="237"/>
      <c r="D31" s="237"/>
      <c r="E31" s="237"/>
      <c r="F31" s="237"/>
      <c r="G31" s="237"/>
      <c r="H31" s="237"/>
      <c r="I31" s="237"/>
      <c r="J31" s="237"/>
      <c r="K31" s="237"/>
      <c r="L31" s="237"/>
      <c r="M31" s="237"/>
      <c r="N31" s="237"/>
      <c r="O31" s="237"/>
      <c r="P31" s="237"/>
      <c r="Q31" s="237"/>
      <c r="R31" s="237"/>
      <c r="S31" s="237"/>
    </row>
    <row r="32" spans="1:22" x14ac:dyDescent="0.25">
      <c r="A32" s="237"/>
      <c r="B32" s="237"/>
      <c r="C32" s="237"/>
      <c r="D32" s="237"/>
      <c r="E32" s="237"/>
      <c r="F32" s="237"/>
      <c r="G32" s="237"/>
      <c r="H32" s="237"/>
      <c r="I32" s="237"/>
      <c r="J32" s="237"/>
      <c r="K32" s="237"/>
      <c r="L32" s="237"/>
      <c r="M32" s="237"/>
      <c r="N32" s="237"/>
      <c r="O32" s="237"/>
      <c r="P32" s="237"/>
      <c r="Q32" s="237"/>
      <c r="R32" s="237"/>
      <c r="S32" s="237"/>
    </row>
    <row r="33" spans="1:19" x14ac:dyDescent="0.25">
      <c r="A33" s="237"/>
      <c r="B33" s="237"/>
      <c r="C33" s="237"/>
      <c r="D33" s="237"/>
      <c r="E33" s="237"/>
      <c r="F33" s="237"/>
      <c r="G33" s="237"/>
      <c r="H33" s="237"/>
      <c r="I33" s="237"/>
      <c r="J33" s="237"/>
      <c r="K33" s="237"/>
      <c r="L33" s="237"/>
      <c r="M33" s="237"/>
      <c r="N33" s="237"/>
      <c r="O33" s="237"/>
      <c r="P33" s="237"/>
      <c r="Q33" s="237"/>
      <c r="R33" s="237"/>
      <c r="S33" s="237"/>
    </row>
    <row r="34" spans="1:19" x14ac:dyDescent="0.25">
      <c r="A34" s="237"/>
      <c r="B34" s="237"/>
      <c r="C34" s="237"/>
      <c r="D34" s="237"/>
      <c r="E34" s="237"/>
      <c r="F34" s="237"/>
      <c r="G34" s="237"/>
      <c r="H34" s="237"/>
      <c r="I34" s="237"/>
      <c r="J34" s="237"/>
      <c r="K34" s="237"/>
      <c r="L34" s="237"/>
      <c r="M34" s="237"/>
      <c r="N34" s="237"/>
      <c r="O34" s="237"/>
      <c r="P34" s="237"/>
      <c r="Q34" s="237"/>
      <c r="R34" s="237"/>
      <c r="S34" s="237"/>
    </row>
    <row r="35" spans="1:19" x14ac:dyDescent="0.25">
      <c r="A35" s="237"/>
      <c r="B35" s="237"/>
      <c r="C35" s="237"/>
      <c r="D35" s="237"/>
      <c r="E35" s="237"/>
      <c r="F35" s="237"/>
      <c r="G35" s="237"/>
      <c r="H35" s="237"/>
      <c r="I35" s="237"/>
      <c r="J35" s="237"/>
      <c r="K35" s="237"/>
      <c r="L35" s="237"/>
      <c r="M35" s="237"/>
      <c r="N35" s="237"/>
      <c r="O35" s="237"/>
      <c r="P35" s="237"/>
      <c r="Q35" s="237"/>
      <c r="R35" s="237"/>
      <c r="S35" s="237"/>
    </row>
    <row r="36" spans="1:19" x14ac:dyDescent="0.25">
      <c r="A36" s="237"/>
      <c r="B36" s="237"/>
      <c r="C36" s="237"/>
      <c r="D36" s="237"/>
      <c r="E36" s="237"/>
      <c r="F36" s="237"/>
      <c r="G36" s="237"/>
      <c r="H36" s="237"/>
      <c r="I36" s="237"/>
      <c r="J36" s="237"/>
      <c r="K36" s="237"/>
      <c r="L36" s="237"/>
      <c r="M36" s="237"/>
      <c r="N36" s="237"/>
      <c r="O36" s="237"/>
      <c r="P36" s="237"/>
      <c r="Q36" s="237"/>
      <c r="R36" s="237"/>
      <c r="S36" s="237"/>
    </row>
  </sheetData>
  <autoFilter ref="A6:F36" xr:uid="{B8809561-E29B-4442-975F-48B6E4F5FA6C}"/>
  <mergeCells count="3">
    <mergeCell ref="A29:E29"/>
    <mergeCell ref="A31:S36"/>
    <mergeCell ref="A1:S5"/>
  </mergeCells>
  <conditionalFormatting sqref="H18:J18">
    <cfRule type="cellIs" dxfId="24" priority="28" operator="between">
      <formula>$O$18</formula>
      <formula>$P$18</formula>
    </cfRule>
  </conditionalFormatting>
  <conditionalFormatting sqref="H7:K7">
    <cfRule type="cellIs" dxfId="23" priority="31" operator="between">
      <formula>$O$7</formula>
      <formula>$P$7</formula>
    </cfRule>
  </conditionalFormatting>
  <conditionalFormatting sqref="H8:K8">
    <cfRule type="cellIs" dxfId="22" priority="3" operator="between">
      <formula>$O$8</formula>
      <formula>$P$8</formula>
    </cfRule>
  </conditionalFormatting>
  <conditionalFormatting sqref="H9:K9">
    <cfRule type="cellIs" dxfId="21" priority="29" operator="between">
      <formula>$O$9</formula>
      <formula>$P$9</formula>
    </cfRule>
  </conditionalFormatting>
  <conditionalFormatting sqref="H10:K10">
    <cfRule type="cellIs" dxfId="20" priority="13" operator="between">
      <formula>$O$10</formula>
      <formula>$P$10</formula>
    </cfRule>
  </conditionalFormatting>
  <conditionalFormatting sqref="H11:K11">
    <cfRule type="cellIs" dxfId="19" priority="6" operator="between">
      <formula>$O$11</formula>
      <formula>$P$11</formula>
    </cfRule>
  </conditionalFormatting>
  <conditionalFormatting sqref="H12:K12">
    <cfRule type="cellIs" dxfId="18" priority="19" operator="between">
      <formula>$O$12</formula>
      <formula>$P$12</formula>
    </cfRule>
  </conditionalFormatting>
  <conditionalFormatting sqref="H13:K13">
    <cfRule type="cellIs" dxfId="17" priority="26" operator="between">
      <formula>$O$13</formula>
      <formula>$P$13</formula>
    </cfRule>
  </conditionalFormatting>
  <conditionalFormatting sqref="H14:K14">
    <cfRule type="cellIs" dxfId="16" priority="10" operator="between">
      <formula>$O$14</formula>
      <formula>$P$14</formula>
    </cfRule>
  </conditionalFormatting>
  <conditionalFormatting sqref="H15:K15">
    <cfRule type="cellIs" dxfId="15" priority="18" operator="between">
      <formula>$O$15</formula>
      <formula>$P$15</formula>
    </cfRule>
  </conditionalFormatting>
  <conditionalFormatting sqref="H16:K16">
    <cfRule type="cellIs" dxfId="14" priority="24" operator="between">
      <formula>$O$16</formula>
      <formula>$P$16</formula>
    </cfRule>
  </conditionalFormatting>
  <conditionalFormatting sqref="H17:K17">
    <cfRule type="cellIs" dxfId="13" priority="21" operator="between">
      <formula>$O$17</formula>
      <formula>$P$17</formula>
    </cfRule>
  </conditionalFormatting>
  <conditionalFormatting sqref="H19:K19">
    <cfRule type="cellIs" dxfId="12" priority="12" operator="between">
      <formula>$O$10</formula>
      <formula>$P$10</formula>
    </cfRule>
  </conditionalFormatting>
  <conditionalFormatting sqref="H20:K20">
    <cfRule type="cellIs" dxfId="11" priority="25" operator="between">
      <formula>$O$13</formula>
      <formula>$P$13</formula>
    </cfRule>
  </conditionalFormatting>
  <conditionalFormatting sqref="H21:K21">
    <cfRule type="cellIs" dxfId="10" priority="27" operator="between">
      <formula>$O$21</formula>
      <formula>$P$21</formula>
    </cfRule>
  </conditionalFormatting>
  <conditionalFormatting sqref="H22:K22">
    <cfRule type="cellIs" dxfId="9" priority="16" operator="between">
      <formula>$O$7</formula>
      <formula>$P$7</formula>
    </cfRule>
  </conditionalFormatting>
  <conditionalFormatting sqref="H23:K23">
    <cfRule type="cellIs" dxfId="8" priority="2" operator="between">
      <formula>$O$8</formula>
      <formula>$P$8</formula>
    </cfRule>
  </conditionalFormatting>
  <conditionalFormatting sqref="H24:K24">
    <cfRule type="cellIs" dxfId="7" priority="11" operator="between">
      <formula>$O$24</formula>
      <formula>"3$P$27"</formula>
    </cfRule>
  </conditionalFormatting>
  <conditionalFormatting sqref="H26:K26">
    <cfRule type="cellIs" dxfId="6" priority="5" operator="between">
      <formula>$O$11</formula>
      <formula>$P$11</formula>
    </cfRule>
  </conditionalFormatting>
  <conditionalFormatting sqref="H27:K27">
    <cfRule type="cellIs" dxfId="5" priority="17" operator="between">
      <formula>$O$15</formula>
      <formula>$P$15</formula>
    </cfRule>
  </conditionalFormatting>
  <conditionalFormatting sqref="H28:K28">
    <cfRule type="cellIs" dxfId="4" priority="22" operator="between">
      <formula>$O$16</formula>
      <formula>$P$16</formula>
    </cfRule>
  </conditionalFormatting>
  <conditionalFormatting sqref="I25:K25">
    <cfRule type="cellIs" dxfId="3" priority="8" operator="between">
      <formula>$O$25</formula>
      <formula>$P$25</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C7BFB5-B52E-427B-B2A0-5209BBC5E5E0}">
  <sheetPr>
    <tabColor rgb="FF92D050"/>
  </sheetPr>
  <dimension ref="A1:Y69"/>
  <sheetViews>
    <sheetView topLeftCell="H2" zoomScale="70" zoomScaleNormal="70" workbookViewId="0">
      <selection activeCell="R48" sqref="R48"/>
    </sheetView>
  </sheetViews>
  <sheetFormatPr baseColWidth="10" defaultColWidth="11.7109375" defaultRowHeight="11.25" x14ac:dyDescent="0.2"/>
  <cols>
    <col min="1" max="1" width="11.7109375" style="14"/>
    <col min="2" max="3" width="11.7109375" style="15"/>
    <col min="4" max="4" width="27.140625" style="10" customWidth="1"/>
    <col min="5" max="5" width="61.7109375" style="10" customWidth="1"/>
    <col min="6" max="6" width="15.7109375" style="10" customWidth="1"/>
    <col min="7" max="7" width="11.7109375" style="10"/>
    <col min="8" max="8" width="20.28515625" style="26" customWidth="1"/>
    <col min="9" max="9" width="22.5703125" style="10" customWidth="1"/>
    <col min="10" max="10" width="18.140625" style="10" customWidth="1"/>
    <col min="11" max="11" width="23.28515625" style="10" customWidth="1"/>
    <col min="12" max="12" width="16.7109375" style="48" customWidth="1"/>
    <col min="13" max="13" width="16" style="10" customWidth="1"/>
    <col min="14" max="14" width="15.28515625" style="10" customWidth="1"/>
    <col min="15" max="15" width="11.7109375" style="10" customWidth="1"/>
    <col min="16" max="16" width="16.42578125" style="10" customWidth="1"/>
    <col min="17" max="17" width="14.28515625" style="10" customWidth="1"/>
    <col min="18" max="18" width="18.28515625" style="15" customWidth="1"/>
    <col min="19" max="19" width="20.5703125" style="15" customWidth="1"/>
    <col min="20" max="20" width="22.85546875" style="10" customWidth="1"/>
    <col min="21" max="21" width="11.7109375" style="10"/>
    <col min="22" max="22" width="28.7109375" style="10" customWidth="1"/>
    <col min="23" max="23" width="21.7109375" style="10" customWidth="1"/>
    <col min="24" max="16384" width="11.7109375" style="10"/>
  </cols>
  <sheetData>
    <row r="1" spans="1:20" ht="10.9" customHeight="1" x14ac:dyDescent="0.2">
      <c r="A1" s="241" t="s">
        <v>697</v>
      </c>
      <c r="B1" s="241"/>
      <c r="C1" s="241"/>
      <c r="D1" s="241"/>
      <c r="E1" s="241"/>
      <c r="F1" s="241"/>
      <c r="G1" s="241"/>
      <c r="H1" s="241"/>
      <c r="I1" s="241"/>
      <c r="J1" s="241"/>
      <c r="K1" s="241"/>
      <c r="L1" s="241"/>
      <c r="M1" s="241"/>
      <c r="N1" s="241"/>
      <c r="O1" s="241"/>
      <c r="P1" s="241"/>
      <c r="Q1" s="241"/>
      <c r="R1" s="241"/>
      <c r="S1" s="241"/>
      <c r="T1" s="241"/>
    </row>
    <row r="2" spans="1:20" ht="30.6" customHeight="1" x14ac:dyDescent="0.2">
      <c r="A2" s="241"/>
      <c r="B2" s="241"/>
      <c r="C2" s="241"/>
      <c r="D2" s="241"/>
      <c r="E2" s="241"/>
      <c r="F2" s="241"/>
      <c r="G2" s="241"/>
      <c r="H2" s="241"/>
      <c r="I2" s="241"/>
      <c r="J2" s="241"/>
      <c r="K2" s="241"/>
      <c r="L2" s="241"/>
      <c r="M2" s="241"/>
      <c r="N2" s="241"/>
      <c r="O2" s="241"/>
      <c r="P2" s="241"/>
      <c r="Q2" s="241"/>
      <c r="R2" s="241"/>
      <c r="S2" s="241"/>
      <c r="T2" s="241"/>
    </row>
    <row r="3" spans="1:20" ht="10.9" customHeight="1" x14ac:dyDescent="0.2">
      <c r="A3" s="241"/>
      <c r="B3" s="241"/>
      <c r="C3" s="241"/>
      <c r="D3" s="241"/>
      <c r="E3" s="241"/>
      <c r="F3" s="241"/>
      <c r="G3" s="241"/>
      <c r="H3" s="241"/>
      <c r="I3" s="241"/>
      <c r="J3" s="241"/>
      <c r="K3" s="241"/>
      <c r="L3" s="241"/>
      <c r="M3" s="241"/>
      <c r="N3" s="241"/>
      <c r="O3" s="241"/>
      <c r="P3" s="241"/>
      <c r="Q3" s="241"/>
      <c r="R3" s="241"/>
      <c r="S3" s="241"/>
      <c r="T3" s="241"/>
    </row>
    <row r="4" spans="1:20" ht="10.9" customHeight="1" x14ac:dyDescent="0.2">
      <c r="A4" s="242"/>
      <c r="B4" s="242"/>
      <c r="C4" s="242"/>
      <c r="D4" s="242"/>
      <c r="E4" s="242"/>
      <c r="F4" s="242"/>
      <c r="G4" s="242"/>
      <c r="H4" s="242"/>
      <c r="I4" s="242"/>
      <c r="J4" s="242"/>
      <c r="K4" s="242"/>
      <c r="L4" s="242"/>
      <c r="M4" s="242"/>
      <c r="N4" s="242"/>
      <c r="O4" s="242"/>
      <c r="P4" s="242"/>
      <c r="Q4" s="242"/>
      <c r="R4" s="242"/>
      <c r="S4" s="242"/>
      <c r="T4" s="242"/>
    </row>
    <row r="5" spans="1:20" ht="39.6" customHeight="1" x14ac:dyDescent="0.2">
      <c r="A5" s="60" t="s">
        <v>4</v>
      </c>
      <c r="B5" s="61" t="s">
        <v>5</v>
      </c>
      <c r="C5" s="61" t="s">
        <v>6</v>
      </c>
      <c r="D5" s="61" t="s">
        <v>7</v>
      </c>
      <c r="E5" s="61" t="s">
        <v>9</v>
      </c>
      <c r="F5" s="62" t="s">
        <v>13</v>
      </c>
      <c r="G5" s="63" t="s">
        <v>24</v>
      </c>
      <c r="H5" s="64" t="s">
        <v>648</v>
      </c>
      <c r="I5" s="33" t="s">
        <v>649</v>
      </c>
      <c r="J5" s="34" t="s">
        <v>650</v>
      </c>
      <c r="K5" s="35" t="s">
        <v>651</v>
      </c>
      <c r="L5" s="49" t="s">
        <v>698</v>
      </c>
      <c r="M5" s="37" t="s">
        <v>652</v>
      </c>
      <c r="N5" s="37" t="s">
        <v>653</v>
      </c>
      <c r="O5" s="37" t="s">
        <v>654</v>
      </c>
      <c r="P5" s="37" t="s">
        <v>655</v>
      </c>
      <c r="Q5" s="37" t="s">
        <v>656</v>
      </c>
      <c r="R5" s="37" t="s">
        <v>699</v>
      </c>
      <c r="S5" s="36" t="s">
        <v>658</v>
      </c>
      <c r="T5" s="37" t="s">
        <v>659</v>
      </c>
    </row>
    <row r="6" spans="1:20" s="18" customFormat="1" ht="406.15" customHeight="1" x14ac:dyDescent="0.25">
      <c r="A6" s="16">
        <v>3</v>
      </c>
      <c r="B6" s="17" t="s">
        <v>660</v>
      </c>
      <c r="C6" s="17" t="s">
        <v>116</v>
      </c>
      <c r="D6" s="202" t="s">
        <v>688</v>
      </c>
      <c r="E6" s="198" t="s">
        <v>689</v>
      </c>
      <c r="F6" s="17">
        <v>6</v>
      </c>
      <c r="G6" s="65" t="s">
        <v>663</v>
      </c>
      <c r="H6" s="22">
        <v>3646153</v>
      </c>
      <c r="I6" s="73">
        <v>3681700</v>
      </c>
      <c r="J6" s="74">
        <v>1896562.5</v>
      </c>
      <c r="K6" s="75">
        <v>3600000</v>
      </c>
      <c r="L6" s="16"/>
      <c r="M6" s="41">
        <f>AVERAGE(H6:K6)</f>
        <v>3206103.875</v>
      </c>
      <c r="N6" s="16">
        <f>STDEVA(H6:K6)</f>
        <v>873668.06752816366</v>
      </c>
      <c r="O6" s="42">
        <f>N6/M6</f>
        <v>0.27250148516418971</v>
      </c>
      <c r="P6" s="41">
        <f>M6-N6</f>
        <v>2332435.8074718365</v>
      </c>
      <c r="Q6" s="41">
        <f t="shared" ref="Q6:Q47" si="0">M6+N6</f>
        <v>4079771.9425281635</v>
      </c>
      <c r="R6" s="46">
        <f>AVERAGE(H6,I6,K6)</f>
        <v>3642617.6666666665</v>
      </c>
      <c r="S6" s="54">
        <f>ROUND(R6,0)</f>
        <v>3642618</v>
      </c>
      <c r="T6" s="43">
        <f>S6*F6</f>
        <v>21855708</v>
      </c>
    </row>
    <row r="7" spans="1:20" s="18" customFormat="1" ht="193.9" customHeight="1" x14ac:dyDescent="0.25">
      <c r="A7" s="11">
        <v>3</v>
      </c>
      <c r="B7" s="7" t="s">
        <v>687</v>
      </c>
      <c r="C7" s="7" t="s">
        <v>116</v>
      </c>
      <c r="D7" s="203" t="s">
        <v>700</v>
      </c>
      <c r="E7" s="200" t="s">
        <v>701</v>
      </c>
      <c r="F7" s="12">
        <v>1</v>
      </c>
      <c r="G7" s="5" t="s">
        <v>663</v>
      </c>
      <c r="H7" s="24">
        <v>4769230.76</v>
      </c>
      <c r="I7" s="73">
        <v>3113400</v>
      </c>
      <c r="J7" s="74">
        <v>2528750</v>
      </c>
      <c r="K7" s="75">
        <v>2820000</v>
      </c>
      <c r="L7" s="19"/>
      <c r="M7" s="41">
        <f>AVERAGE(H7:K7)</f>
        <v>3307845.19</v>
      </c>
      <c r="N7" s="16">
        <f>STDEVA(H7:K7)</f>
        <v>1003068.4524008706</v>
      </c>
      <c r="O7" s="42">
        <f>N7/M7</f>
        <v>0.30323923726335894</v>
      </c>
      <c r="P7" s="41">
        <f>M7-N7</f>
        <v>2304776.7375991293</v>
      </c>
      <c r="Q7" s="41">
        <f t="shared" ref="Q7" si="1">M7+N7</f>
        <v>4310913.6424008701</v>
      </c>
      <c r="R7" s="45">
        <f>AVERAGE(I7:K7)</f>
        <v>2820716.6666666665</v>
      </c>
      <c r="S7" s="54">
        <f t="shared" ref="S7:S60" si="2">ROUND(R7,0)</f>
        <v>2820717</v>
      </c>
      <c r="T7" s="43">
        <f t="shared" ref="T7:T60" si="3">S7*F7</f>
        <v>2820717</v>
      </c>
    </row>
    <row r="8" spans="1:20" s="15" customFormat="1" ht="188.45" customHeight="1" x14ac:dyDescent="0.25">
      <c r="A8" s="11">
        <v>3</v>
      </c>
      <c r="B8" s="7" t="s">
        <v>660</v>
      </c>
      <c r="C8" s="7" t="s">
        <v>116</v>
      </c>
      <c r="D8" s="203" t="s">
        <v>700</v>
      </c>
      <c r="E8" s="198" t="s">
        <v>701</v>
      </c>
      <c r="F8" s="12">
        <v>1</v>
      </c>
      <c r="G8" s="5" t="s">
        <v>663</v>
      </c>
      <c r="H8" s="24">
        <v>4769230.76</v>
      </c>
      <c r="I8" s="73">
        <v>3113400</v>
      </c>
      <c r="J8" s="74">
        <v>2528750</v>
      </c>
      <c r="K8" s="75">
        <v>2820000</v>
      </c>
      <c r="L8" s="19"/>
      <c r="M8" s="41">
        <f>AVERAGE(H8:K8)</f>
        <v>3307845.19</v>
      </c>
      <c r="N8" s="16">
        <f>STDEVA(H8:K8)</f>
        <v>1003068.4524008706</v>
      </c>
      <c r="O8" s="42">
        <f>N8/M8</f>
        <v>0.30323923726335894</v>
      </c>
      <c r="P8" s="41">
        <f>M8-N8</f>
        <v>2304776.7375991293</v>
      </c>
      <c r="Q8" s="41">
        <f t="shared" si="0"/>
        <v>4310913.6424008701</v>
      </c>
      <c r="R8" s="45">
        <f>AVERAGE(I8:K8)</f>
        <v>2820716.6666666665</v>
      </c>
      <c r="S8" s="54">
        <f t="shared" si="2"/>
        <v>2820717</v>
      </c>
      <c r="T8" s="43">
        <f t="shared" si="3"/>
        <v>2820717</v>
      </c>
    </row>
    <row r="9" spans="1:20" s="20" customFormat="1" ht="73.900000000000006" customHeight="1" x14ac:dyDescent="0.25">
      <c r="A9" s="11">
        <v>3</v>
      </c>
      <c r="B9" s="12" t="s">
        <v>660</v>
      </c>
      <c r="C9" s="12" t="s">
        <v>116</v>
      </c>
      <c r="D9" s="203" t="s">
        <v>672</v>
      </c>
      <c r="E9" s="204" t="s">
        <v>673</v>
      </c>
      <c r="F9" s="12">
        <v>40</v>
      </c>
      <c r="G9" s="5" t="s">
        <v>663</v>
      </c>
      <c r="H9" s="22">
        <v>369230</v>
      </c>
      <c r="I9" s="27">
        <v>373200</v>
      </c>
      <c r="J9" s="28">
        <v>445060</v>
      </c>
      <c r="K9" s="21">
        <v>445000</v>
      </c>
      <c r="L9" s="11"/>
      <c r="M9" s="44">
        <f>AVERAGE(H9:K9)</f>
        <v>408122.5</v>
      </c>
      <c r="N9" s="6">
        <f>STDEVA(I9:K9)</f>
        <v>41471.080686827212</v>
      </c>
      <c r="O9" s="39">
        <f>N9/M9</f>
        <v>0.10161429641058067</v>
      </c>
      <c r="P9" s="38">
        <f>M9-N9</f>
        <v>366651.41931317281</v>
      </c>
      <c r="Q9" s="38">
        <f t="shared" si="0"/>
        <v>449593.58068682719</v>
      </c>
      <c r="R9" s="38">
        <f>AVERAGE(H9:K9)</f>
        <v>408122.5</v>
      </c>
      <c r="S9" s="54">
        <f t="shared" si="2"/>
        <v>408123</v>
      </c>
      <c r="T9" s="43">
        <f t="shared" si="3"/>
        <v>16324920</v>
      </c>
    </row>
    <row r="10" spans="1:20" s="15" customFormat="1" ht="211.15" customHeight="1" x14ac:dyDescent="0.25">
      <c r="A10" s="11">
        <v>3</v>
      </c>
      <c r="B10" s="7" t="s">
        <v>660</v>
      </c>
      <c r="C10" s="7" t="s">
        <v>116</v>
      </c>
      <c r="D10" s="205" t="s">
        <v>678</v>
      </c>
      <c r="E10" s="204" t="s">
        <v>679</v>
      </c>
      <c r="F10" s="12">
        <v>5</v>
      </c>
      <c r="G10" s="5" t="s">
        <v>663</v>
      </c>
      <c r="H10" s="22">
        <v>1230769</v>
      </c>
      <c r="I10" s="27">
        <v>745100</v>
      </c>
      <c r="J10" s="28">
        <v>3635078.125</v>
      </c>
      <c r="K10" s="21">
        <v>2100000</v>
      </c>
      <c r="L10" s="19"/>
      <c r="M10" s="38">
        <f>AVERAGE(H10:K10)</f>
        <v>1927736.78125</v>
      </c>
      <c r="N10" s="6">
        <f>STDEVA(H10:K10)</f>
        <v>1268737.2889449408</v>
      </c>
      <c r="O10" s="39">
        <f t="shared" ref="O10:O40" si="4">N10/M10</f>
        <v>0.65814861307063666</v>
      </c>
      <c r="P10" s="38">
        <f t="shared" ref="P10:P40" si="5">M10-N10</f>
        <v>658999.49230505922</v>
      </c>
      <c r="Q10" s="38">
        <f t="shared" si="0"/>
        <v>3196474.070194941</v>
      </c>
      <c r="R10" s="66">
        <f>AVERAGE(H10,I10,K10)</f>
        <v>1358623</v>
      </c>
      <c r="S10" s="54">
        <f t="shared" si="2"/>
        <v>1358623</v>
      </c>
      <c r="T10" s="43">
        <f t="shared" si="3"/>
        <v>6793115</v>
      </c>
    </row>
    <row r="11" spans="1:20" s="15" customFormat="1" ht="43.9" customHeight="1" x14ac:dyDescent="0.25">
      <c r="A11" s="11">
        <v>4</v>
      </c>
      <c r="B11" s="7" t="s">
        <v>660</v>
      </c>
      <c r="C11" s="7" t="s">
        <v>170</v>
      </c>
      <c r="D11" s="203" t="s">
        <v>702</v>
      </c>
      <c r="E11" s="206" t="s">
        <v>703</v>
      </c>
      <c r="F11" s="12">
        <v>4</v>
      </c>
      <c r="G11" s="5" t="s">
        <v>663</v>
      </c>
      <c r="H11" s="24">
        <v>676923.07</v>
      </c>
      <c r="I11" s="73">
        <v>452700</v>
      </c>
      <c r="J11" s="19"/>
      <c r="K11" s="75"/>
      <c r="L11" s="51">
        <v>1071000</v>
      </c>
      <c r="M11" s="46">
        <f t="shared" ref="M11:M16" si="6">AVERAGE(H11,I11,L11)</f>
        <v>733541.02333333332</v>
      </c>
      <c r="N11" s="19">
        <f t="shared" ref="N11:N16" si="7">STDEVA(H11,I11,L11)</f>
        <v>313014.24405247392</v>
      </c>
      <c r="O11" s="47">
        <f t="shared" si="4"/>
        <v>0.42671675352263838</v>
      </c>
      <c r="P11" s="67">
        <f t="shared" si="5"/>
        <v>420526.77928085939</v>
      </c>
      <c r="Q11" s="67">
        <f t="shared" si="0"/>
        <v>1046555.2673858072</v>
      </c>
      <c r="R11" s="46">
        <f>AVERAGE(H11:I11)</f>
        <v>564811.53499999992</v>
      </c>
      <c r="S11" s="54">
        <f t="shared" si="2"/>
        <v>564812</v>
      </c>
      <c r="T11" s="43">
        <f t="shared" si="3"/>
        <v>2259248</v>
      </c>
    </row>
    <row r="12" spans="1:20" s="15" customFormat="1" ht="45" x14ac:dyDescent="0.25">
      <c r="A12" s="11">
        <v>4</v>
      </c>
      <c r="B12" s="7" t="s">
        <v>660</v>
      </c>
      <c r="C12" s="7" t="s">
        <v>170</v>
      </c>
      <c r="D12" s="203" t="s">
        <v>704</v>
      </c>
      <c r="E12" s="206" t="s">
        <v>705</v>
      </c>
      <c r="F12" s="12">
        <v>10</v>
      </c>
      <c r="G12" s="5" t="s">
        <v>663</v>
      </c>
      <c r="H12" s="24">
        <v>54923.07</v>
      </c>
      <c r="I12" s="73">
        <v>61400</v>
      </c>
      <c r="J12" s="19"/>
      <c r="K12" s="21"/>
      <c r="L12" s="51">
        <v>213010</v>
      </c>
      <c r="M12" s="46">
        <f t="shared" si="6"/>
        <v>109777.69</v>
      </c>
      <c r="N12" s="19">
        <f t="shared" si="7"/>
        <v>89460.438331746933</v>
      </c>
      <c r="O12" s="47">
        <f t="shared" si="4"/>
        <v>0.81492367284961931</v>
      </c>
      <c r="P12" s="67">
        <f t="shared" si="5"/>
        <v>20317.25166825307</v>
      </c>
      <c r="Q12" s="67">
        <f t="shared" si="0"/>
        <v>199238.12833174694</v>
      </c>
      <c r="R12" s="46">
        <f>AVERAGE(H12:I12)</f>
        <v>58161.535000000003</v>
      </c>
      <c r="S12" s="54">
        <f t="shared" si="2"/>
        <v>58162</v>
      </c>
      <c r="T12" s="43">
        <f t="shared" si="3"/>
        <v>581620</v>
      </c>
    </row>
    <row r="13" spans="1:20" s="15" customFormat="1" ht="45" x14ac:dyDescent="0.25">
      <c r="A13" s="11">
        <v>4</v>
      </c>
      <c r="B13" s="7" t="s">
        <v>660</v>
      </c>
      <c r="C13" s="7" t="s">
        <v>170</v>
      </c>
      <c r="D13" s="203" t="s">
        <v>706</v>
      </c>
      <c r="E13" s="206" t="s">
        <v>707</v>
      </c>
      <c r="F13" s="12">
        <v>4</v>
      </c>
      <c r="G13" s="5" t="s">
        <v>663</v>
      </c>
      <c r="H13" s="24">
        <v>120000</v>
      </c>
      <c r="I13" s="73">
        <v>71900</v>
      </c>
      <c r="J13" s="19"/>
      <c r="K13" s="21"/>
      <c r="L13" s="51">
        <v>271320</v>
      </c>
      <c r="M13" s="46">
        <f t="shared" si="6"/>
        <v>154406.66666666666</v>
      </c>
      <c r="N13" s="19">
        <f t="shared" si="7"/>
        <v>104067.03672793483</v>
      </c>
      <c r="O13" s="47">
        <f t="shared" si="4"/>
        <v>0.6739802041876527</v>
      </c>
      <c r="P13" s="67">
        <f t="shared" si="5"/>
        <v>50339.629938731829</v>
      </c>
      <c r="Q13" s="67">
        <f t="shared" si="0"/>
        <v>258473.70339460147</v>
      </c>
      <c r="R13" s="46">
        <f>AVERAGE(H13,I13,L13)</f>
        <v>154406.66666666666</v>
      </c>
      <c r="S13" s="54">
        <f t="shared" si="2"/>
        <v>154407</v>
      </c>
      <c r="T13" s="43">
        <f t="shared" si="3"/>
        <v>617628</v>
      </c>
    </row>
    <row r="14" spans="1:20" s="15" customFormat="1" ht="132.6" customHeight="1" x14ac:dyDescent="0.25">
      <c r="A14" s="11">
        <v>4</v>
      </c>
      <c r="B14" s="7" t="s">
        <v>660</v>
      </c>
      <c r="C14" s="7" t="s">
        <v>170</v>
      </c>
      <c r="D14" s="203" t="s">
        <v>708</v>
      </c>
      <c r="E14" s="198" t="s">
        <v>709</v>
      </c>
      <c r="F14" s="12">
        <v>10</v>
      </c>
      <c r="G14" s="5" t="s">
        <v>710</v>
      </c>
      <c r="H14" s="24">
        <v>75000</v>
      </c>
      <c r="I14" s="73">
        <v>80000</v>
      </c>
      <c r="J14" s="19"/>
      <c r="K14" s="21"/>
      <c r="L14" s="51">
        <v>123760</v>
      </c>
      <c r="M14" s="46">
        <f t="shared" si="6"/>
        <v>92920</v>
      </c>
      <c r="N14" s="19">
        <f t="shared" si="7"/>
        <v>26824.973438943049</v>
      </c>
      <c r="O14" s="47">
        <f t="shared" si="4"/>
        <v>0.28868890915780293</v>
      </c>
      <c r="P14" s="67">
        <f t="shared" si="5"/>
        <v>66095.026561056948</v>
      </c>
      <c r="Q14" s="67">
        <f t="shared" si="0"/>
        <v>119744.97343894305</v>
      </c>
      <c r="R14" s="46">
        <f>AVERAGE(H14,I14,L14)</f>
        <v>92920</v>
      </c>
      <c r="S14" s="54">
        <f t="shared" si="2"/>
        <v>92920</v>
      </c>
      <c r="T14" s="43">
        <f t="shared" si="3"/>
        <v>929200</v>
      </c>
    </row>
    <row r="15" spans="1:20" s="15" customFormat="1" ht="91.15" customHeight="1" x14ac:dyDescent="0.25">
      <c r="A15" s="11">
        <v>4</v>
      </c>
      <c r="B15" s="7" t="s">
        <v>660</v>
      </c>
      <c r="C15" s="7" t="s">
        <v>170</v>
      </c>
      <c r="D15" s="203" t="s">
        <v>711</v>
      </c>
      <c r="E15" s="198" t="s">
        <v>712</v>
      </c>
      <c r="F15" s="12">
        <v>40</v>
      </c>
      <c r="G15" s="5" t="s">
        <v>663</v>
      </c>
      <c r="H15" s="24">
        <v>20000</v>
      </c>
      <c r="I15" s="73">
        <v>18000</v>
      </c>
      <c r="J15" s="19"/>
      <c r="K15" s="21"/>
      <c r="L15" s="24">
        <v>15470</v>
      </c>
      <c r="M15" s="46">
        <f t="shared" si="6"/>
        <v>17823.333333333332</v>
      </c>
      <c r="N15" s="19">
        <f t="shared" si="7"/>
        <v>2270.1615214194153</v>
      </c>
      <c r="O15" s="47">
        <f t="shared" si="4"/>
        <v>0.12737019944376746</v>
      </c>
      <c r="P15" s="67">
        <f t="shared" si="5"/>
        <v>15553.171811913917</v>
      </c>
      <c r="Q15" s="67">
        <f t="shared" si="0"/>
        <v>20093.494854752746</v>
      </c>
      <c r="R15" s="46">
        <f>AVERAGE(H15,I15,L15)</f>
        <v>17823.333333333332</v>
      </c>
      <c r="S15" s="54">
        <f t="shared" si="2"/>
        <v>17823</v>
      </c>
      <c r="T15" s="43">
        <f t="shared" si="3"/>
        <v>712920</v>
      </c>
    </row>
    <row r="16" spans="1:20" s="15" customFormat="1" ht="91.15" customHeight="1" x14ac:dyDescent="0.25">
      <c r="A16" s="11">
        <v>4</v>
      </c>
      <c r="B16" s="7" t="s">
        <v>660</v>
      </c>
      <c r="C16" s="7" t="s">
        <v>170</v>
      </c>
      <c r="D16" s="203" t="s">
        <v>713</v>
      </c>
      <c r="E16" s="198" t="s">
        <v>714</v>
      </c>
      <c r="F16" s="12">
        <v>20</v>
      </c>
      <c r="G16" s="5" t="s">
        <v>715</v>
      </c>
      <c r="H16" s="24">
        <v>33000</v>
      </c>
      <c r="I16" s="73">
        <v>35000</v>
      </c>
      <c r="J16" s="19"/>
      <c r="K16" s="21"/>
      <c r="L16" s="51">
        <v>24276</v>
      </c>
      <c r="M16" s="46">
        <f t="shared" si="6"/>
        <v>30758.666666666668</v>
      </c>
      <c r="N16" s="19">
        <f t="shared" si="7"/>
        <v>5702.5192093787155</v>
      </c>
      <c r="O16" s="47">
        <f t="shared" si="4"/>
        <v>0.18539552676899893</v>
      </c>
      <c r="P16" s="67">
        <f t="shared" si="5"/>
        <v>25056.147457287952</v>
      </c>
      <c r="Q16" s="67">
        <f t="shared" si="0"/>
        <v>36461.185876045383</v>
      </c>
      <c r="R16" s="46">
        <f t="shared" ref="R16:R21" si="8">AVERAGE(H16,I16,L16)</f>
        <v>30758.666666666668</v>
      </c>
      <c r="S16" s="54">
        <f t="shared" si="2"/>
        <v>30759</v>
      </c>
      <c r="T16" s="43">
        <f t="shared" si="3"/>
        <v>615180</v>
      </c>
    </row>
    <row r="17" spans="1:20" s="15" customFormat="1" ht="95.45" customHeight="1" x14ac:dyDescent="0.25">
      <c r="A17" s="11">
        <v>3</v>
      </c>
      <c r="B17" s="7" t="s">
        <v>686</v>
      </c>
      <c r="C17" s="7" t="s">
        <v>116</v>
      </c>
      <c r="D17" s="203" t="s">
        <v>716</v>
      </c>
      <c r="E17" s="198" t="s">
        <v>717</v>
      </c>
      <c r="F17" s="12">
        <v>50</v>
      </c>
      <c r="G17" s="5" t="s">
        <v>663</v>
      </c>
      <c r="H17" s="24">
        <v>256923.07</v>
      </c>
      <c r="I17" s="73">
        <v>197400</v>
      </c>
      <c r="J17" s="74">
        <v>170690.625</v>
      </c>
      <c r="K17" s="75">
        <v>210000</v>
      </c>
      <c r="L17" s="19"/>
      <c r="M17" s="41">
        <f>AVERAGE(H17:K17)</f>
        <v>208753.42375000002</v>
      </c>
      <c r="N17" s="16">
        <f>STDEVA(H17:K17)</f>
        <v>36053.412467833819</v>
      </c>
      <c r="O17" s="42">
        <f t="shared" si="4"/>
        <v>0.17270812530965168</v>
      </c>
      <c r="P17" s="41">
        <f t="shared" si="5"/>
        <v>172700.0112821662</v>
      </c>
      <c r="Q17" s="41">
        <f t="shared" si="0"/>
        <v>244806.83621783383</v>
      </c>
      <c r="R17" s="45">
        <f>AVERAGE(I1,K17)</f>
        <v>210000</v>
      </c>
      <c r="S17" s="54">
        <f t="shared" si="2"/>
        <v>210000</v>
      </c>
      <c r="T17" s="43">
        <f t="shared" si="3"/>
        <v>10500000</v>
      </c>
    </row>
    <row r="18" spans="1:20" s="15" customFormat="1" ht="61.9" customHeight="1" x14ac:dyDescent="0.25">
      <c r="A18" s="11">
        <v>4</v>
      </c>
      <c r="B18" s="7" t="s">
        <v>686</v>
      </c>
      <c r="C18" s="7" t="s">
        <v>170</v>
      </c>
      <c r="D18" s="203" t="s">
        <v>718</v>
      </c>
      <c r="E18" s="198" t="s">
        <v>719</v>
      </c>
      <c r="F18" s="12">
        <v>20</v>
      </c>
      <c r="G18" s="5" t="s">
        <v>663</v>
      </c>
      <c r="H18" s="24">
        <v>360000</v>
      </c>
      <c r="I18" s="73">
        <v>475700</v>
      </c>
      <c r="J18" s="19"/>
      <c r="K18" s="21"/>
      <c r="L18" s="19">
        <v>452200</v>
      </c>
      <c r="M18" s="46">
        <f t="shared" ref="M18:M40" si="9">AVERAGE(H18,I18,L18)</f>
        <v>429300</v>
      </c>
      <c r="N18" s="19">
        <f t="shared" ref="N18:N40" si="10">STDEVA(H18,I18,L18)</f>
        <v>61154.967091807026</v>
      </c>
      <c r="O18" s="47">
        <f t="shared" si="4"/>
        <v>0.14245275353320994</v>
      </c>
      <c r="P18" s="67">
        <f t="shared" si="5"/>
        <v>368145.03290819295</v>
      </c>
      <c r="Q18" s="67">
        <f t="shared" si="0"/>
        <v>490454.96709180705</v>
      </c>
      <c r="R18" s="46">
        <f t="shared" si="8"/>
        <v>429300</v>
      </c>
      <c r="S18" s="54">
        <f t="shared" si="2"/>
        <v>429300</v>
      </c>
      <c r="T18" s="43">
        <f t="shared" si="3"/>
        <v>8586000</v>
      </c>
    </row>
    <row r="19" spans="1:20" s="15" customFormat="1" ht="61.9" customHeight="1" x14ac:dyDescent="0.25">
      <c r="A19" s="11">
        <v>4</v>
      </c>
      <c r="B19" s="7" t="s">
        <v>686</v>
      </c>
      <c r="C19" s="7" t="s">
        <v>170</v>
      </c>
      <c r="D19" s="203" t="s">
        <v>720</v>
      </c>
      <c r="E19" s="198" t="s">
        <v>721</v>
      </c>
      <c r="F19" s="12">
        <v>20</v>
      </c>
      <c r="G19" s="5" t="s">
        <v>663</v>
      </c>
      <c r="H19" s="24">
        <v>400000</v>
      </c>
      <c r="I19" s="73">
        <v>249300</v>
      </c>
      <c r="J19" s="19"/>
      <c r="K19" s="21"/>
      <c r="L19" s="51">
        <v>357000</v>
      </c>
      <c r="M19" s="46">
        <f t="shared" si="9"/>
        <v>335433.33333333331</v>
      </c>
      <c r="N19" s="19">
        <f t="shared" si="10"/>
        <v>77630.299067653628</v>
      </c>
      <c r="O19" s="47">
        <f t="shared" si="4"/>
        <v>0.23143287012119734</v>
      </c>
      <c r="P19" s="67">
        <f t="shared" si="5"/>
        <v>257803.03426567969</v>
      </c>
      <c r="Q19" s="67">
        <f t="shared" si="0"/>
        <v>413063.63240098697</v>
      </c>
      <c r="R19" s="46">
        <f t="shared" si="8"/>
        <v>335433.33333333331</v>
      </c>
      <c r="S19" s="54">
        <f t="shared" si="2"/>
        <v>335433</v>
      </c>
      <c r="T19" s="43">
        <f t="shared" si="3"/>
        <v>6708660</v>
      </c>
    </row>
    <row r="20" spans="1:20" s="15" customFormat="1" ht="110.45" customHeight="1" x14ac:dyDescent="0.25">
      <c r="A20" s="11">
        <v>4</v>
      </c>
      <c r="B20" s="7" t="s">
        <v>686</v>
      </c>
      <c r="C20" s="7" t="s">
        <v>170</v>
      </c>
      <c r="D20" s="203" t="s">
        <v>722</v>
      </c>
      <c r="E20" s="198" t="s">
        <v>723</v>
      </c>
      <c r="F20" s="12">
        <v>20</v>
      </c>
      <c r="G20" s="5" t="s">
        <v>663</v>
      </c>
      <c r="H20" s="24">
        <v>136923.07692307691</v>
      </c>
      <c r="I20" s="73">
        <v>150000</v>
      </c>
      <c r="J20" s="19"/>
      <c r="K20" s="21"/>
      <c r="L20" s="51">
        <v>60452</v>
      </c>
      <c r="M20" s="46">
        <f t="shared" si="9"/>
        <v>115791.6923076923</v>
      </c>
      <c r="N20" s="19">
        <f t="shared" si="10"/>
        <v>48369.542460338518</v>
      </c>
      <c r="O20" s="47">
        <f t="shared" si="4"/>
        <v>0.41772895357472223</v>
      </c>
      <c r="P20" s="67">
        <f t="shared" si="5"/>
        <v>67422.149847353779</v>
      </c>
      <c r="Q20" s="67">
        <f t="shared" si="0"/>
        <v>164161.23476803082</v>
      </c>
      <c r="R20" s="46">
        <f t="shared" si="8"/>
        <v>115791.6923076923</v>
      </c>
      <c r="S20" s="54">
        <f t="shared" si="2"/>
        <v>115792</v>
      </c>
      <c r="T20" s="43">
        <f t="shared" si="3"/>
        <v>2315840</v>
      </c>
    </row>
    <row r="21" spans="1:20" s="15" customFormat="1" ht="95.45" customHeight="1" x14ac:dyDescent="0.25">
      <c r="A21" s="11">
        <v>4</v>
      </c>
      <c r="B21" s="7" t="s">
        <v>686</v>
      </c>
      <c r="C21" s="7" t="s">
        <v>170</v>
      </c>
      <c r="D21" s="203" t="s">
        <v>724</v>
      </c>
      <c r="E21" s="198" t="s">
        <v>725</v>
      </c>
      <c r="F21" s="12">
        <v>20</v>
      </c>
      <c r="G21" s="5" t="s">
        <v>663</v>
      </c>
      <c r="H21" s="24">
        <v>11600</v>
      </c>
      <c r="I21" s="73">
        <v>12000</v>
      </c>
      <c r="J21" s="19"/>
      <c r="K21" s="21"/>
      <c r="L21" s="51">
        <v>8568</v>
      </c>
      <c r="M21" s="46">
        <f t="shared" si="9"/>
        <v>10722.666666666666</v>
      </c>
      <c r="N21" s="19">
        <f t="shared" si="10"/>
        <v>1876.6835996867835</v>
      </c>
      <c r="O21" s="47">
        <f t="shared" si="4"/>
        <v>0.17502023125653912</v>
      </c>
      <c r="P21" s="67">
        <f t="shared" si="5"/>
        <v>8845.983066979883</v>
      </c>
      <c r="Q21" s="67">
        <f t="shared" si="0"/>
        <v>12599.350266353449</v>
      </c>
      <c r="R21" s="46">
        <f t="shared" si="8"/>
        <v>10722.666666666666</v>
      </c>
      <c r="S21" s="54">
        <f t="shared" si="2"/>
        <v>10723</v>
      </c>
      <c r="T21" s="43">
        <f t="shared" si="3"/>
        <v>214460</v>
      </c>
    </row>
    <row r="22" spans="1:20" s="15" customFormat="1" ht="105.6" customHeight="1" x14ac:dyDescent="0.25">
      <c r="A22" s="11">
        <v>4</v>
      </c>
      <c r="B22" s="7" t="s">
        <v>686</v>
      </c>
      <c r="C22" s="7" t="s">
        <v>170</v>
      </c>
      <c r="D22" s="203" t="s">
        <v>726</v>
      </c>
      <c r="E22" s="198" t="s">
        <v>727</v>
      </c>
      <c r="F22" s="12">
        <v>20</v>
      </c>
      <c r="G22" s="5" t="s">
        <v>728</v>
      </c>
      <c r="H22" s="24">
        <v>16600</v>
      </c>
      <c r="I22" s="73">
        <v>15000</v>
      </c>
      <c r="J22" s="19"/>
      <c r="K22" s="21"/>
      <c r="L22" s="51">
        <v>86870</v>
      </c>
      <c r="M22" s="46">
        <f t="shared" si="9"/>
        <v>39490</v>
      </c>
      <c r="N22" s="19">
        <f t="shared" si="10"/>
        <v>41040.081627599131</v>
      </c>
      <c r="O22" s="47">
        <f t="shared" si="4"/>
        <v>1.0392525101949641</v>
      </c>
      <c r="P22" s="67">
        <f t="shared" si="5"/>
        <v>-1550.081627599131</v>
      </c>
      <c r="Q22" s="67">
        <f t="shared" si="0"/>
        <v>80530.081627599138</v>
      </c>
      <c r="R22" s="46">
        <f>AVERAGE(H22,I22)</f>
        <v>15800</v>
      </c>
      <c r="S22" s="54">
        <f t="shared" si="2"/>
        <v>15800</v>
      </c>
      <c r="T22" s="43">
        <f t="shared" si="3"/>
        <v>316000</v>
      </c>
    </row>
    <row r="23" spans="1:20" s="15" customFormat="1" ht="100.9" customHeight="1" x14ac:dyDescent="0.25">
      <c r="A23" s="11">
        <v>4</v>
      </c>
      <c r="B23" s="7" t="s">
        <v>686</v>
      </c>
      <c r="C23" s="7" t="s">
        <v>170</v>
      </c>
      <c r="D23" s="203" t="s">
        <v>729</v>
      </c>
      <c r="E23" s="198" t="s">
        <v>730</v>
      </c>
      <c r="F23" s="12">
        <v>2</v>
      </c>
      <c r="G23" s="5" t="s">
        <v>663</v>
      </c>
      <c r="H23" s="24">
        <v>200000</v>
      </c>
      <c r="I23" s="73">
        <v>234100</v>
      </c>
      <c r="J23" s="19"/>
      <c r="K23" s="21"/>
      <c r="L23" s="51">
        <v>209202</v>
      </c>
      <c r="M23" s="46">
        <f t="shared" si="9"/>
        <v>214434</v>
      </c>
      <c r="N23" s="19">
        <f t="shared" si="10"/>
        <v>17641.793219511444</v>
      </c>
      <c r="O23" s="47">
        <f t="shared" si="4"/>
        <v>8.2271436523645713E-2</v>
      </c>
      <c r="P23" s="67">
        <f t="shared" si="5"/>
        <v>196792.20678048854</v>
      </c>
      <c r="Q23" s="67">
        <f t="shared" si="0"/>
        <v>232075.79321951146</v>
      </c>
      <c r="R23" s="46">
        <f>AVERAGE(H23,I23,L23)</f>
        <v>214434</v>
      </c>
      <c r="S23" s="54">
        <f t="shared" si="2"/>
        <v>214434</v>
      </c>
      <c r="T23" s="43">
        <f t="shared" si="3"/>
        <v>428868</v>
      </c>
    </row>
    <row r="24" spans="1:20" s="15" customFormat="1" ht="91.15" customHeight="1" x14ac:dyDescent="0.25">
      <c r="A24" s="11">
        <v>4</v>
      </c>
      <c r="B24" s="7" t="s">
        <v>686</v>
      </c>
      <c r="C24" s="7" t="s">
        <v>170</v>
      </c>
      <c r="D24" s="203" t="s">
        <v>731</v>
      </c>
      <c r="E24" s="198" t="s">
        <v>732</v>
      </c>
      <c r="F24" s="12">
        <v>20</v>
      </c>
      <c r="G24" s="5" t="s">
        <v>663</v>
      </c>
      <c r="H24" s="24">
        <v>20000</v>
      </c>
      <c r="I24" s="73">
        <v>22000</v>
      </c>
      <c r="J24" s="19"/>
      <c r="K24" s="21"/>
      <c r="L24" s="51">
        <v>95438</v>
      </c>
      <c r="M24" s="46">
        <f t="shared" si="9"/>
        <v>45812.666666666664</v>
      </c>
      <c r="N24" s="19">
        <f t="shared" si="10"/>
        <v>42988.431947831428</v>
      </c>
      <c r="O24" s="47">
        <f t="shared" si="4"/>
        <v>0.93835253600528445</v>
      </c>
      <c r="P24" s="67">
        <f t="shared" si="5"/>
        <v>2824.234718835236</v>
      </c>
      <c r="Q24" s="67">
        <f t="shared" si="0"/>
        <v>88801.0986144981</v>
      </c>
      <c r="R24" s="46">
        <f>AVERAGE(H24,I24)</f>
        <v>21000</v>
      </c>
      <c r="S24" s="54">
        <f t="shared" si="2"/>
        <v>21000</v>
      </c>
      <c r="T24" s="43">
        <f t="shared" si="3"/>
        <v>420000</v>
      </c>
    </row>
    <row r="25" spans="1:20" s="15" customFormat="1" ht="86.45" customHeight="1" x14ac:dyDescent="0.25">
      <c r="A25" s="11">
        <v>4</v>
      </c>
      <c r="B25" s="7" t="s">
        <v>686</v>
      </c>
      <c r="C25" s="7" t="s">
        <v>170</v>
      </c>
      <c r="D25" s="203" t="s">
        <v>733</v>
      </c>
      <c r="E25" s="198" t="s">
        <v>734</v>
      </c>
      <c r="F25" s="12">
        <v>8</v>
      </c>
      <c r="G25" s="5" t="s">
        <v>592</v>
      </c>
      <c r="H25" s="24">
        <v>27600</v>
      </c>
      <c r="I25" s="73">
        <v>29800</v>
      </c>
      <c r="J25" s="19"/>
      <c r="K25" s="21"/>
      <c r="L25" s="24">
        <v>28560</v>
      </c>
      <c r="M25" s="46">
        <f t="shared" si="9"/>
        <v>28653.333333333332</v>
      </c>
      <c r="N25" s="19">
        <f t="shared" si="10"/>
        <v>1102.9656990737897</v>
      </c>
      <c r="O25" s="47">
        <f t="shared" si="4"/>
        <v>3.8493451573073163E-2</v>
      </c>
      <c r="P25" s="67">
        <f t="shared" si="5"/>
        <v>27550.367634259543</v>
      </c>
      <c r="Q25" s="67">
        <f t="shared" si="0"/>
        <v>29756.299032407122</v>
      </c>
      <c r="R25" s="46">
        <f t="shared" ref="R25:R31" si="11">AVERAGE(H25,I25,L25)</f>
        <v>28653.333333333332</v>
      </c>
      <c r="S25" s="54">
        <f t="shared" si="2"/>
        <v>28653</v>
      </c>
      <c r="T25" s="43">
        <f t="shared" si="3"/>
        <v>229224</v>
      </c>
    </row>
    <row r="26" spans="1:20" s="15" customFormat="1" ht="110.45" customHeight="1" x14ac:dyDescent="0.25">
      <c r="A26" s="11">
        <v>4</v>
      </c>
      <c r="B26" s="7" t="s">
        <v>686</v>
      </c>
      <c r="C26" s="7" t="s">
        <v>170</v>
      </c>
      <c r="D26" s="203" t="s">
        <v>735</v>
      </c>
      <c r="E26" s="198" t="s">
        <v>736</v>
      </c>
      <c r="F26" s="12">
        <v>10</v>
      </c>
      <c r="G26" s="5" t="s">
        <v>663</v>
      </c>
      <c r="H26" s="24">
        <v>13846</v>
      </c>
      <c r="I26" s="73">
        <v>15000</v>
      </c>
      <c r="J26" s="19"/>
      <c r="K26" s="21"/>
      <c r="L26" s="51">
        <v>47838</v>
      </c>
      <c r="M26" s="46">
        <f t="shared" si="9"/>
        <v>25561.333333333332</v>
      </c>
      <c r="N26" s="19">
        <f t="shared" si="10"/>
        <v>19300.785925276032</v>
      </c>
      <c r="O26" s="47">
        <f t="shared" si="4"/>
        <v>0.75507743174362441</v>
      </c>
      <c r="P26" s="67">
        <f t="shared" si="5"/>
        <v>6260.5474080573003</v>
      </c>
      <c r="Q26" s="67">
        <f t="shared" si="0"/>
        <v>44862.119258609368</v>
      </c>
      <c r="R26" s="46">
        <f t="shared" si="11"/>
        <v>25561.333333333332</v>
      </c>
      <c r="S26" s="54">
        <f t="shared" si="2"/>
        <v>25561</v>
      </c>
      <c r="T26" s="43">
        <f t="shared" si="3"/>
        <v>255610</v>
      </c>
    </row>
    <row r="27" spans="1:20" s="15" customFormat="1" ht="110.45" customHeight="1" x14ac:dyDescent="0.25">
      <c r="A27" s="11">
        <v>4</v>
      </c>
      <c r="B27" s="7" t="s">
        <v>686</v>
      </c>
      <c r="C27" s="7" t="s">
        <v>170</v>
      </c>
      <c r="D27" s="203" t="s">
        <v>737</v>
      </c>
      <c r="E27" s="198" t="s">
        <v>738</v>
      </c>
      <c r="F27" s="12">
        <v>60</v>
      </c>
      <c r="G27" s="5" t="s">
        <v>663</v>
      </c>
      <c r="H27" s="24">
        <v>19230</v>
      </c>
      <c r="I27" s="73">
        <v>15200</v>
      </c>
      <c r="J27" s="19"/>
      <c r="K27" s="21"/>
      <c r="L27" s="24">
        <v>22610</v>
      </c>
      <c r="M27" s="46">
        <f t="shared" si="9"/>
        <v>19013.333333333332</v>
      </c>
      <c r="N27" s="19">
        <f t="shared" si="10"/>
        <v>3709.7484191429171</v>
      </c>
      <c r="O27" s="47">
        <f t="shared" si="4"/>
        <v>0.19511299539671725</v>
      </c>
      <c r="P27" s="67">
        <f t="shared" si="5"/>
        <v>15303.584914190415</v>
      </c>
      <c r="Q27" s="67">
        <f t="shared" si="0"/>
        <v>22723.08175247625</v>
      </c>
      <c r="R27" s="46">
        <f t="shared" si="11"/>
        <v>19013.333333333332</v>
      </c>
      <c r="S27" s="54">
        <f t="shared" si="2"/>
        <v>19013</v>
      </c>
      <c r="T27" s="43">
        <f t="shared" si="3"/>
        <v>1140780</v>
      </c>
    </row>
    <row r="28" spans="1:20" s="15" customFormat="1" ht="110.45" customHeight="1" x14ac:dyDescent="0.25">
      <c r="A28" s="11">
        <v>4</v>
      </c>
      <c r="B28" s="7" t="s">
        <v>686</v>
      </c>
      <c r="C28" s="7" t="s">
        <v>170</v>
      </c>
      <c r="D28" s="203" t="s">
        <v>739</v>
      </c>
      <c r="E28" s="198" t="s">
        <v>740</v>
      </c>
      <c r="F28" s="12">
        <v>60</v>
      </c>
      <c r="G28" s="5" t="s">
        <v>715</v>
      </c>
      <c r="H28" s="24">
        <v>26000</v>
      </c>
      <c r="I28" s="73">
        <v>25000</v>
      </c>
      <c r="J28" s="19"/>
      <c r="K28" s="21"/>
      <c r="L28" s="51">
        <v>15470</v>
      </c>
      <c r="M28" s="46">
        <f>AVERAGE(H28,I28,L28)</f>
        <v>22156.666666666668</v>
      </c>
      <c r="N28" s="19">
        <f t="shared" si="10"/>
        <v>5812.3689949394447</v>
      </c>
      <c r="O28" s="52">
        <f t="shared" si="4"/>
        <v>0.26233047968735268</v>
      </c>
      <c r="P28" s="67">
        <f t="shared" si="5"/>
        <v>16344.297671727223</v>
      </c>
      <c r="Q28" s="67">
        <f t="shared" si="0"/>
        <v>27969.035661606111</v>
      </c>
      <c r="R28" s="46">
        <f t="shared" si="11"/>
        <v>22156.666666666668</v>
      </c>
      <c r="S28" s="54">
        <f t="shared" si="2"/>
        <v>22157</v>
      </c>
      <c r="T28" s="43">
        <f t="shared" si="3"/>
        <v>1329420</v>
      </c>
    </row>
    <row r="29" spans="1:20" s="15" customFormat="1" ht="87" customHeight="1" x14ac:dyDescent="0.25">
      <c r="A29" s="11">
        <v>4</v>
      </c>
      <c r="B29" s="7" t="s">
        <v>686</v>
      </c>
      <c r="C29" s="7" t="s">
        <v>170</v>
      </c>
      <c r="D29" s="203" t="s">
        <v>741</v>
      </c>
      <c r="E29" s="198" t="s">
        <v>742</v>
      </c>
      <c r="F29" s="12">
        <v>50</v>
      </c>
      <c r="G29" s="5" t="s">
        <v>592</v>
      </c>
      <c r="H29" s="24">
        <v>8000</v>
      </c>
      <c r="I29" s="73">
        <v>8000</v>
      </c>
      <c r="J29" s="19"/>
      <c r="K29" s="21"/>
      <c r="L29" s="51">
        <v>3332</v>
      </c>
      <c r="M29" s="46">
        <f t="shared" si="9"/>
        <v>6444</v>
      </c>
      <c r="N29" s="19">
        <f t="shared" si="10"/>
        <v>2695.0710565771733</v>
      </c>
      <c r="O29" s="47">
        <f t="shared" si="4"/>
        <v>0.41822952460849988</v>
      </c>
      <c r="P29" s="67">
        <f t="shared" si="5"/>
        <v>3748.9289434228267</v>
      </c>
      <c r="Q29" s="67">
        <f t="shared" si="0"/>
        <v>9139.0710565771733</v>
      </c>
      <c r="R29" s="46">
        <f t="shared" si="11"/>
        <v>6444</v>
      </c>
      <c r="S29" s="54">
        <f t="shared" si="2"/>
        <v>6444</v>
      </c>
      <c r="T29" s="43">
        <f t="shared" si="3"/>
        <v>322200</v>
      </c>
    </row>
    <row r="30" spans="1:20" s="15" customFormat="1" ht="85.9" customHeight="1" x14ac:dyDescent="0.25">
      <c r="A30" s="11">
        <v>4</v>
      </c>
      <c r="B30" s="7" t="s">
        <v>686</v>
      </c>
      <c r="C30" s="7" t="s">
        <v>170</v>
      </c>
      <c r="D30" s="203" t="s">
        <v>743</v>
      </c>
      <c r="E30" s="198" t="s">
        <v>744</v>
      </c>
      <c r="F30" s="12">
        <v>60</v>
      </c>
      <c r="G30" s="5" t="s">
        <v>663</v>
      </c>
      <c r="H30" s="24">
        <v>58300</v>
      </c>
      <c r="I30" s="73">
        <v>61000</v>
      </c>
      <c r="J30" s="19"/>
      <c r="K30" s="21"/>
      <c r="L30" s="24">
        <v>111622</v>
      </c>
      <c r="M30" s="46">
        <f t="shared" si="9"/>
        <v>76974</v>
      </c>
      <c r="N30" s="19">
        <f t="shared" si="10"/>
        <v>30036.401715252112</v>
      </c>
      <c r="O30" s="52">
        <f t="shared" si="4"/>
        <v>0.39021490003445464</v>
      </c>
      <c r="P30" s="67">
        <f t="shared" si="5"/>
        <v>46937.598284747888</v>
      </c>
      <c r="Q30" s="67">
        <f t="shared" si="0"/>
        <v>107010.40171525211</v>
      </c>
      <c r="R30" s="46">
        <f t="shared" si="11"/>
        <v>76974</v>
      </c>
      <c r="S30" s="54">
        <f t="shared" si="2"/>
        <v>76974</v>
      </c>
      <c r="T30" s="43">
        <f t="shared" si="3"/>
        <v>4618440</v>
      </c>
    </row>
    <row r="31" spans="1:20" s="15" customFormat="1" ht="87.75" customHeight="1" x14ac:dyDescent="0.25">
      <c r="A31" s="11">
        <v>4</v>
      </c>
      <c r="B31" s="7" t="s">
        <v>686</v>
      </c>
      <c r="C31" s="7" t="s">
        <v>170</v>
      </c>
      <c r="D31" s="203" t="s">
        <v>745</v>
      </c>
      <c r="E31" s="198" t="s">
        <v>746</v>
      </c>
      <c r="F31" s="12">
        <v>100</v>
      </c>
      <c r="G31" s="5" t="s">
        <v>663</v>
      </c>
      <c r="H31" s="24">
        <v>4000</v>
      </c>
      <c r="I31" s="73">
        <v>1400</v>
      </c>
      <c r="J31" s="19"/>
      <c r="K31" s="21"/>
      <c r="L31" s="51">
        <v>2856</v>
      </c>
      <c r="M31" s="46">
        <f t="shared" si="9"/>
        <v>2752</v>
      </c>
      <c r="N31" s="19">
        <f t="shared" si="10"/>
        <v>1303.1162649587334</v>
      </c>
      <c r="O31" s="47">
        <f t="shared" si="4"/>
        <v>0.47351608465070255</v>
      </c>
      <c r="P31" s="67">
        <f t="shared" si="5"/>
        <v>1448.8837350412666</v>
      </c>
      <c r="Q31" s="67">
        <f t="shared" si="0"/>
        <v>4055.1162649587332</v>
      </c>
      <c r="R31" s="46">
        <f t="shared" si="11"/>
        <v>2752</v>
      </c>
      <c r="S31" s="54">
        <f t="shared" si="2"/>
        <v>2752</v>
      </c>
      <c r="T31" s="43">
        <f t="shared" si="3"/>
        <v>275200</v>
      </c>
    </row>
    <row r="32" spans="1:20" s="15" customFormat="1" ht="72" customHeight="1" x14ac:dyDescent="0.25">
      <c r="A32" s="11">
        <v>4</v>
      </c>
      <c r="B32" s="7" t="s">
        <v>686</v>
      </c>
      <c r="C32" s="7" t="s">
        <v>170</v>
      </c>
      <c r="D32" s="203" t="s">
        <v>747</v>
      </c>
      <c r="E32" s="198" t="s">
        <v>748</v>
      </c>
      <c r="F32" s="12">
        <v>30</v>
      </c>
      <c r="G32" s="5" t="s">
        <v>663</v>
      </c>
      <c r="H32" s="24">
        <v>30000</v>
      </c>
      <c r="I32" s="73">
        <v>39700</v>
      </c>
      <c r="J32" s="19"/>
      <c r="K32" s="19"/>
      <c r="L32" s="51">
        <v>257040</v>
      </c>
      <c r="M32" s="46">
        <f t="shared" si="9"/>
        <v>108913.33333333333</v>
      </c>
      <c r="N32" s="19">
        <f t="shared" si="10"/>
        <v>128373.10673709401</v>
      </c>
      <c r="O32" s="47">
        <f t="shared" si="4"/>
        <v>1.1786720946663465</v>
      </c>
      <c r="P32" s="67">
        <f t="shared" si="5"/>
        <v>-19459.773403760686</v>
      </c>
      <c r="Q32" s="67">
        <f t="shared" si="0"/>
        <v>237286.44007042734</v>
      </c>
      <c r="R32" s="46">
        <f>AVERAGE(H32,I32)</f>
        <v>34850</v>
      </c>
      <c r="S32" s="54">
        <f t="shared" si="2"/>
        <v>34850</v>
      </c>
      <c r="T32" s="43">
        <f t="shared" si="3"/>
        <v>1045500</v>
      </c>
    </row>
    <row r="33" spans="1:20" s="15" customFormat="1" ht="86.45" customHeight="1" x14ac:dyDescent="0.25">
      <c r="A33" s="11">
        <v>4</v>
      </c>
      <c r="B33" s="7" t="s">
        <v>686</v>
      </c>
      <c r="C33" s="7" t="s">
        <v>170</v>
      </c>
      <c r="D33" s="203" t="s">
        <v>233</v>
      </c>
      <c r="E33" s="198" t="s">
        <v>749</v>
      </c>
      <c r="F33" s="12">
        <v>100</v>
      </c>
      <c r="G33" s="5" t="s">
        <v>592</v>
      </c>
      <c r="H33" s="24">
        <v>5000</v>
      </c>
      <c r="I33" s="73">
        <v>9600</v>
      </c>
      <c r="J33" s="19"/>
      <c r="K33" s="19"/>
      <c r="L33" s="51">
        <v>476</v>
      </c>
      <c r="M33" s="46">
        <f t="shared" si="9"/>
        <v>5025.333333333333</v>
      </c>
      <c r="N33" s="19">
        <f t="shared" si="10"/>
        <v>4562.0527543347562</v>
      </c>
      <c r="O33" s="47">
        <f t="shared" si="4"/>
        <v>0.90781097525897247</v>
      </c>
      <c r="P33" s="67">
        <f t="shared" si="5"/>
        <v>463.28057899857686</v>
      </c>
      <c r="Q33" s="67">
        <f t="shared" si="0"/>
        <v>9587.3860876680883</v>
      </c>
      <c r="R33" s="46">
        <f>AVERAGE(H33,I33)</f>
        <v>7300</v>
      </c>
      <c r="S33" s="54">
        <f t="shared" si="2"/>
        <v>7300</v>
      </c>
      <c r="T33" s="43">
        <f t="shared" si="3"/>
        <v>730000</v>
      </c>
    </row>
    <row r="34" spans="1:20" s="15" customFormat="1" ht="86.45" customHeight="1" x14ac:dyDescent="0.25">
      <c r="A34" s="11">
        <v>4</v>
      </c>
      <c r="B34" s="7" t="s">
        <v>686</v>
      </c>
      <c r="C34" s="7" t="s">
        <v>170</v>
      </c>
      <c r="D34" s="203" t="s">
        <v>750</v>
      </c>
      <c r="E34" s="198" t="s">
        <v>751</v>
      </c>
      <c r="F34" s="12">
        <v>30</v>
      </c>
      <c r="G34" s="5" t="s">
        <v>752</v>
      </c>
      <c r="H34" s="24">
        <v>30000</v>
      </c>
      <c r="I34" s="73">
        <v>32000</v>
      </c>
      <c r="J34" s="19"/>
      <c r="K34" s="19"/>
      <c r="L34" s="51">
        <v>35700</v>
      </c>
      <c r="M34" s="46">
        <f t="shared" si="9"/>
        <v>32566.666666666668</v>
      </c>
      <c r="N34" s="19">
        <f t="shared" si="10"/>
        <v>2891.9428302325296</v>
      </c>
      <c r="O34" s="47">
        <f t="shared" si="4"/>
        <v>8.8800701030681564E-2</v>
      </c>
      <c r="P34" s="67">
        <f t="shared" si="5"/>
        <v>29674.723836434139</v>
      </c>
      <c r="Q34" s="67">
        <f t="shared" si="0"/>
        <v>35458.609496899197</v>
      </c>
      <c r="R34" s="46">
        <f t="shared" ref="R34:R40" si="12">AVERAGE(H34,I34,L34)</f>
        <v>32566.666666666668</v>
      </c>
      <c r="S34" s="54">
        <f t="shared" si="2"/>
        <v>32567</v>
      </c>
      <c r="T34" s="43">
        <f t="shared" si="3"/>
        <v>977010</v>
      </c>
    </row>
    <row r="35" spans="1:20" s="15" customFormat="1" ht="135.75" customHeight="1" x14ac:dyDescent="0.25">
      <c r="A35" s="11">
        <v>4</v>
      </c>
      <c r="B35" s="7" t="s">
        <v>686</v>
      </c>
      <c r="C35" s="7" t="s">
        <v>170</v>
      </c>
      <c r="D35" s="203" t="s">
        <v>708</v>
      </c>
      <c r="E35" s="198" t="s">
        <v>709</v>
      </c>
      <c r="F35" s="12">
        <v>10</v>
      </c>
      <c r="G35" s="5" t="s">
        <v>710</v>
      </c>
      <c r="H35" s="24">
        <v>75000</v>
      </c>
      <c r="I35" s="73">
        <v>80000</v>
      </c>
      <c r="J35" s="19"/>
      <c r="K35" s="19"/>
      <c r="L35" s="51">
        <v>123760</v>
      </c>
      <c r="M35" s="46">
        <f t="shared" si="9"/>
        <v>92920</v>
      </c>
      <c r="N35" s="19">
        <f t="shared" si="10"/>
        <v>26824.973438943049</v>
      </c>
      <c r="O35" s="47">
        <f t="shared" si="4"/>
        <v>0.28868890915780293</v>
      </c>
      <c r="P35" s="67">
        <f t="shared" si="5"/>
        <v>66095.026561056948</v>
      </c>
      <c r="Q35" s="67">
        <f t="shared" si="0"/>
        <v>119744.97343894305</v>
      </c>
      <c r="R35" s="46">
        <f t="shared" si="12"/>
        <v>92920</v>
      </c>
      <c r="S35" s="54">
        <f t="shared" si="2"/>
        <v>92920</v>
      </c>
      <c r="T35" s="43">
        <f t="shared" si="3"/>
        <v>929200</v>
      </c>
    </row>
    <row r="36" spans="1:20" s="15" customFormat="1" ht="78.75" x14ac:dyDescent="0.25">
      <c r="A36" s="11">
        <v>4</v>
      </c>
      <c r="B36" s="7" t="s">
        <v>686</v>
      </c>
      <c r="C36" s="7" t="s">
        <v>170</v>
      </c>
      <c r="D36" s="203" t="s">
        <v>192</v>
      </c>
      <c r="E36" s="198" t="s">
        <v>753</v>
      </c>
      <c r="F36" s="12">
        <v>60</v>
      </c>
      <c r="G36" s="5" t="s">
        <v>754</v>
      </c>
      <c r="H36" s="24">
        <v>7500</v>
      </c>
      <c r="I36" s="73">
        <v>9100</v>
      </c>
      <c r="J36" s="19"/>
      <c r="K36" s="19"/>
      <c r="L36" s="24">
        <v>7616</v>
      </c>
      <c r="M36" s="46">
        <f t="shared" si="9"/>
        <v>8072</v>
      </c>
      <c r="N36" s="19">
        <f t="shared" si="10"/>
        <v>892.16142037189661</v>
      </c>
      <c r="O36" s="47">
        <f t="shared" si="4"/>
        <v>0.110525448509898</v>
      </c>
      <c r="P36" s="67">
        <f t="shared" si="5"/>
        <v>7179.8385796281036</v>
      </c>
      <c r="Q36" s="67">
        <f t="shared" si="0"/>
        <v>8964.1614203718964</v>
      </c>
      <c r="R36" s="46">
        <f t="shared" si="12"/>
        <v>8072</v>
      </c>
      <c r="S36" s="54">
        <f t="shared" si="2"/>
        <v>8072</v>
      </c>
      <c r="T36" s="43">
        <f t="shared" si="3"/>
        <v>484320</v>
      </c>
    </row>
    <row r="37" spans="1:20" s="15" customFormat="1" ht="67.5" x14ac:dyDescent="0.25">
      <c r="A37" s="11">
        <v>4</v>
      </c>
      <c r="B37" s="7" t="s">
        <v>686</v>
      </c>
      <c r="C37" s="7" t="s">
        <v>170</v>
      </c>
      <c r="D37" s="203" t="s">
        <v>201</v>
      </c>
      <c r="E37" s="198" t="s">
        <v>755</v>
      </c>
      <c r="F37" s="12">
        <v>80</v>
      </c>
      <c r="G37" s="5" t="s">
        <v>754</v>
      </c>
      <c r="H37" s="24">
        <v>46300</v>
      </c>
      <c r="I37" s="73">
        <v>31100</v>
      </c>
      <c r="J37" s="19"/>
      <c r="K37" s="19"/>
      <c r="L37" s="51">
        <v>34272</v>
      </c>
      <c r="M37" s="46">
        <f t="shared" si="9"/>
        <v>37224</v>
      </c>
      <c r="N37" s="19">
        <f t="shared" si="10"/>
        <v>8018.4616978570148</v>
      </c>
      <c r="O37" s="47">
        <f t="shared" si="4"/>
        <v>0.21541107075695828</v>
      </c>
      <c r="P37" s="67">
        <f t="shared" si="5"/>
        <v>29205.538302142984</v>
      </c>
      <c r="Q37" s="67">
        <f t="shared" si="0"/>
        <v>45242.461697857012</v>
      </c>
      <c r="R37" s="46">
        <f t="shared" si="12"/>
        <v>37224</v>
      </c>
      <c r="S37" s="54">
        <f t="shared" si="2"/>
        <v>37224</v>
      </c>
      <c r="T37" s="43">
        <f t="shared" si="3"/>
        <v>2977920</v>
      </c>
    </row>
    <row r="38" spans="1:20" s="15" customFormat="1" ht="67.5" x14ac:dyDescent="0.25">
      <c r="A38" s="11">
        <v>4</v>
      </c>
      <c r="B38" s="7" t="s">
        <v>686</v>
      </c>
      <c r="C38" s="7" t="s">
        <v>170</v>
      </c>
      <c r="D38" s="203" t="s">
        <v>711</v>
      </c>
      <c r="E38" s="198" t="s">
        <v>712</v>
      </c>
      <c r="F38" s="12">
        <v>40</v>
      </c>
      <c r="G38" s="5" t="s">
        <v>663</v>
      </c>
      <c r="H38" s="24">
        <v>20000</v>
      </c>
      <c r="I38" s="73">
        <v>18000</v>
      </c>
      <c r="J38" s="19"/>
      <c r="K38" s="19"/>
      <c r="L38" s="24">
        <v>15470</v>
      </c>
      <c r="M38" s="46">
        <f t="shared" si="9"/>
        <v>17823.333333333332</v>
      </c>
      <c r="N38" s="19">
        <f t="shared" si="10"/>
        <v>2270.1615214194153</v>
      </c>
      <c r="O38" s="47">
        <f t="shared" si="4"/>
        <v>0.12737019944376746</v>
      </c>
      <c r="P38" s="67">
        <f t="shared" si="5"/>
        <v>15553.171811913917</v>
      </c>
      <c r="Q38" s="67">
        <f t="shared" si="0"/>
        <v>20093.494854752746</v>
      </c>
      <c r="R38" s="46">
        <f t="shared" si="12"/>
        <v>17823.333333333332</v>
      </c>
      <c r="S38" s="54">
        <f t="shared" si="2"/>
        <v>17823</v>
      </c>
      <c r="T38" s="43">
        <f t="shared" si="3"/>
        <v>712920</v>
      </c>
    </row>
    <row r="39" spans="1:20" s="15" customFormat="1" ht="89.45" customHeight="1" x14ac:dyDescent="0.25">
      <c r="A39" s="11">
        <v>4</v>
      </c>
      <c r="B39" s="7" t="s">
        <v>686</v>
      </c>
      <c r="C39" s="7" t="s">
        <v>170</v>
      </c>
      <c r="D39" s="203" t="s">
        <v>756</v>
      </c>
      <c r="E39" s="198" t="s">
        <v>757</v>
      </c>
      <c r="F39" s="12">
        <v>60</v>
      </c>
      <c r="G39" s="5" t="s">
        <v>663</v>
      </c>
      <c r="H39" s="24">
        <v>10000</v>
      </c>
      <c r="I39" s="73">
        <v>13500</v>
      </c>
      <c r="J39" s="19"/>
      <c r="K39" s="19"/>
      <c r="L39" s="51">
        <v>7000</v>
      </c>
      <c r="M39" s="46">
        <f t="shared" si="9"/>
        <v>10166.666666666666</v>
      </c>
      <c r="N39" s="19">
        <f t="shared" si="10"/>
        <v>3253.2035493238573</v>
      </c>
      <c r="O39" s="47">
        <f t="shared" si="4"/>
        <v>0.3199872343597237</v>
      </c>
      <c r="P39" s="67">
        <f t="shared" si="5"/>
        <v>6913.4631173428088</v>
      </c>
      <c r="Q39" s="67">
        <f t="shared" si="0"/>
        <v>13419.870215990522</v>
      </c>
      <c r="R39" s="46">
        <f t="shared" si="12"/>
        <v>10166.666666666666</v>
      </c>
      <c r="S39" s="54">
        <f t="shared" si="2"/>
        <v>10167</v>
      </c>
      <c r="T39" s="43">
        <f t="shared" si="3"/>
        <v>610020</v>
      </c>
    </row>
    <row r="40" spans="1:20" s="15" customFormat="1" ht="89.45" customHeight="1" x14ac:dyDescent="0.25">
      <c r="A40" s="11">
        <v>4</v>
      </c>
      <c r="B40" s="7" t="s">
        <v>686</v>
      </c>
      <c r="C40" s="7" t="s">
        <v>170</v>
      </c>
      <c r="D40" s="203" t="s">
        <v>713</v>
      </c>
      <c r="E40" s="198" t="s">
        <v>714</v>
      </c>
      <c r="F40" s="12">
        <v>10</v>
      </c>
      <c r="G40" s="5" t="s">
        <v>754</v>
      </c>
      <c r="H40" s="24">
        <v>33000</v>
      </c>
      <c r="I40" s="73">
        <v>35000</v>
      </c>
      <c r="J40" s="19"/>
      <c r="K40" s="19"/>
      <c r="L40" s="51">
        <v>24276</v>
      </c>
      <c r="M40" s="46">
        <f t="shared" si="9"/>
        <v>30758.666666666668</v>
      </c>
      <c r="N40" s="19">
        <f t="shared" si="10"/>
        <v>5702.5192093787155</v>
      </c>
      <c r="O40" s="47">
        <f t="shared" si="4"/>
        <v>0.18539552676899893</v>
      </c>
      <c r="P40" s="67">
        <f t="shared" si="5"/>
        <v>25056.147457287952</v>
      </c>
      <c r="Q40" s="67">
        <f t="shared" si="0"/>
        <v>36461.185876045383</v>
      </c>
      <c r="R40" s="46">
        <f t="shared" si="12"/>
        <v>30758.666666666668</v>
      </c>
      <c r="S40" s="54">
        <f t="shared" si="2"/>
        <v>30759</v>
      </c>
      <c r="T40" s="43">
        <f t="shared" si="3"/>
        <v>307590</v>
      </c>
    </row>
    <row r="41" spans="1:20" s="15" customFormat="1" ht="393.75" x14ac:dyDescent="0.25">
      <c r="A41" s="11">
        <v>3</v>
      </c>
      <c r="B41" s="7" t="s">
        <v>687</v>
      </c>
      <c r="C41" s="7" t="s">
        <v>116</v>
      </c>
      <c r="D41" s="203" t="s">
        <v>688</v>
      </c>
      <c r="E41" s="198" t="s">
        <v>689</v>
      </c>
      <c r="F41" s="12">
        <v>1</v>
      </c>
      <c r="G41" s="5" t="s">
        <v>663</v>
      </c>
      <c r="H41" s="22">
        <v>3646153</v>
      </c>
      <c r="I41" s="73">
        <v>3681700</v>
      </c>
      <c r="J41" s="74">
        <v>1896562.5</v>
      </c>
      <c r="K41" s="75">
        <v>3600000</v>
      </c>
      <c r="L41" s="16"/>
      <c r="M41" s="41">
        <f>AVERAGE(H41:K41)</f>
        <v>3206103.875</v>
      </c>
      <c r="N41" s="16">
        <f>STDEVA(H41:K41)</f>
        <v>873668.06752816366</v>
      </c>
      <c r="O41" s="42">
        <f>N41/M41</f>
        <v>0.27250148516418971</v>
      </c>
      <c r="P41" s="41">
        <f>M41-N41</f>
        <v>2332435.8074718365</v>
      </c>
      <c r="Q41" s="41">
        <f t="shared" si="0"/>
        <v>4079771.9425281635</v>
      </c>
      <c r="R41" s="46">
        <f>AVERAGE(H41,I41,K41)</f>
        <v>3642617.6666666665</v>
      </c>
      <c r="S41" s="54">
        <f t="shared" si="2"/>
        <v>3642618</v>
      </c>
      <c r="T41" s="43">
        <f t="shared" si="3"/>
        <v>3642618</v>
      </c>
    </row>
    <row r="42" spans="1:20" s="15" customFormat="1" ht="405" x14ac:dyDescent="0.25">
      <c r="A42" s="11">
        <v>3</v>
      </c>
      <c r="B42" s="7" t="s">
        <v>687</v>
      </c>
      <c r="C42" s="7" t="s">
        <v>116</v>
      </c>
      <c r="D42" s="203" t="s">
        <v>664</v>
      </c>
      <c r="E42" s="198" t="s">
        <v>665</v>
      </c>
      <c r="F42" s="12">
        <v>1</v>
      </c>
      <c r="G42" s="5" t="s">
        <v>663</v>
      </c>
      <c r="H42" s="22">
        <v>2769230</v>
      </c>
      <c r="I42" s="27">
        <v>3300000</v>
      </c>
      <c r="J42" s="28">
        <v>7082285</v>
      </c>
      <c r="K42" s="21">
        <v>6220000</v>
      </c>
      <c r="L42" s="19"/>
      <c r="M42" s="38">
        <f>AVERAGE(H42:K42)</f>
        <v>4842878.75</v>
      </c>
      <c r="N42" s="6">
        <f>STDEVA(H42:K42)</f>
        <v>2128528.2290289029</v>
      </c>
      <c r="O42" s="39">
        <f>N42/M42</f>
        <v>0.43951714236680051</v>
      </c>
      <c r="P42" s="38">
        <f t="shared" ref="P42:P44" si="13">M42-N42</f>
        <v>2714350.5209710971</v>
      </c>
      <c r="Q42" s="38">
        <f t="shared" si="0"/>
        <v>6971406.9790289029</v>
      </c>
      <c r="R42" s="38">
        <f>AVERAGE(H42:I42)</f>
        <v>3034615</v>
      </c>
      <c r="S42" s="54">
        <f t="shared" si="2"/>
        <v>3034615</v>
      </c>
      <c r="T42" s="43">
        <f t="shared" si="3"/>
        <v>3034615</v>
      </c>
    </row>
    <row r="43" spans="1:20" s="15" customFormat="1" ht="409.5" x14ac:dyDescent="0.25">
      <c r="A43" s="11">
        <v>3</v>
      </c>
      <c r="B43" s="7" t="s">
        <v>686</v>
      </c>
      <c r="C43" s="7" t="s">
        <v>116</v>
      </c>
      <c r="D43" s="203" t="s">
        <v>668</v>
      </c>
      <c r="E43" s="198" t="s">
        <v>669</v>
      </c>
      <c r="F43" s="12">
        <v>2</v>
      </c>
      <c r="G43" s="5" t="s">
        <v>663</v>
      </c>
      <c r="H43" s="22">
        <v>16769230</v>
      </c>
      <c r="I43" s="73">
        <v>12681800</v>
      </c>
      <c r="J43" s="74">
        <v>15395625</v>
      </c>
      <c r="K43" s="75">
        <v>22000000</v>
      </c>
      <c r="L43" s="19"/>
      <c r="M43" s="38">
        <f>AVERAGE(I43:L43)</f>
        <v>16692475</v>
      </c>
      <c r="N43" s="6">
        <f>STDEVA(I43:L43)</f>
        <v>4792554.4078158364</v>
      </c>
      <c r="O43" s="39">
        <f t="shared" ref="O43" si="14">N43/M43</f>
        <v>0.28710867668310641</v>
      </c>
      <c r="P43" s="38">
        <f t="shared" ref="P43" si="15">M43-N43</f>
        <v>11899920.592184164</v>
      </c>
      <c r="Q43" s="38">
        <f t="shared" ref="Q43" si="16">M43+N43</f>
        <v>21485029.407815836</v>
      </c>
      <c r="R43" s="66">
        <f>AVERAGE(H43,I43,J43)</f>
        <v>14948885</v>
      </c>
      <c r="S43" s="54">
        <f t="shared" si="2"/>
        <v>14948885</v>
      </c>
      <c r="T43" s="43">
        <f t="shared" si="3"/>
        <v>29897770</v>
      </c>
    </row>
    <row r="44" spans="1:20" s="15" customFormat="1" ht="409.5" x14ac:dyDescent="0.25">
      <c r="A44" s="11">
        <v>3</v>
      </c>
      <c r="B44" s="7" t="s">
        <v>687</v>
      </c>
      <c r="C44" s="7" t="s">
        <v>116</v>
      </c>
      <c r="D44" s="203" t="s">
        <v>668</v>
      </c>
      <c r="E44" s="198" t="s">
        <v>669</v>
      </c>
      <c r="F44" s="12">
        <v>2</v>
      </c>
      <c r="G44" s="5" t="s">
        <v>663</v>
      </c>
      <c r="H44" s="22">
        <v>16769230</v>
      </c>
      <c r="I44" s="73">
        <v>12681800</v>
      </c>
      <c r="J44" s="74">
        <v>15395625</v>
      </c>
      <c r="K44" s="75">
        <v>22000000</v>
      </c>
      <c r="L44" s="19"/>
      <c r="M44" s="38">
        <f>AVERAGE(I44:L44)</f>
        <v>16692475</v>
      </c>
      <c r="N44" s="6">
        <f>STDEVA(I44:L44)</f>
        <v>4792554.4078158364</v>
      </c>
      <c r="O44" s="39">
        <f t="shared" ref="O44:O47" si="17">N44/M44</f>
        <v>0.28710867668310641</v>
      </c>
      <c r="P44" s="38">
        <f t="shared" si="13"/>
        <v>11899920.592184164</v>
      </c>
      <c r="Q44" s="38">
        <f t="shared" si="0"/>
        <v>21485029.407815836</v>
      </c>
      <c r="R44" s="66">
        <f>AVERAGE(H44,I44,J44)</f>
        <v>14948885</v>
      </c>
      <c r="S44" s="54">
        <f t="shared" si="2"/>
        <v>14948885</v>
      </c>
      <c r="T44" s="43">
        <f t="shared" si="3"/>
        <v>29897770</v>
      </c>
    </row>
    <row r="45" spans="1:20" s="15" customFormat="1" ht="97.9" customHeight="1" x14ac:dyDescent="0.25">
      <c r="A45" s="11">
        <v>3</v>
      </c>
      <c r="B45" s="7" t="s">
        <v>686</v>
      </c>
      <c r="C45" s="7" t="s">
        <v>116</v>
      </c>
      <c r="D45" s="203" t="s">
        <v>690</v>
      </c>
      <c r="E45" s="198" t="s">
        <v>691</v>
      </c>
      <c r="F45" s="12">
        <v>3</v>
      </c>
      <c r="G45" s="5" t="s">
        <v>663</v>
      </c>
      <c r="H45" s="24">
        <v>2923076</v>
      </c>
      <c r="I45" s="73">
        <v>3484000</v>
      </c>
      <c r="J45" s="74">
        <v>1875000</v>
      </c>
      <c r="K45" s="75">
        <v>2500000</v>
      </c>
      <c r="L45" s="19"/>
      <c r="M45" s="38">
        <f t="shared" ref="M45" si="18">AVERAGE(H45:K45)</f>
        <v>2695519</v>
      </c>
      <c r="N45" s="6">
        <f t="shared" ref="N45:N53" si="19">STDEVA(H45:K45)</f>
        <v>679451.63780115114</v>
      </c>
      <c r="O45" s="39">
        <f t="shared" ref="O45" si="20">N45/M45</f>
        <v>0.25206709275696115</v>
      </c>
      <c r="P45" s="38">
        <f>M45-N45</f>
        <v>2016067.3621988487</v>
      </c>
      <c r="Q45" s="38">
        <f t="shared" ref="Q45" si="21">M45+N45</f>
        <v>3374970.6378011513</v>
      </c>
      <c r="R45" s="66">
        <f>AVERAGE(H45,I45,K45)</f>
        <v>2969025.3333333335</v>
      </c>
      <c r="S45" s="54">
        <f t="shared" si="2"/>
        <v>2969025</v>
      </c>
      <c r="T45" s="43">
        <f t="shared" si="3"/>
        <v>8907075</v>
      </c>
    </row>
    <row r="46" spans="1:20" s="15" customFormat="1" ht="97.9" customHeight="1" x14ac:dyDescent="0.25">
      <c r="A46" s="11">
        <v>3</v>
      </c>
      <c r="B46" s="7" t="s">
        <v>687</v>
      </c>
      <c r="C46" s="7" t="s">
        <v>116</v>
      </c>
      <c r="D46" s="203" t="s">
        <v>690</v>
      </c>
      <c r="E46" s="198" t="s">
        <v>691</v>
      </c>
      <c r="F46" s="12">
        <v>4</v>
      </c>
      <c r="G46" s="5" t="s">
        <v>663</v>
      </c>
      <c r="H46" s="24">
        <v>2923076</v>
      </c>
      <c r="I46" s="73">
        <v>3484000</v>
      </c>
      <c r="J46" s="74">
        <v>1875000</v>
      </c>
      <c r="K46" s="75">
        <v>2500000</v>
      </c>
      <c r="L46" s="19"/>
      <c r="M46" s="38">
        <f t="shared" ref="M46:M56" si="22">AVERAGE(H46:K46)</f>
        <v>2695519</v>
      </c>
      <c r="N46" s="6">
        <f t="shared" si="19"/>
        <v>679451.63780115114</v>
      </c>
      <c r="O46" s="39">
        <f t="shared" si="17"/>
        <v>0.25206709275696115</v>
      </c>
      <c r="P46" s="38">
        <f>M46-N46</f>
        <v>2016067.3621988487</v>
      </c>
      <c r="Q46" s="38">
        <f t="shared" si="0"/>
        <v>3374970.6378011513</v>
      </c>
      <c r="R46" s="66">
        <f>AVERAGE(H46,I46,K46)</f>
        <v>2969025.3333333335</v>
      </c>
      <c r="S46" s="54">
        <f t="shared" si="2"/>
        <v>2969025</v>
      </c>
      <c r="T46" s="43">
        <f t="shared" si="3"/>
        <v>11876100</v>
      </c>
    </row>
    <row r="47" spans="1:20" s="15" customFormat="1" ht="352.15" customHeight="1" x14ac:dyDescent="0.25">
      <c r="A47" s="11">
        <v>3</v>
      </c>
      <c r="B47" s="7" t="s">
        <v>687</v>
      </c>
      <c r="C47" s="7" t="s">
        <v>116</v>
      </c>
      <c r="D47" s="203" t="s">
        <v>692</v>
      </c>
      <c r="E47" s="200" t="s">
        <v>693</v>
      </c>
      <c r="F47" s="12">
        <v>6</v>
      </c>
      <c r="G47" s="5" t="s">
        <v>663</v>
      </c>
      <c r="H47" s="22">
        <v>14000000</v>
      </c>
      <c r="I47" s="27">
        <v>6155900</v>
      </c>
      <c r="J47" s="28">
        <v>7021000</v>
      </c>
      <c r="K47" s="21">
        <v>28300000</v>
      </c>
      <c r="L47" s="19"/>
      <c r="M47" s="38">
        <f t="shared" si="22"/>
        <v>13869225</v>
      </c>
      <c r="N47" s="6">
        <f t="shared" si="19"/>
        <v>10241385.606246516</v>
      </c>
      <c r="O47" s="39">
        <f t="shared" si="17"/>
        <v>0.73842522608484007</v>
      </c>
      <c r="P47" s="38">
        <f t="shared" ref="P47" si="23">M47-N47</f>
        <v>3627839.3937534839</v>
      </c>
      <c r="Q47" s="38">
        <f t="shared" si="0"/>
        <v>24110610.606246516</v>
      </c>
      <c r="R47" s="68">
        <f>AVERAGE(I47,J47)</f>
        <v>6588450</v>
      </c>
      <c r="S47" s="54">
        <f t="shared" si="2"/>
        <v>6588450</v>
      </c>
      <c r="T47" s="43">
        <f t="shared" si="3"/>
        <v>39530700</v>
      </c>
    </row>
    <row r="48" spans="1:20" s="15" customFormat="1" ht="74.45" customHeight="1" x14ac:dyDescent="0.25">
      <c r="A48" s="11">
        <v>3</v>
      </c>
      <c r="B48" s="7" t="s">
        <v>686</v>
      </c>
      <c r="C48" s="7" t="s">
        <v>116</v>
      </c>
      <c r="D48" s="203" t="s">
        <v>758</v>
      </c>
      <c r="E48" s="198" t="s">
        <v>759</v>
      </c>
      <c r="F48" s="12">
        <v>2</v>
      </c>
      <c r="G48" s="5" t="s">
        <v>663</v>
      </c>
      <c r="H48" s="24">
        <v>8153846</v>
      </c>
      <c r="I48" s="73">
        <v>8696900</v>
      </c>
      <c r="J48" s="74">
        <v>10115000</v>
      </c>
      <c r="K48" s="75">
        <v>6200000</v>
      </c>
      <c r="L48" s="19"/>
      <c r="M48" s="41">
        <f>AVERAGE(H48:K48)</f>
        <v>8291436.5</v>
      </c>
      <c r="N48" s="16">
        <f t="shared" si="19"/>
        <v>1620989.642943162</v>
      </c>
      <c r="O48" s="42">
        <f t="shared" ref="O48:O53" si="24">N48/M48</f>
        <v>0.19550166523534998</v>
      </c>
      <c r="P48" s="41">
        <f t="shared" ref="P48:P53" si="25">M48-N48</f>
        <v>6670446.8570568375</v>
      </c>
      <c r="Q48" s="41">
        <f t="shared" ref="Q48:Q56" si="26">M48+N48</f>
        <v>9912426.1429431625</v>
      </c>
      <c r="R48" s="46">
        <f>AVERAGE(K48,I48)</f>
        <v>7448450</v>
      </c>
      <c r="S48" s="54">
        <f t="shared" si="2"/>
        <v>7448450</v>
      </c>
      <c r="T48" s="43">
        <f>S48*F48</f>
        <v>14896900</v>
      </c>
    </row>
    <row r="49" spans="1:25" s="15" customFormat="1" ht="227.45" customHeight="1" x14ac:dyDescent="0.25">
      <c r="A49" s="11">
        <v>3</v>
      </c>
      <c r="B49" s="7" t="s">
        <v>687</v>
      </c>
      <c r="C49" s="7" t="s">
        <v>116</v>
      </c>
      <c r="D49" s="203" t="s">
        <v>758</v>
      </c>
      <c r="E49" s="198" t="s">
        <v>759</v>
      </c>
      <c r="F49" s="12">
        <v>1</v>
      </c>
      <c r="G49" s="5" t="s">
        <v>663</v>
      </c>
      <c r="H49" s="24">
        <v>8153846</v>
      </c>
      <c r="I49" s="73">
        <v>8696900</v>
      </c>
      <c r="J49" s="74">
        <v>10115000</v>
      </c>
      <c r="K49" s="75">
        <v>6200000</v>
      </c>
      <c r="L49" s="19"/>
      <c r="M49" s="41">
        <f t="shared" si="22"/>
        <v>8291436.5</v>
      </c>
      <c r="N49" s="16">
        <f t="shared" si="19"/>
        <v>1620989.642943162</v>
      </c>
      <c r="O49" s="42">
        <f t="shared" si="24"/>
        <v>0.19550166523534998</v>
      </c>
      <c r="P49" s="41">
        <f t="shared" si="25"/>
        <v>6670446.8570568375</v>
      </c>
      <c r="Q49" s="41">
        <f t="shared" si="26"/>
        <v>9912426.1429431625</v>
      </c>
      <c r="R49" s="46">
        <f>AVERAGE(K49,I49)</f>
        <v>7448450</v>
      </c>
      <c r="S49" s="54">
        <f t="shared" si="2"/>
        <v>7448450</v>
      </c>
      <c r="T49" s="43">
        <f t="shared" si="3"/>
        <v>7448450</v>
      </c>
    </row>
    <row r="50" spans="1:25" s="15" customFormat="1" ht="175.15" customHeight="1" x14ac:dyDescent="0.25">
      <c r="A50" s="11">
        <v>3</v>
      </c>
      <c r="B50" s="3" t="s">
        <v>686</v>
      </c>
      <c r="C50" s="7" t="s">
        <v>116</v>
      </c>
      <c r="D50" s="203" t="s">
        <v>760</v>
      </c>
      <c r="E50" s="200" t="s">
        <v>761</v>
      </c>
      <c r="F50" s="12">
        <v>2</v>
      </c>
      <c r="G50" s="5" t="s">
        <v>663</v>
      </c>
      <c r="H50" s="24">
        <v>7538461</v>
      </c>
      <c r="I50" s="73">
        <v>4894000</v>
      </c>
      <c r="J50" s="74">
        <v>9350000</v>
      </c>
      <c r="K50" s="75">
        <v>7750000</v>
      </c>
      <c r="L50" s="19"/>
      <c r="M50" s="41">
        <f t="shared" ref="M50" si="27">AVERAGE(H50:K50)</f>
        <v>7383115.25</v>
      </c>
      <c r="N50" s="16">
        <f t="shared" si="19"/>
        <v>1845992.6931410779</v>
      </c>
      <c r="O50" s="42">
        <f t="shared" si="24"/>
        <v>0.25002896888831283</v>
      </c>
      <c r="P50" s="41">
        <f t="shared" si="25"/>
        <v>5537122.5568589224</v>
      </c>
      <c r="Q50" s="41">
        <f t="shared" si="26"/>
        <v>9229107.9431410786</v>
      </c>
      <c r="R50" s="46">
        <f>AVERAGE(H50,K50)</f>
        <v>7644230.5</v>
      </c>
      <c r="S50" s="54">
        <f t="shared" si="2"/>
        <v>7644231</v>
      </c>
      <c r="T50" s="43">
        <f t="shared" si="3"/>
        <v>15288462</v>
      </c>
    </row>
    <row r="51" spans="1:25" s="15" customFormat="1" ht="163.15" customHeight="1" x14ac:dyDescent="0.25">
      <c r="A51" s="11">
        <v>3</v>
      </c>
      <c r="B51" s="7" t="s">
        <v>687</v>
      </c>
      <c r="C51" s="7" t="s">
        <v>116</v>
      </c>
      <c r="D51" s="203" t="s">
        <v>760</v>
      </c>
      <c r="E51" s="200" t="s">
        <v>761</v>
      </c>
      <c r="F51" s="12">
        <v>3</v>
      </c>
      <c r="G51" s="5" t="s">
        <v>663</v>
      </c>
      <c r="H51" s="24">
        <v>7538461</v>
      </c>
      <c r="I51" s="73">
        <v>4894000</v>
      </c>
      <c r="J51" s="74">
        <v>9350000</v>
      </c>
      <c r="K51" s="75">
        <v>7750000</v>
      </c>
      <c r="L51" s="19"/>
      <c r="M51" s="41">
        <f t="shared" si="22"/>
        <v>7383115.25</v>
      </c>
      <c r="N51" s="16">
        <f t="shared" si="19"/>
        <v>1845992.6931410779</v>
      </c>
      <c r="O51" s="42">
        <f t="shared" si="24"/>
        <v>0.25002896888831283</v>
      </c>
      <c r="P51" s="41">
        <f t="shared" si="25"/>
        <v>5537122.5568589224</v>
      </c>
      <c r="Q51" s="41">
        <f t="shared" si="26"/>
        <v>9229107.9431410786</v>
      </c>
      <c r="R51" s="46">
        <f>AVERAGE(H51,K51)</f>
        <v>7644230.5</v>
      </c>
      <c r="S51" s="54">
        <f t="shared" si="2"/>
        <v>7644231</v>
      </c>
      <c r="T51" s="43">
        <f t="shared" si="3"/>
        <v>22932693</v>
      </c>
    </row>
    <row r="52" spans="1:25" s="15" customFormat="1" ht="82.9" customHeight="1" x14ac:dyDescent="0.25">
      <c r="A52" s="11">
        <v>3</v>
      </c>
      <c r="B52" s="7" t="s">
        <v>686</v>
      </c>
      <c r="C52" s="7" t="s">
        <v>116</v>
      </c>
      <c r="D52" s="198" t="s">
        <v>762</v>
      </c>
      <c r="E52" s="198" t="s">
        <v>763</v>
      </c>
      <c r="F52" s="12">
        <v>2</v>
      </c>
      <c r="G52" s="5" t="s">
        <v>663</v>
      </c>
      <c r="H52" s="24">
        <v>5846153</v>
      </c>
      <c r="I52" s="73">
        <v>7468700</v>
      </c>
      <c r="J52" s="74">
        <v>5652500</v>
      </c>
      <c r="K52" s="75">
        <v>7860000</v>
      </c>
      <c r="L52" s="19"/>
      <c r="M52" s="41">
        <f t="shared" ref="M52" si="28">AVERAGE(H52:K52)</f>
        <v>6706838.25</v>
      </c>
      <c r="N52" s="16">
        <f t="shared" si="19"/>
        <v>1119914.2218278372</v>
      </c>
      <c r="O52" s="42">
        <f t="shared" si="24"/>
        <v>0.1669809499025621</v>
      </c>
      <c r="P52" s="41">
        <f t="shared" si="25"/>
        <v>5586924.0281721633</v>
      </c>
      <c r="Q52" s="41">
        <f t="shared" si="26"/>
        <v>7826752.4718278367</v>
      </c>
      <c r="R52" s="46">
        <f>AVERAGE(H52:J52)</f>
        <v>6322451</v>
      </c>
      <c r="S52" s="54">
        <f t="shared" si="2"/>
        <v>6322451</v>
      </c>
      <c r="T52" s="43">
        <f t="shared" si="3"/>
        <v>12644902</v>
      </c>
    </row>
    <row r="53" spans="1:25" s="15" customFormat="1" ht="82.9" customHeight="1" x14ac:dyDescent="0.25">
      <c r="A53" s="11">
        <v>3</v>
      </c>
      <c r="B53" s="7" t="s">
        <v>687</v>
      </c>
      <c r="C53" s="7" t="s">
        <v>116</v>
      </c>
      <c r="D53" s="198" t="s">
        <v>762</v>
      </c>
      <c r="E53" s="198" t="s">
        <v>763</v>
      </c>
      <c r="F53" s="12">
        <v>2</v>
      </c>
      <c r="G53" s="5" t="s">
        <v>663</v>
      </c>
      <c r="H53" s="24">
        <v>5846153</v>
      </c>
      <c r="I53" s="73">
        <v>7468700</v>
      </c>
      <c r="J53" s="74">
        <v>5652500</v>
      </c>
      <c r="K53" s="75">
        <v>7860000</v>
      </c>
      <c r="L53" s="19"/>
      <c r="M53" s="41">
        <f t="shared" si="22"/>
        <v>6706838.25</v>
      </c>
      <c r="N53" s="16">
        <f t="shared" si="19"/>
        <v>1119914.2218278372</v>
      </c>
      <c r="O53" s="42">
        <f t="shared" si="24"/>
        <v>0.1669809499025621</v>
      </c>
      <c r="P53" s="41">
        <f t="shared" si="25"/>
        <v>5586924.0281721633</v>
      </c>
      <c r="Q53" s="41">
        <f t="shared" si="26"/>
        <v>7826752.4718278367</v>
      </c>
      <c r="R53" s="46">
        <f>AVERAGE(H53:J53)</f>
        <v>6322451</v>
      </c>
      <c r="S53" s="54">
        <f t="shared" si="2"/>
        <v>6322451</v>
      </c>
      <c r="T53" s="43">
        <f t="shared" si="3"/>
        <v>12644902</v>
      </c>
    </row>
    <row r="54" spans="1:25" s="15" customFormat="1" ht="178.9" customHeight="1" x14ac:dyDescent="0.25">
      <c r="A54" s="11">
        <v>3</v>
      </c>
      <c r="B54" s="7" t="s">
        <v>686</v>
      </c>
      <c r="C54" s="7" t="s">
        <v>116</v>
      </c>
      <c r="D54" s="205" t="s">
        <v>680</v>
      </c>
      <c r="E54" s="201" t="s">
        <v>681</v>
      </c>
      <c r="F54" s="12">
        <v>11</v>
      </c>
      <c r="G54" s="5" t="s">
        <v>663</v>
      </c>
      <c r="H54" s="21">
        <v>7900000</v>
      </c>
      <c r="I54" s="27">
        <v>12527100</v>
      </c>
      <c r="J54" s="28">
        <v>8142575</v>
      </c>
      <c r="K54" s="21">
        <v>6500000</v>
      </c>
      <c r="L54" s="38"/>
      <c r="M54" s="45">
        <f t="shared" ref="M54" si="29">AVERAGE(H54:K54)</f>
        <v>8767418.75</v>
      </c>
      <c r="N54" s="6">
        <f>STDEVA(I54:K54)</f>
        <v>3115767.6024871189</v>
      </c>
      <c r="O54" s="39">
        <f t="shared" ref="O54" si="30">N54/M54</f>
        <v>0.35538026542728085</v>
      </c>
      <c r="P54" s="38">
        <f t="shared" ref="P54" si="31">M54-N54</f>
        <v>5651651.1475128811</v>
      </c>
      <c r="Q54" s="38">
        <f t="shared" si="26"/>
        <v>11883186.352487119</v>
      </c>
      <c r="R54" s="38">
        <f>AVERAGE(H54,J54,K54)</f>
        <v>7514191.666666667</v>
      </c>
      <c r="S54" s="54">
        <f t="shared" si="2"/>
        <v>7514192</v>
      </c>
      <c r="T54" s="43">
        <f t="shared" si="3"/>
        <v>82656112</v>
      </c>
    </row>
    <row r="55" spans="1:25" s="15" customFormat="1" ht="159.6" customHeight="1" x14ac:dyDescent="0.25">
      <c r="A55" s="11">
        <v>3</v>
      </c>
      <c r="B55" s="7" t="s">
        <v>687</v>
      </c>
      <c r="C55" s="7" t="s">
        <v>116</v>
      </c>
      <c r="D55" s="205" t="s">
        <v>680</v>
      </c>
      <c r="E55" s="201" t="s">
        <v>681</v>
      </c>
      <c r="F55" s="12">
        <v>10</v>
      </c>
      <c r="G55" s="5" t="s">
        <v>663</v>
      </c>
      <c r="H55" s="21">
        <v>7900000</v>
      </c>
      <c r="I55" s="27">
        <v>12527100</v>
      </c>
      <c r="J55" s="28">
        <v>8142575</v>
      </c>
      <c r="K55" s="21">
        <v>6500000</v>
      </c>
      <c r="L55" s="38"/>
      <c r="M55" s="45">
        <f t="shared" si="22"/>
        <v>8767418.75</v>
      </c>
      <c r="N55" s="6">
        <f>STDEVA(I55:K55)</f>
        <v>3115767.6024871189</v>
      </c>
      <c r="O55" s="39">
        <f t="shared" ref="O55:O58" si="32">N55/M55</f>
        <v>0.35538026542728085</v>
      </c>
      <c r="P55" s="38">
        <f t="shared" ref="P55" si="33">M55-N55</f>
        <v>5651651.1475128811</v>
      </c>
      <c r="Q55" s="38">
        <f t="shared" si="26"/>
        <v>11883186.352487119</v>
      </c>
      <c r="R55" s="38">
        <f>AVERAGE(H55,J55,K55)</f>
        <v>7514191.666666667</v>
      </c>
      <c r="S55" s="54">
        <f t="shared" si="2"/>
        <v>7514192</v>
      </c>
      <c r="T55" s="43">
        <f t="shared" si="3"/>
        <v>75141920</v>
      </c>
    </row>
    <row r="56" spans="1:25" s="15" customFormat="1" ht="275.45" customHeight="1" x14ac:dyDescent="0.25">
      <c r="A56" s="11">
        <v>3</v>
      </c>
      <c r="B56" s="7" t="s">
        <v>687</v>
      </c>
      <c r="C56" s="7" t="s">
        <v>116</v>
      </c>
      <c r="D56" s="203" t="s">
        <v>682</v>
      </c>
      <c r="E56" s="201" t="s">
        <v>683</v>
      </c>
      <c r="F56" s="12">
        <v>1</v>
      </c>
      <c r="G56" s="5" t="s">
        <v>663</v>
      </c>
      <c r="H56" s="22">
        <v>7500000</v>
      </c>
      <c r="I56" s="27">
        <v>12225300</v>
      </c>
      <c r="J56" s="28">
        <v>5896450</v>
      </c>
      <c r="K56" s="21">
        <v>7100000</v>
      </c>
      <c r="L56" s="19"/>
      <c r="M56" s="45">
        <f t="shared" si="22"/>
        <v>8180437.5</v>
      </c>
      <c r="N56" s="6">
        <f>STDEVA(I56:K56)</f>
        <v>3360842.528667477</v>
      </c>
      <c r="O56" s="39">
        <f t="shared" si="32"/>
        <v>0.41083897146912707</v>
      </c>
      <c r="P56" s="38">
        <f>M56-N56</f>
        <v>4819594.971332523</v>
      </c>
      <c r="Q56" s="38">
        <f t="shared" si="26"/>
        <v>11541280.028667476</v>
      </c>
      <c r="R56" s="38">
        <f>AVERAGE(H56,J56,K56)</f>
        <v>6832150</v>
      </c>
      <c r="S56" s="54">
        <f t="shared" si="2"/>
        <v>6832150</v>
      </c>
      <c r="T56" s="43">
        <f t="shared" si="3"/>
        <v>6832150</v>
      </c>
    </row>
    <row r="57" spans="1:25" s="15" customFormat="1" ht="333" customHeight="1" x14ac:dyDescent="0.25">
      <c r="A57" s="77">
        <v>3</v>
      </c>
      <c r="B57" s="3" t="s">
        <v>687</v>
      </c>
      <c r="C57" s="3" t="s">
        <v>116</v>
      </c>
      <c r="D57" s="197" t="s">
        <v>666</v>
      </c>
      <c r="E57" s="200" t="s">
        <v>667</v>
      </c>
      <c r="F57" s="4">
        <v>1</v>
      </c>
      <c r="G57" s="5" t="s">
        <v>663</v>
      </c>
      <c r="H57" s="22">
        <v>469230</v>
      </c>
      <c r="I57" s="27">
        <v>353200</v>
      </c>
      <c r="J57" s="28">
        <v>2513875</v>
      </c>
      <c r="K57" s="30">
        <v>900000</v>
      </c>
      <c r="L57" s="19"/>
      <c r="M57" s="38">
        <f>AVERAGE(H57:K57)</f>
        <v>1059076.25</v>
      </c>
      <c r="N57" s="6">
        <f>STDEVA(H57:K57)</f>
        <v>997985.39322456182</v>
      </c>
      <c r="O57" s="39">
        <f t="shared" si="32"/>
        <v>0.94231684755895695</v>
      </c>
      <c r="P57" s="38">
        <f t="shared" ref="P57" si="34">M57-N57</f>
        <v>61090.85677543818</v>
      </c>
      <c r="Q57" s="38">
        <f t="shared" ref="Q57:Q58" si="35">M57+N57</f>
        <v>2057061.6432245618</v>
      </c>
      <c r="R57" s="55">
        <f>AVERAGE(H57,I57,K57)</f>
        <v>574143.33333333337</v>
      </c>
      <c r="S57" s="54">
        <f t="shared" si="2"/>
        <v>574143</v>
      </c>
      <c r="T57" s="43">
        <f t="shared" si="3"/>
        <v>574143</v>
      </c>
      <c r="V57" s="15" t="s">
        <v>764</v>
      </c>
    </row>
    <row r="58" spans="1:25" s="15" customFormat="1" ht="171" customHeight="1" x14ac:dyDescent="0.25">
      <c r="A58" s="5">
        <v>3</v>
      </c>
      <c r="B58" s="3" t="s">
        <v>687</v>
      </c>
      <c r="C58" s="3" t="s">
        <v>116</v>
      </c>
      <c r="D58" s="197" t="s">
        <v>674</v>
      </c>
      <c r="E58" s="198" t="s">
        <v>675</v>
      </c>
      <c r="F58" s="4">
        <v>1</v>
      </c>
      <c r="G58" s="5" t="s">
        <v>663</v>
      </c>
      <c r="H58" s="22">
        <v>384615</v>
      </c>
      <c r="I58" s="27">
        <v>530300</v>
      </c>
      <c r="J58" s="28">
        <v>375519.375</v>
      </c>
      <c r="K58" s="30">
        <v>650000</v>
      </c>
      <c r="L58" s="19"/>
      <c r="M58" s="38">
        <f>AVERAGE(H58:K58)</f>
        <v>485108.59375</v>
      </c>
      <c r="N58" s="6">
        <f>STDEVA(I58:K58)</f>
        <v>137613.43525481145</v>
      </c>
      <c r="O58" s="39">
        <f t="shared" si="32"/>
        <v>0.28367552549631875</v>
      </c>
      <c r="P58" s="38">
        <f>M58-N58</f>
        <v>347495.15849518857</v>
      </c>
      <c r="Q58" s="38">
        <f t="shared" si="35"/>
        <v>622722.02900481143</v>
      </c>
      <c r="R58" s="55">
        <f>AVERAGE(H58:J58)</f>
        <v>430144.79166666669</v>
      </c>
      <c r="S58" s="54">
        <f t="shared" si="2"/>
        <v>430145</v>
      </c>
      <c r="T58" s="43">
        <f t="shared" si="3"/>
        <v>430145</v>
      </c>
    </row>
    <row r="59" spans="1:25" s="15" customFormat="1" ht="171" customHeight="1" x14ac:dyDescent="0.25">
      <c r="A59" s="5">
        <v>3</v>
      </c>
      <c r="B59" s="7" t="s">
        <v>686</v>
      </c>
      <c r="C59" s="3" t="s">
        <v>116</v>
      </c>
      <c r="D59" s="197" t="s">
        <v>674</v>
      </c>
      <c r="E59" s="198" t="s">
        <v>675</v>
      </c>
      <c r="F59" s="4">
        <v>2</v>
      </c>
      <c r="G59" s="5" t="s">
        <v>663</v>
      </c>
      <c r="H59" s="22">
        <v>384615</v>
      </c>
      <c r="I59" s="27">
        <v>530300</v>
      </c>
      <c r="J59" s="28">
        <v>375519.375</v>
      </c>
      <c r="K59" s="30">
        <v>650000</v>
      </c>
      <c r="L59" s="19"/>
      <c r="M59" s="38">
        <f>AVERAGE(H59:K59)</f>
        <v>485108.59375</v>
      </c>
      <c r="N59" s="6">
        <f>STDEVA(I59:K59)</f>
        <v>137613.43525481145</v>
      </c>
      <c r="O59" s="39">
        <f t="shared" ref="O59:O60" si="36">N59/M59</f>
        <v>0.28367552549631875</v>
      </c>
      <c r="P59" s="38">
        <f>M59-N59</f>
        <v>347495.15849518857</v>
      </c>
      <c r="Q59" s="38">
        <f t="shared" ref="Q59:Q60" si="37">M59+N59</f>
        <v>622722.02900481143</v>
      </c>
      <c r="R59" s="55">
        <f>AVERAGE(H59:J59)</f>
        <v>430144.79166666669</v>
      </c>
      <c r="S59" s="54">
        <f t="shared" si="2"/>
        <v>430145</v>
      </c>
      <c r="T59" s="43">
        <f t="shared" si="3"/>
        <v>860290</v>
      </c>
    </row>
    <row r="60" spans="1:25" s="15" customFormat="1" ht="171" customHeight="1" x14ac:dyDescent="0.25">
      <c r="A60" s="4">
        <v>3</v>
      </c>
      <c r="B60" s="3" t="s">
        <v>660</v>
      </c>
      <c r="C60" s="3" t="s">
        <v>116</v>
      </c>
      <c r="D60" s="197" t="s">
        <v>676</v>
      </c>
      <c r="E60" s="198" t="s">
        <v>677</v>
      </c>
      <c r="F60" s="4">
        <v>1</v>
      </c>
      <c r="G60" s="5" t="s">
        <v>663</v>
      </c>
      <c r="H60" s="22">
        <v>7800000</v>
      </c>
      <c r="I60" s="27">
        <v>28386800</v>
      </c>
      <c r="J60" s="28">
        <v>15258775</v>
      </c>
      <c r="K60" s="30">
        <v>8054000</v>
      </c>
      <c r="L60" s="19"/>
      <c r="M60" s="38">
        <f>AVERAGE(H60:K60)</f>
        <v>14874893.75</v>
      </c>
      <c r="N60" s="6">
        <f>STDEVA(H60:K60)</f>
        <v>9648794.1983349882</v>
      </c>
      <c r="O60" s="39">
        <f t="shared" si="36"/>
        <v>0.64866306680913188</v>
      </c>
      <c r="P60" s="38">
        <f t="shared" ref="P60" si="38">M60-N60</f>
        <v>5226099.5516650118</v>
      </c>
      <c r="Q60" s="38">
        <f t="shared" si="37"/>
        <v>24523687.948334988</v>
      </c>
      <c r="R60" s="55">
        <f>AVERAGE(H60,J60,K60)</f>
        <v>10370925</v>
      </c>
      <c r="S60" s="54">
        <f t="shared" si="2"/>
        <v>10370925</v>
      </c>
      <c r="T60" s="43">
        <f t="shared" si="3"/>
        <v>10370925</v>
      </c>
    </row>
    <row r="61" spans="1:25" ht="15.75" x14ac:dyDescent="0.25">
      <c r="A61" s="240" t="s">
        <v>695</v>
      </c>
      <c r="B61" s="240"/>
      <c r="C61" s="240"/>
      <c r="D61" s="240"/>
      <c r="E61" s="240"/>
      <c r="F61" s="13">
        <f>SUM(F6:F56)</f>
        <v>1134</v>
      </c>
      <c r="G61" s="13"/>
      <c r="H61" s="25"/>
      <c r="I61" s="13"/>
      <c r="J61" s="13"/>
      <c r="K61" s="13"/>
      <c r="L61" s="13"/>
      <c r="M61" s="13"/>
      <c r="N61" s="13"/>
      <c r="O61" s="13"/>
      <c r="P61" s="13"/>
      <c r="Q61" s="13"/>
      <c r="R61" s="19"/>
      <c r="S61" s="19"/>
      <c r="T61" s="76">
        <f>SUM(T6:T60)</f>
        <v>492274797</v>
      </c>
      <c r="V61" s="179"/>
      <c r="W61" s="69"/>
      <c r="Y61" s="69"/>
    </row>
    <row r="62" spans="1:25" x14ac:dyDescent="0.2">
      <c r="A62" s="14" t="s">
        <v>765</v>
      </c>
      <c r="H62" s="31"/>
      <c r="I62" s="31"/>
      <c r="J62" s="31"/>
      <c r="K62" s="31"/>
      <c r="L62" s="50"/>
    </row>
    <row r="63" spans="1:25" ht="49.5" customHeight="1" x14ac:dyDescent="0.2">
      <c r="A63" s="237" t="s">
        <v>696</v>
      </c>
      <c r="B63" s="237"/>
      <c r="C63" s="237"/>
      <c r="D63" s="237"/>
      <c r="E63" s="237"/>
      <c r="F63" s="237"/>
      <c r="G63" s="237"/>
      <c r="H63" s="237"/>
      <c r="I63" s="237"/>
      <c r="J63" s="237"/>
      <c r="K63" s="237"/>
      <c r="L63" s="237"/>
      <c r="M63" s="237"/>
      <c r="N63" s="237"/>
      <c r="O63" s="237"/>
      <c r="P63" s="237"/>
      <c r="Q63" s="237"/>
      <c r="R63" s="237"/>
      <c r="S63" s="237"/>
    </row>
    <row r="64" spans="1:25" x14ac:dyDescent="0.2">
      <c r="A64" s="237"/>
      <c r="B64" s="237"/>
      <c r="C64" s="237"/>
      <c r="D64" s="237"/>
      <c r="E64" s="237"/>
      <c r="F64" s="237"/>
      <c r="G64" s="237"/>
      <c r="H64" s="237"/>
      <c r="I64" s="237"/>
      <c r="J64" s="237"/>
      <c r="K64" s="237"/>
      <c r="L64" s="237"/>
      <c r="M64" s="237"/>
      <c r="N64" s="237"/>
      <c r="O64" s="237"/>
      <c r="P64" s="237"/>
      <c r="Q64" s="237"/>
      <c r="R64" s="237"/>
      <c r="S64" s="237"/>
    </row>
    <row r="65" spans="1:19" x14ac:dyDescent="0.2">
      <c r="A65" s="237"/>
      <c r="B65" s="237"/>
      <c r="C65" s="237"/>
      <c r="D65" s="237"/>
      <c r="E65" s="237"/>
      <c r="F65" s="237"/>
      <c r="G65" s="237"/>
      <c r="H65" s="237"/>
      <c r="I65" s="237"/>
      <c r="J65" s="237"/>
      <c r="K65" s="237"/>
      <c r="L65" s="237"/>
      <c r="M65" s="237"/>
      <c r="N65" s="237"/>
      <c r="O65" s="237"/>
      <c r="P65" s="237"/>
      <c r="Q65" s="237"/>
      <c r="R65" s="237"/>
      <c r="S65" s="237"/>
    </row>
    <row r="66" spans="1:19" x14ac:dyDescent="0.2">
      <c r="A66" s="237"/>
      <c r="B66" s="237"/>
      <c r="C66" s="237"/>
      <c r="D66" s="237"/>
      <c r="E66" s="237"/>
      <c r="F66" s="237"/>
      <c r="G66" s="237"/>
      <c r="H66" s="237"/>
      <c r="I66" s="237"/>
      <c r="J66" s="237"/>
      <c r="K66" s="237"/>
      <c r="L66" s="237"/>
      <c r="M66" s="237"/>
      <c r="N66" s="237"/>
      <c r="O66" s="237"/>
      <c r="P66" s="237"/>
      <c r="Q66" s="237"/>
      <c r="R66" s="237"/>
      <c r="S66" s="237"/>
    </row>
    <row r="67" spans="1:19" x14ac:dyDescent="0.2">
      <c r="A67" s="237"/>
      <c r="B67" s="237"/>
      <c r="C67" s="237"/>
      <c r="D67" s="237"/>
      <c r="E67" s="237"/>
      <c r="F67" s="237"/>
      <c r="G67" s="237"/>
      <c r="H67" s="237"/>
      <c r="I67" s="237"/>
      <c r="J67" s="237"/>
      <c r="K67" s="237"/>
      <c r="L67" s="237"/>
      <c r="M67" s="237"/>
      <c r="N67" s="237"/>
      <c r="O67" s="237"/>
      <c r="P67" s="237"/>
      <c r="Q67" s="237"/>
      <c r="R67" s="237"/>
      <c r="S67" s="237"/>
    </row>
    <row r="68" spans="1:19" x14ac:dyDescent="0.2">
      <c r="A68" s="237"/>
      <c r="B68" s="237"/>
      <c r="C68" s="237"/>
      <c r="D68" s="237"/>
      <c r="E68" s="237"/>
      <c r="F68" s="237"/>
      <c r="G68" s="237"/>
      <c r="H68" s="237"/>
      <c r="I68" s="237"/>
      <c r="J68" s="237"/>
      <c r="K68" s="237"/>
      <c r="L68" s="237"/>
      <c r="M68" s="237"/>
      <c r="N68" s="237"/>
      <c r="O68" s="237"/>
      <c r="P68" s="237"/>
      <c r="Q68" s="237"/>
      <c r="R68" s="237"/>
      <c r="S68" s="237"/>
    </row>
    <row r="69" spans="1:19" x14ac:dyDescent="0.2">
      <c r="A69" s="237"/>
      <c r="B69" s="237"/>
      <c r="C69" s="237"/>
      <c r="D69" s="237"/>
      <c r="E69" s="237"/>
      <c r="F69" s="237"/>
      <c r="G69" s="237"/>
      <c r="H69" s="237"/>
      <c r="I69" s="237"/>
      <c r="J69" s="237"/>
      <c r="K69" s="237"/>
      <c r="L69" s="237"/>
      <c r="M69" s="237"/>
      <c r="N69" s="237"/>
      <c r="O69" s="237"/>
      <c r="P69" s="237"/>
      <c r="Q69" s="237"/>
      <c r="R69" s="237"/>
      <c r="S69" s="237"/>
    </row>
  </sheetData>
  <autoFilter ref="A5:R69" xr:uid="{35F9AF6F-2EBE-456E-9CD2-887248AAD01F}"/>
  <mergeCells count="3">
    <mergeCell ref="A61:E61"/>
    <mergeCell ref="A1:T4"/>
    <mergeCell ref="A63:S69"/>
  </mergeCells>
  <conditionalFormatting sqref="H57">
    <cfRule type="cellIs" dxfId="2" priority="3" operator="between">
      <formula>$O$11</formula>
      <formula>$P$11</formula>
    </cfRule>
  </conditionalFormatting>
  <conditionalFormatting sqref="H58:K59">
    <cfRule type="cellIs" dxfId="1" priority="2" operator="between">
      <formula>$O$14</formula>
      <formula>$P$14</formula>
    </cfRule>
  </conditionalFormatting>
  <conditionalFormatting sqref="H60:K60">
    <cfRule type="cellIs" dxfId="0" priority="1" operator="between">
      <formula>$O$15</formula>
      <formula>$P$15</formula>
    </cfRule>
  </conditionalFormatting>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B3564D-E02A-4BFE-A370-FC232F04993E}">
  <sheetPr>
    <tabColor theme="8" tint="0.59999389629810485"/>
  </sheetPr>
  <dimension ref="A1:Q85"/>
  <sheetViews>
    <sheetView zoomScaleNormal="100" workbookViewId="0">
      <selection activeCell="A5" sqref="A5"/>
    </sheetView>
  </sheetViews>
  <sheetFormatPr baseColWidth="10" defaultColWidth="11.5703125" defaultRowHeight="15" customHeight="1" x14ac:dyDescent="0.25"/>
  <cols>
    <col min="1" max="1" width="11.5703125" style="181"/>
    <col min="2" max="2" width="18.85546875" style="181" customWidth="1"/>
    <col min="3" max="3" width="20.42578125" style="181" customWidth="1"/>
    <col min="4" max="4" width="24.28515625" style="181" customWidth="1"/>
    <col min="5" max="5" width="22.140625" style="181" customWidth="1"/>
    <col min="6" max="6" width="101.140625" style="181" customWidth="1"/>
    <col min="7" max="7" width="11.5703125" style="181"/>
    <col min="8" max="12" width="20.28515625" style="181" customWidth="1"/>
    <col min="13" max="13" width="37.7109375" style="181" customWidth="1"/>
    <col min="14" max="15" width="20.28515625" style="181" customWidth="1"/>
    <col min="16" max="16" width="27.42578125" style="181" customWidth="1"/>
    <col min="17" max="17" width="45.140625" style="181" customWidth="1"/>
    <col min="18" max="16384" width="11.5703125" style="181"/>
  </cols>
  <sheetData>
    <row r="1" spans="1:16" ht="24" x14ac:dyDescent="0.25">
      <c r="A1" s="243" t="s">
        <v>766</v>
      </c>
      <c r="B1" s="243"/>
      <c r="C1" s="243"/>
      <c r="D1" s="243"/>
      <c r="E1" s="243"/>
      <c r="F1" s="243"/>
      <c r="G1" s="243"/>
      <c r="H1" s="243"/>
      <c r="I1" s="243"/>
      <c r="J1" s="243"/>
      <c r="K1" s="243"/>
      <c r="L1" s="243"/>
      <c r="M1" s="243"/>
      <c r="N1" s="243"/>
      <c r="O1" s="213"/>
    </row>
    <row r="2" spans="1:16" ht="46.9" customHeight="1" x14ac:dyDescent="0.25">
      <c r="A2" s="244" t="s">
        <v>767</v>
      </c>
      <c r="B2" s="245"/>
      <c r="C2" s="245"/>
      <c r="D2" s="245"/>
      <c r="E2" s="245"/>
      <c r="F2" s="245"/>
      <c r="G2" s="245"/>
      <c r="H2" s="245"/>
      <c r="I2" s="245"/>
      <c r="J2" s="245"/>
      <c r="K2" s="245"/>
      <c r="L2" s="245"/>
      <c r="M2" s="245"/>
      <c r="N2" s="246"/>
      <c r="O2" s="212"/>
    </row>
    <row r="4" spans="1:16" ht="75.599999999999994" customHeight="1" x14ac:dyDescent="0.25">
      <c r="H4" s="194" t="s">
        <v>768</v>
      </c>
      <c r="I4" s="193" t="s">
        <v>769</v>
      </c>
      <c r="J4" s="192" t="s">
        <v>770</v>
      </c>
      <c r="K4" s="191" t="s">
        <v>771</v>
      </c>
      <c r="L4" s="190" t="s">
        <v>772</v>
      </c>
      <c r="M4" s="189" t="s">
        <v>773</v>
      </c>
    </row>
    <row r="5" spans="1:16" ht="45" x14ac:dyDescent="0.25">
      <c r="A5" s="34" t="s">
        <v>774</v>
      </c>
      <c r="B5" s="34" t="s">
        <v>775</v>
      </c>
      <c r="C5" s="34" t="s">
        <v>776</v>
      </c>
      <c r="D5" s="34" t="s">
        <v>777</v>
      </c>
      <c r="E5" s="34" t="s">
        <v>778</v>
      </c>
      <c r="F5" s="34" t="s">
        <v>779</v>
      </c>
      <c r="G5" s="34" t="s">
        <v>780</v>
      </c>
      <c r="H5" s="194" t="s">
        <v>781</v>
      </c>
      <c r="I5" s="193" t="s">
        <v>781</v>
      </c>
      <c r="J5" s="192" t="s">
        <v>781</v>
      </c>
      <c r="K5" s="191" t="s">
        <v>781</v>
      </c>
      <c r="L5" s="190" t="s">
        <v>781</v>
      </c>
      <c r="M5" s="189" t="s">
        <v>781</v>
      </c>
      <c r="N5" s="34" t="s">
        <v>782</v>
      </c>
      <c r="O5" s="34" t="s">
        <v>783</v>
      </c>
      <c r="P5" s="34" t="s">
        <v>784</v>
      </c>
    </row>
    <row r="6" spans="1:16" ht="30" x14ac:dyDescent="0.25">
      <c r="A6" s="188">
        <v>4</v>
      </c>
      <c r="B6" s="185" t="s">
        <v>785</v>
      </c>
      <c r="C6" s="185" t="s">
        <v>170</v>
      </c>
      <c r="D6" s="185" t="s">
        <v>786</v>
      </c>
      <c r="E6" s="185" t="s">
        <v>24</v>
      </c>
      <c r="F6" s="185" t="s">
        <v>787</v>
      </c>
      <c r="G6" s="188">
        <v>100</v>
      </c>
      <c r="H6" s="183">
        <v>2900</v>
      </c>
      <c r="I6" s="183">
        <v>2700</v>
      </c>
      <c r="J6" s="183">
        <v>3000</v>
      </c>
      <c r="K6" s="183"/>
      <c r="L6" s="183"/>
      <c r="M6" s="183"/>
      <c r="N6" s="183">
        <f t="shared" ref="N6:N52" si="0">AVERAGE(H6,I6,J6)</f>
        <v>2866.6666666666665</v>
      </c>
      <c r="O6" s="211">
        <f>ROUND(N6,0)</f>
        <v>2867</v>
      </c>
      <c r="P6" s="185">
        <f>+O6*G6</f>
        <v>286700</v>
      </c>
    </row>
    <row r="7" spans="1:16" ht="30" x14ac:dyDescent="0.25">
      <c r="A7" s="188">
        <v>4</v>
      </c>
      <c r="B7" s="185" t="s">
        <v>785</v>
      </c>
      <c r="C7" s="185" t="s">
        <v>170</v>
      </c>
      <c r="D7" s="185" t="s">
        <v>786</v>
      </c>
      <c r="E7" s="185" t="s">
        <v>24</v>
      </c>
      <c r="F7" s="185" t="s">
        <v>788</v>
      </c>
      <c r="G7" s="188">
        <v>100</v>
      </c>
      <c r="H7" s="183">
        <v>2100</v>
      </c>
      <c r="I7" s="183">
        <v>2000</v>
      </c>
      <c r="J7" s="183">
        <v>1900</v>
      </c>
      <c r="K7" s="183"/>
      <c r="L7" s="183"/>
      <c r="M7" s="183"/>
      <c r="N7" s="183">
        <f t="shared" si="0"/>
        <v>2000</v>
      </c>
      <c r="O7" s="211">
        <f>ROUND(N7,0)</f>
        <v>2000</v>
      </c>
      <c r="P7" s="185">
        <f t="shared" ref="P7:P62" si="1">+O7*G7</f>
        <v>200000</v>
      </c>
    </row>
    <row r="8" spans="1:16" ht="30" x14ac:dyDescent="0.25">
      <c r="A8" s="188">
        <v>4</v>
      </c>
      <c r="B8" s="185" t="s">
        <v>785</v>
      </c>
      <c r="C8" s="185" t="s">
        <v>170</v>
      </c>
      <c r="D8" s="185" t="s">
        <v>786</v>
      </c>
      <c r="E8" s="185" t="s">
        <v>24</v>
      </c>
      <c r="F8" s="185" t="s">
        <v>789</v>
      </c>
      <c r="G8" s="188">
        <v>100</v>
      </c>
      <c r="H8" s="183">
        <v>2000</v>
      </c>
      <c r="I8" s="183">
        <v>1900</v>
      </c>
      <c r="J8" s="183">
        <v>1800</v>
      </c>
      <c r="K8" s="183"/>
      <c r="L8" s="183"/>
      <c r="M8" s="183"/>
      <c r="N8" s="183">
        <f t="shared" si="0"/>
        <v>1900</v>
      </c>
      <c r="O8" s="211">
        <f t="shared" ref="O8:O62" si="2">ROUND(N8,0)</f>
        <v>1900</v>
      </c>
      <c r="P8" s="185">
        <f t="shared" si="1"/>
        <v>190000</v>
      </c>
    </row>
    <row r="9" spans="1:16" ht="30" x14ac:dyDescent="0.25">
      <c r="A9" s="188">
        <v>4</v>
      </c>
      <c r="B9" s="185" t="s">
        <v>785</v>
      </c>
      <c r="C9" s="185" t="s">
        <v>170</v>
      </c>
      <c r="D9" s="185" t="s">
        <v>786</v>
      </c>
      <c r="E9" s="185" t="s">
        <v>24</v>
      </c>
      <c r="F9" s="185" t="s">
        <v>790</v>
      </c>
      <c r="G9" s="188">
        <v>100</v>
      </c>
      <c r="H9" s="183">
        <v>2800</v>
      </c>
      <c r="I9" s="183">
        <v>2600</v>
      </c>
      <c r="J9" s="183">
        <v>2900</v>
      </c>
      <c r="K9" s="183"/>
      <c r="L9" s="183"/>
      <c r="M9" s="183"/>
      <c r="N9" s="183">
        <f t="shared" si="0"/>
        <v>2766.6666666666665</v>
      </c>
      <c r="O9" s="211">
        <f t="shared" si="2"/>
        <v>2767</v>
      </c>
      <c r="P9" s="185">
        <f t="shared" si="1"/>
        <v>276700</v>
      </c>
    </row>
    <row r="10" spans="1:16" ht="30" x14ac:dyDescent="0.25">
      <c r="A10" s="188">
        <v>4</v>
      </c>
      <c r="B10" s="185" t="s">
        <v>785</v>
      </c>
      <c r="C10" s="185" t="s">
        <v>170</v>
      </c>
      <c r="D10" s="185" t="s">
        <v>791</v>
      </c>
      <c r="E10" s="185" t="s">
        <v>52</v>
      </c>
      <c r="F10" s="185" t="s">
        <v>792</v>
      </c>
      <c r="G10" s="188">
        <v>20</v>
      </c>
      <c r="H10" s="183">
        <v>3700</v>
      </c>
      <c r="I10" s="183">
        <v>3400</v>
      </c>
      <c r="J10" s="183">
        <v>3800</v>
      </c>
      <c r="K10" s="183"/>
      <c r="L10" s="183"/>
      <c r="M10" s="183"/>
      <c r="N10" s="183">
        <f t="shared" si="0"/>
        <v>3633.3333333333335</v>
      </c>
      <c r="O10" s="211">
        <f t="shared" si="2"/>
        <v>3633</v>
      </c>
      <c r="P10" s="185">
        <f t="shared" si="1"/>
        <v>72660</v>
      </c>
    </row>
    <row r="11" spans="1:16" ht="60" x14ac:dyDescent="0.25">
      <c r="A11" s="188">
        <v>4</v>
      </c>
      <c r="B11" s="185" t="s">
        <v>785</v>
      </c>
      <c r="C11" s="185" t="s">
        <v>170</v>
      </c>
      <c r="D11" s="185" t="s">
        <v>793</v>
      </c>
      <c r="E11" s="185" t="s">
        <v>44</v>
      </c>
      <c r="F11" s="188" t="s">
        <v>794</v>
      </c>
      <c r="G11" s="188">
        <v>20</v>
      </c>
      <c r="H11" s="183">
        <v>50200</v>
      </c>
      <c r="I11" s="183">
        <v>47000</v>
      </c>
      <c r="J11" s="183">
        <v>49000</v>
      </c>
      <c r="K11" s="183"/>
      <c r="L11" s="183"/>
      <c r="M11" s="183"/>
      <c r="N11" s="183">
        <f t="shared" si="0"/>
        <v>48733.333333333336</v>
      </c>
      <c r="O11" s="211">
        <f t="shared" si="2"/>
        <v>48733</v>
      </c>
      <c r="P11" s="185">
        <f t="shared" si="1"/>
        <v>974660</v>
      </c>
    </row>
    <row r="12" spans="1:16" ht="390" x14ac:dyDescent="0.25">
      <c r="A12" s="188">
        <v>4</v>
      </c>
      <c r="B12" s="185" t="s">
        <v>785</v>
      </c>
      <c r="C12" s="185" t="s">
        <v>170</v>
      </c>
      <c r="D12" s="185" t="s">
        <v>795</v>
      </c>
      <c r="E12" s="185" t="s">
        <v>44</v>
      </c>
      <c r="F12" s="188" t="s">
        <v>796</v>
      </c>
      <c r="G12" s="188">
        <v>4</v>
      </c>
      <c r="H12" s="183">
        <v>2540000</v>
      </c>
      <c r="I12" s="183">
        <v>2320000</v>
      </c>
      <c r="J12" s="183">
        <v>2420000</v>
      </c>
      <c r="K12" s="183"/>
      <c r="L12" s="183"/>
      <c r="M12" s="183"/>
      <c r="N12" s="183">
        <f t="shared" si="0"/>
        <v>2426666.6666666665</v>
      </c>
      <c r="O12" s="211">
        <f t="shared" si="2"/>
        <v>2426667</v>
      </c>
      <c r="P12" s="185">
        <f t="shared" si="1"/>
        <v>9706668</v>
      </c>
    </row>
    <row r="13" spans="1:16" ht="30" x14ac:dyDescent="0.25">
      <c r="A13" s="188">
        <v>4</v>
      </c>
      <c r="B13" s="185" t="s">
        <v>785</v>
      </c>
      <c r="C13" s="185" t="s">
        <v>170</v>
      </c>
      <c r="D13" s="185" t="s">
        <v>797</v>
      </c>
      <c r="E13" s="185" t="s">
        <v>52</v>
      </c>
      <c r="F13" s="185" t="s">
        <v>798</v>
      </c>
      <c r="G13" s="188">
        <v>100</v>
      </c>
      <c r="H13" s="183">
        <v>40800</v>
      </c>
      <c r="I13" s="183">
        <v>38000</v>
      </c>
      <c r="J13" s="183">
        <v>41700</v>
      </c>
      <c r="K13" s="183"/>
      <c r="L13" s="183"/>
      <c r="M13" s="183"/>
      <c r="N13" s="183">
        <f t="shared" si="0"/>
        <v>40166.666666666664</v>
      </c>
      <c r="O13" s="211">
        <f t="shared" si="2"/>
        <v>40167</v>
      </c>
      <c r="P13" s="185">
        <f t="shared" si="1"/>
        <v>4016700</v>
      </c>
    </row>
    <row r="14" spans="1:16" ht="30" x14ac:dyDescent="0.25">
      <c r="A14" s="188">
        <v>4</v>
      </c>
      <c r="B14" s="185" t="s">
        <v>785</v>
      </c>
      <c r="C14" s="185" t="s">
        <v>170</v>
      </c>
      <c r="D14" s="185" t="s">
        <v>799</v>
      </c>
      <c r="E14" s="185" t="s">
        <v>44</v>
      </c>
      <c r="F14" s="185" t="s">
        <v>800</v>
      </c>
      <c r="G14" s="188">
        <v>100</v>
      </c>
      <c r="H14" s="183">
        <v>60400</v>
      </c>
      <c r="I14" s="183">
        <v>55400</v>
      </c>
      <c r="J14" s="183">
        <v>58600</v>
      </c>
      <c r="K14" s="183"/>
      <c r="L14" s="183"/>
      <c r="M14" s="183"/>
      <c r="N14" s="183">
        <f t="shared" si="0"/>
        <v>58133.333333333336</v>
      </c>
      <c r="O14" s="211">
        <f t="shared" si="2"/>
        <v>58133</v>
      </c>
      <c r="P14" s="185">
        <f t="shared" si="1"/>
        <v>5813300</v>
      </c>
    </row>
    <row r="15" spans="1:16" ht="60" x14ac:dyDescent="0.25">
      <c r="A15" s="188">
        <v>3</v>
      </c>
      <c r="B15" s="185" t="s">
        <v>785</v>
      </c>
      <c r="C15" s="185" t="s">
        <v>116</v>
      </c>
      <c r="D15" s="185" t="s">
        <v>801</v>
      </c>
      <c r="E15" s="185" t="s">
        <v>44</v>
      </c>
      <c r="F15" s="188" t="s">
        <v>802</v>
      </c>
      <c r="G15" s="188">
        <v>2</v>
      </c>
      <c r="H15" s="183">
        <v>1460000</v>
      </c>
      <c r="I15" s="183">
        <v>1380000</v>
      </c>
      <c r="J15" s="183">
        <v>1500000</v>
      </c>
      <c r="K15" s="183"/>
      <c r="L15" s="183"/>
      <c r="M15" s="183"/>
      <c r="N15" s="183">
        <f t="shared" si="0"/>
        <v>1446666.6666666667</v>
      </c>
      <c r="O15" s="211">
        <f t="shared" si="2"/>
        <v>1446667</v>
      </c>
      <c r="P15" s="185">
        <f t="shared" si="1"/>
        <v>2893334</v>
      </c>
    </row>
    <row r="16" spans="1:16" ht="90" x14ac:dyDescent="0.25">
      <c r="A16" s="188">
        <v>3</v>
      </c>
      <c r="B16" s="185" t="s">
        <v>785</v>
      </c>
      <c r="C16" s="185" t="s">
        <v>116</v>
      </c>
      <c r="D16" s="185" t="s">
        <v>803</v>
      </c>
      <c r="E16" s="185" t="s">
        <v>44</v>
      </c>
      <c r="F16" s="188" t="s">
        <v>804</v>
      </c>
      <c r="G16" s="188">
        <v>4</v>
      </c>
      <c r="H16" s="183">
        <v>900000</v>
      </c>
      <c r="I16" s="183">
        <v>888000</v>
      </c>
      <c r="J16" s="183">
        <v>937500</v>
      </c>
      <c r="K16" s="183"/>
      <c r="L16" s="183"/>
      <c r="M16" s="183"/>
      <c r="N16" s="183">
        <f t="shared" si="0"/>
        <v>908500</v>
      </c>
      <c r="O16" s="211">
        <f t="shared" si="2"/>
        <v>908500</v>
      </c>
      <c r="P16" s="185">
        <f t="shared" si="1"/>
        <v>3634000</v>
      </c>
    </row>
    <row r="17" spans="1:16" ht="30" x14ac:dyDescent="0.25">
      <c r="A17" s="188">
        <v>2</v>
      </c>
      <c r="B17" s="185" t="s">
        <v>785</v>
      </c>
      <c r="C17" s="185" t="s">
        <v>65</v>
      </c>
      <c r="D17" s="185" t="s">
        <v>805</v>
      </c>
      <c r="E17" s="185" t="s">
        <v>24</v>
      </c>
      <c r="F17" s="185" t="s">
        <v>806</v>
      </c>
      <c r="G17" s="188">
        <v>2</v>
      </c>
      <c r="H17" s="183">
        <v>2610000</v>
      </c>
      <c r="I17" s="183">
        <v>2520000</v>
      </c>
      <c r="J17" s="183">
        <v>2420000</v>
      </c>
      <c r="K17" s="183"/>
      <c r="L17" s="183"/>
      <c r="M17" s="183"/>
      <c r="N17" s="183">
        <f t="shared" si="0"/>
        <v>2516666.6666666665</v>
      </c>
      <c r="O17" s="211">
        <f t="shared" si="2"/>
        <v>2516667</v>
      </c>
      <c r="P17" s="185">
        <f t="shared" si="1"/>
        <v>5033334</v>
      </c>
    </row>
    <row r="18" spans="1:16" ht="30" x14ac:dyDescent="0.25">
      <c r="A18" s="188">
        <v>2</v>
      </c>
      <c r="B18" s="185" t="s">
        <v>785</v>
      </c>
      <c r="C18" s="185" t="s">
        <v>65</v>
      </c>
      <c r="D18" s="185" t="s">
        <v>805</v>
      </c>
      <c r="E18" s="185" t="s">
        <v>24</v>
      </c>
      <c r="F18" s="185" t="s">
        <v>807</v>
      </c>
      <c r="G18" s="188">
        <v>2</v>
      </c>
      <c r="H18" s="183">
        <v>3240000</v>
      </c>
      <c r="I18" s="183">
        <v>3040000</v>
      </c>
      <c r="J18" s="183">
        <v>3360000</v>
      </c>
      <c r="K18" s="183"/>
      <c r="L18" s="183"/>
      <c r="M18" s="183"/>
      <c r="N18" s="183">
        <f t="shared" si="0"/>
        <v>3213333.3333333335</v>
      </c>
      <c r="O18" s="211">
        <f t="shared" si="2"/>
        <v>3213333</v>
      </c>
      <c r="P18" s="185">
        <f t="shared" si="1"/>
        <v>6426666</v>
      </c>
    </row>
    <row r="19" spans="1:16" ht="45" x14ac:dyDescent="0.25">
      <c r="A19" s="188">
        <v>2</v>
      </c>
      <c r="B19" s="185" t="s">
        <v>785</v>
      </c>
      <c r="C19" s="185" t="s">
        <v>65</v>
      </c>
      <c r="D19" s="185" t="s">
        <v>808</v>
      </c>
      <c r="E19" s="185" t="s">
        <v>24</v>
      </c>
      <c r="F19" s="188" t="s">
        <v>809</v>
      </c>
      <c r="G19" s="188">
        <v>5</v>
      </c>
      <c r="H19" s="183">
        <v>572000</v>
      </c>
      <c r="I19" s="183">
        <v>520000</v>
      </c>
      <c r="J19" s="183">
        <v>554000</v>
      </c>
      <c r="K19" s="183"/>
      <c r="L19" s="183"/>
      <c r="M19" s="183"/>
      <c r="N19" s="183">
        <f t="shared" si="0"/>
        <v>548666.66666666663</v>
      </c>
      <c r="O19" s="211">
        <f t="shared" si="2"/>
        <v>548667</v>
      </c>
      <c r="P19" s="185">
        <f t="shared" si="1"/>
        <v>2743335</v>
      </c>
    </row>
    <row r="20" spans="1:16" ht="45" x14ac:dyDescent="0.25">
      <c r="A20" s="188">
        <v>2</v>
      </c>
      <c r="B20" s="185" t="s">
        <v>785</v>
      </c>
      <c r="C20" s="185" t="s">
        <v>65</v>
      </c>
      <c r="D20" s="185" t="s">
        <v>810</v>
      </c>
      <c r="E20" s="185" t="s">
        <v>24</v>
      </c>
      <c r="F20" s="188" t="s">
        <v>811</v>
      </c>
      <c r="G20" s="188">
        <v>5</v>
      </c>
      <c r="H20" s="183">
        <v>826000</v>
      </c>
      <c r="I20" s="183">
        <v>755000</v>
      </c>
      <c r="J20" s="183">
        <v>804000</v>
      </c>
      <c r="K20" s="183"/>
      <c r="L20" s="183"/>
      <c r="M20" s="183"/>
      <c r="N20" s="183">
        <f t="shared" si="0"/>
        <v>795000</v>
      </c>
      <c r="O20" s="211">
        <f t="shared" si="2"/>
        <v>795000</v>
      </c>
      <c r="P20" s="185">
        <f t="shared" si="1"/>
        <v>3975000</v>
      </c>
    </row>
    <row r="21" spans="1:16" ht="60" x14ac:dyDescent="0.25">
      <c r="A21" s="188">
        <v>4</v>
      </c>
      <c r="B21" s="185" t="s">
        <v>785</v>
      </c>
      <c r="C21" s="185" t="s">
        <v>170</v>
      </c>
      <c r="D21" s="185" t="s">
        <v>812</v>
      </c>
      <c r="E21" s="185" t="s">
        <v>44</v>
      </c>
      <c r="F21" s="188" t="s">
        <v>813</v>
      </c>
      <c r="G21" s="188">
        <v>88</v>
      </c>
      <c r="H21" s="183">
        <v>31200</v>
      </c>
      <c r="I21" s="183">
        <v>29700</v>
      </c>
      <c r="J21" s="183">
        <v>31900</v>
      </c>
      <c r="K21" s="183"/>
      <c r="L21" s="183"/>
      <c r="M21" s="183"/>
      <c r="N21" s="183">
        <f t="shared" si="0"/>
        <v>30933.333333333332</v>
      </c>
      <c r="O21" s="211">
        <f t="shared" si="2"/>
        <v>30933</v>
      </c>
      <c r="P21" s="185">
        <f t="shared" si="1"/>
        <v>2722104</v>
      </c>
    </row>
    <row r="22" spans="1:16" ht="75" x14ac:dyDescent="0.25">
      <c r="A22" s="188">
        <v>4</v>
      </c>
      <c r="B22" s="185" t="s">
        <v>785</v>
      </c>
      <c r="C22" s="185" t="s">
        <v>170</v>
      </c>
      <c r="D22" s="185" t="s">
        <v>814</v>
      </c>
      <c r="E22" s="185" t="s">
        <v>44</v>
      </c>
      <c r="F22" s="188" t="s">
        <v>815</v>
      </c>
      <c r="G22" s="188">
        <v>300</v>
      </c>
      <c r="H22" s="183">
        <v>37500</v>
      </c>
      <c r="I22" s="183">
        <v>36100</v>
      </c>
      <c r="J22" s="183">
        <v>40000</v>
      </c>
      <c r="K22" s="183"/>
      <c r="L22" s="183"/>
      <c r="M22" s="183"/>
      <c r="N22" s="183">
        <f t="shared" si="0"/>
        <v>37866.666666666664</v>
      </c>
      <c r="O22" s="211">
        <f t="shared" si="2"/>
        <v>37867</v>
      </c>
      <c r="P22" s="185">
        <f t="shared" si="1"/>
        <v>11360100</v>
      </c>
    </row>
    <row r="23" spans="1:16" ht="75" x14ac:dyDescent="0.25">
      <c r="A23" s="188">
        <v>4</v>
      </c>
      <c r="B23" s="185" t="s">
        <v>785</v>
      </c>
      <c r="C23" s="185" t="s">
        <v>170</v>
      </c>
      <c r="D23" s="185" t="s">
        <v>814</v>
      </c>
      <c r="E23" s="185" t="s">
        <v>44</v>
      </c>
      <c r="F23" s="188" t="s">
        <v>816</v>
      </c>
      <c r="G23" s="188">
        <v>300</v>
      </c>
      <c r="H23" s="183">
        <v>38700</v>
      </c>
      <c r="I23" s="183">
        <v>36000</v>
      </c>
      <c r="J23" s="183">
        <v>37400</v>
      </c>
      <c r="K23" s="183"/>
      <c r="L23" s="183"/>
      <c r="M23" s="183"/>
      <c r="N23" s="183">
        <f t="shared" si="0"/>
        <v>37366.666666666664</v>
      </c>
      <c r="O23" s="211">
        <f t="shared" si="2"/>
        <v>37367</v>
      </c>
      <c r="P23" s="185">
        <f t="shared" si="1"/>
        <v>11210100</v>
      </c>
    </row>
    <row r="24" spans="1:16" ht="75" x14ac:dyDescent="0.25">
      <c r="A24" s="188">
        <v>4</v>
      </c>
      <c r="B24" s="185" t="s">
        <v>785</v>
      </c>
      <c r="C24" s="185" t="s">
        <v>170</v>
      </c>
      <c r="D24" s="185" t="s">
        <v>814</v>
      </c>
      <c r="E24" s="185" t="s">
        <v>44</v>
      </c>
      <c r="F24" s="188" t="s">
        <v>817</v>
      </c>
      <c r="G24" s="188">
        <v>300</v>
      </c>
      <c r="H24" s="183">
        <v>37800</v>
      </c>
      <c r="I24" s="183">
        <v>35200</v>
      </c>
      <c r="J24" s="183">
        <v>36700</v>
      </c>
      <c r="K24" s="183"/>
      <c r="L24" s="183"/>
      <c r="M24" s="183"/>
      <c r="N24" s="183">
        <f t="shared" si="0"/>
        <v>36566.666666666664</v>
      </c>
      <c r="O24" s="211">
        <f t="shared" si="2"/>
        <v>36567</v>
      </c>
      <c r="P24" s="185">
        <f t="shared" si="1"/>
        <v>10970100</v>
      </c>
    </row>
    <row r="25" spans="1:16" ht="90" x14ac:dyDescent="0.25">
      <c r="A25" s="188">
        <v>4</v>
      </c>
      <c r="B25" s="185" t="s">
        <v>785</v>
      </c>
      <c r="C25" s="185" t="s">
        <v>170</v>
      </c>
      <c r="D25" s="185" t="s">
        <v>818</v>
      </c>
      <c r="E25" s="185" t="s">
        <v>44</v>
      </c>
      <c r="F25" s="188" t="s">
        <v>819</v>
      </c>
      <c r="G25" s="188">
        <v>12</v>
      </c>
      <c r="H25" s="183">
        <v>62100</v>
      </c>
      <c r="I25" s="183">
        <v>59000</v>
      </c>
      <c r="J25" s="183">
        <v>63800</v>
      </c>
      <c r="K25" s="183"/>
      <c r="L25" s="183"/>
      <c r="M25" s="183"/>
      <c r="N25" s="183">
        <f t="shared" si="0"/>
        <v>61633.333333333336</v>
      </c>
      <c r="O25" s="211">
        <f t="shared" si="2"/>
        <v>61633</v>
      </c>
      <c r="P25" s="185">
        <f t="shared" si="1"/>
        <v>739596</v>
      </c>
    </row>
    <row r="26" spans="1:16" ht="90" x14ac:dyDescent="0.25">
      <c r="A26" s="188">
        <v>4</v>
      </c>
      <c r="B26" s="185" t="s">
        <v>785</v>
      </c>
      <c r="C26" s="185" t="s">
        <v>170</v>
      </c>
      <c r="D26" s="185" t="s">
        <v>818</v>
      </c>
      <c r="E26" s="185" t="s">
        <v>44</v>
      </c>
      <c r="F26" s="188" t="s">
        <v>820</v>
      </c>
      <c r="G26" s="188">
        <v>12</v>
      </c>
      <c r="H26" s="183">
        <v>82200</v>
      </c>
      <c r="I26" s="183">
        <v>75700</v>
      </c>
      <c r="J26" s="183">
        <v>79300</v>
      </c>
      <c r="K26" s="183"/>
      <c r="L26" s="183"/>
      <c r="M26" s="183"/>
      <c r="N26" s="183">
        <f t="shared" si="0"/>
        <v>79066.666666666672</v>
      </c>
      <c r="O26" s="211">
        <f>ROUND(N26,0)</f>
        <v>79067</v>
      </c>
      <c r="P26" s="185">
        <f t="shared" si="1"/>
        <v>948804</v>
      </c>
    </row>
    <row r="27" spans="1:16" ht="90" x14ac:dyDescent="0.25">
      <c r="A27" s="188">
        <v>4</v>
      </c>
      <c r="B27" s="185" t="s">
        <v>785</v>
      </c>
      <c r="C27" s="185" t="s">
        <v>170</v>
      </c>
      <c r="D27" s="185" t="s">
        <v>818</v>
      </c>
      <c r="E27" s="185" t="s">
        <v>44</v>
      </c>
      <c r="F27" s="188" t="s">
        <v>821</v>
      </c>
      <c r="G27" s="188">
        <v>12</v>
      </c>
      <c r="H27" s="183">
        <v>82200</v>
      </c>
      <c r="I27" s="183">
        <v>77600</v>
      </c>
      <c r="J27" s="183">
        <v>84300</v>
      </c>
      <c r="K27" s="183"/>
      <c r="L27" s="183"/>
      <c r="M27" s="183"/>
      <c r="N27" s="183">
        <f t="shared" si="0"/>
        <v>81366.666666666672</v>
      </c>
      <c r="O27" s="211">
        <f t="shared" si="2"/>
        <v>81367</v>
      </c>
      <c r="P27" s="185">
        <f t="shared" si="1"/>
        <v>976404</v>
      </c>
    </row>
    <row r="28" spans="1:16" ht="90" x14ac:dyDescent="0.25">
      <c r="A28" s="188">
        <v>4</v>
      </c>
      <c r="B28" s="185" t="s">
        <v>785</v>
      </c>
      <c r="C28" s="185" t="s">
        <v>170</v>
      </c>
      <c r="D28" s="185" t="s">
        <v>818</v>
      </c>
      <c r="E28" s="185" t="s">
        <v>44</v>
      </c>
      <c r="F28" s="188" t="s">
        <v>822</v>
      </c>
      <c r="G28" s="188">
        <v>12</v>
      </c>
      <c r="H28" s="183">
        <v>59000</v>
      </c>
      <c r="I28" s="183">
        <v>55400</v>
      </c>
      <c r="J28" s="183">
        <v>57000</v>
      </c>
      <c r="K28" s="183"/>
      <c r="L28" s="183"/>
      <c r="M28" s="183"/>
      <c r="N28" s="183">
        <f t="shared" si="0"/>
        <v>57133.333333333336</v>
      </c>
      <c r="O28" s="211">
        <f t="shared" si="2"/>
        <v>57133</v>
      </c>
      <c r="P28" s="185">
        <f t="shared" si="1"/>
        <v>685596</v>
      </c>
    </row>
    <row r="29" spans="1:16" ht="90" x14ac:dyDescent="0.25">
      <c r="A29" s="188">
        <v>4</v>
      </c>
      <c r="B29" s="185" t="s">
        <v>785</v>
      </c>
      <c r="C29" s="185" t="s">
        <v>170</v>
      </c>
      <c r="D29" s="185" t="s">
        <v>818</v>
      </c>
      <c r="E29" s="185" t="s">
        <v>44</v>
      </c>
      <c r="F29" s="188" t="s">
        <v>823</v>
      </c>
      <c r="G29" s="188">
        <v>12</v>
      </c>
      <c r="H29" s="183">
        <v>148000</v>
      </c>
      <c r="I29" s="183">
        <v>136000</v>
      </c>
      <c r="J29" s="183">
        <v>132500</v>
      </c>
      <c r="K29" s="183"/>
      <c r="L29" s="183"/>
      <c r="M29" s="183"/>
      <c r="N29" s="183">
        <f t="shared" si="0"/>
        <v>138833.33333333334</v>
      </c>
      <c r="O29" s="211">
        <f t="shared" si="2"/>
        <v>138833</v>
      </c>
      <c r="P29" s="185">
        <f t="shared" si="1"/>
        <v>1665996</v>
      </c>
    </row>
    <row r="30" spans="1:16" ht="105" x14ac:dyDescent="0.25">
      <c r="A30" s="188">
        <v>4</v>
      </c>
      <c r="B30" s="185" t="s">
        <v>785</v>
      </c>
      <c r="C30" s="185" t="s">
        <v>170</v>
      </c>
      <c r="D30" s="185" t="s">
        <v>818</v>
      </c>
      <c r="E30" s="185" t="s">
        <v>44</v>
      </c>
      <c r="F30" s="188" t="s">
        <v>824</v>
      </c>
      <c r="G30" s="188">
        <v>12</v>
      </c>
      <c r="H30" s="183">
        <v>141000</v>
      </c>
      <c r="I30" s="183">
        <v>129000</v>
      </c>
      <c r="J30" s="183">
        <v>125000</v>
      </c>
      <c r="K30" s="183"/>
      <c r="L30" s="183"/>
      <c r="M30" s="183"/>
      <c r="N30" s="183">
        <f t="shared" si="0"/>
        <v>131666.66666666666</v>
      </c>
      <c r="O30" s="211">
        <f t="shared" si="2"/>
        <v>131667</v>
      </c>
      <c r="P30" s="185">
        <f t="shared" si="1"/>
        <v>1580004</v>
      </c>
    </row>
    <row r="31" spans="1:16" ht="90" x14ac:dyDescent="0.25">
      <c r="A31" s="188">
        <v>4</v>
      </c>
      <c r="B31" s="185" t="s">
        <v>785</v>
      </c>
      <c r="C31" s="185" t="s">
        <v>170</v>
      </c>
      <c r="D31" s="185" t="s">
        <v>818</v>
      </c>
      <c r="E31" s="185" t="s">
        <v>44</v>
      </c>
      <c r="F31" s="188" t="s">
        <v>825</v>
      </c>
      <c r="G31" s="188">
        <v>12</v>
      </c>
      <c r="H31" s="183">
        <v>184000</v>
      </c>
      <c r="I31" s="183">
        <v>176000</v>
      </c>
      <c r="J31" s="183">
        <v>188500</v>
      </c>
      <c r="K31" s="183"/>
      <c r="L31" s="183"/>
      <c r="M31" s="183"/>
      <c r="N31" s="183">
        <f t="shared" si="0"/>
        <v>182833.33333333334</v>
      </c>
      <c r="O31" s="211">
        <f t="shared" si="2"/>
        <v>182833</v>
      </c>
      <c r="P31" s="185">
        <f t="shared" si="1"/>
        <v>2193996</v>
      </c>
    </row>
    <row r="32" spans="1:16" ht="105" x14ac:dyDescent="0.25">
      <c r="A32" s="188">
        <v>4</v>
      </c>
      <c r="B32" s="185" t="s">
        <v>785</v>
      </c>
      <c r="C32" s="185" t="s">
        <v>170</v>
      </c>
      <c r="D32" s="185" t="s">
        <v>818</v>
      </c>
      <c r="E32" s="185" t="s">
        <v>44</v>
      </c>
      <c r="F32" s="188" t="s">
        <v>826</v>
      </c>
      <c r="G32" s="188">
        <v>12</v>
      </c>
      <c r="H32" s="183">
        <v>214000</v>
      </c>
      <c r="I32" s="183">
        <v>211000</v>
      </c>
      <c r="J32" s="183">
        <v>228000</v>
      </c>
      <c r="K32" s="183"/>
      <c r="L32" s="183"/>
      <c r="M32" s="183"/>
      <c r="N32" s="183">
        <f t="shared" si="0"/>
        <v>217666.66666666666</v>
      </c>
      <c r="O32" s="211">
        <f t="shared" si="2"/>
        <v>217667</v>
      </c>
      <c r="P32" s="185">
        <f t="shared" si="1"/>
        <v>2612004</v>
      </c>
    </row>
    <row r="33" spans="1:16" ht="90" x14ac:dyDescent="0.25">
      <c r="A33" s="188">
        <v>4</v>
      </c>
      <c r="B33" s="185" t="s">
        <v>785</v>
      </c>
      <c r="C33" s="185" t="s">
        <v>170</v>
      </c>
      <c r="D33" s="185" t="s">
        <v>818</v>
      </c>
      <c r="E33" s="185" t="s">
        <v>44</v>
      </c>
      <c r="F33" s="188" t="s">
        <v>827</v>
      </c>
      <c r="G33" s="188">
        <v>12</v>
      </c>
      <c r="H33" s="183">
        <v>178000</v>
      </c>
      <c r="I33" s="183">
        <v>163000</v>
      </c>
      <c r="J33" s="183">
        <v>174000</v>
      </c>
      <c r="K33" s="183"/>
      <c r="L33" s="183"/>
      <c r="M33" s="183"/>
      <c r="N33" s="183">
        <f t="shared" si="0"/>
        <v>171666.66666666666</v>
      </c>
      <c r="O33" s="211">
        <f t="shared" si="2"/>
        <v>171667</v>
      </c>
      <c r="P33" s="185">
        <f t="shared" si="1"/>
        <v>2060004</v>
      </c>
    </row>
    <row r="34" spans="1:16" ht="90" x14ac:dyDescent="0.25">
      <c r="A34" s="188">
        <v>4</v>
      </c>
      <c r="B34" s="185" t="s">
        <v>785</v>
      </c>
      <c r="C34" s="185" t="s">
        <v>170</v>
      </c>
      <c r="D34" s="185" t="s">
        <v>818</v>
      </c>
      <c r="E34" s="185" t="s">
        <v>44</v>
      </c>
      <c r="F34" s="188" t="s">
        <v>828</v>
      </c>
      <c r="G34" s="188">
        <v>12</v>
      </c>
      <c r="H34" s="183">
        <v>217000</v>
      </c>
      <c r="I34" s="183">
        <v>199000</v>
      </c>
      <c r="J34" s="183">
        <v>206000</v>
      </c>
      <c r="K34" s="183"/>
      <c r="L34" s="183"/>
      <c r="M34" s="183"/>
      <c r="N34" s="183">
        <f t="shared" si="0"/>
        <v>207333.33333333334</v>
      </c>
      <c r="O34" s="211">
        <f t="shared" si="2"/>
        <v>207333</v>
      </c>
      <c r="P34" s="185">
        <f t="shared" si="1"/>
        <v>2487996</v>
      </c>
    </row>
    <row r="35" spans="1:16" ht="90" x14ac:dyDescent="0.25">
      <c r="A35" s="188">
        <v>4</v>
      </c>
      <c r="B35" s="185" t="s">
        <v>785</v>
      </c>
      <c r="C35" s="185" t="s">
        <v>170</v>
      </c>
      <c r="D35" s="185" t="s">
        <v>818</v>
      </c>
      <c r="E35" s="185" t="s">
        <v>44</v>
      </c>
      <c r="F35" s="188" t="s">
        <v>829</v>
      </c>
      <c r="G35" s="188">
        <v>12</v>
      </c>
      <c r="H35" s="183">
        <v>111000</v>
      </c>
      <c r="I35" s="183">
        <v>99800</v>
      </c>
      <c r="J35" s="183">
        <v>106200</v>
      </c>
      <c r="K35" s="183"/>
      <c r="L35" s="183"/>
      <c r="M35" s="183"/>
      <c r="N35" s="183">
        <f t="shared" si="0"/>
        <v>105666.66666666667</v>
      </c>
      <c r="O35" s="211">
        <f t="shared" si="2"/>
        <v>105667</v>
      </c>
      <c r="P35" s="185">
        <f t="shared" si="1"/>
        <v>1268004</v>
      </c>
    </row>
    <row r="36" spans="1:16" ht="90" x14ac:dyDescent="0.25">
      <c r="A36" s="188">
        <v>4</v>
      </c>
      <c r="B36" s="185" t="s">
        <v>785</v>
      </c>
      <c r="C36" s="185" t="s">
        <v>170</v>
      </c>
      <c r="D36" s="185" t="s">
        <v>818</v>
      </c>
      <c r="E36" s="185" t="s">
        <v>44</v>
      </c>
      <c r="F36" s="188" t="s">
        <v>830</v>
      </c>
      <c r="G36" s="188">
        <v>12</v>
      </c>
      <c r="H36" s="183">
        <v>127000</v>
      </c>
      <c r="I36" s="183">
        <v>120000</v>
      </c>
      <c r="J36" s="183">
        <v>123500</v>
      </c>
      <c r="K36" s="183"/>
      <c r="L36" s="183"/>
      <c r="M36" s="183"/>
      <c r="N36" s="183">
        <f t="shared" si="0"/>
        <v>123500</v>
      </c>
      <c r="O36" s="211">
        <f t="shared" si="2"/>
        <v>123500</v>
      </c>
      <c r="P36" s="185">
        <f t="shared" si="1"/>
        <v>1482000</v>
      </c>
    </row>
    <row r="37" spans="1:16" ht="105" x14ac:dyDescent="0.25">
      <c r="A37" s="188">
        <v>4</v>
      </c>
      <c r="B37" s="185" t="s">
        <v>785</v>
      </c>
      <c r="C37" s="185" t="s">
        <v>170</v>
      </c>
      <c r="D37" s="185" t="s">
        <v>818</v>
      </c>
      <c r="E37" s="185" t="s">
        <v>44</v>
      </c>
      <c r="F37" s="188" t="s">
        <v>831</v>
      </c>
      <c r="G37" s="188">
        <v>12</v>
      </c>
      <c r="H37" s="183">
        <v>140000</v>
      </c>
      <c r="I37" s="183">
        <v>135000</v>
      </c>
      <c r="J37" s="183">
        <v>147000</v>
      </c>
      <c r="K37" s="183"/>
      <c r="L37" s="183"/>
      <c r="M37" s="183"/>
      <c r="N37" s="183">
        <f t="shared" si="0"/>
        <v>140666.66666666666</v>
      </c>
      <c r="O37" s="211">
        <f t="shared" si="2"/>
        <v>140667</v>
      </c>
      <c r="P37" s="185">
        <f t="shared" si="1"/>
        <v>1688004</v>
      </c>
    </row>
    <row r="38" spans="1:16" ht="105" x14ac:dyDescent="0.25">
      <c r="A38" s="188">
        <v>4</v>
      </c>
      <c r="B38" s="185" t="s">
        <v>785</v>
      </c>
      <c r="C38" s="185" t="s">
        <v>170</v>
      </c>
      <c r="D38" s="185" t="s">
        <v>818</v>
      </c>
      <c r="E38" s="185" t="s">
        <v>44</v>
      </c>
      <c r="F38" s="188" t="s">
        <v>832</v>
      </c>
      <c r="G38" s="188">
        <v>12</v>
      </c>
      <c r="H38" s="183">
        <v>141000</v>
      </c>
      <c r="I38" s="183">
        <v>133000</v>
      </c>
      <c r="J38" s="183">
        <v>127500</v>
      </c>
      <c r="K38" s="183"/>
      <c r="L38" s="183"/>
      <c r="M38" s="183"/>
      <c r="N38" s="183">
        <f t="shared" si="0"/>
        <v>133833.33333333334</v>
      </c>
      <c r="O38" s="211">
        <f t="shared" si="2"/>
        <v>133833</v>
      </c>
      <c r="P38" s="185">
        <f t="shared" si="1"/>
        <v>1605996</v>
      </c>
    </row>
    <row r="39" spans="1:16" ht="90" x14ac:dyDescent="0.25">
      <c r="A39" s="188">
        <v>4</v>
      </c>
      <c r="B39" s="185" t="s">
        <v>785</v>
      </c>
      <c r="C39" s="185" t="s">
        <v>170</v>
      </c>
      <c r="D39" s="185" t="s">
        <v>818</v>
      </c>
      <c r="E39" s="185" t="s">
        <v>44</v>
      </c>
      <c r="F39" s="188" t="s">
        <v>833</v>
      </c>
      <c r="G39" s="188">
        <v>12</v>
      </c>
      <c r="H39" s="183">
        <v>62300</v>
      </c>
      <c r="I39" s="183">
        <v>58600</v>
      </c>
      <c r="J39" s="183">
        <v>60000</v>
      </c>
      <c r="K39" s="183"/>
      <c r="L39" s="183"/>
      <c r="M39" s="183"/>
      <c r="N39" s="183">
        <f t="shared" si="0"/>
        <v>60300</v>
      </c>
      <c r="O39" s="211">
        <f t="shared" si="2"/>
        <v>60300</v>
      </c>
      <c r="P39" s="185">
        <f t="shared" si="1"/>
        <v>723600</v>
      </c>
    </row>
    <row r="40" spans="1:16" ht="90" x14ac:dyDescent="0.25">
      <c r="A40" s="188">
        <v>4</v>
      </c>
      <c r="B40" s="185" t="s">
        <v>785</v>
      </c>
      <c r="C40" s="185" t="s">
        <v>170</v>
      </c>
      <c r="D40" s="185" t="s">
        <v>818</v>
      </c>
      <c r="E40" s="185" t="s">
        <v>44</v>
      </c>
      <c r="F40" s="188" t="s">
        <v>834</v>
      </c>
      <c r="G40" s="188">
        <v>12</v>
      </c>
      <c r="H40" s="183">
        <v>64100</v>
      </c>
      <c r="I40" s="183">
        <v>59500</v>
      </c>
      <c r="J40" s="183">
        <v>61600</v>
      </c>
      <c r="K40" s="183"/>
      <c r="L40" s="183"/>
      <c r="M40" s="183"/>
      <c r="N40" s="183">
        <f t="shared" si="0"/>
        <v>61733.333333333336</v>
      </c>
      <c r="O40" s="211">
        <f t="shared" si="2"/>
        <v>61733</v>
      </c>
      <c r="P40" s="185">
        <f t="shared" si="1"/>
        <v>740796</v>
      </c>
    </row>
    <row r="41" spans="1:16" ht="90" x14ac:dyDescent="0.25">
      <c r="A41" s="188">
        <v>4</v>
      </c>
      <c r="B41" s="185" t="s">
        <v>785</v>
      </c>
      <c r="C41" s="185" t="s">
        <v>170</v>
      </c>
      <c r="D41" s="185" t="s">
        <v>818</v>
      </c>
      <c r="E41" s="185" t="s">
        <v>44</v>
      </c>
      <c r="F41" s="188" t="s">
        <v>835</v>
      </c>
      <c r="G41" s="188">
        <v>12</v>
      </c>
      <c r="H41" s="183">
        <v>96600</v>
      </c>
      <c r="I41" s="183">
        <v>89300</v>
      </c>
      <c r="J41" s="183">
        <v>87000</v>
      </c>
      <c r="K41" s="183"/>
      <c r="L41" s="183"/>
      <c r="M41" s="183"/>
      <c r="N41" s="183">
        <f t="shared" si="0"/>
        <v>90966.666666666672</v>
      </c>
      <c r="O41" s="211">
        <f t="shared" si="2"/>
        <v>90967</v>
      </c>
      <c r="P41" s="185">
        <f t="shared" si="1"/>
        <v>1091604</v>
      </c>
    </row>
    <row r="42" spans="1:16" ht="105" x14ac:dyDescent="0.25">
      <c r="A42" s="188">
        <v>4</v>
      </c>
      <c r="B42" s="185" t="s">
        <v>785</v>
      </c>
      <c r="C42" s="185" t="s">
        <v>170</v>
      </c>
      <c r="D42" s="185" t="s">
        <v>818</v>
      </c>
      <c r="E42" s="185" t="s">
        <v>44</v>
      </c>
      <c r="F42" s="188" t="s">
        <v>836</v>
      </c>
      <c r="G42" s="188">
        <v>12</v>
      </c>
      <c r="H42" s="183">
        <v>127000</v>
      </c>
      <c r="I42" s="183">
        <v>114000</v>
      </c>
      <c r="J42" s="183">
        <v>123500</v>
      </c>
      <c r="K42" s="183"/>
      <c r="L42" s="183"/>
      <c r="M42" s="183"/>
      <c r="N42" s="183">
        <f t="shared" si="0"/>
        <v>121500</v>
      </c>
      <c r="O42" s="211">
        <f t="shared" si="2"/>
        <v>121500</v>
      </c>
      <c r="P42" s="185">
        <f t="shared" si="1"/>
        <v>1458000</v>
      </c>
    </row>
    <row r="43" spans="1:16" ht="105" x14ac:dyDescent="0.25">
      <c r="A43" s="188">
        <v>4</v>
      </c>
      <c r="B43" s="185" t="s">
        <v>785</v>
      </c>
      <c r="C43" s="185" t="s">
        <v>170</v>
      </c>
      <c r="D43" s="185" t="s">
        <v>818</v>
      </c>
      <c r="E43" s="185" t="s">
        <v>44</v>
      </c>
      <c r="F43" s="188" t="s">
        <v>837</v>
      </c>
      <c r="G43" s="188">
        <v>12</v>
      </c>
      <c r="H43" s="183">
        <v>100000</v>
      </c>
      <c r="I43" s="183">
        <v>91500</v>
      </c>
      <c r="J43" s="183">
        <v>97500</v>
      </c>
      <c r="K43" s="183"/>
      <c r="L43" s="183"/>
      <c r="M43" s="183"/>
      <c r="N43" s="183">
        <f t="shared" si="0"/>
        <v>96333.333333333328</v>
      </c>
      <c r="O43" s="211">
        <f t="shared" si="2"/>
        <v>96333</v>
      </c>
      <c r="P43" s="185">
        <f t="shared" si="1"/>
        <v>1155996</v>
      </c>
    </row>
    <row r="44" spans="1:16" ht="120" x14ac:dyDescent="0.25">
      <c r="A44" s="188">
        <v>4</v>
      </c>
      <c r="B44" s="185" t="s">
        <v>785</v>
      </c>
      <c r="C44" s="185" t="s">
        <v>170</v>
      </c>
      <c r="D44" s="185" t="s">
        <v>818</v>
      </c>
      <c r="E44" s="185" t="s">
        <v>44</v>
      </c>
      <c r="F44" s="188" t="s">
        <v>838</v>
      </c>
      <c r="G44" s="188">
        <v>12</v>
      </c>
      <c r="H44" s="183">
        <v>106000</v>
      </c>
      <c r="I44" s="183">
        <v>96600</v>
      </c>
      <c r="J44" s="183">
        <v>93600</v>
      </c>
      <c r="K44" s="183"/>
      <c r="L44" s="183"/>
      <c r="M44" s="183"/>
      <c r="N44" s="183">
        <f t="shared" si="0"/>
        <v>98733.333333333328</v>
      </c>
      <c r="O44" s="211">
        <f t="shared" si="2"/>
        <v>98733</v>
      </c>
      <c r="P44" s="185">
        <f t="shared" si="1"/>
        <v>1184796</v>
      </c>
    </row>
    <row r="45" spans="1:16" ht="90" x14ac:dyDescent="0.25">
      <c r="A45" s="188">
        <v>4</v>
      </c>
      <c r="B45" s="185" t="s">
        <v>785</v>
      </c>
      <c r="C45" s="185" t="s">
        <v>170</v>
      </c>
      <c r="D45" s="185" t="s">
        <v>818</v>
      </c>
      <c r="E45" s="185" t="s">
        <v>44</v>
      </c>
      <c r="F45" s="188" t="s">
        <v>839</v>
      </c>
      <c r="G45" s="188">
        <v>12</v>
      </c>
      <c r="H45" s="183">
        <v>78900</v>
      </c>
      <c r="I45" s="183">
        <v>72000</v>
      </c>
      <c r="J45" s="183">
        <v>82100</v>
      </c>
      <c r="K45" s="183"/>
      <c r="L45" s="183"/>
      <c r="M45" s="183"/>
      <c r="N45" s="183">
        <f t="shared" si="0"/>
        <v>77666.666666666672</v>
      </c>
      <c r="O45" s="211">
        <f t="shared" si="2"/>
        <v>77667</v>
      </c>
      <c r="P45" s="185">
        <f t="shared" si="1"/>
        <v>932004</v>
      </c>
    </row>
    <row r="46" spans="1:16" ht="90" x14ac:dyDescent="0.25">
      <c r="A46" s="188">
        <v>4</v>
      </c>
      <c r="B46" s="185" t="s">
        <v>785</v>
      </c>
      <c r="C46" s="185" t="s">
        <v>170</v>
      </c>
      <c r="D46" s="185" t="s">
        <v>818</v>
      </c>
      <c r="E46" s="185" t="s">
        <v>44</v>
      </c>
      <c r="F46" s="188" t="s">
        <v>840</v>
      </c>
      <c r="G46" s="188">
        <v>12</v>
      </c>
      <c r="H46" s="183">
        <v>78600</v>
      </c>
      <c r="I46" s="183">
        <v>73800</v>
      </c>
      <c r="J46" s="183">
        <v>76600</v>
      </c>
      <c r="K46" s="183"/>
      <c r="L46" s="183"/>
      <c r="M46" s="183"/>
      <c r="N46" s="183">
        <f t="shared" si="0"/>
        <v>76333.333333333328</v>
      </c>
      <c r="O46" s="211">
        <f t="shared" si="2"/>
        <v>76333</v>
      </c>
      <c r="P46" s="185">
        <f t="shared" si="1"/>
        <v>915996</v>
      </c>
    </row>
    <row r="47" spans="1:16" ht="120" x14ac:dyDescent="0.25">
      <c r="A47" s="188">
        <v>4</v>
      </c>
      <c r="B47" s="185" t="s">
        <v>785</v>
      </c>
      <c r="C47" s="185" t="s">
        <v>170</v>
      </c>
      <c r="D47" s="185" t="s">
        <v>818</v>
      </c>
      <c r="E47" s="185" t="s">
        <v>44</v>
      </c>
      <c r="F47" s="188" t="s">
        <v>841</v>
      </c>
      <c r="G47" s="188">
        <v>12</v>
      </c>
      <c r="H47" s="183">
        <v>172000</v>
      </c>
      <c r="I47" s="183">
        <v>155000</v>
      </c>
      <c r="J47" s="183">
        <v>176000</v>
      </c>
      <c r="K47" s="183"/>
      <c r="L47" s="183"/>
      <c r="M47" s="183"/>
      <c r="N47" s="183">
        <f t="shared" si="0"/>
        <v>167666.66666666666</v>
      </c>
      <c r="O47" s="211">
        <f t="shared" si="2"/>
        <v>167667</v>
      </c>
      <c r="P47" s="185">
        <f t="shared" si="1"/>
        <v>2012004</v>
      </c>
    </row>
    <row r="48" spans="1:16" ht="90" x14ac:dyDescent="0.25">
      <c r="A48" s="188">
        <v>4</v>
      </c>
      <c r="B48" s="185" t="s">
        <v>785</v>
      </c>
      <c r="C48" s="185" t="s">
        <v>170</v>
      </c>
      <c r="D48" s="185" t="s">
        <v>818</v>
      </c>
      <c r="E48" s="185" t="s">
        <v>44</v>
      </c>
      <c r="F48" s="188" t="s">
        <v>842</v>
      </c>
      <c r="G48" s="188">
        <v>12</v>
      </c>
      <c r="H48" s="183">
        <v>130000</v>
      </c>
      <c r="I48" s="183">
        <v>121000</v>
      </c>
      <c r="J48" s="183">
        <v>125500</v>
      </c>
      <c r="K48" s="183"/>
      <c r="L48" s="183"/>
      <c r="M48" s="183"/>
      <c r="N48" s="183">
        <f t="shared" si="0"/>
        <v>125500</v>
      </c>
      <c r="O48" s="211">
        <f t="shared" si="2"/>
        <v>125500</v>
      </c>
      <c r="P48" s="185">
        <f t="shared" si="1"/>
        <v>1506000</v>
      </c>
    </row>
    <row r="49" spans="1:16" ht="105" x14ac:dyDescent="0.25">
      <c r="A49" s="188">
        <v>4</v>
      </c>
      <c r="B49" s="185" t="s">
        <v>785</v>
      </c>
      <c r="C49" s="185" t="s">
        <v>170</v>
      </c>
      <c r="D49" s="185" t="s">
        <v>818</v>
      </c>
      <c r="E49" s="185" t="s">
        <v>44</v>
      </c>
      <c r="F49" s="188" t="s">
        <v>843</v>
      </c>
      <c r="G49" s="188">
        <v>12</v>
      </c>
      <c r="H49" s="183">
        <v>59600</v>
      </c>
      <c r="I49" s="183">
        <v>54200</v>
      </c>
      <c r="J49" s="183">
        <v>57000</v>
      </c>
      <c r="K49" s="183"/>
      <c r="L49" s="183"/>
      <c r="M49" s="183"/>
      <c r="N49" s="183">
        <f t="shared" si="0"/>
        <v>56933.333333333336</v>
      </c>
      <c r="O49" s="211">
        <f t="shared" si="2"/>
        <v>56933</v>
      </c>
      <c r="P49" s="185">
        <f t="shared" si="1"/>
        <v>683196</v>
      </c>
    </row>
    <row r="50" spans="1:16" ht="240" x14ac:dyDescent="0.25">
      <c r="A50" s="188">
        <v>4</v>
      </c>
      <c r="B50" s="185" t="s">
        <v>785</v>
      </c>
      <c r="C50" s="185" t="s">
        <v>170</v>
      </c>
      <c r="D50" s="185" t="s">
        <v>844</v>
      </c>
      <c r="E50" s="185" t="s">
        <v>44</v>
      </c>
      <c r="F50" s="188" t="s">
        <v>845</v>
      </c>
      <c r="G50" s="188">
        <v>12</v>
      </c>
      <c r="H50" s="183">
        <v>509000</v>
      </c>
      <c r="I50" s="183">
        <v>466000</v>
      </c>
      <c r="J50" s="183">
        <v>530000</v>
      </c>
      <c r="K50" s="183"/>
      <c r="L50" s="183"/>
      <c r="M50" s="183"/>
      <c r="N50" s="183">
        <f t="shared" si="0"/>
        <v>501666.66666666669</v>
      </c>
      <c r="O50" s="211">
        <f t="shared" si="2"/>
        <v>501667</v>
      </c>
      <c r="P50" s="185">
        <f t="shared" si="1"/>
        <v>6020004</v>
      </c>
    </row>
    <row r="51" spans="1:16" ht="150" x14ac:dyDescent="0.25">
      <c r="A51" s="188">
        <v>4</v>
      </c>
      <c r="B51" s="185" t="s">
        <v>785</v>
      </c>
      <c r="C51" s="185" t="s">
        <v>170</v>
      </c>
      <c r="D51" s="185" t="s">
        <v>844</v>
      </c>
      <c r="E51" s="185" t="s">
        <v>44</v>
      </c>
      <c r="F51" s="188" t="s">
        <v>846</v>
      </c>
      <c r="G51" s="188">
        <v>12</v>
      </c>
      <c r="H51" s="183">
        <v>101000</v>
      </c>
      <c r="I51" s="183">
        <v>92000</v>
      </c>
      <c r="J51" s="183">
        <v>98500</v>
      </c>
      <c r="K51" s="183"/>
      <c r="L51" s="183"/>
      <c r="M51" s="183"/>
      <c r="N51" s="183">
        <f t="shared" si="0"/>
        <v>97166.666666666672</v>
      </c>
      <c r="O51" s="211">
        <f t="shared" si="2"/>
        <v>97167</v>
      </c>
      <c r="P51" s="185">
        <f t="shared" si="1"/>
        <v>1166004</v>
      </c>
    </row>
    <row r="52" spans="1:16" ht="180" x14ac:dyDescent="0.25">
      <c r="A52" s="186">
        <v>4</v>
      </c>
      <c r="B52" s="187" t="s">
        <v>785</v>
      </c>
      <c r="C52" s="187" t="s">
        <v>170</v>
      </c>
      <c r="D52" s="187" t="s">
        <v>844</v>
      </c>
      <c r="E52" s="187" t="s">
        <v>44</v>
      </c>
      <c r="F52" s="186" t="s">
        <v>847</v>
      </c>
      <c r="G52" s="186">
        <v>12</v>
      </c>
      <c r="H52" s="184">
        <v>130000</v>
      </c>
      <c r="I52" s="184">
        <v>121000</v>
      </c>
      <c r="J52" s="184">
        <v>126500</v>
      </c>
      <c r="K52" s="184"/>
      <c r="L52" s="184"/>
      <c r="M52" s="184"/>
      <c r="N52" s="183">
        <f t="shared" si="0"/>
        <v>125833.33333333333</v>
      </c>
      <c r="O52" s="211">
        <f t="shared" si="2"/>
        <v>125833</v>
      </c>
      <c r="P52" s="185">
        <f t="shared" si="1"/>
        <v>1509996</v>
      </c>
    </row>
    <row r="53" spans="1:16" ht="45" x14ac:dyDescent="0.25">
      <c r="A53" s="4">
        <v>2</v>
      </c>
      <c r="B53" s="4" t="s">
        <v>785</v>
      </c>
      <c r="C53" s="4" t="s">
        <v>65</v>
      </c>
      <c r="D53" s="4" t="s">
        <v>848</v>
      </c>
      <c r="E53" s="4" t="s">
        <v>24</v>
      </c>
      <c r="F53" s="4" t="s">
        <v>107</v>
      </c>
      <c r="G53" s="4">
        <v>15</v>
      </c>
      <c r="H53" s="184"/>
      <c r="I53" s="184"/>
      <c r="J53" s="184"/>
      <c r="K53" s="183">
        <v>41966.400000000001</v>
      </c>
      <c r="L53" s="184"/>
      <c r="M53" s="184"/>
      <c r="N53" s="183">
        <v>41966.400000000001</v>
      </c>
      <c r="O53" s="211">
        <f t="shared" si="2"/>
        <v>41966</v>
      </c>
      <c r="P53" s="185">
        <f t="shared" si="1"/>
        <v>629490</v>
      </c>
    </row>
    <row r="54" spans="1:16" ht="30" x14ac:dyDescent="0.25">
      <c r="A54" s="4">
        <v>4</v>
      </c>
      <c r="B54" s="4" t="s">
        <v>785</v>
      </c>
      <c r="C54" s="4" t="s">
        <v>170</v>
      </c>
      <c r="D54" s="4" t="s">
        <v>201</v>
      </c>
      <c r="E54" s="4" t="s">
        <v>31</v>
      </c>
      <c r="F54" s="4" t="s">
        <v>202</v>
      </c>
      <c r="G54" s="4">
        <v>100</v>
      </c>
      <c r="H54" s="184"/>
      <c r="I54" s="184"/>
      <c r="J54" s="184"/>
      <c r="K54" s="183">
        <v>14988</v>
      </c>
      <c r="L54" s="184"/>
      <c r="M54" s="184"/>
      <c r="N54" s="183">
        <v>14988</v>
      </c>
      <c r="O54" s="211">
        <f t="shared" si="2"/>
        <v>14988</v>
      </c>
      <c r="P54" s="185">
        <f t="shared" si="1"/>
        <v>1498800</v>
      </c>
    </row>
    <row r="55" spans="1:16" ht="45" x14ac:dyDescent="0.25">
      <c r="A55" s="208">
        <v>4</v>
      </c>
      <c r="B55" s="208" t="s">
        <v>785</v>
      </c>
      <c r="C55" s="208" t="s">
        <v>170</v>
      </c>
      <c r="D55" s="208" t="s">
        <v>207</v>
      </c>
      <c r="E55" s="220" t="s">
        <v>44</v>
      </c>
      <c r="F55" s="208" t="s">
        <v>208</v>
      </c>
      <c r="G55" s="208">
        <v>100</v>
      </c>
      <c r="H55" s="215"/>
      <c r="I55" s="215"/>
      <c r="J55" s="215"/>
      <c r="K55" s="215">
        <v>14988</v>
      </c>
      <c r="L55" s="215"/>
      <c r="M55" s="215"/>
      <c r="N55" s="215">
        <v>14988</v>
      </c>
      <c r="O55" s="216">
        <f t="shared" si="2"/>
        <v>14988</v>
      </c>
      <c r="P55" s="217">
        <f t="shared" si="1"/>
        <v>1498800</v>
      </c>
    </row>
    <row r="56" spans="1:16" ht="45" x14ac:dyDescent="0.25">
      <c r="A56" s="208">
        <v>4</v>
      </c>
      <c r="B56" s="208" t="s">
        <v>785</v>
      </c>
      <c r="C56" s="208" t="s">
        <v>170</v>
      </c>
      <c r="D56" s="218" t="s">
        <v>209</v>
      </c>
      <c r="E56" s="208" t="s">
        <v>44</v>
      </c>
      <c r="F56" s="219" t="s">
        <v>210</v>
      </c>
      <c r="G56" s="208">
        <v>100</v>
      </c>
      <c r="H56" s="215"/>
      <c r="I56" s="215"/>
      <c r="J56" s="215"/>
      <c r="K56" s="215">
        <v>19984</v>
      </c>
      <c r="L56" s="215"/>
      <c r="M56" s="215"/>
      <c r="N56" s="215">
        <v>19984</v>
      </c>
      <c r="O56" s="216">
        <f t="shared" si="2"/>
        <v>19984</v>
      </c>
      <c r="P56" s="217">
        <f t="shared" si="1"/>
        <v>1998400</v>
      </c>
    </row>
    <row r="57" spans="1:16" ht="30" x14ac:dyDescent="0.25">
      <c r="A57" s="4">
        <v>4</v>
      </c>
      <c r="B57" s="4" t="s">
        <v>785</v>
      </c>
      <c r="C57" s="4" t="s">
        <v>170</v>
      </c>
      <c r="D57" s="4" t="s">
        <v>217</v>
      </c>
      <c r="E57" s="4" t="s">
        <v>44</v>
      </c>
      <c r="F57" s="4" t="s">
        <v>218</v>
      </c>
      <c r="G57" s="4">
        <v>180</v>
      </c>
      <c r="H57" s="184"/>
      <c r="I57" s="184"/>
      <c r="J57" s="184"/>
      <c r="K57" s="183">
        <v>9992</v>
      </c>
      <c r="L57" s="184"/>
      <c r="M57" s="184"/>
      <c r="N57" s="183">
        <v>9992</v>
      </c>
      <c r="O57" s="211">
        <f t="shared" si="2"/>
        <v>9992</v>
      </c>
      <c r="P57" s="185">
        <f t="shared" si="1"/>
        <v>1798560</v>
      </c>
    </row>
    <row r="58" spans="1:16" ht="30" x14ac:dyDescent="0.25">
      <c r="A58" s="4">
        <v>4</v>
      </c>
      <c r="B58" s="4" t="s">
        <v>785</v>
      </c>
      <c r="C58" s="4" t="s">
        <v>170</v>
      </c>
      <c r="D58" s="4" t="s">
        <v>219</v>
      </c>
      <c r="E58" s="4" t="s">
        <v>44</v>
      </c>
      <c r="F58" s="4" t="s">
        <v>220</v>
      </c>
      <c r="G58" s="4">
        <v>80</v>
      </c>
      <c r="H58" s="184"/>
      <c r="I58" s="184"/>
      <c r="J58" s="184"/>
      <c r="K58" s="183">
        <v>11990.4</v>
      </c>
      <c r="L58" s="184"/>
      <c r="M58" s="184"/>
      <c r="N58" s="183">
        <v>11990.4</v>
      </c>
      <c r="O58" s="211">
        <f t="shared" si="2"/>
        <v>11990</v>
      </c>
      <c r="P58" s="185">
        <f t="shared" si="1"/>
        <v>959200</v>
      </c>
    </row>
    <row r="59" spans="1:16" ht="30" x14ac:dyDescent="0.25">
      <c r="A59" s="4">
        <v>4</v>
      </c>
      <c r="B59" s="4" t="s">
        <v>785</v>
      </c>
      <c r="C59" s="4" t="s">
        <v>170</v>
      </c>
      <c r="D59" s="4" t="s">
        <v>458</v>
      </c>
      <c r="E59" s="4" t="s">
        <v>44</v>
      </c>
      <c r="F59" s="4" t="s">
        <v>459</v>
      </c>
      <c r="G59" s="4">
        <v>100</v>
      </c>
      <c r="H59" s="184"/>
      <c r="I59" s="184"/>
      <c r="J59" s="184"/>
      <c r="K59" s="183">
        <v>27977.600000000002</v>
      </c>
      <c r="L59" s="184"/>
      <c r="M59" s="184"/>
      <c r="N59" s="183">
        <v>27977.600000000002</v>
      </c>
      <c r="O59" s="211">
        <f t="shared" si="2"/>
        <v>27978</v>
      </c>
      <c r="P59" s="185">
        <f t="shared" si="1"/>
        <v>2797800</v>
      </c>
    </row>
    <row r="60" spans="1:16" ht="30" x14ac:dyDescent="0.25">
      <c r="A60" s="4">
        <v>4</v>
      </c>
      <c r="B60" s="4" t="s">
        <v>785</v>
      </c>
      <c r="C60" s="4" t="s">
        <v>170</v>
      </c>
      <c r="D60" s="4" t="s">
        <v>460</v>
      </c>
      <c r="E60" s="4" t="s">
        <v>44</v>
      </c>
      <c r="F60" s="4" t="s">
        <v>461</v>
      </c>
      <c r="G60" s="4">
        <v>30</v>
      </c>
      <c r="H60" s="184"/>
      <c r="I60" s="184"/>
      <c r="J60" s="184"/>
      <c r="K60" s="183">
        <v>19984</v>
      </c>
      <c r="L60" s="184"/>
      <c r="M60" s="184"/>
      <c r="N60" s="183">
        <v>19984</v>
      </c>
      <c r="O60" s="211">
        <f t="shared" si="2"/>
        <v>19984</v>
      </c>
      <c r="P60" s="185">
        <f t="shared" si="1"/>
        <v>599520</v>
      </c>
    </row>
    <row r="61" spans="1:16" ht="30" x14ac:dyDescent="0.25">
      <c r="A61" s="4">
        <v>4</v>
      </c>
      <c r="B61" s="4" t="s">
        <v>785</v>
      </c>
      <c r="C61" s="4" t="s">
        <v>170</v>
      </c>
      <c r="D61" s="4" t="s">
        <v>462</v>
      </c>
      <c r="E61" s="4" t="s">
        <v>463</v>
      </c>
      <c r="F61" s="4" t="s">
        <v>464</v>
      </c>
      <c r="G61" s="4">
        <v>100</v>
      </c>
      <c r="H61" s="184"/>
      <c r="I61" s="184"/>
      <c r="J61" s="184"/>
      <c r="K61" s="183">
        <v>4996</v>
      </c>
      <c r="L61" s="184"/>
      <c r="M61" s="184"/>
      <c r="N61" s="183">
        <v>4996</v>
      </c>
      <c r="O61" s="211">
        <f t="shared" si="2"/>
        <v>4996</v>
      </c>
      <c r="P61" s="185">
        <f t="shared" si="1"/>
        <v>499600</v>
      </c>
    </row>
    <row r="62" spans="1:16" ht="165" x14ac:dyDescent="0.25">
      <c r="A62" s="4">
        <v>4</v>
      </c>
      <c r="B62" s="4" t="s">
        <v>785</v>
      </c>
      <c r="C62" s="4" t="s">
        <v>170</v>
      </c>
      <c r="D62" s="4" t="s">
        <v>470</v>
      </c>
      <c r="E62" s="4" t="s">
        <v>52</v>
      </c>
      <c r="F62" s="4" t="s">
        <v>472</v>
      </c>
      <c r="G62" s="4">
        <v>80</v>
      </c>
      <c r="H62" s="184"/>
      <c r="I62" s="184"/>
      <c r="J62" s="184"/>
      <c r="K62" s="183">
        <v>249800</v>
      </c>
      <c r="L62" s="184"/>
      <c r="M62" s="184"/>
      <c r="N62" s="183">
        <v>249800</v>
      </c>
      <c r="O62" s="211">
        <f t="shared" si="2"/>
        <v>249800</v>
      </c>
      <c r="P62" s="185">
        <f t="shared" si="1"/>
        <v>19984000</v>
      </c>
    </row>
    <row r="63" spans="1:16" ht="195" x14ac:dyDescent="0.25">
      <c r="A63" s="4">
        <v>3</v>
      </c>
      <c r="B63" s="4" t="s">
        <v>785</v>
      </c>
      <c r="C63" s="4" t="s">
        <v>116</v>
      </c>
      <c r="D63" s="4" t="s">
        <v>849</v>
      </c>
      <c r="E63" s="4" t="s">
        <v>44</v>
      </c>
      <c r="F63" s="4" t="s">
        <v>538</v>
      </c>
      <c r="G63" s="4">
        <v>4</v>
      </c>
      <c r="H63" s="184"/>
      <c r="I63" s="184"/>
      <c r="J63" s="184"/>
      <c r="K63" s="183">
        <v>66613.333333333328</v>
      </c>
      <c r="L63" s="184"/>
      <c r="M63" s="184"/>
      <c r="N63" s="183">
        <v>66613.333333333328</v>
      </c>
      <c r="O63" s="211">
        <f t="shared" ref="O63:O80" si="3">ROUND(N63,0)</f>
        <v>66613</v>
      </c>
      <c r="P63" s="185">
        <f t="shared" ref="P63:P80" si="4">+O63*G63</f>
        <v>266452</v>
      </c>
    </row>
    <row r="64" spans="1:16" ht="390" x14ac:dyDescent="0.25">
      <c r="A64" s="4">
        <v>3</v>
      </c>
      <c r="B64" s="4" t="s">
        <v>785</v>
      </c>
      <c r="C64" s="4" t="s">
        <v>116</v>
      </c>
      <c r="D64" s="4" t="s">
        <v>850</v>
      </c>
      <c r="E64" s="4" t="s">
        <v>44</v>
      </c>
      <c r="F64" s="4" t="s">
        <v>851</v>
      </c>
      <c r="G64" s="4">
        <v>1</v>
      </c>
      <c r="H64" s="184"/>
      <c r="I64" s="184"/>
      <c r="J64" s="184"/>
      <c r="K64" s="184"/>
      <c r="L64" s="184">
        <v>14948885</v>
      </c>
      <c r="M64" s="184"/>
      <c r="N64" s="184">
        <v>14948885</v>
      </c>
      <c r="O64" s="211">
        <f t="shared" si="3"/>
        <v>14948885</v>
      </c>
      <c r="P64" s="185">
        <f t="shared" si="4"/>
        <v>14948885</v>
      </c>
    </row>
    <row r="65" spans="1:17" ht="300" x14ac:dyDescent="0.25">
      <c r="A65" s="4">
        <v>3</v>
      </c>
      <c r="B65" s="4" t="s">
        <v>785</v>
      </c>
      <c r="C65" s="4" t="s">
        <v>116</v>
      </c>
      <c r="D65" s="4" t="s">
        <v>852</v>
      </c>
      <c r="E65" s="4" t="s">
        <v>44</v>
      </c>
      <c r="F65" s="4" t="s">
        <v>694</v>
      </c>
      <c r="G65" s="4">
        <v>1</v>
      </c>
      <c r="H65" s="184"/>
      <c r="I65" s="184"/>
      <c r="J65" s="184"/>
      <c r="K65" s="184"/>
      <c r="L65" s="184">
        <v>13907167</v>
      </c>
      <c r="M65" s="184"/>
      <c r="N65" s="184">
        <v>13907167</v>
      </c>
      <c r="O65" s="211">
        <f t="shared" si="3"/>
        <v>13907167</v>
      </c>
      <c r="P65" s="185">
        <f t="shared" si="4"/>
        <v>13907167</v>
      </c>
    </row>
    <row r="66" spans="1:17" ht="45" x14ac:dyDescent="0.25">
      <c r="A66" s="4">
        <v>2</v>
      </c>
      <c r="B66" s="4" t="s">
        <v>785</v>
      </c>
      <c r="C66" s="4" t="s">
        <v>65</v>
      </c>
      <c r="D66" s="4" t="s">
        <v>91</v>
      </c>
      <c r="E66" s="4" t="s">
        <v>24</v>
      </c>
      <c r="F66" s="4" t="s">
        <v>92</v>
      </c>
      <c r="G66" s="4">
        <v>7</v>
      </c>
      <c r="H66" s="184"/>
      <c r="I66" s="184"/>
      <c r="J66" s="184"/>
      <c r="K66" s="183">
        <v>301763.5</v>
      </c>
      <c r="L66" s="184"/>
      <c r="M66" s="184"/>
      <c r="N66" s="183">
        <v>301763.5</v>
      </c>
      <c r="O66" s="211">
        <f t="shared" si="3"/>
        <v>301764</v>
      </c>
      <c r="P66" s="185">
        <f t="shared" si="4"/>
        <v>2112348</v>
      </c>
    </row>
    <row r="67" spans="1:17" ht="30" x14ac:dyDescent="0.25">
      <c r="A67" s="4">
        <v>4</v>
      </c>
      <c r="B67" s="4" t="s">
        <v>785</v>
      </c>
      <c r="C67" s="4" t="s">
        <v>170</v>
      </c>
      <c r="D67" s="4" t="s">
        <v>853</v>
      </c>
      <c r="E67" s="4" t="s">
        <v>44</v>
      </c>
      <c r="F67" s="4" t="s">
        <v>854</v>
      </c>
      <c r="G67" s="4">
        <v>45</v>
      </c>
      <c r="H67" s="184"/>
      <c r="I67" s="184"/>
      <c r="J67" s="184"/>
      <c r="K67" s="184"/>
      <c r="L67" s="184"/>
      <c r="M67" s="183">
        <f>20917.5*1.063</f>
        <v>22235.302499999998</v>
      </c>
      <c r="N67" s="183">
        <f>20917.5*1.063</f>
        <v>22235.302499999998</v>
      </c>
      <c r="O67" s="211">
        <f t="shared" si="3"/>
        <v>22235</v>
      </c>
      <c r="P67" s="185">
        <f t="shared" si="4"/>
        <v>1000575</v>
      </c>
      <c r="Q67" s="4" t="s">
        <v>855</v>
      </c>
    </row>
    <row r="68" spans="1:17" ht="30" x14ac:dyDescent="0.25">
      <c r="A68" s="4">
        <v>4</v>
      </c>
      <c r="B68" s="4" t="s">
        <v>785</v>
      </c>
      <c r="C68" s="4" t="s">
        <v>170</v>
      </c>
      <c r="D68" s="4" t="s">
        <v>853</v>
      </c>
      <c r="E68" s="4" t="s">
        <v>44</v>
      </c>
      <c r="F68" s="4" t="s">
        <v>856</v>
      </c>
      <c r="G68" s="4">
        <v>50</v>
      </c>
      <c r="H68" s="184"/>
      <c r="I68" s="184"/>
      <c r="J68" s="184"/>
      <c r="K68" s="184"/>
      <c r="L68" s="184"/>
      <c r="M68" s="183">
        <f>13587.5*1.063</f>
        <v>14443.512499999999</v>
      </c>
      <c r="N68" s="183">
        <f>13587.5*1.063</f>
        <v>14443.512499999999</v>
      </c>
      <c r="O68" s="211">
        <f t="shared" si="3"/>
        <v>14444</v>
      </c>
      <c r="P68" s="185">
        <f t="shared" si="4"/>
        <v>722200</v>
      </c>
      <c r="Q68" s="4" t="s">
        <v>857</v>
      </c>
    </row>
    <row r="69" spans="1:17" ht="30" x14ac:dyDescent="0.25">
      <c r="A69" s="4">
        <v>4</v>
      </c>
      <c r="B69" s="4" t="s">
        <v>785</v>
      </c>
      <c r="C69" s="4" t="s">
        <v>170</v>
      </c>
      <c r="D69" s="4" t="s">
        <v>858</v>
      </c>
      <c r="E69" s="4" t="s">
        <v>44</v>
      </c>
      <c r="F69" s="4" t="s">
        <v>859</v>
      </c>
      <c r="G69" s="4">
        <v>10</v>
      </c>
      <c r="H69" s="184"/>
      <c r="I69" s="184"/>
      <c r="J69" s="184"/>
      <c r="K69" s="184"/>
      <c r="L69" s="184"/>
      <c r="M69" s="183">
        <f>17875*1.063</f>
        <v>19001.125</v>
      </c>
      <c r="N69" s="183">
        <f>17875*1.063</f>
        <v>19001.125</v>
      </c>
      <c r="O69" s="211">
        <f t="shared" si="3"/>
        <v>19001</v>
      </c>
      <c r="P69" s="185">
        <f t="shared" si="4"/>
        <v>190010</v>
      </c>
      <c r="Q69" s="4" t="s">
        <v>855</v>
      </c>
    </row>
    <row r="70" spans="1:17" ht="30" x14ac:dyDescent="0.25">
      <c r="A70" s="4">
        <v>4</v>
      </c>
      <c r="B70" s="4" t="s">
        <v>785</v>
      </c>
      <c r="C70" s="4" t="s">
        <v>170</v>
      </c>
      <c r="D70" s="4" t="s">
        <v>858</v>
      </c>
      <c r="E70" s="4" t="s">
        <v>44</v>
      </c>
      <c r="F70" s="4" t="s">
        <v>860</v>
      </c>
      <c r="G70" s="4">
        <v>10</v>
      </c>
      <c r="H70" s="184"/>
      <c r="I70" s="184"/>
      <c r="J70" s="184"/>
      <c r="K70" s="184"/>
      <c r="L70" s="184"/>
      <c r="M70" s="183">
        <f>15333.3333333333*1.063</f>
        <v>16299.333333333296</v>
      </c>
      <c r="N70" s="183">
        <f>15333.3333333333*1.063</f>
        <v>16299.333333333296</v>
      </c>
      <c r="O70" s="211">
        <f t="shared" si="3"/>
        <v>16299</v>
      </c>
      <c r="P70" s="185">
        <f t="shared" si="4"/>
        <v>162990</v>
      </c>
      <c r="Q70" s="4" t="s">
        <v>855</v>
      </c>
    </row>
    <row r="71" spans="1:17" ht="30" x14ac:dyDescent="0.25">
      <c r="A71" s="4">
        <v>4</v>
      </c>
      <c r="B71" s="4" t="s">
        <v>785</v>
      </c>
      <c r="C71" s="4" t="s">
        <v>170</v>
      </c>
      <c r="D71" s="4" t="s">
        <v>861</v>
      </c>
      <c r="E71" s="4" t="s">
        <v>52</v>
      </c>
      <c r="F71" s="4" t="s">
        <v>862</v>
      </c>
      <c r="G71" s="4">
        <v>50</v>
      </c>
      <c r="H71" s="184"/>
      <c r="I71" s="184"/>
      <c r="J71" s="184"/>
      <c r="K71" s="184"/>
      <c r="L71" s="184"/>
      <c r="M71" s="183">
        <f>16950*1.063</f>
        <v>18017.849999999999</v>
      </c>
      <c r="N71" s="183">
        <f>16950*1.063</f>
        <v>18017.849999999999</v>
      </c>
      <c r="O71" s="211">
        <f t="shared" si="3"/>
        <v>18018</v>
      </c>
      <c r="P71" s="185">
        <f t="shared" si="4"/>
        <v>900900</v>
      </c>
      <c r="Q71" s="4" t="s">
        <v>857</v>
      </c>
    </row>
    <row r="72" spans="1:17" ht="30" x14ac:dyDescent="0.25">
      <c r="A72" s="4">
        <v>4</v>
      </c>
      <c r="B72" s="4" t="s">
        <v>785</v>
      </c>
      <c r="C72" s="4" t="s">
        <v>170</v>
      </c>
      <c r="D72" s="4" t="s">
        <v>863</v>
      </c>
      <c r="E72" s="4" t="s">
        <v>52</v>
      </c>
      <c r="F72" s="4" t="s">
        <v>864</v>
      </c>
      <c r="G72" s="4">
        <v>50</v>
      </c>
      <c r="H72" s="184"/>
      <c r="I72" s="184"/>
      <c r="J72" s="184"/>
      <c r="K72" s="184"/>
      <c r="L72" s="184"/>
      <c r="M72" s="183">
        <f>36172.5*1.063</f>
        <v>38451.3675</v>
      </c>
      <c r="N72" s="183">
        <f>36172.5*1.063</f>
        <v>38451.3675</v>
      </c>
      <c r="O72" s="211">
        <f t="shared" si="3"/>
        <v>38451</v>
      </c>
      <c r="P72" s="185">
        <f t="shared" si="4"/>
        <v>1922550</v>
      </c>
      <c r="Q72" s="209" t="s">
        <v>857</v>
      </c>
    </row>
    <row r="73" spans="1:17" ht="60" x14ac:dyDescent="0.25">
      <c r="A73" s="4">
        <v>5</v>
      </c>
      <c r="B73" s="4" t="s">
        <v>785</v>
      </c>
      <c r="C73" s="4" t="s">
        <v>865</v>
      </c>
      <c r="D73" s="4" t="s">
        <v>866</v>
      </c>
      <c r="E73" s="4" t="s">
        <v>44</v>
      </c>
      <c r="F73" s="4" t="s">
        <v>867</v>
      </c>
      <c r="G73" s="4">
        <v>10</v>
      </c>
      <c r="H73" s="4"/>
      <c r="I73" s="184"/>
      <c r="J73" s="184"/>
      <c r="K73" s="184"/>
      <c r="L73" s="184"/>
      <c r="M73" s="183">
        <f>521167*1.063</f>
        <v>554000.52099999995</v>
      </c>
      <c r="N73" s="183">
        <f>521167*1.063</f>
        <v>554000.52099999995</v>
      </c>
      <c r="O73" s="211">
        <f t="shared" si="3"/>
        <v>554001</v>
      </c>
      <c r="P73" s="185">
        <f t="shared" si="4"/>
        <v>5540010</v>
      </c>
      <c r="Q73" s="208" t="s">
        <v>857</v>
      </c>
    </row>
    <row r="74" spans="1:17" ht="90" x14ac:dyDescent="0.25">
      <c r="A74" s="4">
        <v>5</v>
      </c>
      <c r="B74" s="4" t="s">
        <v>785</v>
      </c>
      <c r="C74" s="4" t="s">
        <v>865</v>
      </c>
      <c r="D74" s="4" t="s">
        <v>868</v>
      </c>
      <c r="E74" s="4" t="s">
        <v>44</v>
      </c>
      <c r="F74" s="4" t="s">
        <v>869</v>
      </c>
      <c r="G74" s="4">
        <v>10</v>
      </c>
      <c r="H74" s="184"/>
      <c r="I74" s="184"/>
      <c r="J74" s="184"/>
      <c r="K74" s="184"/>
      <c r="L74" s="184"/>
      <c r="M74" s="183">
        <f>294158*1.063</f>
        <v>312689.95399999997</v>
      </c>
      <c r="N74" s="183">
        <f>294158*1.063</f>
        <v>312689.95399999997</v>
      </c>
      <c r="O74" s="211">
        <f t="shared" si="3"/>
        <v>312690</v>
      </c>
      <c r="P74" s="185">
        <f t="shared" si="4"/>
        <v>3126900</v>
      </c>
      <c r="Q74" s="210" t="s">
        <v>857</v>
      </c>
    </row>
    <row r="75" spans="1:17" ht="45" x14ac:dyDescent="0.25">
      <c r="A75" s="4">
        <v>5</v>
      </c>
      <c r="B75" s="4" t="s">
        <v>785</v>
      </c>
      <c r="C75" s="4" t="s">
        <v>865</v>
      </c>
      <c r="D75" s="4" t="s">
        <v>870</v>
      </c>
      <c r="E75" s="4" t="s">
        <v>44</v>
      </c>
      <c r="F75" s="4" t="s">
        <v>871</v>
      </c>
      <c r="G75" s="4">
        <v>10</v>
      </c>
      <c r="H75" s="184"/>
      <c r="I75" s="184"/>
      <c r="J75" s="184"/>
      <c r="K75" s="184"/>
      <c r="L75" s="184"/>
      <c r="M75" s="183">
        <f>958075*1.063</f>
        <v>1018433.725</v>
      </c>
      <c r="N75" s="183">
        <f>958075*1.063</f>
        <v>1018433.725</v>
      </c>
      <c r="O75" s="211">
        <f t="shared" si="3"/>
        <v>1018434</v>
      </c>
      <c r="P75" s="185">
        <f t="shared" si="4"/>
        <v>10184340</v>
      </c>
      <c r="Q75" s="4" t="s">
        <v>857</v>
      </c>
    </row>
    <row r="76" spans="1:17" ht="30" x14ac:dyDescent="0.25">
      <c r="A76" s="4">
        <v>5</v>
      </c>
      <c r="B76" s="4" t="s">
        <v>785</v>
      </c>
      <c r="C76" s="4" t="s">
        <v>865</v>
      </c>
      <c r="D76" s="4" t="s">
        <v>872</v>
      </c>
      <c r="E76" s="4" t="s">
        <v>44</v>
      </c>
      <c r="F76" s="4" t="s">
        <v>873</v>
      </c>
      <c r="G76" s="4">
        <v>10</v>
      </c>
      <c r="H76" s="184"/>
      <c r="I76" s="184"/>
      <c r="J76" s="184"/>
      <c r="K76" s="184"/>
      <c r="L76" s="184"/>
      <c r="M76" s="183">
        <f>1210500*1.063</f>
        <v>1286761.5</v>
      </c>
      <c r="N76" s="183">
        <f>1210500*1.063</f>
        <v>1286761.5</v>
      </c>
      <c r="O76" s="211">
        <f t="shared" si="3"/>
        <v>1286762</v>
      </c>
      <c r="P76" s="185">
        <f t="shared" si="4"/>
        <v>12867620</v>
      </c>
      <c r="Q76" s="4" t="s">
        <v>857</v>
      </c>
    </row>
    <row r="77" spans="1:17" ht="120" x14ac:dyDescent="0.25">
      <c r="A77" s="4">
        <v>5</v>
      </c>
      <c r="B77" s="4" t="s">
        <v>785</v>
      </c>
      <c r="C77" s="4" t="s">
        <v>865</v>
      </c>
      <c r="D77" s="4" t="s">
        <v>874</v>
      </c>
      <c r="E77" s="4" t="s">
        <v>52</v>
      </c>
      <c r="F77" s="4" t="s">
        <v>875</v>
      </c>
      <c r="G77" s="4">
        <v>100</v>
      </c>
      <c r="H77" s="184"/>
      <c r="I77" s="184"/>
      <c r="J77" s="184"/>
      <c r="K77" s="184"/>
      <c r="L77" s="184"/>
      <c r="M77" s="183">
        <f>397650*1.063</f>
        <v>422701.94999999995</v>
      </c>
      <c r="N77" s="183">
        <f>397650*1.063</f>
        <v>422701.94999999995</v>
      </c>
      <c r="O77" s="211">
        <f t="shared" si="3"/>
        <v>422702</v>
      </c>
      <c r="P77" s="185">
        <f t="shared" si="4"/>
        <v>42270200</v>
      </c>
      <c r="Q77" s="4" t="s">
        <v>857</v>
      </c>
    </row>
    <row r="78" spans="1:17" ht="135" x14ac:dyDescent="0.25">
      <c r="A78" s="4">
        <v>5</v>
      </c>
      <c r="B78" s="4" t="s">
        <v>785</v>
      </c>
      <c r="C78" s="4" t="s">
        <v>865</v>
      </c>
      <c r="D78" s="4" t="s">
        <v>876</v>
      </c>
      <c r="E78" s="4" t="s">
        <v>52</v>
      </c>
      <c r="F78" s="4" t="s">
        <v>877</v>
      </c>
      <c r="G78" s="4">
        <v>120</v>
      </c>
      <c r="H78" s="184"/>
      <c r="I78" s="184"/>
      <c r="J78" s="184"/>
      <c r="K78" s="184"/>
      <c r="L78" s="184"/>
      <c r="M78" s="183">
        <v>301667</v>
      </c>
      <c r="N78" s="183">
        <v>301667</v>
      </c>
      <c r="O78" s="211">
        <f t="shared" si="3"/>
        <v>301667</v>
      </c>
      <c r="P78" s="185">
        <f t="shared" si="4"/>
        <v>36200040</v>
      </c>
      <c r="Q78" s="4" t="s">
        <v>878</v>
      </c>
    </row>
    <row r="79" spans="1:17" ht="90" x14ac:dyDescent="0.25">
      <c r="A79" s="4">
        <v>5</v>
      </c>
      <c r="B79" s="4" t="s">
        <v>785</v>
      </c>
      <c r="C79" s="4" t="s">
        <v>865</v>
      </c>
      <c r="D79" s="4" t="s">
        <v>879</v>
      </c>
      <c r="E79" s="4" t="s">
        <v>52</v>
      </c>
      <c r="F79" s="4" t="s">
        <v>880</v>
      </c>
      <c r="G79" s="4">
        <v>120</v>
      </c>
      <c r="H79" s="184"/>
      <c r="I79" s="184"/>
      <c r="J79" s="184"/>
      <c r="K79" s="184"/>
      <c r="L79" s="184"/>
      <c r="M79" s="183">
        <v>287667</v>
      </c>
      <c r="N79" s="183">
        <v>287667</v>
      </c>
      <c r="O79" s="211">
        <f t="shared" si="3"/>
        <v>287667</v>
      </c>
      <c r="P79" s="185">
        <f t="shared" si="4"/>
        <v>34520040</v>
      </c>
      <c r="Q79" s="4" t="s">
        <v>878</v>
      </c>
    </row>
    <row r="80" spans="1:17" ht="409.5" x14ac:dyDescent="0.25">
      <c r="A80" s="4">
        <v>5</v>
      </c>
      <c r="B80" s="4" t="s">
        <v>785</v>
      </c>
      <c r="C80" s="4" t="s">
        <v>865</v>
      </c>
      <c r="D80" s="4" t="s">
        <v>881</v>
      </c>
      <c r="E80" s="4" t="s">
        <v>44</v>
      </c>
      <c r="F80" s="4" t="s">
        <v>882</v>
      </c>
      <c r="G80" s="4">
        <v>10</v>
      </c>
      <c r="H80" s="184"/>
      <c r="I80" s="184"/>
      <c r="J80" s="184"/>
      <c r="K80" s="184"/>
      <c r="L80" s="184"/>
      <c r="M80" s="183">
        <f>1061766.66666667*1.063</f>
        <v>1128657.9666666701</v>
      </c>
      <c r="N80" s="183">
        <f>1061766.66666667*1.063</f>
        <v>1128657.9666666701</v>
      </c>
      <c r="O80" s="211">
        <f t="shared" si="3"/>
        <v>1128658</v>
      </c>
      <c r="P80" s="185">
        <f t="shared" si="4"/>
        <v>11286580</v>
      </c>
      <c r="Q80" s="4" t="s">
        <v>857</v>
      </c>
    </row>
    <row r="81" spans="1:16" ht="14.45" customHeight="1" x14ac:dyDescent="0.25">
      <c r="A81" s="247" t="s">
        <v>883</v>
      </c>
      <c r="B81" s="248"/>
      <c r="C81" s="248"/>
      <c r="D81" s="248"/>
      <c r="E81" s="248"/>
      <c r="F81" s="248"/>
      <c r="G81" s="248"/>
      <c r="H81" s="248"/>
      <c r="I81" s="248"/>
      <c r="J81" s="248"/>
      <c r="K81" s="248"/>
      <c r="L81" s="248"/>
      <c r="M81" s="248"/>
      <c r="N81" s="249"/>
      <c r="O81" s="207"/>
      <c r="P81" s="182">
        <f>SUM(P6:P80)</f>
        <v>349993838</v>
      </c>
    </row>
    <row r="83" spans="1:16" x14ac:dyDescent="0.25"/>
    <row r="84" spans="1:16" ht="67.5" customHeight="1" x14ac:dyDescent="0.25">
      <c r="E84" s="250" t="s">
        <v>884</v>
      </c>
      <c r="F84" s="251"/>
      <c r="N84" s="221"/>
    </row>
    <row r="85" spans="1:16" x14ac:dyDescent="0.25"/>
  </sheetData>
  <mergeCells count="4">
    <mergeCell ref="A1:N1"/>
    <mergeCell ref="A2:N2"/>
    <mergeCell ref="A81:N81"/>
    <mergeCell ref="E84:F84"/>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5007CE-22CF-4120-86A1-83A6CA794891}">
  <dimension ref="A1:E7"/>
  <sheetViews>
    <sheetView tabSelected="1" workbookViewId="0">
      <selection activeCell="E16" sqref="E16"/>
    </sheetView>
  </sheetViews>
  <sheetFormatPr baseColWidth="10" defaultColWidth="8.85546875" defaultRowHeight="15" x14ac:dyDescent="0.25"/>
  <cols>
    <col min="1" max="1" width="42.140625" customWidth="1"/>
    <col min="2" max="2" width="26.5703125" customWidth="1"/>
    <col min="4" max="4" width="24.5703125" customWidth="1"/>
    <col min="5" max="5" width="28.7109375" customWidth="1"/>
  </cols>
  <sheetData>
    <row r="1" spans="1:5" x14ac:dyDescent="0.25">
      <c r="A1" s="180" t="s">
        <v>885</v>
      </c>
      <c r="B1" s="228" t="s">
        <v>886</v>
      </c>
      <c r="D1" s="224"/>
    </row>
    <row r="2" spans="1:5" x14ac:dyDescent="0.25">
      <c r="A2" s="227" t="s">
        <v>887</v>
      </c>
      <c r="B2" s="230">
        <v>2530474</v>
      </c>
    </row>
    <row r="3" spans="1:5" x14ac:dyDescent="0.25">
      <c r="A3" s="227" t="s">
        <v>888</v>
      </c>
      <c r="B3" s="229">
        <v>27898790</v>
      </c>
      <c r="D3" s="222"/>
    </row>
    <row r="4" spans="1:5" x14ac:dyDescent="0.25">
      <c r="A4" s="227" t="s">
        <v>889</v>
      </c>
      <c r="B4" s="232" t="s">
        <v>890</v>
      </c>
    </row>
    <row r="5" spans="1:5" x14ac:dyDescent="0.25">
      <c r="A5" s="227" t="s">
        <v>891</v>
      </c>
      <c r="B5" s="231">
        <v>274309575</v>
      </c>
      <c r="D5" s="214"/>
      <c r="E5" s="223"/>
    </row>
    <row r="6" spans="1:5" x14ac:dyDescent="0.25">
      <c r="A6" s="227" t="s">
        <v>892</v>
      </c>
      <c r="B6" s="226">
        <v>155995730</v>
      </c>
    </row>
    <row r="7" spans="1:5" x14ac:dyDescent="0.25">
      <c r="B7" s="225">
        <f>SUM(B2:B6)</f>
        <v>460734569</v>
      </c>
      <c r="D7" s="214"/>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vt:i4>
      </vt:variant>
    </vt:vector>
  </HeadingPairs>
  <TitlesOfParts>
    <vt:vector size="6" baseType="lpstr">
      <vt:lpstr>CENTRO AMAR CANDELARIA 2026</vt:lpstr>
      <vt:lpstr>DOTACIÓN COLEGIOS 2026 </vt:lpstr>
      <vt:lpstr>DOTACIÓN COLEGIOS 2027</vt:lpstr>
      <vt:lpstr>CASA DE LA IGUALDAD 2026</vt:lpstr>
      <vt:lpstr>VALOR POR LOTES</vt:lpstr>
      <vt:lpstr>'CENTRO AMAR CANDELARIA 2026'!Área_de_impresión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Diana Zoraida Romero Salinas</dc:creator>
  <cp:keywords/>
  <dc:description/>
  <cp:lastModifiedBy>Zelenia De Jesus Herrera Rodriguez</cp:lastModifiedBy>
  <cp:revision/>
  <dcterms:created xsi:type="dcterms:W3CDTF">2026-08-27T20:26:49Z</dcterms:created>
  <dcterms:modified xsi:type="dcterms:W3CDTF">2026-10-17T02:10:26Z</dcterms:modified>
  <cp:category/>
  <cp:contentStatus/>
</cp:coreProperties>
</file>