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0"/>
  <workbookPr/>
  <mc:AlternateContent xmlns:mc="http://schemas.openxmlformats.org/markup-compatibility/2006">
    <mc:Choice Requires="x15">
      <x15ac:absPath xmlns:x15ac="http://schemas.microsoft.com/office/spreadsheetml/2010/11/ac" url="https://d.docs.live.net/c8494d3dbf78d04d/Documentos/MARCIA PESONERIA/procesos contratacion/CONTRATACION 2026/ANTIVIRUS/LICENCIAS ANTIVIRUS 09-SEP-2026/"/>
    </mc:Choice>
  </mc:AlternateContent>
  <xr:revisionPtr revIDLastSave="515" documentId="8_{60F35705-84A1-40D1-9CA4-32B4C863FCC4}" xr6:coauthVersionLast="47" xr6:coauthVersionMax="47" xr10:uidLastSave="{93F7A7AA-D509-443E-89F3-674EA4BFC50A}"/>
  <bookViews>
    <workbookView xWindow="-120" yWindow="-120" windowWidth="29040" windowHeight="15720" xr2:uid="{00000000-000D-0000-FFFF-FFFF00000000}"/>
  </bookViews>
  <sheets>
    <sheet name="CALCULO PROMEDIO" sheetId="1" r:id="rId1"/>
    <sheet name="Hoja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C8" i="1"/>
  <c r="S7" i="1"/>
  <c r="P7" i="1"/>
  <c r="S6" i="1"/>
  <c r="P6" i="1"/>
  <c r="N7" i="1"/>
  <c r="O7" i="1" s="1"/>
  <c r="M6" i="1"/>
  <c r="N6" i="1" s="1"/>
  <c r="O6" i="1" s="1"/>
  <c r="H9" i="1"/>
  <c r="D9" i="1"/>
  <c r="F7" i="1"/>
  <c r="G7" i="1" s="1"/>
  <c r="J7" i="1"/>
  <c r="K7" i="1" s="1"/>
  <c r="I6" i="1"/>
  <c r="J6" i="1" s="1"/>
  <c r="K6" i="1" s="1"/>
  <c r="E6" i="1"/>
  <c r="F6" i="1" s="1"/>
  <c r="G6" i="1" l="1"/>
  <c r="Q6" i="1"/>
  <c r="R6" i="1" s="1"/>
  <c r="Q7" i="1"/>
  <c r="R7" i="1" s="1"/>
  <c r="D10" i="1"/>
  <c r="D11" i="1" s="1"/>
  <c r="H10" i="1"/>
  <c r="L10" i="1"/>
  <c r="O8" i="1"/>
  <c r="G8" i="1"/>
  <c r="T7" i="1"/>
  <c r="U7" i="1" s="1"/>
  <c r="V7" i="1" s="1"/>
  <c r="T6" i="1"/>
  <c r="U6" i="1" s="1"/>
  <c r="V6" i="1" s="1"/>
  <c r="R8" i="1" l="1"/>
  <c r="L11" i="1"/>
  <c r="K8" i="1" l="1"/>
  <c r="H11" i="1"/>
  <c r="E13" i="1" l="1"/>
</calcChain>
</file>

<file path=xl/sharedStrings.xml><?xml version="1.0" encoding="utf-8"?>
<sst xmlns="http://schemas.openxmlformats.org/spreadsheetml/2006/main" count="37" uniqueCount="28">
  <si>
    <t xml:space="preserve">2026
Analisis de costos para la contratación de Renovación de Licencias de Antivirus Trellix y servicio de soporte técnico </t>
  </si>
  <si>
    <t>IT CONSULTING SOLUTION</t>
  </si>
  <si>
    <t>PC MICROS S.A.S.</t>
  </si>
  <si>
    <t>SOFTSECURITY S.A.S.</t>
  </si>
  <si>
    <t>PRECIO DE REFERENCIA DE LA ENTIDAD</t>
  </si>
  <si>
    <t>ITEM</t>
  </si>
  <si>
    <t>DESCRIPCION</t>
  </si>
  <si>
    <t>CANTIDAD</t>
  </si>
  <si>
    <t>V/r Unitario</t>
  </si>
  <si>
    <t>IVA</t>
  </si>
  <si>
    <t>V/r Unitario con IVA</t>
  </si>
  <si>
    <t>V/r Total Indluido IVA</t>
  </si>
  <si>
    <t>V/r Unitario SIN IVA</t>
  </si>
  <si>
    <t>Precio unitario incluido IVA</t>
  </si>
  <si>
    <t>PRECIO TOTAL DE REFERENCIA DE LA ENTIDAD</t>
  </si>
  <si>
    <t>DESVIACIÓN ESTANDAR</t>
  </si>
  <si>
    <t> COEFICIENTE DE VARIACIÓN </t>
  </si>
  <si>
    <t> MARGEN DE CONFIABILIDAD </t>
  </si>
  <si>
    <t> NIVEL DE CONFIABILIDAD </t>
  </si>
  <si>
    <t>Trellix CEB (Complete EP Protect Business) 
Renovar y actualizar la solución de seguridad
completa a la solución Trellix Native Drive Encryption
la cual ofrece una solución centralizada y ligera para
gestionar la tecnología de cifrado de disco completo
nativa de los dispositivos Microsoft (BitLocker) y Apple
(FileVault), con especial atención al bajo  mantenimiento y a la rápida adaptación a las normativas. La solución se gestiona desde la consola
unificada de ePO con la cual ya la entidad tiene sus
equipos gestionados.</t>
  </si>
  <si>
    <t>Trellix EDR (Endpoint Detection and Response)Renovar y actualizacion de la versión Trellix EDR a la versión Enterprise EPEN ( Trellix Endpoint Enterprise Cloud) cuya finalidad es identificar, detectar y prevenir amenazas avanzadas con mayor facilidad.
Protección unificada para Windows, macOS y Linux.
Consola de administración 100% en la nube (SaaS) con opción on-premises.
Protección avanzada contra malware, ransomware y
amenazas de día cero mediante IA, machine learning y
análisis de comportamiento.
EDR con investigación guiada, threat hunting y respuesta automática a incidentes.
Control de aplicaciones y dispositivos (USB, periféricos y listas blancas).
Firewall personal y control web con filtrado por categorías, reputación y protección contra phishing.
Análisis forense con recolección de evidencias, memoria, procesos y remediación remota.</t>
  </si>
  <si>
    <t>N/A</t>
  </si>
  <si>
    <t>TOTAL SIN IVA</t>
  </si>
  <si>
    <t>TOTAL IVA</t>
  </si>
  <si>
    <t>TOTAL CON IVA</t>
  </si>
  <si>
    <t xml:space="preserve"> </t>
  </si>
  <si>
    <t>PROMEDIO OFERTA</t>
  </si>
  <si>
    <t>EL ITEM 2 No incluye IVA, toda vez que es una solución en la nube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</si>
</sst>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[$$-240A]\ #,##0.00_ ;\-[$$-240A]\ #,##0.00\ "/>
    <numFmt numFmtId="167" formatCode="[$$-240A]\ #,##0_ ;\-[$$-240A]\ #,##0\ "/>
    <numFmt numFmtId="168" formatCode="[$$-240A]\ #,##0"/>
    <numFmt numFmtId="169" formatCode="[$$-240A]\ #,##0.00"/>
    <numFmt numFmtId="170" formatCode="[$$-240A]\ #,##0.0"/>
    <numFmt numFmtId="171" formatCode="_-[$$-240A]\ * #,##0_-;\-[$$-240A]\ * #,##0_-;_-[$$-240A]\ * &quot;-&quot;??_-;_-@_-"/>
    <numFmt numFmtId="172" formatCode="0.0%"/>
    <numFmt numFmtId="173" formatCode="&quot;$&quot;\ 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2">
    <xf numFmtId="0" fontId="0" fillId="0" borderId="0" xfId="0"/>
    <xf numFmtId="1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70" fontId="3" fillId="4" borderId="22" xfId="0" applyNumberFormat="1" applyFont="1" applyFill="1" applyBorder="1" applyAlignment="1">
      <alignment horizontal="center" vertical="center" wrapText="1"/>
    </xf>
    <xf numFmtId="168" fontId="3" fillId="4" borderId="24" xfId="0" applyNumberFormat="1" applyFont="1" applyFill="1" applyBorder="1" applyAlignment="1">
      <alignment horizontal="center" vertical="center" wrapText="1"/>
    </xf>
    <xf numFmtId="168" fontId="3" fillId="5" borderId="22" xfId="0" applyNumberFormat="1" applyFont="1" applyFill="1" applyBorder="1" applyAlignment="1">
      <alignment horizontal="center" vertical="center" wrapText="1"/>
    </xf>
    <xf numFmtId="168" fontId="3" fillId="5" borderId="23" xfId="0" applyNumberFormat="1" applyFont="1" applyFill="1" applyBorder="1" applyAlignment="1">
      <alignment horizontal="center" vertical="center" wrapText="1"/>
    </xf>
    <xf numFmtId="170" fontId="3" fillId="4" borderId="9" xfId="0" applyNumberFormat="1" applyFont="1" applyFill="1" applyBorder="1" applyAlignment="1">
      <alignment horizontal="center" vertical="center" wrapText="1"/>
    </xf>
    <xf numFmtId="169" fontId="3" fillId="5" borderId="9" xfId="0" applyNumberFormat="1" applyFont="1" applyFill="1" applyBorder="1" applyAlignment="1">
      <alignment horizontal="center" vertical="center" wrapText="1"/>
    </xf>
    <xf numFmtId="9" fontId="3" fillId="5" borderId="7" xfId="3" applyFont="1" applyFill="1" applyBorder="1" applyAlignment="1">
      <alignment horizontal="center" vertical="center" wrapText="1"/>
    </xf>
    <xf numFmtId="168" fontId="3" fillId="5" borderId="7" xfId="0" applyNumberFormat="1" applyFont="1" applyFill="1" applyBorder="1" applyAlignment="1">
      <alignment horizontal="center" vertical="center" wrapText="1"/>
    </xf>
    <xf numFmtId="168" fontId="3" fillId="5" borderId="26" xfId="0" applyNumberFormat="1" applyFont="1" applyFill="1" applyBorder="1" applyAlignment="1">
      <alignment horizontal="center" vertical="center" wrapText="1"/>
    </xf>
    <xf numFmtId="167" fontId="4" fillId="3" borderId="25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7" fontId="4" fillId="3" borderId="4" xfId="1" applyNumberFormat="1" applyFont="1" applyFill="1" applyBorder="1" applyAlignment="1">
      <alignment horizontal="center" vertical="center" wrapText="1"/>
    </xf>
    <xf numFmtId="167" fontId="4" fillId="6" borderId="4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164" fontId="3" fillId="0" borderId="0" xfId="4" applyFont="1"/>
    <xf numFmtId="167" fontId="4" fillId="0" borderId="0" xfId="0" applyNumberFormat="1" applyFont="1" applyAlignment="1">
      <alignment horizont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1" xfId="0" applyFont="1" applyBorder="1"/>
    <xf numFmtId="0" fontId="4" fillId="0" borderId="32" xfId="0" applyFont="1" applyBorder="1" applyAlignment="1">
      <alignment horizontal="center"/>
    </xf>
    <xf numFmtId="0" fontId="7" fillId="0" borderId="0" xfId="0" applyFont="1"/>
    <xf numFmtId="0" fontId="6" fillId="7" borderId="35" xfId="0" applyFont="1" applyFill="1" applyBorder="1" applyAlignment="1">
      <alignment horizontal="center" vertical="center" wrapText="1"/>
    </xf>
    <xf numFmtId="0" fontId="6" fillId="8" borderId="35" xfId="0" applyFont="1" applyFill="1" applyBorder="1" applyAlignment="1">
      <alignment horizontal="center" vertical="center" wrapText="1"/>
    </xf>
    <xf numFmtId="173" fontId="3" fillId="4" borderId="23" xfId="3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68" fontId="3" fillId="6" borderId="23" xfId="0" applyNumberFormat="1" applyFont="1" applyFill="1" applyBorder="1" applyAlignment="1">
      <alignment horizontal="center" vertical="center" wrapText="1"/>
    </xf>
    <xf numFmtId="168" fontId="3" fillId="6" borderId="24" xfId="0" applyNumberFormat="1" applyFont="1" applyFill="1" applyBorder="1" applyAlignment="1">
      <alignment horizontal="center" vertical="center" wrapText="1"/>
    </xf>
    <xf numFmtId="167" fontId="3" fillId="3" borderId="4" xfId="1" applyNumberFormat="1" applyFont="1" applyFill="1" applyBorder="1" applyAlignment="1">
      <alignment horizontal="center" vertical="center" wrapText="1"/>
    </xf>
    <xf numFmtId="171" fontId="9" fillId="3" borderId="36" xfId="5" applyNumberFormat="1" applyFont="1" applyFill="1" applyBorder="1" applyAlignment="1">
      <alignment vertical="center"/>
    </xf>
    <xf numFmtId="171" fontId="9" fillId="3" borderId="23" xfId="5" applyNumberFormat="1" applyFont="1" applyFill="1" applyBorder="1" applyAlignment="1">
      <alignment horizontal="right" vertical="center"/>
    </xf>
    <xf numFmtId="1" fontId="9" fillId="0" borderId="37" xfId="0" applyNumberFormat="1" applyFont="1" applyBorder="1" applyAlignment="1">
      <alignment horizontal="center" vertical="center"/>
    </xf>
    <xf numFmtId="172" fontId="9" fillId="0" borderId="37" xfId="0" applyNumberFormat="1" applyFont="1" applyBorder="1" applyAlignment="1">
      <alignment horizontal="center" vertical="center"/>
    </xf>
    <xf numFmtId="10" fontId="9" fillId="0" borderId="37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167" fontId="8" fillId="3" borderId="7" xfId="1" applyNumberFormat="1" applyFont="1" applyFill="1" applyBorder="1" applyAlignment="1">
      <alignment horizontal="center" vertical="center" wrapText="1"/>
    </xf>
    <xf numFmtId="167" fontId="8" fillId="3" borderId="0" xfId="1" applyNumberFormat="1" applyFont="1" applyFill="1" applyBorder="1" applyAlignment="1">
      <alignment horizontal="center" vertical="center" wrapText="1"/>
    </xf>
    <xf numFmtId="167" fontId="5" fillId="3" borderId="0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left" vertical="center" wrapText="1"/>
    </xf>
    <xf numFmtId="9" fontId="3" fillId="4" borderId="7" xfId="3" applyFont="1" applyFill="1" applyBorder="1" applyAlignment="1">
      <alignment horizontal="center" vertical="center" wrapText="1"/>
    </xf>
    <xf numFmtId="166" fontId="3" fillId="6" borderId="18" xfId="1" applyNumberFormat="1" applyFont="1" applyFill="1" applyBorder="1" applyAlignment="1">
      <alignment horizontal="center" vertical="center" wrapText="1"/>
    </xf>
    <xf numFmtId="166" fontId="3" fillId="6" borderId="17" xfId="1" applyNumberFormat="1" applyFont="1" applyFill="1" applyBorder="1" applyAlignment="1">
      <alignment horizontal="center" vertical="center" wrapText="1"/>
    </xf>
    <xf numFmtId="166" fontId="3" fillId="6" borderId="16" xfId="1" applyNumberFormat="1" applyFont="1" applyFill="1" applyBorder="1" applyAlignment="1">
      <alignment horizontal="center" vertical="center" wrapText="1"/>
    </xf>
    <xf numFmtId="166" fontId="3" fillId="6" borderId="13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 wrapText="1"/>
    </xf>
    <xf numFmtId="166" fontId="3" fillId="5" borderId="1" xfId="1" applyNumberFormat="1" applyFont="1" applyFill="1" applyBorder="1" applyAlignment="1">
      <alignment horizontal="center" vertical="center" wrapText="1"/>
    </xf>
    <xf numFmtId="166" fontId="3" fillId="5" borderId="2" xfId="1" applyNumberFormat="1" applyFont="1" applyFill="1" applyBorder="1" applyAlignment="1">
      <alignment horizontal="center" vertical="center" wrapText="1"/>
    </xf>
    <xf numFmtId="166" fontId="3" fillId="5" borderId="3" xfId="1" applyNumberFormat="1" applyFont="1" applyFill="1" applyBorder="1" applyAlignment="1">
      <alignment horizontal="center" vertical="center" wrapText="1"/>
    </xf>
    <xf numFmtId="166" fontId="3" fillId="5" borderId="16" xfId="1" applyNumberFormat="1" applyFont="1" applyFill="1" applyBorder="1" applyAlignment="1">
      <alignment horizontal="center" vertical="center" wrapText="1"/>
    </xf>
    <xf numFmtId="166" fontId="3" fillId="5" borderId="18" xfId="1" applyNumberFormat="1" applyFont="1" applyFill="1" applyBorder="1" applyAlignment="1">
      <alignment horizontal="center" vertical="center" wrapText="1"/>
    </xf>
    <xf numFmtId="166" fontId="3" fillId="5" borderId="17" xfId="1" applyNumberFormat="1" applyFont="1" applyFill="1" applyBorder="1" applyAlignment="1">
      <alignment horizontal="center" vertical="center" wrapText="1"/>
    </xf>
    <xf numFmtId="167" fontId="3" fillId="5" borderId="13" xfId="0" applyNumberFormat="1" applyFont="1" applyFill="1" applyBorder="1" applyAlignment="1">
      <alignment horizontal="center" vertical="center" wrapText="1"/>
    </xf>
    <xf numFmtId="167" fontId="3" fillId="5" borderId="14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7" fontId="3" fillId="9" borderId="1" xfId="0" applyNumberFormat="1" applyFont="1" applyFill="1" applyBorder="1" applyAlignment="1">
      <alignment horizontal="center" vertical="center"/>
    </xf>
    <xf numFmtId="167" fontId="3" fillId="9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6" fontId="3" fillId="4" borderId="18" xfId="1" applyNumberFormat="1" applyFont="1" applyFill="1" applyBorder="1" applyAlignment="1">
      <alignment horizontal="center" vertical="center" wrapText="1"/>
    </xf>
    <xf numFmtId="166" fontId="3" fillId="4" borderId="17" xfId="1" applyNumberFormat="1" applyFont="1" applyFill="1" applyBorder="1" applyAlignment="1">
      <alignment horizontal="center" vertical="center" wrapText="1"/>
    </xf>
    <xf numFmtId="166" fontId="3" fillId="4" borderId="8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166" fontId="3" fillId="4" borderId="13" xfId="0" applyNumberFormat="1" applyFont="1" applyFill="1" applyBorder="1" applyAlignment="1">
      <alignment horizontal="center" vertical="center" wrapText="1"/>
    </xf>
    <xf numFmtId="166" fontId="3" fillId="4" borderId="14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</cellXfs>
  <cellStyles count="6">
    <cellStyle name="Currency" xfId="1" xr:uid="{D3E42998-4BBC-4331-824E-ADABA8756FE1}"/>
    <cellStyle name="Hyperlink" xfId="2" xr:uid="{00000000-0005-0000-0000-000000000000}"/>
    <cellStyle name="Moneda" xfId="5" builtinId="4"/>
    <cellStyle name="Moneda [0]" xfId="4" builtinId="7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CCFFFF"/>
      <color rgb="FF66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showGridLines="0" tabSelected="1" zoomScaleNormal="100" workbookViewId="0">
      <pane ySplit="5" topLeftCell="A9" activePane="bottomLeft" state="frozen"/>
      <selection pane="bottomLeft" activeCell="A8" sqref="A8:XFD14"/>
    </sheetView>
  </sheetViews>
  <sheetFormatPr defaultColWidth="11.42578125" defaultRowHeight="11.25"/>
  <cols>
    <col min="1" max="1" width="4.85546875" style="5" bestFit="1" customWidth="1"/>
    <col min="2" max="2" width="67" style="5" bestFit="1" customWidth="1"/>
    <col min="3" max="3" width="8.85546875" style="3" bestFit="1" customWidth="1"/>
    <col min="4" max="4" width="9.7109375" style="2" bestFit="1" customWidth="1"/>
    <col min="5" max="5" width="10" style="2" bestFit="1" customWidth="1"/>
    <col min="6" max="6" width="7.85546875" style="2" bestFit="1" customWidth="1"/>
    <col min="7" max="7" width="11.28515625" style="2" bestFit="1" customWidth="1"/>
    <col min="8" max="8" width="10" style="2" bestFit="1" customWidth="1"/>
    <col min="9" max="9" width="7.85546875" style="2" bestFit="1" customWidth="1"/>
    <col min="10" max="10" width="9.7109375" style="2" bestFit="1" customWidth="1"/>
    <col min="11" max="11" width="11.28515625" style="2" bestFit="1" customWidth="1"/>
    <col min="12" max="12" width="9.7109375" style="2" bestFit="1" customWidth="1"/>
    <col min="13" max="13" width="7.85546875" style="2" bestFit="1" customWidth="1"/>
    <col min="14" max="14" width="9.7109375" style="2" bestFit="1" customWidth="1"/>
    <col min="15" max="15" width="14.28515625" style="2" bestFit="1" customWidth="1"/>
    <col min="16" max="16" width="15" style="3" bestFit="1" customWidth="1"/>
    <col min="17" max="17" width="12.85546875" style="3" bestFit="1" customWidth="1"/>
    <col min="18" max="18" width="19.7109375" style="3" customWidth="1"/>
    <col min="19" max="19" width="11.42578125" style="3"/>
    <col min="20" max="20" width="14.7109375" style="3" customWidth="1"/>
    <col min="21" max="21" width="19.140625" style="3" customWidth="1"/>
    <col min="22" max="16384" width="11.42578125" style="3"/>
  </cols>
  <sheetData>
    <row r="1" spans="1:22" ht="51.75" customHeight="1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2" hidden="1">
      <c r="A2" s="4"/>
      <c r="B2" s="1"/>
      <c r="C2" s="4"/>
      <c r="D2" s="98"/>
      <c r="E2" s="98"/>
      <c r="F2" s="4"/>
      <c r="G2" s="4"/>
      <c r="H2" s="98"/>
      <c r="I2" s="98"/>
      <c r="J2" s="4"/>
      <c r="K2" s="4"/>
      <c r="L2" s="98"/>
      <c r="M2" s="98"/>
      <c r="N2" s="4"/>
      <c r="O2" s="4"/>
    </row>
    <row r="3" spans="1:22" ht="12" thickBot="1"/>
    <row r="4" spans="1:22" ht="25.5" customHeight="1" thickBot="1">
      <c r="C4" s="6"/>
      <c r="D4" s="106" t="s">
        <v>1</v>
      </c>
      <c r="E4" s="107"/>
      <c r="F4" s="107"/>
      <c r="G4" s="108"/>
      <c r="H4" s="109" t="s">
        <v>2</v>
      </c>
      <c r="I4" s="110"/>
      <c r="J4" s="110"/>
      <c r="K4" s="111"/>
      <c r="L4" s="99" t="s">
        <v>3</v>
      </c>
      <c r="M4" s="100"/>
      <c r="N4" s="100"/>
      <c r="O4" s="101"/>
      <c r="P4" s="102" t="s">
        <v>4</v>
      </c>
      <c r="Q4" s="103"/>
      <c r="R4" s="103"/>
      <c r="S4" s="46"/>
      <c r="T4" s="46"/>
      <c r="U4" s="46"/>
      <c r="V4" s="46"/>
    </row>
    <row r="5" spans="1:22" s="19" customFormat="1" ht="63" customHeight="1" thickBot="1">
      <c r="A5" s="7" t="s">
        <v>5</v>
      </c>
      <c r="B5" s="8" t="s">
        <v>6</v>
      </c>
      <c r="C5" s="9" t="s">
        <v>7</v>
      </c>
      <c r="D5" s="10" t="s">
        <v>8</v>
      </c>
      <c r="E5" s="11" t="s">
        <v>9</v>
      </c>
      <c r="F5" s="12" t="s">
        <v>10</v>
      </c>
      <c r="G5" s="12" t="s">
        <v>11</v>
      </c>
      <c r="H5" s="13" t="s">
        <v>8</v>
      </c>
      <c r="I5" s="14" t="s">
        <v>9</v>
      </c>
      <c r="J5" s="15" t="s">
        <v>10</v>
      </c>
      <c r="K5" s="15" t="s">
        <v>11</v>
      </c>
      <c r="L5" s="16" t="s">
        <v>8</v>
      </c>
      <c r="M5" s="17" t="s">
        <v>9</v>
      </c>
      <c r="N5" s="16" t="s">
        <v>10</v>
      </c>
      <c r="O5" s="18" t="s">
        <v>11</v>
      </c>
      <c r="P5" s="47" t="s">
        <v>12</v>
      </c>
      <c r="Q5" s="47" t="s">
        <v>13</v>
      </c>
      <c r="R5" s="47" t="s">
        <v>14</v>
      </c>
      <c r="S5" s="48" t="s">
        <v>15</v>
      </c>
      <c r="T5" s="48" t="s">
        <v>16</v>
      </c>
      <c r="U5" s="48" t="s">
        <v>17</v>
      </c>
      <c r="V5" s="48" t="s">
        <v>18</v>
      </c>
    </row>
    <row r="6" spans="1:22" s="19" customFormat="1" ht="134.25" customHeight="1">
      <c r="A6" s="20">
        <v>1</v>
      </c>
      <c r="B6" s="50" t="s">
        <v>19</v>
      </c>
      <c r="C6" s="21">
        <v>20</v>
      </c>
      <c r="D6" s="22">
        <v>588000</v>
      </c>
      <c r="E6" s="49">
        <f>+D6*19%</f>
        <v>111720</v>
      </c>
      <c r="F6" s="23">
        <f>+D6+E6</f>
        <v>699720</v>
      </c>
      <c r="G6" s="23">
        <f>+F6*$C$6</f>
        <v>13994400</v>
      </c>
      <c r="H6" s="24">
        <v>551900</v>
      </c>
      <c r="I6" s="25">
        <f>+H6*19%</f>
        <v>104861</v>
      </c>
      <c r="J6" s="25">
        <f>+H6+I6</f>
        <v>656761</v>
      </c>
      <c r="K6" s="25">
        <f>+J6*$C$6</f>
        <v>13135220</v>
      </c>
      <c r="L6" s="51">
        <v>568000</v>
      </c>
      <c r="M6" s="51">
        <f>+L6*19%</f>
        <v>107920</v>
      </c>
      <c r="N6" s="51">
        <f>+L6+M6</f>
        <v>675920</v>
      </c>
      <c r="O6" s="51">
        <f>+N6*$C$6</f>
        <v>13518400</v>
      </c>
      <c r="P6" s="54">
        <f>ROUND(HARMEAN(D6,H6,L6),0)</f>
        <v>568918</v>
      </c>
      <c r="Q6" s="54">
        <f>ROUND(HARMEAN(F6,J6,N6),0)</f>
        <v>677013</v>
      </c>
      <c r="R6" s="55">
        <f>+Q6*C6</f>
        <v>13540260</v>
      </c>
      <c r="S6" s="56">
        <f>STDEVA(D6,H6,L6)</f>
        <v>18085.076720876801</v>
      </c>
      <c r="T6" s="57">
        <f>+S6/P6*100%</f>
        <v>3.178854724385026E-2</v>
      </c>
      <c r="U6" s="58">
        <f>100%-T6</f>
        <v>0.96821145275614973</v>
      </c>
      <c r="V6" s="59" t="str">
        <f>IF(U6&gt;75%,"ALTO","BAJO")</f>
        <v>ALTO</v>
      </c>
    </row>
    <row r="7" spans="1:22" s="19" customFormat="1" ht="132">
      <c r="A7" s="20">
        <v>2</v>
      </c>
      <c r="B7" s="63" t="s">
        <v>20</v>
      </c>
      <c r="C7" s="21">
        <v>1300</v>
      </c>
      <c r="D7" s="26">
        <v>382000</v>
      </c>
      <c r="E7" s="64" t="s">
        <v>21</v>
      </c>
      <c r="F7" s="23">
        <f>+D7</f>
        <v>382000</v>
      </c>
      <c r="G7" s="23">
        <f>+F7*$C7</f>
        <v>496600000</v>
      </c>
      <c r="H7" s="27">
        <v>370800</v>
      </c>
      <c r="I7" s="28" t="s">
        <v>21</v>
      </c>
      <c r="J7" s="29">
        <f>+H7</f>
        <v>370800</v>
      </c>
      <c r="K7" s="30">
        <f>J7*C7</f>
        <v>482040000</v>
      </c>
      <c r="L7" s="51">
        <v>355000</v>
      </c>
      <c r="M7" s="51">
        <v>0</v>
      </c>
      <c r="N7" s="51">
        <f>+L7</f>
        <v>355000</v>
      </c>
      <c r="O7" s="52">
        <f>+N7*C7</f>
        <v>461500000</v>
      </c>
      <c r="P7" s="54">
        <f>ROUND(HARMEAN(D7,H7,L7),0)</f>
        <v>368932</v>
      </c>
      <c r="Q7" s="54">
        <f>ROUND(HARMEAN(F7,J7,N7),0)</f>
        <v>368932</v>
      </c>
      <c r="R7" s="55">
        <f>+Q7*C7</f>
        <v>479611600</v>
      </c>
      <c r="S7" s="56">
        <f>STDEVA(D7,H7,L7)</f>
        <v>13565.151430534541</v>
      </c>
      <c r="T7" s="57">
        <f>+S7/P7*100%</f>
        <v>3.6768703800522974E-2</v>
      </c>
      <c r="U7" s="58">
        <f t="shared" ref="U7" si="0">100%-T7</f>
        <v>0.96323129619947701</v>
      </c>
      <c r="V7" s="59" t="str">
        <f t="shared" ref="V7" si="1">IF(U7&gt;75%,"ALTO","BAJO")</f>
        <v>ALTO</v>
      </c>
    </row>
    <row r="8" spans="1:22" ht="15" thickBot="1">
      <c r="A8" s="20"/>
      <c r="C8" s="32">
        <f>SUM(C6:C7)</f>
        <v>1320</v>
      </c>
      <c r="D8" s="33"/>
      <c r="E8" s="33"/>
      <c r="F8" s="31"/>
      <c r="G8" s="53">
        <f>SUM(G6:G7)</f>
        <v>510594400</v>
      </c>
      <c r="H8" s="33"/>
      <c r="I8" s="33"/>
      <c r="J8" s="33"/>
      <c r="K8" s="53">
        <f>SUM(K6:K7)</f>
        <v>495175220</v>
      </c>
      <c r="L8" s="34"/>
      <c r="M8" s="34"/>
      <c r="N8" s="34"/>
      <c r="O8" s="53">
        <f>SUM(O6:O7)</f>
        <v>475018400</v>
      </c>
      <c r="R8" s="60">
        <f>+R6+R7</f>
        <v>493151860</v>
      </c>
    </row>
    <row r="9" spans="1:22" ht="12" thickBot="1">
      <c r="A9" s="89" t="s">
        <v>22</v>
      </c>
      <c r="B9" s="90"/>
      <c r="C9" s="91"/>
      <c r="D9" s="92">
        <f>SUM(D6:D7)</f>
        <v>970000</v>
      </c>
      <c r="E9" s="92"/>
      <c r="F9" s="92"/>
      <c r="G9" s="93"/>
      <c r="H9" s="70">
        <f>SUM(H6:H7)</f>
        <v>922700</v>
      </c>
      <c r="I9" s="71"/>
      <c r="J9" s="71"/>
      <c r="K9" s="72"/>
      <c r="L9" s="65">
        <f>SUM(L6:L7)</f>
        <v>923000</v>
      </c>
      <c r="M9" s="65"/>
      <c r="N9" s="65"/>
      <c r="O9" s="66"/>
    </row>
    <row r="10" spans="1:22" ht="15.75" customHeight="1">
      <c r="A10" s="78" t="s">
        <v>23</v>
      </c>
      <c r="B10" s="79"/>
      <c r="C10" s="80"/>
      <c r="D10" s="94">
        <f>SUM(E6:E7)</f>
        <v>111720</v>
      </c>
      <c r="E10" s="94"/>
      <c r="F10" s="94"/>
      <c r="G10" s="95"/>
      <c r="H10" s="73">
        <f>SUM(I6:I7)</f>
        <v>104861</v>
      </c>
      <c r="I10" s="74"/>
      <c r="J10" s="74"/>
      <c r="K10" s="75"/>
      <c r="L10" s="67">
        <f>SUM(M6:M7)</f>
        <v>107920</v>
      </c>
      <c r="M10" s="65"/>
      <c r="N10" s="65"/>
      <c r="O10" s="66"/>
      <c r="R10" s="61"/>
    </row>
    <row r="11" spans="1:22" ht="15.75" customHeight="1">
      <c r="A11" s="81" t="s">
        <v>24</v>
      </c>
      <c r="B11" s="82"/>
      <c r="C11" s="83"/>
      <c r="D11" s="96">
        <f>D9+D10</f>
        <v>1081720</v>
      </c>
      <c r="E11" s="96"/>
      <c r="F11" s="96"/>
      <c r="G11" s="97"/>
      <c r="H11" s="76">
        <f>H9+H10</f>
        <v>1027561</v>
      </c>
      <c r="I11" s="76"/>
      <c r="J11" s="76"/>
      <c r="K11" s="77"/>
      <c r="L11" s="68">
        <f>L9+L10</f>
        <v>1030920</v>
      </c>
      <c r="M11" s="68"/>
      <c r="N11" s="68"/>
      <c r="O11" s="69"/>
      <c r="R11" s="3" t="s">
        <v>25</v>
      </c>
    </row>
    <row r="12" spans="1:22" ht="11.25" customHeight="1">
      <c r="A12" s="35"/>
      <c r="B12" s="35"/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Q12" s="62"/>
    </row>
    <row r="13" spans="1:22">
      <c r="A13" s="86" t="s">
        <v>26</v>
      </c>
      <c r="B13" s="87"/>
      <c r="C13" s="87"/>
      <c r="D13" s="88"/>
      <c r="E13" s="84">
        <f>(D11+H11+L11)/3</f>
        <v>1046733.6666666666</v>
      </c>
      <c r="F13" s="85"/>
      <c r="G13" s="19"/>
      <c r="H13" s="37"/>
      <c r="O13" s="19"/>
    </row>
    <row r="15" spans="1:22">
      <c r="G15" s="38"/>
    </row>
    <row r="16" spans="1:22" ht="23.25" customHeight="1">
      <c r="A16" s="39" t="s">
        <v>27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1"/>
    </row>
    <row r="17" spans="1:15">
      <c r="A17" s="42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5"/>
    </row>
  </sheetData>
  <mergeCells count="22">
    <mergeCell ref="L2:M2"/>
    <mergeCell ref="L4:O4"/>
    <mergeCell ref="P4:R4"/>
    <mergeCell ref="A1:V1"/>
    <mergeCell ref="D2:E2"/>
    <mergeCell ref="D4:G4"/>
    <mergeCell ref="H2:I2"/>
    <mergeCell ref="H4:K4"/>
    <mergeCell ref="A10:C10"/>
    <mergeCell ref="A11:C11"/>
    <mergeCell ref="E13:F13"/>
    <mergeCell ref="A13:D13"/>
    <mergeCell ref="A9:C9"/>
    <mergeCell ref="D9:G9"/>
    <mergeCell ref="D10:G10"/>
    <mergeCell ref="D11:G11"/>
    <mergeCell ref="L9:O9"/>
    <mergeCell ref="L10:O10"/>
    <mergeCell ref="L11:O11"/>
    <mergeCell ref="H9:K9"/>
    <mergeCell ref="H10:K10"/>
    <mergeCell ref="H11:K11"/>
  </mergeCells>
  <printOptions horizontalCentered="1"/>
  <pageMargins left="0.23622047244094491" right="0.23622047244094491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869AA-7192-44D1-8E9B-1365F6D26B70}">
  <dimension ref="A1"/>
  <sheetViews>
    <sheetView workbookViewId="0">
      <selection activeCell="D8" sqref="D8:H12"/>
    </sheetView>
  </sheetViews>
  <sheetFormatPr defaultColWidth="11.42578125" defaultRowHeight="15"/>
  <cols>
    <col min="3" max="3" width="0" hidden="1" customWidth="1"/>
    <col min="4" max="4" width="32.7109375" customWidth="1"/>
    <col min="5" max="5" width="20.42578125" customWidth="1"/>
    <col min="6" max="6" width="14.5703125" customWidth="1"/>
    <col min="7" max="7" width="16.28515625" customWidth="1"/>
  </cols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EB2AA42963BF4689D8108FAE9B50E6" ma:contentTypeVersion="12" ma:contentTypeDescription="Crear nuevo documento." ma:contentTypeScope="" ma:versionID="73f311e6c62cc73a8d87539fa68bd36f">
  <xsd:schema xmlns:xsd="http://www.w3.org/2001/XMLSchema" xmlns:xs="http://www.w3.org/2001/XMLSchema" xmlns:p="http://schemas.microsoft.com/office/2006/metadata/properties" xmlns:ns2="bae0fcf4-55a4-4db1-aebc-619eed400267" xmlns:ns3="c8880538-ff81-477c-b3e3-63daade92bf2" targetNamespace="http://schemas.microsoft.com/office/2006/metadata/properties" ma:root="true" ma:fieldsID="1733807b9e48744d9384c8281f47466a" ns2:_="" ns3:_="">
    <xsd:import namespace="bae0fcf4-55a4-4db1-aebc-619eed400267"/>
    <xsd:import namespace="c8880538-ff81-477c-b3e3-63daade92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0fcf4-55a4-4db1-aebc-619eed400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880538-ff81-477c-b3e3-63daade92b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67073e8-c9a5-476d-9a1c-54bc65f4bd37}" ma:internalName="TaxCatchAll" ma:showField="CatchAllData" ma:web="c8880538-ff81-477c-b3e3-63daade92b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880538-ff81-477c-b3e3-63daade92bf2" xsi:nil="true"/>
    <lcf76f155ced4ddcb4097134ff3c332f xmlns="bae0fcf4-55a4-4db1-aebc-619eed4002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745EAA-B12F-4B88-A662-2CE3E32DEF22}"/>
</file>

<file path=customXml/itemProps2.xml><?xml version="1.0" encoding="utf-8"?>
<ds:datastoreItem xmlns:ds="http://schemas.openxmlformats.org/officeDocument/2006/customXml" ds:itemID="{67F80B90-B8C0-4414-ACD3-17885F70239C}"/>
</file>

<file path=customXml/itemProps3.xml><?xml version="1.0" encoding="utf-8"?>
<ds:datastoreItem xmlns:ds="http://schemas.openxmlformats.org/officeDocument/2006/customXml" ds:itemID="{6D109EE0-C23D-4929-8EB6-AB1BB768744C}"/>
</file>

<file path=docMetadata/LabelInfo.xml><?xml version="1.0" encoding="utf-8"?>
<clbl:labelList xmlns:clbl="http://schemas.microsoft.com/office/2020/mipLabelMetadata">
  <clbl:label id="{6867aad2-85cc-4bd8-b07d-50164c161977}" enabled="1" method="Privileged" siteId="{1bf9f3d6-a044-460f-a5ab-8f3380897b0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Darley Ocampo Garcia</dc:creator>
  <cp:keywords/>
  <dc:description/>
  <cp:lastModifiedBy>Marcia Lidia Chavarro Pinzon</cp:lastModifiedBy>
  <cp:revision/>
  <dcterms:created xsi:type="dcterms:W3CDTF">2014-06-11T19:05:51Z</dcterms:created>
  <dcterms:modified xsi:type="dcterms:W3CDTF">2026-10-15T23:05:27Z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0x01010022EB2AA42963BF4689D8108FAE9B50E6</vt:lpwstr>
  </property>
  <property fmtid="{D5CDD505-2E9C-101B-9397-08002B2CF9AE}" pid="3" name="MediaServiceImageTags">
    <vt:lpwstr/>
  </property>
</Properties>
</file>