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/>
  <mc:AlternateContent xmlns:mc="http://schemas.openxmlformats.org/markup-compatibility/2006">
    <mc:Choice Requires="x15">
      <x15ac:absPath xmlns:x15ac="http://schemas.microsoft.com/office/spreadsheetml/2010/11/ac" url="/Users/jorgerodriguez/Desktop/APARTADA 2026/MENOR CUANTIA/LIMPIEZA BOX/limpieza box/FICHA TECNICA Y PESUPUESTO BOXCUOLVERTS 2026/"/>
    </mc:Choice>
  </mc:AlternateContent>
  <xr:revisionPtr revIDLastSave="0" documentId="13_ncr:1_{EB1CB81C-4115-304D-B438-1713A41922D4}" xr6:coauthVersionLast="47" xr6:coauthVersionMax="47" xr10:uidLastSave="{00000000-0000-0000-0000-000000000000}"/>
  <bookViews>
    <workbookView xWindow="0" yWindow="740" windowWidth="23260" windowHeight="12460" xr2:uid="{00000000-000D-0000-FFFF-FFFF00000000}"/>
  </bookViews>
  <sheets>
    <sheet name="PRESUPUESTO" sheetId="1" r:id="rId1"/>
    <sheet name="APU 1.1.1" sheetId="17" r:id="rId2"/>
    <sheet name="APU 1.1.2." sheetId="9" r:id="rId3"/>
    <sheet name="APU 1.2.1" sheetId="13" r:id="rId4"/>
    <sheet name="APU 1.2.2" sheetId="14" r:id="rId5"/>
    <sheet name="APU 1.2.3" sheetId="15" r:id="rId6"/>
    <sheet name="APU 1.2.4" sheetId="18" r:id="rId7"/>
    <sheet name="APU 1.3.1" sheetId="19" r:id="rId8"/>
    <sheet name="APU 1.3.2" sheetId="16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con3000">[1]APU!$F$36</definedName>
    <definedName name="_xlnm._FilterDatabase" localSheetId="0" hidden="1">PRESUPUESTO!#REF!</definedName>
    <definedName name="Acero">[2]APU!$F$306</definedName>
    <definedName name="agua">[3]Materiales!$E$10</definedName>
    <definedName name="AIU">[4]AIU!$G$75</definedName>
    <definedName name="_xlnm.Print_Area" localSheetId="1">'APU 1.1.1'!$A$1:$G$46</definedName>
    <definedName name="_xlnm.Print_Area" localSheetId="2">'APU 1.1.2.'!$A$1:$G$46</definedName>
    <definedName name="_xlnm.Print_Area" localSheetId="3">'APU 1.2.1'!$A$1:$G$46</definedName>
    <definedName name="_xlnm.Print_Area" localSheetId="4">'APU 1.2.2'!$A$1:$G$46</definedName>
    <definedName name="_xlnm.Print_Area" localSheetId="5">'APU 1.2.3'!$A$1:$G$46</definedName>
    <definedName name="_xlnm.Print_Area" localSheetId="6">'APU 1.2.4'!$A$1:$G$46</definedName>
    <definedName name="_xlnm.Print_Area" localSheetId="7">'APU 1.3.1'!$A$1:$G$52</definedName>
    <definedName name="_xlnm.Print_Area" localSheetId="8">'APU 1.3.2'!$A$1:$G$46</definedName>
    <definedName name="arena">[3]Materiales!$E$7</definedName>
    <definedName name="AYUDANTE">[2]Tablas!$C$21</definedName>
    <definedName name="CADENERO">'[3]Salarios M.L.V.D'!$C$17</definedName>
    <definedName name="CDIRECTO">[2]Presupuesto!$F$144</definedName>
    <definedName name="cemento">[3]Materiales!$E$6</definedName>
    <definedName name="Concmuros">[2]APU!$F$190</definedName>
    <definedName name="ConcrecolPPISO">[2]APU!$F$249</definedName>
    <definedName name="Concretom3">[2]APU!$F$215</definedName>
    <definedName name="Concretoplacas">[2]APU!$F$637</definedName>
    <definedName name="Concrevigasppiso">[2]APU!$F$281</definedName>
    <definedName name="Descapote">[2]APU!$F$21</definedName>
    <definedName name="EstucoPintura">[2]APU!$F$589</definedName>
    <definedName name="Excam3">[2]APU!$F$91</definedName>
    <definedName name="fp">[2]Tablas!$H$11</definedName>
    <definedName name="grava">[3]Materiales!$E$8</definedName>
    <definedName name="item1">#REF!</definedName>
    <definedName name="LORE">[5]Cuadrillas!$D$18</definedName>
    <definedName name="MAESTRO">[2]Tablas!$C$19</definedName>
    <definedName name="mangle">[5]Materiales!$E$21</definedName>
    <definedName name="moto">'[5]Herramientas y Equipos'!$D$9</definedName>
    <definedName name="Muros">[2]APU!$F$331</definedName>
    <definedName name="objeto">'[6]CANT LA'!$E$10</definedName>
    <definedName name="OBRERO">#REF!</definedName>
    <definedName name="oficial">#REF!</definedName>
    <definedName name="OPERADOR">[2]Tablas!$C$31</definedName>
    <definedName name="Pañete">[2]APU!$F$356</definedName>
    <definedName name="PisoASCH">[2]APU!$F$509</definedName>
    <definedName name="PisosBC">[2]APU!$F$534</definedName>
    <definedName name="Puerta100cm">[2]APU!$F$446</definedName>
    <definedName name="puerta80cm">[2]APU!$F$386</definedName>
    <definedName name="puerta90cm">[2]APU!$F$416</definedName>
    <definedName name="Relleno">[2]APU!$F$165</definedName>
    <definedName name="rmoto">'[5]Herramientas y Equipos'!$F$9</definedName>
    <definedName name="SMLVD">[2]Tablas!$A$34</definedName>
    <definedName name="sobrecimiento">[2]APU!$F$141</definedName>
    <definedName name="SOLADO">[2]APU!$F$116</definedName>
    <definedName name="tarhm">[5]PROPUESTA!$H$28</definedName>
    <definedName name="TCOSD1">[3]APU!$F$37</definedName>
    <definedName name="TCOSD2">[3]APU!$F$72</definedName>
    <definedName name="TCOSD3">[3]APU!$F$106</definedName>
    <definedName name="TCOSD4">[3]APU!$F$141</definedName>
    <definedName name="TCOSD5">[3]APU!$F$176</definedName>
    <definedName name="_xlnm.Print_Titles" localSheetId="0">PRESUPUESTO!$1:$5</definedName>
    <definedName name="TOPOGRAFO">'[3]Salarios M.L.V.D'!$C$18</definedName>
    <definedName name="Trazado">[2]APU!$F$46</definedName>
    <definedName name="Tuberíahid">[2]APU!$F$612</definedName>
    <definedName name="Ventana">[2]APU!$F$483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9" i="16" l="1"/>
  <c r="B118" i="16"/>
  <c r="B66" i="16"/>
  <c r="B14" i="16"/>
  <c r="G185" i="16"/>
  <c r="G187" i="16" s="1"/>
  <c r="G182" i="16"/>
  <c r="G176" i="16"/>
  <c r="G134" i="16"/>
  <c r="G136" i="16" s="1"/>
  <c r="G131" i="16"/>
  <c r="G125" i="16"/>
  <c r="G84" i="16"/>
  <c r="G82" i="16"/>
  <c r="G79" i="16"/>
  <c r="G73" i="16"/>
  <c r="B187" i="19"/>
  <c r="B130" i="19"/>
  <c r="B71" i="19"/>
  <c r="B14" i="19"/>
  <c r="D214" i="19"/>
  <c r="E214" i="19" s="1"/>
  <c r="G214" i="19" s="1"/>
  <c r="G208" i="19"/>
  <c r="G210" i="19" s="1"/>
  <c r="G203" i="19"/>
  <c r="G202" i="19"/>
  <c r="E197" i="19"/>
  <c r="D157" i="19"/>
  <c r="E157" i="19" s="1"/>
  <c r="G157" i="19" s="1"/>
  <c r="G151" i="19"/>
  <c r="G153" i="19" s="1"/>
  <c r="G146" i="19"/>
  <c r="G145" i="19"/>
  <c r="E140" i="19"/>
  <c r="D98" i="19"/>
  <c r="E98" i="19" s="1"/>
  <c r="G98" i="19" s="1"/>
  <c r="G92" i="19"/>
  <c r="G94" i="19" s="1"/>
  <c r="G87" i="19"/>
  <c r="G86" i="19"/>
  <c r="E81" i="19"/>
  <c r="B169" i="18"/>
  <c r="G185" i="18"/>
  <c r="G187" i="18" s="1"/>
  <c r="G182" i="18"/>
  <c r="G176" i="18"/>
  <c r="B118" i="18"/>
  <c r="G136" i="18"/>
  <c r="G134" i="18"/>
  <c r="G131" i="18"/>
  <c r="G125" i="18"/>
  <c r="C111" i="18"/>
  <c r="C162" i="18" s="1"/>
  <c r="B66" i="18"/>
  <c r="B14" i="18"/>
  <c r="C59" i="18"/>
  <c r="G82" i="18"/>
  <c r="G84" i="18" s="1"/>
  <c r="G79" i="18"/>
  <c r="G73" i="18"/>
  <c r="B167" i="15"/>
  <c r="B117" i="15"/>
  <c r="B66" i="15"/>
  <c r="B14" i="15"/>
  <c r="G191" i="15"/>
  <c r="F183" i="15"/>
  <c r="G183" i="15" s="1"/>
  <c r="G185" i="15" s="1"/>
  <c r="G180" i="15"/>
  <c r="G174" i="15"/>
  <c r="G141" i="15"/>
  <c r="F133" i="15"/>
  <c r="G133" i="15" s="1"/>
  <c r="G135" i="15" s="1"/>
  <c r="G130" i="15"/>
  <c r="G124" i="15"/>
  <c r="G90" i="15"/>
  <c r="F82" i="15"/>
  <c r="G82" i="15" s="1"/>
  <c r="G84" i="15" s="1"/>
  <c r="G79" i="15"/>
  <c r="G73" i="15"/>
  <c r="G92" i="15" s="1"/>
  <c r="B168" i="14"/>
  <c r="B116" i="14"/>
  <c r="B64" i="14"/>
  <c r="B14" i="14"/>
  <c r="G186" i="14"/>
  <c r="G184" i="14"/>
  <c r="G181" i="14"/>
  <c r="G174" i="14"/>
  <c r="G175" i="14" s="1"/>
  <c r="G132" i="14"/>
  <c r="G134" i="14" s="1"/>
  <c r="G129" i="14"/>
  <c r="G122" i="14"/>
  <c r="G123" i="14" s="1"/>
  <c r="G80" i="14"/>
  <c r="G82" i="14" s="1"/>
  <c r="G77" i="14"/>
  <c r="G70" i="14"/>
  <c r="G71" i="14" s="1"/>
  <c r="B169" i="13"/>
  <c r="B118" i="13"/>
  <c r="B66" i="13"/>
  <c r="B14" i="13"/>
  <c r="F191" i="13"/>
  <c r="G185" i="13"/>
  <c r="G187" i="13" s="1"/>
  <c r="G182" i="13"/>
  <c r="G175" i="13"/>
  <c r="F140" i="13"/>
  <c r="G136" i="13"/>
  <c r="G134" i="13"/>
  <c r="G131" i="13"/>
  <c r="G124" i="13"/>
  <c r="F88" i="13"/>
  <c r="G82" i="13"/>
  <c r="G84" i="13" s="1"/>
  <c r="G79" i="13"/>
  <c r="G72" i="13"/>
  <c r="B170" i="9"/>
  <c r="B118" i="9"/>
  <c r="B14" i="9"/>
  <c r="B65" i="9"/>
  <c r="D192" i="9"/>
  <c r="E192" i="9" s="1"/>
  <c r="G192" i="9" s="1"/>
  <c r="G194" i="9" s="1"/>
  <c r="E175" i="9" s="1"/>
  <c r="G175" i="9" s="1"/>
  <c r="G177" i="9" s="1"/>
  <c r="G186" i="9"/>
  <c r="G188" i="9" s="1"/>
  <c r="G183" i="9"/>
  <c r="D140" i="9"/>
  <c r="E140" i="9" s="1"/>
  <c r="G140" i="9" s="1"/>
  <c r="G142" i="9" s="1"/>
  <c r="E123" i="9" s="1"/>
  <c r="G123" i="9" s="1"/>
  <c r="G125" i="9" s="1"/>
  <c r="G144" i="9" s="1"/>
  <c r="G134" i="9"/>
  <c r="G136" i="9" s="1"/>
  <c r="G131" i="9"/>
  <c r="D87" i="9"/>
  <c r="E87" i="9" s="1"/>
  <c r="G87" i="9" s="1"/>
  <c r="G89" i="9" s="1"/>
  <c r="E70" i="9" s="1"/>
  <c r="G70" i="9" s="1"/>
  <c r="G72" i="9" s="1"/>
  <c r="G81" i="9"/>
  <c r="G83" i="9" s="1"/>
  <c r="G78" i="9"/>
  <c r="B167" i="17"/>
  <c r="G183" i="17"/>
  <c r="G185" i="17" s="1"/>
  <c r="G180" i="17"/>
  <c r="G174" i="17"/>
  <c r="B116" i="17"/>
  <c r="C116" i="17"/>
  <c r="C167" i="17" s="1"/>
  <c r="G132" i="17"/>
  <c r="G134" i="17" s="1"/>
  <c r="G129" i="17"/>
  <c r="G123" i="17"/>
  <c r="B66" i="17"/>
  <c r="C66" i="17"/>
  <c r="C59" i="17"/>
  <c r="C109" i="17" s="1"/>
  <c r="C160" i="17" s="1"/>
  <c r="G82" i="17"/>
  <c r="G84" i="17" s="1"/>
  <c r="G79" i="17"/>
  <c r="G73" i="17"/>
  <c r="B14" i="17"/>
  <c r="E47" i="1"/>
  <c r="F27" i="19"/>
  <c r="J27" i="19"/>
  <c r="F28" i="19" s="1"/>
  <c r="G28" i="19" s="1"/>
  <c r="D41" i="19"/>
  <c r="E41" i="19" s="1"/>
  <c r="G41" i="19" s="1"/>
  <c r="E24" i="19"/>
  <c r="J30" i="19"/>
  <c r="F24" i="19" s="1"/>
  <c r="G24" i="19" s="1"/>
  <c r="G30" i="19"/>
  <c r="G29" i="19"/>
  <c r="C14" i="19"/>
  <c r="C71" i="19" s="1"/>
  <c r="C130" i="19" s="1"/>
  <c r="C187" i="19" s="1"/>
  <c r="G35" i="19"/>
  <c r="G37" i="19" s="1"/>
  <c r="C7" i="19"/>
  <c r="C64" i="19" s="1"/>
  <c r="C123" i="19" s="1"/>
  <c r="C180" i="19" s="1"/>
  <c r="E53" i="1"/>
  <c r="E40" i="1"/>
  <c r="E34" i="1"/>
  <c r="E27" i="1"/>
  <c r="E21" i="1"/>
  <c r="E14" i="1"/>
  <c r="E8" i="1"/>
  <c r="C14" i="17"/>
  <c r="C14" i="18"/>
  <c r="C66" i="18" s="1"/>
  <c r="C118" i="18" s="1"/>
  <c r="C169" i="18" s="1"/>
  <c r="G30" i="18"/>
  <c r="G32" i="18" s="1"/>
  <c r="G27" i="18"/>
  <c r="G21" i="18"/>
  <c r="C7" i="18"/>
  <c r="G32" i="17"/>
  <c r="G30" i="17"/>
  <c r="G27" i="17"/>
  <c r="G21" i="17"/>
  <c r="C7" i="17"/>
  <c r="E11" i="1"/>
  <c r="E12" i="1" s="1"/>
  <c r="E13" i="1" s="1"/>
  <c r="E50" i="1"/>
  <c r="E51" i="1" s="1"/>
  <c r="E52" i="1" s="1"/>
  <c r="C37" i="1"/>
  <c r="C50" i="1" s="1"/>
  <c r="C24" i="1"/>
  <c r="C22" i="1"/>
  <c r="C26" i="1"/>
  <c r="D36" i="9"/>
  <c r="D36" i="13" s="1"/>
  <c r="D88" i="13" s="1"/>
  <c r="E88" i="13" s="1"/>
  <c r="G88" i="13" s="1"/>
  <c r="G90" i="13" s="1"/>
  <c r="E71" i="13" s="1"/>
  <c r="G71" i="13" s="1"/>
  <c r="G73" i="13" s="1"/>
  <c r="G92" i="13" s="1"/>
  <c r="G30" i="15"/>
  <c r="G32" i="15" s="1"/>
  <c r="C14" i="16"/>
  <c r="C66" i="16" s="1"/>
  <c r="C118" i="16" s="1"/>
  <c r="C169" i="16" s="1"/>
  <c r="G30" i="16"/>
  <c r="G32" i="16" s="1"/>
  <c r="G27" i="16"/>
  <c r="G21" i="16"/>
  <c r="C7" i="16"/>
  <c r="C59" i="16" s="1"/>
  <c r="C111" i="16" s="1"/>
  <c r="C162" i="16" s="1"/>
  <c r="F30" i="15"/>
  <c r="D12" i="1"/>
  <c r="C14" i="15"/>
  <c r="C66" i="15" s="1"/>
  <c r="C117" i="15" s="1"/>
  <c r="C167" i="15" s="1"/>
  <c r="G38" i="15"/>
  <c r="G27" i="15"/>
  <c r="G21" i="15"/>
  <c r="C7" i="15"/>
  <c r="C59" i="15" s="1"/>
  <c r="C110" i="15" s="1"/>
  <c r="C160" i="15" s="1"/>
  <c r="G91" i="9" l="1"/>
  <c r="D36" i="14"/>
  <c r="G143" i="15"/>
  <c r="F81" i="19"/>
  <c r="G81" i="19" s="1"/>
  <c r="G196" i="9"/>
  <c r="G193" i="15"/>
  <c r="D140" i="13"/>
  <c r="J84" i="19"/>
  <c r="F140" i="19"/>
  <c r="G140" i="19" s="1"/>
  <c r="F197" i="19"/>
  <c r="G197" i="19" s="1"/>
  <c r="F83" i="19"/>
  <c r="G83" i="19" s="1"/>
  <c r="F84" i="19"/>
  <c r="G84" i="19" s="1"/>
  <c r="F25" i="19"/>
  <c r="G25" i="19" s="1"/>
  <c r="E31" i="19" s="1"/>
  <c r="G31" i="19" s="1"/>
  <c r="G27" i="19"/>
  <c r="F26" i="19"/>
  <c r="G26" i="19" s="1"/>
  <c r="G40" i="15"/>
  <c r="F13" i="1" s="1"/>
  <c r="F26" i="1" s="1"/>
  <c r="E140" i="13" l="1"/>
  <c r="G140" i="13" s="1"/>
  <c r="G142" i="13" s="1"/>
  <c r="E123" i="13" s="1"/>
  <c r="G123" i="13" s="1"/>
  <c r="G125" i="13" s="1"/>
  <c r="G144" i="13" s="1"/>
  <c r="D191" i="13"/>
  <c r="E191" i="13" s="1"/>
  <c r="G191" i="13" s="1"/>
  <c r="G193" i="13" s="1"/>
  <c r="E174" i="13" s="1"/>
  <c r="G174" i="13" s="1"/>
  <c r="G176" i="13" s="1"/>
  <c r="G195" i="13" s="1"/>
  <c r="D86" i="14"/>
  <c r="D36" i="18"/>
  <c r="D36" i="17"/>
  <c r="D42" i="19"/>
  <c r="G32" i="19"/>
  <c r="E88" i="19"/>
  <c r="G88" i="19" s="1"/>
  <c r="G89" i="19" s="1"/>
  <c r="F85" i="19"/>
  <c r="G85" i="19" s="1"/>
  <c r="J143" i="19"/>
  <c r="F82" i="19"/>
  <c r="G82" i="19" s="1"/>
  <c r="F39" i="1"/>
  <c r="F52" i="1" s="1"/>
  <c r="G26" i="1"/>
  <c r="E42" i="19" l="1"/>
  <c r="G42" i="19" s="1"/>
  <c r="G44" i="19" s="1"/>
  <c r="E19" i="19" s="1"/>
  <c r="G19" i="19" s="1"/>
  <c r="G21" i="19" s="1"/>
  <c r="G46" i="19" s="1"/>
  <c r="F16" i="1" s="1"/>
  <c r="D99" i="19"/>
  <c r="D88" i="17"/>
  <c r="E36" i="17"/>
  <c r="D88" i="18"/>
  <c r="E36" i="18"/>
  <c r="G36" i="18" s="1"/>
  <c r="G38" i="18" s="1"/>
  <c r="G40" i="18" s="1"/>
  <c r="E86" i="14"/>
  <c r="G86" i="14" s="1"/>
  <c r="G88" i="14" s="1"/>
  <c r="G90" i="14" s="1"/>
  <c r="D138" i="14"/>
  <c r="F142" i="19"/>
  <c r="G142" i="19" s="1"/>
  <c r="J200" i="19"/>
  <c r="F144" i="19"/>
  <c r="G144" i="19" s="1"/>
  <c r="F141" i="19"/>
  <c r="G141" i="19" s="1"/>
  <c r="F143" i="19"/>
  <c r="G143" i="19" s="1"/>
  <c r="F29" i="1"/>
  <c r="G16" i="1"/>
  <c r="G30" i="14"/>
  <c r="G32" i="14" s="1"/>
  <c r="G27" i="14"/>
  <c r="G20" i="14"/>
  <c r="C7" i="14"/>
  <c r="C57" i="14" s="1"/>
  <c r="C109" i="14" s="1"/>
  <c r="C161" i="14" s="1"/>
  <c r="F36" i="13"/>
  <c r="G20" i="13"/>
  <c r="C14" i="13"/>
  <c r="C66" i="13" s="1"/>
  <c r="C118" i="13" s="1"/>
  <c r="C169" i="13" s="1"/>
  <c r="E36" i="13"/>
  <c r="G30" i="13"/>
  <c r="G32" i="13" s="1"/>
  <c r="G27" i="13"/>
  <c r="C7" i="13"/>
  <c r="C59" i="13" s="1"/>
  <c r="C111" i="13" s="1"/>
  <c r="C162" i="13" s="1"/>
  <c r="C14" i="9"/>
  <c r="C65" i="9" s="1"/>
  <c r="C118" i="9" s="1"/>
  <c r="C170" i="9" s="1"/>
  <c r="E36" i="9"/>
  <c r="G36" i="9" s="1"/>
  <c r="F14" i="1" l="1"/>
  <c r="G14" i="1" s="1"/>
  <c r="F53" i="1"/>
  <c r="G53" i="1" s="1"/>
  <c r="F40" i="1"/>
  <c r="G40" i="1" s="1"/>
  <c r="F27" i="1"/>
  <c r="G27" i="1" s="1"/>
  <c r="E88" i="18"/>
  <c r="G88" i="18" s="1"/>
  <c r="G90" i="18" s="1"/>
  <c r="G92" i="18" s="1"/>
  <c r="D140" i="18"/>
  <c r="E147" i="19"/>
  <c r="G147" i="19" s="1"/>
  <c r="G148" i="19" s="1"/>
  <c r="G38" i="17"/>
  <c r="G40" i="17" s="1"/>
  <c r="G36" i="17"/>
  <c r="E88" i="17"/>
  <c r="G88" i="17" s="1"/>
  <c r="G90" i="17" s="1"/>
  <c r="G92" i="17" s="1"/>
  <c r="D138" i="17"/>
  <c r="F198" i="19"/>
  <c r="G198" i="19" s="1"/>
  <c r="F201" i="19"/>
  <c r="G201" i="19" s="1"/>
  <c r="F199" i="19"/>
  <c r="G199" i="19" s="1"/>
  <c r="F200" i="19"/>
  <c r="G200" i="19" s="1"/>
  <c r="E99" i="19"/>
  <c r="G99" i="19" s="1"/>
  <c r="G101" i="19" s="1"/>
  <c r="E76" i="19" s="1"/>
  <c r="G76" i="19" s="1"/>
  <c r="G78" i="19" s="1"/>
  <c r="G103" i="19" s="1"/>
  <c r="D158" i="19"/>
  <c r="D190" i="14"/>
  <c r="E190" i="14" s="1"/>
  <c r="G190" i="14" s="1"/>
  <c r="G192" i="14" s="1"/>
  <c r="G194" i="14" s="1"/>
  <c r="E138" i="14"/>
  <c r="G138" i="14" s="1"/>
  <c r="G140" i="14" s="1"/>
  <c r="G142" i="14" s="1"/>
  <c r="F42" i="1"/>
  <c r="G29" i="1"/>
  <c r="G36" i="13"/>
  <c r="G38" i="13" s="1"/>
  <c r="E36" i="14"/>
  <c r="D36" i="16"/>
  <c r="F34" i="1" l="1"/>
  <c r="G34" i="1" s="1"/>
  <c r="F47" i="1"/>
  <c r="G47" i="1" s="1"/>
  <c r="F8" i="1"/>
  <c r="G8" i="1" s="1"/>
  <c r="F21" i="1"/>
  <c r="G21" i="1" s="1"/>
  <c r="E140" i="18"/>
  <c r="G140" i="18" s="1"/>
  <c r="G142" i="18" s="1"/>
  <c r="G144" i="18" s="1"/>
  <c r="D191" i="18"/>
  <c r="E191" i="18" s="1"/>
  <c r="G191" i="18" s="1"/>
  <c r="G193" i="18" s="1"/>
  <c r="G195" i="18" s="1"/>
  <c r="E138" i="17"/>
  <c r="G138" i="17" s="1"/>
  <c r="G140" i="17" s="1"/>
  <c r="G142" i="17" s="1"/>
  <c r="D189" i="17"/>
  <c r="E189" i="17" s="1"/>
  <c r="G189" i="17" s="1"/>
  <c r="G191" i="17" s="1"/>
  <c r="G193" i="17" s="1"/>
  <c r="E36" i="16"/>
  <c r="G36" i="16" s="1"/>
  <c r="G38" i="16" s="1"/>
  <c r="G40" i="16" s="1"/>
  <c r="F17" i="1" s="1"/>
  <c r="F30" i="1" s="1"/>
  <c r="D88" i="16"/>
  <c r="E204" i="19"/>
  <c r="G204" i="19" s="1"/>
  <c r="G205" i="19" s="1"/>
  <c r="E158" i="19"/>
  <c r="G158" i="19" s="1"/>
  <c r="G160" i="19" s="1"/>
  <c r="E135" i="19" s="1"/>
  <c r="G135" i="19" s="1"/>
  <c r="G137" i="19" s="1"/>
  <c r="G162" i="19" s="1"/>
  <c r="D215" i="19"/>
  <c r="E215" i="19" s="1"/>
  <c r="G215" i="19" s="1"/>
  <c r="G217" i="19" s="1"/>
  <c r="E192" i="19" s="1"/>
  <c r="G192" i="19" s="1"/>
  <c r="G194" i="19" s="1"/>
  <c r="F55" i="1"/>
  <c r="G55" i="1" s="1"/>
  <c r="G42" i="1"/>
  <c r="E19" i="13"/>
  <c r="G19" i="13" s="1"/>
  <c r="G21" i="13" s="1"/>
  <c r="G40" i="13" s="1"/>
  <c r="F11" i="1" s="1"/>
  <c r="G36" i="14"/>
  <c r="G38" i="14" s="1"/>
  <c r="G21" i="14" s="1"/>
  <c r="G40" i="14" s="1"/>
  <c r="F12" i="1" s="1"/>
  <c r="F25" i="1" s="1"/>
  <c r="G219" i="19" l="1"/>
  <c r="E88" i="16"/>
  <c r="G88" i="16" s="1"/>
  <c r="G90" i="16" s="1"/>
  <c r="G92" i="16" s="1"/>
  <c r="D140" i="16"/>
  <c r="F43" i="1"/>
  <c r="F56" i="1" s="1"/>
  <c r="G30" i="1"/>
  <c r="F38" i="1"/>
  <c r="F51" i="1" s="1"/>
  <c r="G25" i="1"/>
  <c r="G11" i="1"/>
  <c r="F24" i="1"/>
  <c r="D191" i="16" l="1"/>
  <c r="E191" i="16" s="1"/>
  <c r="G191" i="16" s="1"/>
  <c r="G193" i="16" s="1"/>
  <c r="G195" i="16" s="1"/>
  <c r="E140" i="16"/>
  <c r="G140" i="16" s="1"/>
  <c r="G142" i="16" s="1"/>
  <c r="G144" i="16" s="1"/>
  <c r="G24" i="1"/>
  <c r="F37" i="1"/>
  <c r="G37" i="1" l="1"/>
  <c r="F50" i="1"/>
  <c r="G50" i="1" s="1"/>
  <c r="G56" i="1" l="1"/>
  <c r="G52" i="1"/>
  <c r="G51" i="1"/>
  <c r="G43" i="1"/>
  <c r="G39" i="1"/>
  <c r="G38" i="1"/>
  <c r="G30" i="9" l="1"/>
  <c r="G32" i="9" s="1"/>
  <c r="G27" i="9"/>
  <c r="C7" i="9"/>
  <c r="C58" i="9" s="1"/>
  <c r="C111" i="9" s="1"/>
  <c r="C163" i="9" s="1"/>
  <c r="G38" i="9" l="1"/>
  <c r="E19" i="9" s="1"/>
  <c r="G19" i="9" s="1"/>
  <c r="G13" i="1" l="1"/>
  <c r="C10" i="1"/>
  <c r="C23" i="1" s="1"/>
  <c r="C12" i="1"/>
  <c r="C15" i="1"/>
  <c r="C7" i="1"/>
  <c r="C28" i="1" l="1"/>
  <c r="C41" i="1" s="1"/>
  <c r="C54" i="1" s="1"/>
  <c r="C20" i="1"/>
  <c r="C33" i="1" s="1"/>
  <c r="C46" i="1" s="1"/>
  <c r="C14" i="14"/>
  <c r="C64" i="14" s="1"/>
  <c r="C116" i="14" s="1"/>
  <c r="C168" i="14" s="1"/>
  <c r="C25" i="1"/>
  <c r="C38" i="1" s="1"/>
  <c r="C51" i="1" s="1"/>
  <c r="C36" i="1"/>
  <c r="C49" i="1" s="1"/>
  <c r="C39" i="1"/>
  <c r="C52" i="1" s="1"/>
  <c r="C35" i="1"/>
  <c r="C48" i="1" s="1"/>
  <c r="G12" i="1" l="1"/>
  <c r="G17" i="1" l="1"/>
  <c r="G21" i="9" l="1"/>
  <c r="G40" i="9" s="1"/>
  <c r="F9" i="1" s="1"/>
  <c r="F22" i="1" s="1"/>
  <c r="G22" i="1" l="1"/>
  <c r="G19" i="1" s="1"/>
  <c r="F35" i="1"/>
  <c r="G9" i="1"/>
  <c r="G6" i="1" s="1"/>
  <c r="G18" i="1" l="1"/>
  <c r="F48" i="1"/>
  <c r="G48" i="1" s="1"/>
  <c r="G45" i="1" s="1"/>
  <c r="G35" i="1"/>
  <c r="G31" i="1"/>
  <c r="G32" i="1" l="1"/>
  <c r="G59" i="1" s="1"/>
  <c r="G44" i="1"/>
  <c r="G57" i="1"/>
  <c r="G61" i="1" l="1"/>
  <c r="G60" i="1" l="1"/>
  <c r="G62" i="1"/>
  <c r="G63" i="1" l="1"/>
</calcChain>
</file>

<file path=xl/sharedStrings.xml><?xml version="1.0" encoding="utf-8"?>
<sst xmlns="http://schemas.openxmlformats.org/spreadsheetml/2006/main" count="1501" uniqueCount="122">
  <si>
    <t>PRESUPUESTO OFICIAL</t>
  </si>
  <si>
    <t>ITEM</t>
  </si>
  <si>
    <t>DESCRIPCIÓN</t>
  </si>
  <si>
    <t>UNIDAD</t>
  </si>
  <si>
    <t>CANTIDAD</t>
  </si>
  <si>
    <t>VALOR UNITARIO</t>
  </si>
  <si>
    <t>VALOR  SUB TOTAL</t>
  </si>
  <si>
    <t>M3</t>
  </si>
  <si>
    <t>ADMINISTRACION</t>
  </si>
  <si>
    <t>IMPREVISTOS</t>
  </si>
  <si>
    <t>APU - ANÁLISIS DE PRECIOS UNITARIOS</t>
  </si>
  <si>
    <t>OBJETO DEL PROYECTO:</t>
  </si>
  <si>
    <t>UND</t>
  </si>
  <si>
    <t>I. EQUIPOS</t>
  </si>
  <si>
    <t>Descripcion</t>
  </si>
  <si>
    <t>Cant</t>
  </si>
  <si>
    <t>Unidad</t>
  </si>
  <si>
    <t>Cantidad</t>
  </si>
  <si>
    <t>Valor Unitario</t>
  </si>
  <si>
    <t>Herramientas Menores</t>
  </si>
  <si>
    <t>SUBTOTAL</t>
  </si>
  <si>
    <t>II. MATERIALES EN OBRA</t>
  </si>
  <si>
    <t>Descripción</t>
  </si>
  <si>
    <t>Valor unitario</t>
  </si>
  <si>
    <t>III.TRANSPORTE</t>
  </si>
  <si>
    <t>Tipo</t>
  </si>
  <si>
    <t>Tarifa - km</t>
  </si>
  <si>
    <t>Rendimiento</t>
  </si>
  <si>
    <t>IV. MANO DE OBRA</t>
  </si>
  <si>
    <t>Jornal</t>
  </si>
  <si>
    <t>TOTAL COSTOS DIRECTOS</t>
  </si>
  <si>
    <t>MUNICIPIO DE LA APARTADA CÓRDOBA SECRETARÍA DE PLANEACION OBRAS PUBLICAS Y MEDIO AMBIENTE</t>
  </si>
  <si>
    <t>Prestaciones - MO</t>
  </si>
  <si>
    <t xml:space="preserve">VALOR TOTAL   </t>
  </si>
  <si>
    <t xml:space="preserve">TOTAL COSTOS  DIRECTOS </t>
  </si>
  <si>
    <t>1.1.1</t>
  </si>
  <si>
    <t>1.1.2</t>
  </si>
  <si>
    <t>1.2.1</t>
  </si>
  <si>
    <t>1.2.2</t>
  </si>
  <si>
    <t>1.3.1</t>
  </si>
  <si>
    <t>2.1.1</t>
  </si>
  <si>
    <t>2.1.2</t>
  </si>
  <si>
    <t>2.2.2</t>
  </si>
  <si>
    <t>2.3.1</t>
  </si>
  <si>
    <t>3.1.1</t>
  </si>
  <si>
    <t>3.1.2</t>
  </si>
  <si>
    <t>3.2.1</t>
  </si>
  <si>
    <t>3.2.2</t>
  </si>
  <si>
    <t>3.3.1</t>
  </si>
  <si>
    <t>4.1.1</t>
  </si>
  <si>
    <t>4.1.2</t>
  </si>
  <si>
    <t>4.2.1</t>
  </si>
  <si>
    <t>4.2.2</t>
  </si>
  <si>
    <t>10%MO</t>
  </si>
  <si>
    <t>MANEJO AMBIENTAL DEL PROYECTO</t>
  </si>
  <si>
    <t>LIMPIEZA Y MATENIMIENTO DE BOX CULVERTS CON TAPAS, PARA EL MANEJO Y DRENAJE DE AGUAS PLUVIABLES, EN LA ZONA URBANA DEL MUNICIPIO DE LA APARTADA, CÓRDOBA.</t>
  </si>
  <si>
    <t xml:space="preserve"> </t>
  </si>
  <si>
    <t xml:space="preserve">  </t>
  </si>
  <si>
    <t>4.3.1</t>
  </si>
  <si>
    <t>JORNAL</t>
  </si>
  <si>
    <t>LIMPIEZA BOXCULVER CON TAPAS PARALELO A LA CARRERA 11, DESDE LA CALLE 36 DEL BARRIO TIERRA SANTA HASTA LA CALLE 41 DEL BARRIO 24 DE NOVIEMBRE.</t>
  </si>
  <si>
    <t>LIMPIEZA BOXCULVER CON TAPAS PARALELO A CALLE 24 BARRIO EL ORIENTE HASTA LA QUEBRADA SAN MATEO.</t>
  </si>
  <si>
    <t>LIMPIEZA BOXCULVER CON TAPAS PARALELO A LA CALLE 19 ENTRE LA CARRERA 10, HASTA EL CANAL DEL BARRIO MONTELÍBANO.</t>
  </si>
  <si>
    <t xml:space="preserve">LIMPIEZA BOXCULVER CON TAPAS PARALELO A  LA CALLE 21 DESDE LA CARRERA 19 BARRIO LA RAYA, HASTA LA CALLE 17 CON CARRERA 16 DEL BARRIO LA FLORIDA. </t>
  </si>
  <si>
    <t>%</t>
  </si>
  <si>
    <t>Valor-unit</t>
  </si>
  <si>
    <t>Extraccion manual de material de colmatacion, fango, arena, escombros, residuos solidos, material vegetal con 50% de agua contaminada</t>
  </si>
  <si>
    <t>Acarreo manual de material contaminado en carreta de llantas desde el sitio de acopio en superficie  hasta superficie de cargue  (incluye paleado del material).</t>
  </si>
  <si>
    <t>1.2.3</t>
  </si>
  <si>
    <t xml:space="preserve">Carretilla Buggy </t>
  </si>
  <si>
    <t xml:space="preserve">Tarifa </t>
  </si>
  <si>
    <t>Mini Cargador</t>
  </si>
  <si>
    <t>hora</t>
  </si>
  <si>
    <t>Tarifa / hora</t>
  </si>
  <si>
    <t xml:space="preserve">Transporte Material Contaminado en Volqueta senciila de 6 m3 a distancia de 2 Km fuera del perímetro urbano. </t>
  </si>
  <si>
    <t>Volqueta Sencilla de 6 m3</t>
  </si>
  <si>
    <t>km</t>
  </si>
  <si>
    <t>m3</t>
  </si>
  <si>
    <r>
      <t>M</t>
    </r>
    <r>
      <rPr>
        <vertAlign val="superscript"/>
        <sz val="10"/>
        <rFont val="Arial"/>
        <family val="2"/>
      </rPr>
      <t>3</t>
    </r>
  </si>
  <si>
    <t>Valor Total</t>
  </si>
  <si>
    <t xml:space="preserve">Jornal </t>
  </si>
  <si>
    <t>AYUDANTE</t>
  </si>
  <si>
    <t>SUB-TOTAL</t>
  </si>
  <si>
    <t>2.2.3</t>
  </si>
  <si>
    <t>3.2.3</t>
  </si>
  <si>
    <t>4.2.3</t>
  </si>
  <si>
    <t>Señalización Vial - Control de Tráfico ( PALETERO )</t>
  </si>
  <si>
    <t>Señalización Vial - Control de Tráfico  ( PALETERO )</t>
  </si>
  <si>
    <t>Longitud del canal: 166 metros                  Longitud a intervenir: 166 metros</t>
  </si>
  <si>
    <t>Longitud del canal: 362.3 metros            Longitud a intervenir: 247 metros</t>
  </si>
  <si>
    <t>Longitud del canal: 470 metros                         Longitud a intervenir: 270 metros</t>
  </si>
  <si>
    <t>Tarifa m3- km</t>
  </si>
  <si>
    <t>Longitud del canal: 227.7  metros                         Longitud a intervenir: 197.7 metros</t>
  </si>
  <si>
    <t>und</t>
  </si>
  <si>
    <t>1.2.4</t>
  </si>
  <si>
    <t>Reinstalación de tapas en concreto reforzado</t>
  </si>
  <si>
    <t>Remoción de tapas en concreto reforzado</t>
  </si>
  <si>
    <t>4.2.4</t>
  </si>
  <si>
    <t>3.2.4</t>
  </si>
  <si>
    <t>2.2.4</t>
  </si>
  <si>
    <t>1.3.2</t>
  </si>
  <si>
    <t>Contrucción de tapas en concreto reforzado de 3000 psi de 0.50 mts x 1.40 mts x 0.07 mts, incluye acero de refuero #3@0.15 m.</t>
  </si>
  <si>
    <t>2.3.2</t>
  </si>
  <si>
    <t>3.3.2</t>
  </si>
  <si>
    <t>4.3.2</t>
  </si>
  <si>
    <t>kg</t>
  </si>
  <si>
    <t xml:space="preserve">china </t>
  </si>
  <si>
    <t>arena</t>
  </si>
  <si>
    <t xml:space="preserve">cemento </t>
  </si>
  <si>
    <t>agua</t>
  </si>
  <si>
    <t>lts</t>
  </si>
  <si>
    <t xml:space="preserve">Alambre negro </t>
  </si>
  <si>
    <t xml:space="preserve">Desperdicio </t>
  </si>
  <si>
    <t>Tabla de 3m x 0.30 m para formaleta</t>
  </si>
  <si>
    <t>Acero de refuerzo 3/8"</t>
  </si>
  <si>
    <t xml:space="preserve">Vol de tapa </t>
  </si>
  <si>
    <t>long barras #3</t>
  </si>
  <si>
    <t>ml</t>
  </si>
  <si>
    <t>OFICIAL</t>
  </si>
  <si>
    <t xml:space="preserve">Herramientas Menores </t>
  </si>
  <si>
    <t>2.2.1</t>
  </si>
  <si>
    <t xml:space="preserve">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</si>
</sst>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$&quot;\ #,##0.00"/>
    <numFmt numFmtId="169" formatCode="&quot;$&quot;\ #,##0.00_);[Red]\(&quot;$&quot;\ #,##0.00\)"/>
    <numFmt numFmtId="170" formatCode="_(&quot;$&quot;\ * #,##0.00_);_(&quot;$&quot;\ * \(#,##0.00\);_(&quot;$&quot;\ * &quot;-&quot;??_);_(@_)"/>
    <numFmt numFmtId="171" formatCode="0.0%"/>
    <numFmt numFmtId="172" formatCode="_ * #,##0.0000_ ;_ * \-#,##0.0000_ ;_ * &quot;-&quot;??_ ;_ @_ "/>
    <numFmt numFmtId="173" formatCode="_(&quot;$&quot;\ * #,##0_);_(&quot;$&quot;\ * \(#,##0\);_(&quot;$&quot;\ * &quot;-&quot;??_);_(@_)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color theme="0"/>
      <name val="Arial"/>
      <family val="2"/>
    </font>
    <font>
      <sz val="11"/>
      <color theme="0" tint="-0.14999847407452621"/>
      <name val="Arial"/>
      <family val="2"/>
    </font>
    <font>
      <b/>
      <sz val="11"/>
      <name val="Arial Narrow"/>
      <family val="2"/>
    </font>
    <font>
      <sz val="11"/>
      <name val="Futura Md BT"/>
      <family val="2"/>
    </font>
    <font>
      <b/>
      <sz val="11"/>
      <name val="Futura Md BT"/>
      <family val="2"/>
    </font>
    <font>
      <i/>
      <sz val="11"/>
      <name val="Arial Narrow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vertAlign val="superscript"/>
      <sz val="10"/>
      <name val="Arial"/>
      <family val="2"/>
    </font>
    <font>
      <sz val="12"/>
      <color indexed="8"/>
      <name val="Arial Narrow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2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4" fontId="5" fillId="0" borderId="0" applyFont="0" applyFill="0" applyBorder="0" applyAlignment="0" applyProtection="0"/>
    <xf numFmtId="0" fontId="1" fillId="0" borderId="0"/>
    <xf numFmtId="0" fontId="5" fillId="0" borderId="0"/>
    <xf numFmtId="167" fontId="10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</cellStyleXfs>
  <cellXfs count="284">
    <xf numFmtId="0" fontId="0" fillId="0" borderId="0" xfId="0"/>
    <xf numFmtId="0" fontId="6" fillId="3" borderId="17" xfId="6" applyFont="1" applyFill="1" applyBorder="1" applyAlignment="1">
      <alignment horizontal="center" vertical="center" wrapText="1"/>
    </xf>
    <xf numFmtId="0" fontId="6" fillId="3" borderId="0" xfId="6" applyFont="1" applyFill="1" applyAlignment="1">
      <alignment horizontal="center" vertical="center" wrapText="1"/>
    </xf>
    <xf numFmtId="0" fontId="8" fillId="3" borderId="17" xfId="7" applyFont="1" applyFill="1" applyBorder="1" applyAlignment="1">
      <alignment vertical="center"/>
    </xf>
    <xf numFmtId="0" fontId="8" fillId="3" borderId="0" xfId="7" applyFont="1" applyFill="1" applyAlignment="1">
      <alignment vertical="center"/>
    </xf>
    <xf numFmtId="0" fontId="7" fillId="3" borderId="0" xfId="7" applyFont="1" applyFill="1" applyAlignment="1">
      <alignment vertical="center"/>
    </xf>
    <xf numFmtId="0" fontId="11" fillId="3" borderId="25" xfId="0" applyFont="1" applyFill="1" applyBorder="1"/>
    <xf numFmtId="0" fontId="11" fillId="3" borderId="14" xfId="0" applyFont="1" applyFill="1" applyBorder="1"/>
    <xf numFmtId="0" fontId="12" fillId="3" borderId="14" xfId="0" applyFont="1" applyFill="1" applyBorder="1" applyAlignment="1">
      <alignment horizontal="centerContinuous"/>
    </xf>
    <xf numFmtId="0" fontId="0" fillId="3" borderId="17" xfId="0" applyFill="1" applyBorder="1"/>
    <xf numFmtId="0" fontId="0" fillId="3" borderId="0" xfId="0" applyFill="1"/>
    <xf numFmtId="0" fontId="0" fillId="3" borderId="27" xfId="0" applyFill="1" applyBorder="1"/>
    <xf numFmtId="0" fontId="14" fillId="3" borderId="16" xfId="6" applyFont="1" applyFill="1" applyBorder="1" applyAlignment="1">
      <alignment vertical="center"/>
    </xf>
    <xf numFmtId="0" fontId="16" fillId="0" borderId="0" xfId="2" applyFont="1"/>
    <xf numFmtId="0" fontId="20" fillId="0" borderId="0" xfId="2" applyFont="1"/>
    <xf numFmtId="0" fontId="21" fillId="0" borderId="0" xfId="2" applyFont="1"/>
    <xf numFmtId="0" fontId="16" fillId="0" borderId="0" xfId="2" applyFont="1" applyAlignment="1">
      <alignment vertical="center"/>
    </xf>
    <xf numFmtId="0" fontId="21" fillId="0" borderId="0" xfId="2" applyFont="1" applyAlignment="1">
      <alignment vertical="center"/>
    </xf>
    <xf numFmtId="0" fontId="16" fillId="0" borderId="0" xfId="2" applyFont="1" applyAlignment="1">
      <alignment horizontal="center" vertical="center"/>
    </xf>
    <xf numFmtId="164" fontId="16" fillId="0" borderId="0" xfId="5" applyFont="1" applyFill="1" applyBorder="1"/>
    <xf numFmtId="167" fontId="23" fillId="0" borderId="0" xfId="1" applyFont="1" applyBorder="1"/>
    <xf numFmtId="167" fontId="24" fillId="0" borderId="0" xfId="1" applyFont="1" applyBorder="1"/>
    <xf numFmtId="164" fontId="19" fillId="0" borderId="7" xfId="5" applyFont="1" applyFill="1" applyBorder="1" applyAlignment="1">
      <alignment vertical="center"/>
    </xf>
    <xf numFmtId="164" fontId="19" fillId="0" borderId="8" xfId="5" applyFont="1" applyFill="1" applyBorder="1" applyAlignment="1">
      <alignment vertical="center"/>
    </xf>
    <xf numFmtId="0" fontId="19" fillId="3" borderId="7" xfId="2" applyFont="1" applyFill="1" applyBorder="1" applyAlignment="1">
      <alignment vertical="center" wrapText="1"/>
    </xf>
    <xf numFmtId="164" fontId="19" fillId="0" borderId="7" xfId="5" applyFont="1" applyFill="1" applyBorder="1" applyAlignment="1"/>
    <xf numFmtId="164" fontId="19" fillId="0" borderId="8" xfId="5" applyFont="1" applyFill="1" applyBorder="1" applyAlignment="1"/>
    <xf numFmtId="0" fontId="16" fillId="0" borderId="0" xfId="2" applyFont="1" applyAlignment="1">
      <alignment horizontal="center"/>
    </xf>
    <xf numFmtId="0" fontId="19" fillId="3" borderId="7" xfId="2" applyFont="1" applyFill="1" applyBorder="1" applyAlignment="1">
      <alignment vertical="top" wrapText="1"/>
    </xf>
    <xf numFmtId="164" fontId="16" fillId="0" borderId="0" xfId="5" applyFont="1" applyFill="1" applyBorder="1" applyAlignment="1">
      <alignment vertical="center"/>
    </xf>
    <xf numFmtId="164" fontId="16" fillId="0" borderId="0" xfId="5" applyFont="1" applyBorder="1"/>
    <xf numFmtId="164" fontId="0" fillId="0" borderId="0" xfId="5" applyFont="1"/>
    <xf numFmtId="164" fontId="6" fillId="3" borderId="18" xfId="5" applyFont="1" applyFill="1" applyBorder="1" applyAlignment="1">
      <alignment horizontal="center" vertical="center" wrapText="1"/>
    </xf>
    <xf numFmtId="164" fontId="7" fillId="3" borderId="18" xfId="5" applyFont="1" applyFill="1" applyBorder="1" applyAlignment="1">
      <alignment vertical="center"/>
    </xf>
    <xf numFmtId="164" fontId="7" fillId="3" borderId="26" xfId="5" applyFont="1" applyFill="1" applyBorder="1" applyAlignment="1">
      <alignment vertical="center"/>
    </xf>
    <xf numFmtId="164" fontId="0" fillId="3" borderId="18" xfId="5" applyFont="1" applyFill="1" applyBorder="1"/>
    <xf numFmtId="164" fontId="0" fillId="3" borderId="28" xfId="5" applyFont="1" applyFill="1" applyBorder="1"/>
    <xf numFmtId="164" fontId="0" fillId="0" borderId="0" xfId="0" applyNumberFormat="1"/>
    <xf numFmtId="0" fontId="19" fillId="3" borderId="5" xfId="2" applyFont="1" applyFill="1" applyBorder="1" applyAlignment="1">
      <alignment vertical="center" wrapText="1"/>
    </xf>
    <xf numFmtId="0" fontId="16" fillId="0" borderId="9" xfId="2" applyFont="1" applyBorder="1" applyAlignment="1">
      <alignment horizontal="center" vertical="center"/>
    </xf>
    <xf numFmtId="0" fontId="19" fillId="2" borderId="35" xfId="2" applyFont="1" applyFill="1" applyBorder="1" applyAlignment="1">
      <alignment horizontal="center" vertical="center"/>
    </xf>
    <xf numFmtId="0" fontId="19" fillId="0" borderId="39" xfId="2" applyFont="1" applyBorder="1" applyAlignment="1">
      <alignment horizontal="center" vertical="center"/>
    </xf>
    <xf numFmtId="0" fontId="22" fillId="0" borderId="40" xfId="2" applyFont="1" applyBorder="1" applyAlignment="1">
      <alignment horizontal="center" vertical="center" wrapText="1"/>
    </xf>
    <xf numFmtId="0" fontId="19" fillId="0" borderId="40" xfId="2" applyFont="1" applyBorder="1" applyAlignment="1">
      <alignment horizontal="center" vertical="center" wrapText="1"/>
    </xf>
    <xf numFmtId="0" fontId="22" fillId="0" borderId="41" xfId="2" applyFont="1" applyBorder="1" applyAlignment="1">
      <alignment horizontal="center" vertical="center"/>
    </xf>
    <xf numFmtId="0" fontId="19" fillId="0" borderId="42" xfId="2" applyFont="1" applyBorder="1" applyAlignment="1">
      <alignment horizontal="center" vertical="center" wrapText="1"/>
    </xf>
    <xf numFmtId="0" fontId="22" fillId="0" borderId="43" xfId="2" applyFont="1" applyBorder="1" applyAlignment="1">
      <alignment horizontal="center" vertical="center"/>
    </xf>
    <xf numFmtId="0" fontId="19" fillId="0" borderId="44" xfId="2" applyFont="1" applyBorder="1" applyAlignment="1">
      <alignment horizontal="center" vertical="center" wrapText="1"/>
    </xf>
    <xf numFmtId="0" fontId="19" fillId="0" borderId="45" xfId="2" applyFont="1" applyBorder="1" applyAlignment="1">
      <alignment horizontal="left" vertical="center" wrapText="1"/>
    </xf>
    <xf numFmtId="164" fontId="22" fillId="0" borderId="48" xfId="14" applyFont="1" applyBorder="1" applyAlignment="1">
      <alignment vertical="center"/>
    </xf>
    <xf numFmtId="164" fontId="22" fillId="2" borderId="37" xfId="14" applyFont="1" applyFill="1" applyBorder="1" applyAlignment="1">
      <alignment vertical="center"/>
    </xf>
    <xf numFmtId="9" fontId="19" fillId="0" borderId="46" xfId="2" applyNumberFormat="1" applyFont="1" applyBorder="1" applyAlignment="1">
      <alignment horizontal="center" vertical="center" wrapText="1"/>
    </xf>
    <xf numFmtId="9" fontId="19" fillId="0" borderId="47" xfId="2" applyNumberFormat="1" applyFont="1" applyBorder="1" applyAlignment="1">
      <alignment horizontal="center" vertical="center" wrapText="1"/>
    </xf>
    <xf numFmtId="164" fontId="19" fillId="0" borderId="49" xfId="14" applyFont="1" applyBorder="1" applyAlignment="1">
      <alignment vertical="center"/>
    </xf>
    <xf numFmtId="0" fontId="22" fillId="2" borderId="36" xfId="2" applyFont="1" applyFill="1" applyBorder="1" applyAlignment="1">
      <alignment horizontal="center" vertical="center" wrapText="1"/>
    </xf>
    <xf numFmtId="0" fontId="18" fillId="3" borderId="7" xfId="2" applyFont="1" applyFill="1" applyBorder="1" applyAlignment="1">
      <alignment horizontal="center" vertical="center" wrapText="1"/>
    </xf>
    <xf numFmtId="0" fontId="22" fillId="6" borderId="35" xfId="2" applyFont="1" applyFill="1" applyBorder="1" applyAlignment="1">
      <alignment vertical="center" wrapText="1"/>
    </xf>
    <xf numFmtId="164" fontId="22" fillId="6" borderId="50" xfId="5" applyFont="1" applyFill="1" applyBorder="1" applyAlignment="1">
      <alignment vertical="center" wrapText="1"/>
    </xf>
    <xf numFmtId="0" fontId="2" fillId="6" borderId="37" xfId="2" applyFont="1" applyFill="1" applyBorder="1" applyAlignment="1">
      <alignment horizontal="center" vertical="center"/>
    </xf>
    <xf numFmtId="0" fontId="22" fillId="6" borderId="37" xfId="2" applyFont="1" applyFill="1" applyBorder="1" applyAlignment="1">
      <alignment vertical="center" wrapText="1"/>
    </xf>
    <xf numFmtId="0" fontId="3" fillId="3" borderId="17" xfId="7" applyFont="1" applyFill="1" applyBorder="1" applyAlignment="1">
      <alignment vertical="center"/>
    </xf>
    <xf numFmtId="0" fontId="3" fillId="3" borderId="0" xfId="7" applyFont="1" applyFill="1" applyAlignment="1">
      <alignment vertical="center"/>
    </xf>
    <xf numFmtId="0" fontId="1" fillId="3" borderId="9" xfId="7" applyFont="1" applyFill="1" applyBorder="1" applyAlignment="1">
      <alignment horizontal="left" vertical="center" wrapText="1"/>
    </xf>
    <xf numFmtId="168" fontId="1" fillId="3" borderId="7" xfId="8" applyNumberFormat="1" applyFont="1" applyFill="1" applyBorder="1" applyAlignment="1">
      <alignment horizontal="right" vertical="center"/>
    </xf>
    <xf numFmtId="4" fontId="1" fillId="3" borderId="7" xfId="7" applyNumberFormat="1" applyFont="1" applyFill="1" applyBorder="1" applyAlignment="1">
      <alignment vertical="center"/>
    </xf>
    <xf numFmtId="0" fontId="1" fillId="3" borderId="7" xfId="7" applyFont="1" applyFill="1" applyBorder="1" applyAlignment="1">
      <alignment horizontal="center" vertical="center"/>
    </xf>
    <xf numFmtId="4" fontId="1" fillId="3" borderId="7" xfId="7" applyNumberFormat="1" applyFont="1" applyFill="1" applyBorder="1" applyAlignment="1">
      <alignment horizontal="center" vertical="center"/>
    </xf>
    <xf numFmtId="170" fontId="1" fillId="3" borderId="7" xfId="9" applyFont="1" applyFill="1" applyBorder="1" applyAlignment="1">
      <alignment horizontal="center" vertical="center"/>
    </xf>
    <xf numFmtId="0" fontId="1" fillId="3" borderId="7" xfId="7" applyFont="1" applyFill="1" applyBorder="1" applyAlignment="1">
      <alignment vertical="center"/>
    </xf>
    <xf numFmtId="168" fontId="1" fillId="3" borderId="7" xfId="7" applyNumberFormat="1" applyFont="1" applyFill="1" applyBorder="1" applyAlignment="1">
      <alignment vertical="center"/>
    </xf>
    <xf numFmtId="0" fontId="1" fillId="3" borderId="9" xfId="7" applyFont="1" applyFill="1" applyBorder="1" applyAlignment="1">
      <alignment vertical="center"/>
    </xf>
    <xf numFmtId="164" fontId="1" fillId="3" borderId="7" xfId="5" applyFont="1" applyFill="1" applyBorder="1" applyAlignment="1">
      <alignment horizontal="right" vertical="center"/>
    </xf>
    <xf numFmtId="0" fontId="3" fillId="4" borderId="9" xfId="7" applyFont="1" applyFill="1" applyBorder="1" applyAlignment="1">
      <alignment horizontal="center" vertical="center"/>
    </xf>
    <xf numFmtId="49" fontId="3" fillId="3" borderId="17" xfId="7" applyNumberFormat="1" applyFont="1" applyFill="1" applyBorder="1" applyAlignment="1">
      <alignment horizontal="center" vertical="center" wrapText="1"/>
    </xf>
    <xf numFmtId="0" fontId="1" fillId="3" borderId="0" xfId="7" applyFont="1" applyFill="1" applyAlignment="1">
      <alignment horizontal="left" vertical="center" wrapText="1"/>
    </xf>
    <xf numFmtId="0" fontId="1" fillId="3" borderId="0" xfId="7" applyFont="1" applyFill="1" applyAlignment="1">
      <alignment vertical="center"/>
    </xf>
    <xf numFmtId="0" fontId="1" fillId="4" borderId="9" xfId="7" applyFont="1" applyFill="1" applyBorder="1" applyAlignment="1">
      <alignment horizontal="center" vertical="center"/>
    </xf>
    <xf numFmtId="0" fontId="1" fillId="4" borderId="7" xfId="7" applyFont="1" applyFill="1" applyBorder="1" applyAlignment="1">
      <alignment horizontal="center" vertical="center"/>
    </xf>
    <xf numFmtId="41" fontId="1" fillId="4" borderId="8" xfId="11" applyFont="1" applyFill="1" applyBorder="1" applyAlignment="1">
      <alignment horizontal="center" vertical="center"/>
    </xf>
    <xf numFmtId="0" fontId="1" fillId="3" borderId="17" xfId="7" applyFont="1" applyFill="1" applyBorder="1" applyAlignment="1">
      <alignment vertical="center"/>
    </xf>
    <xf numFmtId="168" fontId="1" fillId="3" borderId="0" xfId="7" applyNumberFormat="1" applyFont="1" applyFill="1" applyAlignment="1">
      <alignment vertical="center"/>
    </xf>
    <xf numFmtId="168" fontId="3" fillId="3" borderId="0" xfId="7" applyNumberFormat="1" applyFont="1" applyFill="1" applyAlignment="1">
      <alignment horizontal="right" vertical="center"/>
    </xf>
    <xf numFmtId="9" fontId="1" fillId="4" borderId="7" xfId="10" applyFont="1" applyFill="1" applyBorder="1" applyAlignment="1">
      <alignment horizontal="center" vertical="center"/>
    </xf>
    <xf numFmtId="168" fontId="1" fillId="3" borderId="7" xfId="8" applyNumberFormat="1" applyFont="1" applyFill="1" applyBorder="1" applyAlignment="1">
      <alignment horizontal="center" vertical="center"/>
    </xf>
    <xf numFmtId="9" fontId="1" fillId="3" borderId="7" xfId="18" applyFont="1" applyFill="1" applyBorder="1" applyAlignment="1">
      <alignment horizontal="center" vertical="center"/>
    </xf>
    <xf numFmtId="164" fontId="1" fillId="3" borderId="8" xfId="5" applyFont="1" applyFill="1" applyBorder="1" applyAlignment="1">
      <alignment vertical="center"/>
    </xf>
    <xf numFmtId="0" fontId="1" fillId="3" borderId="9" xfId="7" applyFont="1" applyFill="1" applyBorder="1" applyAlignment="1">
      <alignment horizontal="left" vertical="center"/>
    </xf>
    <xf numFmtId="164" fontId="3" fillId="3" borderId="10" xfId="5" applyFont="1" applyFill="1" applyBorder="1" applyAlignment="1">
      <alignment vertical="center"/>
    </xf>
    <xf numFmtId="164" fontId="3" fillId="3" borderId="8" xfId="5" applyFont="1" applyFill="1" applyBorder="1" applyAlignment="1">
      <alignment vertical="center"/>
    </xf>
    <xf numFmtId="164" fontId="1" fillId="3" borderId="8" xfId="5" applyFont="1" applyFill="1" applyBorder="1" applyAlignment="1">
      <alignment horizontal="right" vertical="center"/>
    </xf>
    <xf numFmtId="164" fontId="3" fillId="4" borderId="8" xfId="5" applyFont="1" applyFill="1" applyBorder="1" applyAlignment="1">
      <alignment horizontal="center" vertical="center"/>
    </xf>
    <xf numFmtId="164" fontId="1" fillId="3" borderId="18" xfId="5" applyFont="1" applyFill="1" applyBorder="1" applyAlignment="1">
      <alignment horizontal="center" vertical="center" wrapText="1"/>
    </xf>
    <xf numFmtId="164" fontId="1" fillId="3" borderId="18" xfId="5" applyFont="1" applyFill="1" applyBorder="1" applyAlignment="1">
      <alignment vertical="center"/>
    </xf>
    <xf numFmtId="0" fontId="26" fillId="0" borderId="7" xfId="0" applyFont="1" applyBorder="1" applyAlignment="1">
      <alignment horizontal="center"/>
    </xf>
    <xf numFmtId="164" fontId="26" fillId="0" borderId="0" xfId="5" applyFont="1" applyFill="1"/>
    <xf numFmtId="164" fontId="1" fillId="4" borderId="8" xfId="5" applyFont="1" applyFill="1" applyBorder="1" applyAlignment="1">
      <alignment horizontal="center" vertical="center"/>
    </xf>
    <xf numFmtId="0" fontId="27" fillId="7" borderId="12" xfId="7" applyFont="1" applyFill="1" applyBorder="1" applyAlignment="1">
      <alignment vertical="center"/>
    </xf>
    <xf numFmtId="164" fontId="3" fillId="7" borderId="8" xfId="5" applyFont="1" applyFill="1" applyBorder="1" applyAlignment="1">
      <alignment vertical="center"/>
    </xf>
    <xf numFmtId="0" fontId="3" fillId="7" borderId="24" xfId="7" applyFont="1" applyFill="1" applyBorder="1" applyAlignment="1">
      <alignment vertical="center"/>
    </xf>
    <xf numFmtId="171" fontId="1" fillId="4" borderId="7" xfId="10" applyNumberFormat="1" applyFont="1" applyFill="1" applyBorder="1" applyAlignment="1">
      <alignment horizontal="center" vertical="center"/>
    </xf>
    <xf numFmtId="164" fontId="19" fillId="0" borderId="7" xfId="5" applyFont="1" applyFill="1" applyBorder="1" applyAlignment="1">
      <alignment horizontal="center" vertical="center"/>
    </xf>
    <xf numFmtId="0" fontId="9" fillId="3" borderId="0" xfId="7" applyFont="1" applyFill="1" applyAlignment="1">
      <alignment vertical="center"/>
    </xf>
    <xf numFmtId="164" fontId="9" fillId="3" borderId="18" xfId="5" applyFont="1" applyFill="1" applyBorder="1" applyAlignment="1">
      <alignment vertical="center"/>
    </xf>
    <xf numFmtId="0" fontId="9" fillId="3" borderId="25" xfId="0" applyFont="1" applyFill="1" applyBorder="1"/>
    <xf numFmtId="0" fontId="9" fillId="3" borderId="14" xfId="0" applyFont="1" applyFill="1" applyBorder="1"/>
    <xf numFmtId="0" fontId="8" fillId="3" borderId="14" xfId="0" applyFont="1" applyFill="1" applyBorder="1" applyAlignment="1">
      <alignment horizontal="centerContinuous"/>
    </xf>
    <xf numFmtId="164" fontId="9" fillId="3" borderId="26" xfId="5" applyFont="1" applyFill="1" applyBorder="1" applyAlignment="1">
      <alignment vertical="center"/>
    </xf>
    <xf numFmtId="0" fontId="28" fillId="3" borderId="17" xfId="0" applyFont="1" applyFill="1" applyBorder="1"/>
    <xf numFmtId="0" fontId="28" fillId="3" borderId="0" xfId="0" applyFont="1" applyFill="1"/>
    <xf numFmtId="164" fontId="28" fillId="3" borderId="18" xfId="5" applyFont="1" applyFill="1" applyBorder="1"/>
    <xf numFmtId="0" fontId="28" fillId="3" borderId="27" xfId="0" applyFont="1" applyFill="1" applyBorder="1"/>
    <xf numFmtId="0" fontId="29" fillId="3" borderId="16" xfId="6" applyFont="1" applyFill="1" applyBorder="1" applyAlignment="1">
      <alignment vertical="center"/>
    </xf>
    <xf numFmtId="164" fontId="28" fillId="3" borderId="28" xfId="5" applyFont="1" applyFill="1" applyBorder="1"/>
    <xf numFmtId="0" fontId="16" fillId="0" borderId="17" xfId="2" applyFont="1" applyBorder="1" applyAlignment="1">
      <alignment horizontal="center" vertical="center"/>
    </xf>
    <xf numFmtId="0" fontId="16" fillId="7" borderId="1" xfId="2" applyFont="1" applyFill="1" applyBorder="1" applyAlignment="1">
      <alignment horizontal="center" vertical="center"/>
    </xf>
    <xf numFmtId="0" fontId="16" fillId="0" borderId="4" xfId="2" applyFont="1" applyBorder="1" applyAlignment="1">
      <alignment horizontal="center" vertical="center"/>
    </xf>
    <xf numFmtId="0" fontId="18" fillId="3" borderId="5" xfId="2" applyFont="1" applyFill="1" applyBorder="1" applyAlignment="1">
      <alignment horizontal="center" vertical="center" wrapText="1"/>
    </xf>
    <xf numFmtId="164" fontId="19" fillId="0" borderId="5" xfId="5" applyFont="1" applyFill="1" applyBorder="1" applyAlignment="1">
      <alignment vertical="center"/>
    </xf>
    <xf numFmtId="164" fontId="19" fillId="0" borderId="6" xfId="5" applyFont="1" applyFill="1" applyBorder="1" applyAlignment="1">
      <alignment vertical="center"/>
    </xf>
    <xf numFmtId="0" fontId="16" fillId="0" borderId="16" xfId="2" applyFont="1" applyBorder="1" applyAlignment="1">
      <alignment horizontal="center" vertical="center"/>
    </xf>
    <xf numFmtId="0" fontId="19" fillId="3" borderId="7" xfId="11" applyNumberFormat="1" applyFont="1" applyFill="1" applyBorder="1" applyAlignment="1">
      <alignment horizontal="center" vertical="center" wrapText="1"/>
    </xf>
    <xf numFmtId="2" fontId="19" fillId="3" borderId="7" xfId="11" applyNumberFormat="1" applyFont="1" applyFill="1" applyBorder="1" applyAlignment="1">
      <alignment horizontal="center" vertical="center" wrapText="1"/>
    </xf>
    <xf numFmtId="0" fontId="19" fillId="3" borderId="7" xfId="11" applyNumberFormat="1" applyFont="1" applyFill="1" applyBorder="1" applyAlignment="1">
      <alignment horizontal="center" wrapText="1"/>
    </xf>
    <xf numFmtId="164" fontId="22" fillId="0" borderId="34" xfId="5" applyFont="1" applyFill="1" applyBorder="1" applyAlignment="1">
      <alignment vertical="center"/>
    </xf>
    <xf numFmtId="0" fontId="19" fillId="3" borderId="5" xfId="11" applyNumberFormat="1" applyFont="1" applyFill="1" applyBorder="1" applyAlignment="1">
      <alignment horizontal="center" vertical="center" wrapText="1"/>
    </xf>
    <xf numFmtId="0" fontId="16" fillId="7" borderId="11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9" fillId="3" borderId="7" xfId="2" applyFont="1" applyFill="1" applyBorder="1" applyAlignment="1">
      <alignment horizontal="left" vertical="center" wrapText="1"/>
    </xf>
    <xf numFmtId="164" fontId="22" fillId="0" borderId="58" xfId="5" applyFont="1" applyFill="1" applyBorder="1" applyAlignment="1">
      <alignment vertical="center"/>
    </xf>
    <xf numFmtId="0" fontId="16" fillId="0" borderId="9" xfId="2" applyFont="1" applyBorder="1" applyAlignment="1">
      <alignment horizontal="center"/>
    </xf>
    <xf numFmtId="164" fontId="19" fillId="0" borderId="8" xfId="5" applyFont="1" applyFill="1" applyBorder="1" applyAlignment="1">
      <alignment horizontal="center" vertical="center"/>
    </xf>
    <xf numFmtId="2" fontId="19" fillId="3" borderId="5" xfId="11" applyNumberFormat="1" applyFont="1" applyFill="1" applyBorder="1" applyAlignment="1">
      <alignment horizontal="center" vertical="center" wrapText="1"/>
    </xf>
    <xf numFmtId="0" fontId="19" fillId="3" borderId="5" xfId="2" applyFont="1" applyFill="1" applyBorder="1" applyAlignment="1">
      <alignment vertical="top" wrapText="1"/>
    </xf>
    <xf numFmtId="164" fontId="19" fillId="0" borderId="5" xfId="5" applyFont="1" applyFill="1" applyBorder="1" applyAlignment="1"/>
    <xf numFmtId="164" fontId="19" fillId="0" borderId="6" xfId="5" applyFont="1" applyFill="1" applyBorder="1" applyAlignment="1"/>
    <xf numFmtId="164" fontId="16" fillId="0" borderId="8" xfId="2" applyNumberFormat="1" applyFont="1" applyBorder="1"/>
    <xf numFmtId="0" fontId="19" fillId="0" borderId="7" xfId="2" applyFont="1" applyBorder="1" applyAlignment="1">
      <alignment horizontal="center" vertical="center" wrapText="1"/>
    </xf>
    <xf numFmtId="0" fontId="1" fillId="5" borderId="24" xfId="2" applyFill="1" applyBorder="1" applyAlignment="1">
      <alignment horizontal="center" vertical="center" wrapText="1"/>
    </xf>
    <xf numFmtId="165" fontId="1" fillId="0" borderId="7" xfId="17" applyFont="1" applyFill="1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172" fontId="1" fillId="5" borderId="7" xfId="2" applyNumberFormat="1" applyFill="1" applyBorder="1" applyAlignment="1">
      <alignment horizontal="center"/>
    </xf>
    <xf numFmtId="164" fontId="1" fillId="5" borderId="7" xfId="5" applyFont="1" applyFill="1" applyBorder="1" applyAlignment="1"/>
    <xf numFmtId="9" fontId="1" fillId="5" borderId="7" xfId="18" applyFont="1" applyFill="1" applyBorder="1" applyAlignment="1">
      <alignment horizontal="center"/>
    </xf>
    <xf numFmtId="165" fontId="1" fillId="0" borderId="8" xfId="17" applyFont="1" applyFill="1" applyBorder="1" applyAlignment="1">
      <alignment horizontal="center" vertical="center"/>
    </xf>
    <xf numFmtId="173" fontId="1" fillId="5" borderId="8" xfId="17" applyNumberFormat="1" applyFont="1" applyFill="1" applyBorder="1" applyAlignment="1">
      <alignment horizontal="center"/>
    </xf>
    <xf numFmtId="170" fontId="1" fillId="0" borderId="0" xfId="2" applyNumberFormat="1" applyAlignment="1">
      <alignment horizontal="center" vertical="center"/>
    </xf>
    <xf numFmtId="173" fontId="1" fillId="5" borderId="0" xfId="2" applyNumberFormat="1" applyFill="1"/>
    <xf numFmtId="0" fontId="1" fillId="5" borderId="7" xfId="11" applyNumberFormat="1" applyFont="1" applyFill="1" applyBorder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 vertical="center"/>
    </xf>
    <xf numFmtId="164" fontId="1" fillId="0" borderId="8" xfId="5" applyFont="1" applyFill="1" applyBorder="1" applyAlignment="1">
      <alignment horizontal="center" vertical="center"/>
    </xf>
    <xf numFmtId="0" fontId="1" fillId="0" borderId="9" xfId="7" applyFont="1" applyBorder="1" applyAlignment="1">
      <alignment horizontal="left" vertical="center"/>
    </xf>
    <xf numFmtId="2" fontId="1" fillId="0" borderId="7" xfId="7" applyNumberFormat="1" applyFont="1" applyBorder="1" applyAlignment="1">
      <alignment horizontal="center" vertical="center"/>
    </xf>
    <xf numFmtId="164" fontId="1" fillId="0" borderId="7" xfId="7" applyNumberFormat="1" applyFont="1" applyBorder="1" applyAlignment="1">
      <alignment horizontal="center" vertical="center"/>
    </xf>
    <xf numFmtId="164" fontId="1" fillId="3" borderId="7" xfId="5" applyFont="1" applyFill="1" applyBorder="1" applyAlignment="1">
      <alignment horizontal="left" vertical="center"/>
    </xf>
    <xf numFmtId="9" fontId="26" fillId="0" borderId="0" xfId="5" applyNumberFormat="1" applyFont="1" applyFill="1" applyBorder="1" applyAlignment="1">
      <alignment horizontal="center" vertical="center"/>
    </xf>
    <xf numFmtId="165" fontId="19" fillId="0" borderId="8" xfId="17" applyFont="1" applyFill="1" applyBorder="1" applyAlignment="1">
      <alignment horizontal="center" vertical="center" wrapText="1"/>
    </xf>
    <xf numFmtId="165" fontId="19" fillId="0" borderId="7" xfId="17" applyFont="1" applyFill="1" applyBorder="1" applyAlignment="1">
      <alignment horizontal="center" vertical="center" wrapText="1"/>
    </xf>
    <xf numFmtId="0" fontId="16" fillId="0" borderId="17" xfId="2" applyFont="1" applyBorder="1" applyAlignment="1">
      <alignment horizontal="center"/>
    </xf>
    <xf numFmtId="164" fontId="16" fillId="0" borderId="18" xfId="5" applyFont="1" applyFill="1" applyBorder="1"/>
    <xf numFmtId="0" fontId="2" fillId="0" borderId="0" xfId="19" applyFont="1" applyAlignment="1">
      <alignment vertical="center" wrapText="1"/>
    </xf>
    <xf numFmtId="0" fontId="31" fillId="0" borderId="0" xfId="20" applyFont="1" applyAlignment="1">
      <alignment vertical="center"/>
    </xf>
    <xf numFmtId="0" fontId="32" fillId="0" borderId="0" xfId="0" applyFont="1" applyAlignment="1">
      <alignment horizontal="left" vertical="center"/>
    </xf>
    <xf numFmtId="0" fontId="33" fillId="0" borderId="0" xfId="21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5" fillId="3" borderId="0" xfId="0" applyFont="1" applyFill="1" applyAlignment="1">
      <alignment horizontal="center" vertical="center"/>
    </xf>
    <xf numFmtId="0" fontId="36" fillId="0" borderId="0" xfId="0" applyFont="1" applyAlignment="1">
      <alignment vertical="center"/>
    </xf>
    <xf numFmtId="0" fontId="16" fillId="0" borderId="27" xfId="2" applyFont="1" applyBorder="1" applyAlignment="1">
      <alignment horizontal="center"/>
    </xf>
    <xf numFmtId="0" fontId="16" fillId="0" borderId="16" xfId="2" applyFont="1" applyBorder="1"/>
    <xf numFmtId="164" fontId="16" fillId="0" borderId="28" xfId="5" applyFont="1" applyFill="1" applyBorder="1"/>
    <xf numFmtId="0" fontId="16" fillId="0" borderId="59" xfId="2" applyFont="1" applyBorder="1" applyAlignment="1">
      <alignment horizontal="center"/>
    </xf>
    <xf numFmtId="0" fontId="16" fillId="0" borderId="60" xfId="2" applyFont="1" applyBorder="1"/>
    <xf numFmtId="0" fontId="16" fillId="0" borderId="60" xfId="2" applyFont="1" applyBorder="1" applyAlignment="1">
      <alignment horizontal="center"/>
    </xf>
    <xf numFmtId="0" fontId="16" fillId="0" borderId="60" xfId="2" applyFont="1" applyBorder="1" applyAlignment="1">
      <alignment horizontal="center" vertical="center"/>
    </xf>
    <xf numFmtId="164" fontId="16" fillId="0" borderId="61" xfId="5" applyFont="1" applyFill="1" applyBorder="1"/>
    <xf numFmtId="0" fontId="16" fillId="0" borderId="16" xfId="2" applyFont="1" applyBorder="1" applyAlignment="1">
      <alignment horizontal="center"/>
    </xf>
    <xf numFmtId="0" fontId="22" fillId="2" borderId="38" xfId="2" applyFont="1" applyFill="1" applyBorder="1" applyAlignment="1">
      <alignment horizontal="center" vertical="center" wrapText="1"/>
    </xf>
    <xf numFmtId="0" fontId="22" fillId="2" borderId="33" xfId="2" applyFont="1" applyFill="1" applyBorder="1" applyAlignment="1">
      <alignment horizontal="center" vertical="center" wrapText="1"/>
    </xf>
    <xf numFmtId="0" fontId="22" fillId="2" borderId="34" xfId="2" applyFont="1" applyFill="1" applyBorder="1" applyAlignment="1">
      <alignment horizontal="center" vertical="center" wrapText="1"/>
    </xf>
    <xf numFmtId="0" fontId="16" fillId="0" borderId="27" xfId="2" applyFont="1" applyBorder="1" applyAlignment="1">
      <alignment horizontal="center" vertical="center"/>
    </xf>
    <xf numFmtId="0" fontId="16" fillId="0" borderId="16" xfId="2" applyFont="1" applyBorder="1" applyAlignment="1">
      <alignment horizontal="center" vertical="center"/>
    </xf>
    <xf numFmtId="0" fontId="16" fillId="0" borderId="28" xfId="2" applyFont="1" applyBorder="1" applyAlignment="1">
      <alignment horizontal="center" vertical="center"/>
    </xf>
    <xf numFmtId="0" fontId="2" fillId="0" borderId="32" xfId="2" applyFont="1" applyBorder="1" applyAlignment="1">
      <alignment horizontal="center" vertical="center" wrapText="1"/>
    </xf>
    <xf numFmtId="0" fontId="2" fillId="0" borderId="33" xfId="2" applyFont="1" applyBorder="1" applyAlignment="1">
      <alignment horizontal="center" vertical="center" wrapText="1"/>
    </xf>
    <xf numFmtId="0" fontId="2" fillId="0" borderId="34" xfId="2" applyFont="1" applyBorder="1" applyAlignment="1">
      <alignment horizontal="center" vertical="center" wrapText="1"/>
    </xf>
    <xf numFmtId="0" fontId="22" fillId="6" borderId="32" xfId="2" applyFont="1" applyFill="1" applyBorder="1" applyAlignment="1">
      <alignment horizontal="center" vertical="center" wrapText="1"/>
    </xf>
    <xf numFmtId="0" fontId="22" fillId="6" borderId="33" xfId="2" applyFont="1" applyFill="1" applyBorder="1" applyAlignment="1">
      <alignment horizontal="center" vertical="center" wrapText="1"/>
    </xf>
    <xf numFmtId="0" fontId="22" fillId="6" borderId="34" xfId="2" applyFont="1" applyFill="1" applyBorder="1" applyAlignment="1">
      <alignment horizontal="center" vertical="center" wrapText="1"/>
    </xf>
    <xf numFmtId="0" fontId="17" fillId="0" borderId="32" xfId="2" applyFont="1" applyBorder="1" applyAlignment="1">
      <alignment horizontal="center" vertical="center" wrapText="1"/>
    </xf>
    <xf numFmtId="0" fontId="17" fillId="0" borderId="33" xfId="2" applyFont="1" applyBorder="1" applyAlignment="1">
      <alignment horizontal="center" vertical="center" wrapText="1"/>
    </xf>
    <xf numFmtId="0" fontId="17" fillId="0" borderId="34" xfId="2" applyFont="1" applyBorder="1" applyAlignment="1">
      <alignment horizontal="center" vertical="center" wrapText="1"/>
    </xf>
    <xf numFmtId="0" fontId="22" fillId="6" borderId="1" xfId="2" applyFont="1" applyFill="1" applyBorder="1" applyAlignment="1">
      <alignment horizontal="center" vertical="center"/>
    </xf>
    <xf numFmtId="0" fontId="22" fillId="6" borderId="4" xfId="2" applyFont="1" applyFill="1" applyBorder="1" applyAlignment="1">
      <alignment horizontal="center" vertical="center"/>
    </xf>
    <xf numFmtId="0" fontId="22" fillId="6" borderId="2" xfId="2" applyFont="1" applyFill="1" applyBorder="1" applyAlignment="1">
      <alignment horizontal="center" vertical="center"/>
    </xf>
    <xf numFmtId="0" fontId="22" fillId="6" borderId="5" xfId="2" applyFont="1" applyFill="1" applyBorder="1" applyAlignment="1">
      <alignment horizontal="center" vertical="center"/>
    </xf>
    <xf numFmtId="0" fontId="22" fillId="6" borderId="2" xfId="2" applyFont="1" applyFill="1" applyBorder="1" applyAlignment="1">
      <alignment horizontal="center" vertical="center" wrapText="1"/>
    </xf>
    <xf numFmtId="0" fontId="22" fillId="6" borderId="5" xfId="2" applyFont="1" applyFill="1" applyBorder="1" applyAlignment="1">
      <alignment horizontal="center" vertical="center" wrapText="1"/>
    </xf>
    <xf numFmtId="164" fontId="22" fillId="6" borderId="3" xfId="5" applyFont="1" applyFill="1" applyBorder="1" applyAlignment="1">
      <alignment horizontal="center" vertical="center" wrapText="1"/>
    </xf>
    <xf numFmtId="164" fontId="22" fillId="6" borderId="6" xfId="5" applyFont="1" applyFill="1" applyBorder="1" applyAlignment="1">
      <alignment horizontal="center" vertical="center" wrapText="1"/>
    </xf>
    <xf numFmtId="0" fontId="19" fillId="6" borderId="38" xfId="2" applyFont="1" applyFill="1" applyBorder="1" applyAlignment="1">
      <alignment horizontal="center" vertical="center" wrapText="1"/>
    </xf>
    <xf numFmtId="0" fontId="19" fillId="6" borderId="33" xfId="2" applyFont="1" applyFill="1" applyBorder="1" applyAlignment="1">
      <alignment horizontal="center" vertical="center" wrapText="1"/>
    </xf>
    <xf numFmtId="164" fontId="22" fillId="0" borderId="52" xfId="5" applyFont="1" applyFill="1" applyBorder="1" applyAlignment="1">
      <alignment horizontal="right" vertical="center"/>
    </xf>
    <xf numFmtId="164" fontId="22" fillId="0" borderId="53" xfId="5" applyFont="1" applyFill="1" applyBorder="1" applyAlignment="1">
      <alignment horizontal="right" vertical="center"/>
    </xf>
    <xf numFmtId="164" fontId="22" fillId="0" borderId="54" xfId="5" applyFont="1" applyFill="1" applyBorder="1" applyAlignment="1">
      <alignment horizontal="right" vertical="center"/>
    </xf>
    <xf numFmtId="0" fontId="25" fillId="7" borderId="55" xfId="2" applyFont="1" applyFill="1" applyBorder="1" applyAlignment="1">
      <alignment horizontal="left" vertical="center" wrapText="1"/>
    </xf>
    <xf numFmtId="0" fontId="25" fillId="7" borderId="56" xfId="2" applyFont="1" applyFill="1" applyBorder="1" applyAlignment="1">
      <alignment horizontal="left" vertical="center" wrapText="1"/>
    </xf>
    <xf numFmtId="0" fontId="25" fillId="7" borderId="57" xfId="2" applyFont="1" applyFill="1" applyBorder="1" applyAlignment="1">
      <alignment horizontal="left" vertical="center" wrapText="1"/>
    </xf>
    <xf numFmtId="0" fontId="25" fillId="7" borderId="20" xfId="2" applyFont="1" applyFill="1" applyBorder="1" applyAlignment="1">
      <alignment horizontal="left" vertical="center" wrapText="1"/>
    </xf>
    <xf numFmtId="0" fontId="25" fillId="7" borderId="21" xfId="2" applyFont="1" applyFill="1" applyBorder="1" applyAlignment="1">
      <alignment horizontal="left" vertical="center" wrapText="1"/>
    </xf>
    <xf numFmtId="0" fontId="25" fillId="7" borderId="30" xfId="2" applyFont="1" applyFill="1" applyBorder="1" applyAlignment="1">
      <alignment horizontal="left" vertical="center" wrapText="1"/>
    </xf>
    <xf numFmtId="164" fontId="22" fillId="0" borderId="9" xfId="5" applyFont="1" applyFill="1" applyBorder="1" applyAlignment="1">
      <alignment horizontal="right" vertical="center"/>
    </xf>
    <xf numFmtId="164" fontId="22" fillId="0" borderId="7" xfId="5" applyFont="1" applyFill="1" applyBorder="1" applyAlignment="1">
      <alignment horizontal="right" vertical="center"/>
    </xf>
    <xf numFmtId="0" fontId="19" fillId="6" borderId="38" xfId="2" applyFont="1" applyFill="1" applyBorder="1" applyAlignment="1">
      <alignment horizontal="left" vertical="center" wrapText="1"/>
    </xf>
    <xf numFmtId="0" fontId="19" fillId="6" borderId="33" xfId="2" applyFont="1" applyFill="1" applyBorder="1" applyAlignment="1">
      <alignment horizontal="left" vertical="center" wrapText="1"/>
    </xf>
    <xf numFmtId="0" fontId="1" fillId="4" borderId="7" xfId="7" applyFont="1" applyFill="1" applyBorder="1" applyAlignment="1">
      <alignment horizontal="center" vertical="center"/>
    </xf>
    <xf numFmtId="164" fontId="1" fillId="4" borderId="8" xfId="5" applyFont="1" applyFill="1" applyBorder="1" applyAlignment="1">
      <alignment horizontal="center" vertical="center"/>
    </xf>
    <xf numFmtId="0" fontId="15" fillId="3" borderId="17" xfId="6" applyFont="1" applyFill="1" applyBorder="1" applyAlignment="1">
      <alignment horizontal="center"/>
    </xf>
    <xf numFmtId="0" fontId="15" fillId="3" borderId="0" xfId="6" applyFont="1" applyFill="1" applyAlignment="1">
      <alignment horizontal="center"/>
    </xf>
    <xf numFmtId="0" fontId="15" fillId="3" borderId="18" xfId="6" applyFont="1" applyFill="1" applyBorder="1" applyAlignment="1">
      <alignment horizontal="center"/>
    </xf>
    <xf numFmtId="0" fontId="15" fillId="3" borderId="17" xfId="6" applyFont="1" applyFill="1" applyBorder="1" applyAlignment="1">
      <alignment horizontal="center" vertical="center" wrapText="1"/>
    </xf>
    <xf numFmtId="0" fontId="15" fillId="3" borderId="0" xfId="6" applyFont="1" applyFill="1" applyAlignment="1">
      <alignment horizontal="center" vertical="center"/>
    </xf>
    <xf numFmtId="0" fontId="15" fillId="3" borderId="18" xfId="6" applyFont="1" applyFill="1" applyBorder="1" applyAlignment="1">
      <alignment horizontal="center" vertical="center"/>
    </xf>
    <xf numFmtId="0" fontId="29" fillId="3" borderId="16" xfId="6" applyFont="1" applyFill="1" applyBorder="1" applyAlignment="1">
      <alignment horizontal="center" vertical="center"/>
    </xf>
    <xf numFmtId="169" fontId="1" fillId="3" borderId="9" xfId="7" applyNumberFormat="1" applyFont="1" applyFill="1" applyBorder="1" applyAlignment="1">
      <alignment horizontal="left" vertical="center"/>
    </xf>
    <xf numFmtId="169" fontId="1" fillId="3" borderId="7" xfId="7" applyNumberFormat="1" applyFont="1" applyFill="1" applyBorder="1" applyAlignment="1">
      <alignment horizontal="left" vertical="center"/>
    </xf>
    <xf numFmtId="0" fontId="1" fillId="4" borderId="9" xfId="7" applyFont="1" applyFill="1" applyBorder="1" applyAlignment="1">
      <alignment horizontal="center" vertical="center"/>
    </xf>
    <xf numFmtId="0" fontId="1" fillId="4" borderId="23" xfId="7" applyFont="1" applyFill="1" applyBorder="1" applyAlignment="1">
      <alignment horizontal="center" vertical="center"/>
    </xf>
    <xf numFmtId="0" fontId="1" fillId="4" borderId="13" xfId="7" applyFont="1" applyFill="1" applyBorder="1" applyAlignment="1">
      <alignment horizontal="center" vertical="center"/>
    </xf>
    <xf numFmtId="0" fontId="1" fillId="0" borderId="23" xfId="2" applyBorder="1" applyAlignment="1">
      <alignment vertical="center" wrapText="1"/>
    </xf>
    <xf numFmtId="0" fontId="1" fillId="0" borderId="13" xfId="2" applyBorder="1" applyAlignment="1">
      <alignment vertical="center" wrapText="1"/>
    </xf>
    <xf numFmtId="49" fontId="7" fillId="3" borderId="23" xfId="7" applyNumberFormat="1" applyFont="1" applyFill="1" applyBorder="1" applyAlignment="1">
      <alignment horizontal="center" vertical="center" wrapText="1"/>
    </xf>
    <xf numFmtId="49" fontId="7" fillId="3" borderId="12" xfId="7" applyNumberFormat="1" applyFont="1" applyFill="1" applyBorder="1" applyAlignment="1">
      <alignment horizontal="center" vertical="center" wrapText="1"/>
    </xf>
    <xf numFmtId="49" fontId="7" fillId="3" borderId="51" xfId="7" applyNumberFormat="1" applyFont="1" applyFill="1" applyBorder="1" applyAlignment="1">
      <alignment horizontal="center" vertical="center" wrapText="1"/>
    </xf>
    <xf numFmtId="0" fontId="3" fillId="4" borderId="7" xfId="7" applyFont="1" applyFill="1" applyBorder="1" applyAlignment="1">
      <alignment horizontal="center" vertical="center"/>
    </xf>
    <xf numFmtId="0" fontId="1" fillId="3" borderId="4" xfId="7" applyFont="1" applyFill="1" applyBorder="1" applyAlignment="1">
      <alignment horizontal="center" vertical="center" wrapText="1"/>
    </xf>
    <xf numFmtId="0" fontId="1" fillId="3" borderId="11" xfId="7" applyFont="1" applyFill="1" applyBorder="1" applyAlignment="1">
      <alignment horizontal="center" vertical="center" wrapText="1"/>
    </xf>
    <xf numFmtId="0" fontId="1" fillId="3" borderId="19" xfId="7" applyFont="1" applyFill="1" applyBorder="1" applyAlignment="1">
      <alignment horizontal="center" vertical="center" wrapText="1"/>
    </xf>
    <xf numFmtId="0" fontId="1" fillId="3" borderId="14" xfId="7" applyFont="1" applyFill="1" applyBorder="1" applyAlignment="1">
      <alignment horizontal="center" vertical="center" wrapText="1"/>
    </xf>
    <xf numFmtId="0" fontId="1" fillId="3" borderId="15" xfId="7" applyFont="1" applyFill="1" applyBorder="1" applyAlignment="1">
      <alignment horizontal="center" vertical="center" wrapText="1"/>
    </xf>
    <xf numFmtId="0" fontId="1" fillId="3" borderId="20" xfId="7" applyFont="1" applyFill="1" applyBorder="1" applyAlignment="1">
      <alignment horizontal="center" vertical="center" wrapText="1"/>
    </xf>
    <xf numFmtId="0" fontId="1" fillId="3" borderId="21" xfId="7" applyFont="1" applyFill="1" applyBorder="1" applyAlignment="1">
      <alignment horizontal="center" vertical="center" wrapText="1"/>
    </xf>
    <xf numFmtId="0" fontId="1" fillId="3" borderId="22" xfId="7" applyFont="1" applyFill="1" applyBorder="1" applyAlignment="1">
      <alignment horizontal="center" vertical="center" wrapText="1"/>
    </xf>
    <xf numFmtId="164" fontId="1" fillId="3" borderId="6" xfId="5" applyFont="1" applyFill="1" applyBorder="1" applyAlignment="1">
      <alignment horizontal="center" vertical="center" wrapText="1"/>
    </xf>
    <xf numFmtId="164" fontId="1" fillId="3" borderId="10" xfId="5" applyFont="1" applyFill="1" applyBorder="1" applyAlignment="1">
      <alignment horizontal="center" vertical="center" wrapText="1"/>
    </xf>
    <xf numFmtId="0" fontId="4" fillId="4" borderId="1" xfId="6" applyFont="1" applyFill="1" applyBorder="1" applyAlignment="1">
      <alignment horizontal="center" vertical="center" wrapText="1"/>
    </xf>
    <xf numFmtId="0" fontId="4" fillId="4" borderId="2" xfId="6" applyFont="1" applyFill="1" applyBorder="1" applyAlignment="1">
      <alignment horizontal="center" vertical="center" wrapText="1"/>
    </xf>
    <xf numFmtId="0" fontId="4" fillId="4" borderId="3" xfId="6" applyFont="1" applyFill="1" applyBorder="1" applyAlignment="1">
      <alignment horizontal="center" vertical="center" wrapText="1"/>
    </xf>
    <xf numFmtId="0" fontId="4" fillId="4" borderId="9" xfId="6" applyFont="1" applyFill="1" applyBorder="1" applyAlignment="1">
      <alignment horizontal="center" vertical="center" wrapText="1"/>
    </xf>
    <xf numFmtId="0" fontId="4" fillId="4" borderId="7" xfId="6" applyFont="1" applyFill="1" applyBorder="1" applyAlignment="1">
      <alignment horizontal="center" vertical="center" wrapText="1"/>
    </xf>
    <xf numFmtId="0" fontId="4" fillId="4" borderId="8" xfId="6" applyFont="1" applyFill="1" applyBorder="1" applyAlignment="1">
      <alignment horizontal="center" vertical="center" wrapText="1"/>
    </xf>
    <xf numFmtId="0" fontId="6" fillId="3" borderId="4" xfId="6" applyFont="1" applyFill="1" applyBorder="1" applyAlignment="1">
      <alignment horizontal="center" vertical="center" wrapText="1"/>
    </xf>
    <xf numFmtId="0" fontId="6" fillId="3" borderId="31" xfId="6" applyFont="1" applyFill="1" applyBorder="1" applyAlignment="1">
      <alignment horizontal="center" vertical="center" wrapText="1"/>
    </xf>
    <xf numFmtId="0" fontId="6" fillId="3" borderId="11" xfId="6" applyFont="1" applyFill="1" applyBorder="1" applyAlignment="1">
      <alignment horizontal="center" vertical="center" wrapText="1"/>
    </xf>
    <xf numFmtId="0" fontId="6" fillId="3" borderId="19" xfId="6" applyFont="1" applyFill="1" applyBorder="1" applyAlignment="1">
      <alignment horizontal="center" vertical="center" wrapText="1"/>
    </xf>
    <xf numFmtId="0" fontId="6" fillId="3" borderId="14" xfId="6" applyFont="1" applyFill="1" applyBorder="1" applyAlignment="1">
      <alignment horizontal="center" vertical="center" wrapText="1"/>
    </xf>
    <xf numFmtId="0" fontId="6" fillId="3" borderId="26" xfId="6" applyFont="1" applyFill="1" applyBorder="1" applyAlignment="1">
      <alignment horizontal="center" vertical="center" wrapText="1"/>
    </xf>
    <xf numFmtId="0" fontId="6" fillId="3" borderId="29" xfId="6" applyFont="1" applyFill="1" applyBorder="1" applyAlignment="1">
      <alignment horizontal="center" vertical="center" wrapText="1"/>
    </xf>
    <xf numFmtId="0" fontId="6" fillId="3" borderId="0" xfId="6" applyFont="1" applyFill="1" applyAlignment="1">
      <alignment horizontal="center" vertical="center" wrapText="1"/>
    </xf>
    <xf numFmtId="0" fontId="6" fillId="3" borderId="18" xfId="6" applyFont="1" applyFill="1" applyBorder="1" applyAlignment="1">
      <alignment horizontal="center" vertical="center" wrapText="1"/>
    </xf>
    <xf numFmtId="0" fontId="6" fillId="3" borderId="20" xfId="6" applyFont="1" applyFill="1" applyBorder="1" applyAlignment="1">
      <alignment horizontal="center" vertical="center" wrapText="1"/>
    </xf>
    <xf numFmtId="0" fontId="6" fillId="3" borderId="21" xfId="6" applyFont="1" applyFill="1" applyBorder="1" applyAlignment="1">
      <alignment horizontal="center" vertical="center" wrapText="1"/>
    </xf>
    <xf numFmtId="0" fontId="6" fillId="3" borderId="30" xfId="6" applyFont="1" applyFill="1" applyBorder="1" applyAlignment="1">
      <alignment horizontal="center" vertical="center" wrapText="1"/>
    </xf>
    <xf numFmtId="0" fontId="6" fillId="3" borderId="9" xfId="6" applyFont="1" applyFill="1" applyBorder="1" applyAlignment="1">
      <alignment horizontal="center" vertical="center" wrapText="1"/>
    </xf>
    <xf numFmtId="0" fontId="6" fillId="3" borderId="7" xfId="6" applyFont="1" applyFill="1" applyBorder="1" applyAlignment="1">
      <alignment horizontal="center" vertical="center" wrapText="1"/>
    </xf>
    <xf numFmtId="0" fontId="6" fillId="3" borderId="8" xfId="6" applyFont="1" applyFill="1" applyBorder="1" applyAlignment="1">
      <alignment horizontal="center" vertical="center" wrapText="1"/>
    </xf>
    <xf numFmtId="0" fontId="13" fillId="3" borderId="17" xfId="6" applyFont="1" applyFill="1" applyBorder="1" applyAlignment="1">
      <alignment horizontal="center"/>
    </xf>
    <xf numFmtId="0" fontId="13" fillId="3" borderId="0" xfId="6" applyFont="1" applyFill="1" applyAlignment="1">
      <alignment horizontal="center"/>
    </xf>
    <xf numFmtId="0" fontId="13" fillId="3" borderId="18" xfId="6" applyFont="1" applyFill="1" applyBorder="1" applyAlignment="1">
      <alignment horizontal="center"/>
    </xf>
    <xf numFmtId="0" fontId="13" fillId="3" borderId="17" xfId="6" applyFont="1" applyFill="1" applyBorder="1" applyAlignment="1">
      <alignment horizontal="center" vertical="center" wrapText="1"/>
    </xf>
    <xf numFmtId="0" fontId="13" fillId="3" borderId="0" xfId="6" applyFont="1" applyFill="1" applyAlignment="1">
      <alignment horizontal="center" vertical="center"/>
    </xf>
    <xf numFmtId="0" fontId="13" fillId="3" borderId="18" xfId="6" applyFont="1" applyFill="1" applyBorder="1" applyAlignment="1">
      <alignment horizontal="center" vertical="center"/>
    </xf>
    <xf numFmtId="0" fontId="14" fillId="3" borderId="16" xfId="6" applyFont="1" applyFill="1" applyBorder="1" applyAlignment="1">
      <alignment horizontal="center" vertical="center"/>
    </xf>
    <xf numFmtId="49" fontId="7" fillId="3" borderId="9" xfId="7" applyNumberFormat="1" applyFont="1" applyFill="1" applyBorder="1" applyAlignment="1">
      <alignment horizontal="center" vertical="center" wrapText="1"/>
    </xf>
    <xf numFmtId="49" fontId="7" fillId="3" borderId="7" xfId="7" applyNumberFormat="1" applyFont="1" applyFill="1" applyBorder="1" applyAlignment="1">
      <alignment horizontal="center" vertical="center" wrapText="1"/>
    </xf>
    <xf numFmtId="0" fontId="7" fillId="3" borderId="7" xfId="7" applyFont="1" applyFill="1" applyBorder="1" applyAlignment="1">
      <alignment horizontal="center" vertical="center" wrapText="1"/>
    </xf>
    <xf numFmtId="0" fontId="7" fillId="3" borderId="8" xfId="7" applyFont="1" applyFill="1" applyBorder="1" applyAlignment="1">
      <alignment horizontal="center" vertical="center" wrapText="1"/>
    </xf>
    <xf numFmtId="164" fontId="1" fillId="3" borderId="4" xfId="7" applyNumberFormat="1" applyFont="1" applyFill="1" applyBorder="1" applyAlignment="1">
      <alignment horizontal="center" vertical="center" wrapText="1"/>
    </xf>
    <xf numFmtId="0" fontId="1" fillId="5" borderId="23" xfId="2" applyFill="1" applyBorder="1" applyAlignment="1">
      <alignment horizontal="left" vertical="center" wrapText="1"/>
    </xf>
    <xf numFmtId="0" fontId="1" fillId="5" borderId="13" xfId="2" applyFill="1" applyBorder="1" applyAlignment="1">
      <alignment horizontal="left" vertical="center" wrapText="1"/>
    </xf>
    <xf numFmtId="49" fontId="1" fillId="5" borderId="23" xfId="2" applyNumberFormat="1" applyFill="1" applyBorder="1" applyAlignment="1">
      <alignment vertical="center" wrapText="1"/>
    </xf>
    <xf numFmtId="49" fontId="1" fillId="5" borderId="13" xfId="2" applyNumberFormat="1" applyFill="1" applyBorder="1" applyAlignment="1">
      <alignment vertical="center" wrapText="1"/>
    </xf>
    <xf numFmtId="0" fontId="1" fillId="3" borderId="23" xfId="2" applyFill="1" applyBorder="1" applyAlignment="1">
      <alignment horizontal="left" vertical="center" wrapText="1"/>
    </xf>
    <xf numFmtId="0" fontId="1" fillId="3" borderId="13" xfId="2" applyFill="1" applyBorder="1" applyAlignment="1">
      <alignment horizontal="left" vertical="center" wrapText="1"/>
    </xf>
    <xf numFmtId="0" fontId="0" fillId="8" borderId="0" xfId="0" applyFill="1" applyAlignment="1">
      <alignment horizontal="center" vertical="center"/>
    </xf>
  </cellXfs>
  <cellStyles count="22">
    <cellStyle name="Millares" xfId="1" builtinId="3"/>
    <cellStyle name="Millares [0]" xfId="11" builtinId="6"/>
    <cellStyle name="Millares [0] 2" xfId="16" xr:uid="{313B88F9-852A-4C13-8232-2F56CE393DDB}"/>
    <cellStyle name="Millares 2" xfId="12" xr:uid="{98C07ABE-AF0F-4F6A-856C-5723CD2D01E8}"/>
    <cellStyle name="Millares 8" xfId="8" xr:uid="{00000000-0005-0000-0000-000002000000}"/>
    <cellStyle name="Millares 8 2" xfId="15" xr:uid="{2D7425F1-056C-4EB5-B737-56F161BBAC99}"/>
    <cellStyle name="Moneda" xfId="17" builtinId="4"/>
    <cellStyle name="Moneda [0]" xfId="5" builtinId="7"/>
    <cellStyle name="Moneda [0] 2" xfId="14" xr:uid="{AE296427-790F-4966-B5AE-31EC4DE914AB}"/>
    <cellStyle name="Moneda 2" xfId="3" xr:uid="{00000000-0005-0000-0000-000004000000}"/>
    <cellStyle name="Moneda 2 2" xfId="13" xr:uid="{F8E3A787-2BFC-4F44-863E-9EBF18CC2CED}"/>
    <cellStyle name="Moneda 2 3" xfId="9" xr:uid="{00000000-0005-0000-0000-000005000000}"/>
    <cellStyle name="Normal" xfId="0" builtinId="0"/>
    <cellStyle name="Normal 2" xfId="2" xr:uid="{00000000-0005-0000-0000-000007000000}"/>
    <cellStyle name="Normal 2 2 2" xfId="4" xr:uid="{00000000-0005-0000-0000-000008000000}"/>
    <cellStyle name="Normal 3" xfId="6" xr:uid="{00000000-0005-0000-0000-000009000000}"/>
    <cellStyle name="Normal 3 2 2 2" xfId="19" xr:uid="{EBB852CA-1CA3-42F1-A966-BE052AF4227B}"/>
    <cellStyle name="Normal 5" xfId="7" xr:uid="{00000000-0005-0000-0000-00000A000000}"/>
    <cellStyle name="Normal 6 2 2" xfId="20" xr:uid="{2112D0F0-9BC7-4EFD-B8E3-8C9E4CC8A860}"/>
    <cellStyle name="Normal 8 2" xfId="21" xr:uid="{4E5CA043-56FB-4DFB-9789-4AFA6F1F662C}"/>
    <cellStyle name="Porcentaje" xfId="18" builtinId="5"/>
    <cellStyle name="Porcentaje 2" xfId="10" xr:uid="{00000000-0005-0000-0000-00000D000000}"/>
  </cellStyles>
  <dxfs count="0"/>
  <tableStyles count="0" defaultTableStyle="TableStyleMedium2" defaultPivotStyle="PivotStyleLight16"/>
  <colors>
    <mruColors>
      <color rgb="FFFD7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228601</xdr:colOff>
      <xdr:row>0</xdr:row>
      <xdr:rowOff>139064</xdr:rowOff>
    </xdr:from>
    <xdr:to>
      <xdr:col>2</xdr:col>
      <xdr:colOff>2705100</xdr:colOff>
      <xdr:row>0</xdr:row>
      <xdr:rowOff>1028699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33376" y="139064"/>
          <a:ext cx="2943224" cy="889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ctr" rtl="1">
            <a:defRPr sz="1000"/>
          </a:pPr>
          <a:r>
            <a:rPr lang="es-CO" sz="1200" b="1" i="0" strike="noStrike">
              <a:solidFill>
                <a:srgbClr val="000000"/>
              </a:solidFill>
              <a:latin typeface="Arial"/>
              <a:cs typeface="Arial"/>
            </a:rPr>
            <a:t>REPÚBLICA DE COLOMBIA</a:t>
          </a:r>
        </a:p>
        <a:p>
          <a:pPr algn="ctr" rtl="1">
            <a:defRPr sz="1000"/>
          </a:pPr>
          <a:r>
            <a:rPr lang="es-CO" sz="1200" b="1" i="0" strike="noStrike">
              <a:solidFill>
                <a:srgbClr val="000000"/>
              </a:solidFill>
              <a:latin typeface="Arial"/>
              <a:cs typeface="Arial"/>
            </a:rPr>
            <a:t>DEPARTAMENTO DE CÓRDOBA</a:t>
          </a:r>
        </a:p>
        <a:p>
          <a:pPr algn="ctr" rtl="1">
            <a:defRPr sz="1000"/>
          </a:pPr>
          <a:r>
            <a:rPr lang="es-CO" sz="1200" b="1" i="0" strike="noStrike">
              <a:solidFill>
                <a:srgbClr val="000000"/>
              </a:solidFill>
              <a:latin typeface="Arial"/>
              <a:cs typeface="Arial"/>
            </a:rPr>
            <a:t>MUNICIPIO DE LA APARTADA</a:t>
          </a:r>
        </a:p>
        <a:p>
          <a:pPr algn="ctr" rtl="1">
            <a:defRPr sz="1000"/>
          </a:pPr>
          <a:r>
            <a:rPr lang="es-CO" sz="1200" b="1" i="0" strike="noStrike">
              <a:solidFill>
                <a:srgbClr val="000000"/>
              </a:solidFill>
              <a:latin typeface="Arial"/>
              <a:cs typeface="Arial"/>
            </a:rPr>
            <a:t>N.I.T. N° 812.001.681 - 6</a:t>
          </a:r>
          <a:endParaRPr lang="es-CO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endParaRPr lang="es-CO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5</xdr:col>
      <xdr:colOff>856672</xdr:colOff>
      <xdr:row>0</xdr:row>
      <xdr:rowOff>47625</xdr:rowOff>
    </xdr:from>
    <xdr:to>
      <xdr:col>6</xdr:col>
      <xdr:colOff>1066800</xdr:colOff>
      <xdr:row>0</xdr:row>
      <xdr:rowOff>1066800</xdr:rowOff>
    </xdr:to>
    <xdr:pic>
      <xdr:nvPicPr>
        <xdr:cNvPr id="4" name="Imagen 5">
          <a:extLst>
            <a:ext uri="{FF2B5EF4-FFF2-40B4-BE49-F238E27FC236}">
              <a16:creationId xmlns:a16="http://schemas.microsoft.com/office/drawing/2014/main" id="{42A196DB-490E-45F5-AD12-F88721074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197" y="47625"/>
          <a:ext cx="1124528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553350</xdr:colOff>
      <xdr:row>3</xdr:row>
      <xdr:rowOff>5034</xdr:rowOff>
    </xdr:from>
    <xdr:to>
      <xdr:col>1</xdr:col>
      <xdr:colOff>1359498</xdr:colOff>
      <xdr:row>5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968138-8D32-493B-8CFC-7F06F8DB4C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4800" y="586059"/>
          <a:ext cx="806148" cy="966516"/>
        </a:xfrm>
        <a:prstGeom prst="rect">
          <a:avLst/>
        </a:prstGeom>
      </xdr:spPr>
    </xdr:pic>
    <xdr:clientData/>
  </xdr:twoCellAnchor>
  <xdr:twoCellAnchor editAs="oneCell">
    <xdr:from>
      <xdr:col>1</xdr:col>
      <xdr:colOff>245241</xdr:colOff>
      <xdr:row>41</xdr:row>
      <xdr:rowOff>36088</xdr:rowOff>
    </xdr:from>
    <xdr:to>
      <xdr:col>3</xdr:col>
      <xdr:colOff>499241</xdr:colOff>
      <xdr:row>45</xdr:row>
      <xdr:rowOff>129891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624518-9B6E-4807-8120-CEEC7FAE5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413" y="8251674"/>
          <a:ext cx="2934138" cy="829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553350</xdr:colOff>
      <xdr:row>55</xdr:row>
      <xdr:rowOff>5034</xdr:rowOff>
    </xdr:from>
    <xdr:ext cx="694363" cy="835794"/>
    <xdr:pic>
      <xdr:nvPicPr>
        <xdr:cNvPr id="6" name="Imagen 5">
          <a:extLst>
            <a:ext uri="{FF2B5EF4-FFF2-40B4-BE49-F238E27FC236}">
              <a16:creationId xmlns:a16="http://schemas.microsoft.com/office/drawing/2014/main" id="{3BF6C246-9EC2-4C6D-A6BF-198B0DB918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8522" y="10813172"/>
          <a:ext cx="694363" cy="835794"/>
        </a:xfrm>
        <a:prstGeom prst="rect">
          <a:avLst/>
        </a:prstGeom>
      </xdr:spPr>
    </xdr:pic>
    <xdr:clientData/>
  </xdr:oneCellAnchor>
  <xdr:oneCellAnchor>
    <xdr:from>
      <xdr:col>1</xdr:col>
      <xdr:colOff>245241</xdr:colOff>
      <xdr:row>93</xdr:row>
      <xdr:rowOff>36088</xdr:rowOff>
    </xdr:from>
    <xdr:ext cx="2934138" cy="829527"/>
    <xdr:pic>
      <xdr:nvPicPr>
        <xdr:cNvPr id="7" name="Imagen 6">
          <a:extLst>
            <a:ext uri="{FF2B5EF4-FFF2-40B4-BE49-F238E27FC236}">
              <a16:creationId xmlns:a16="http://schemas.microsoft.com/office/drawing/2014/main" id="{3A0A6244-882B-46E9-B8D5-4419696BB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413" y="8251674"/>
          <a:ext cx="2934138" cy="829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553351</xdr:colOff>
      <xdr:row>105</xdr:row>
      <xdr:rowOff>5034</xdr:rowOff>
    </xdr:from>
    <xdr:ext cx="602788" cy="725567"/>
    <xdr:pic>
      <xdr:nvPicPr>
        <xdr:cNvPr id="8" name="Imagen 7">
          <a:extLst>
            <a:ext uri="{FF2B5EF4-FFF2-40B4-BE49-F238E27FC236}">
              <a16:creationId xmlns:a16="http://schemas.microsoft.com/office/drawing/2014/main" id="{AF9CB241-FE87-4DE0-8C10-3A6FEA88C5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8523" y="20412620"/>
          <a:ext cx="602788" cy="725567"/>
        </a:xfrm>
        <a:prstGeom prst="rect">
          <a:avLst/>
        </a:prstGeom>
      </xdr:spPr>
    </xdr:pic>
    <xdr:clientData/>
  </xdr:oneCellAnchor>
  <xdr:oneCellAnchor>
    <xdr:from>
      <xdr:col>1</xdr:col>
      <xdr:colOff>245241</xdr:colOff>
      <xdr:row>143</xdr:row>
      <xdr:rowOff>36088</xdr:rowOff>
    </xdr:from>
    <xdr:ext cx="2934138" cy="829527"/>
    <xdr:pic>
      <xdr:nvPicPr>
        <xdr:cNvPr id="9" name="Imagen 8">
          <a:extLst>
            <a:ext uri="{FF2B5EF4-FFF2-40B4-BE49-F238E27FC236}">
              <a16:creationId xmlns:a16="http://schemas.microsoft.com/office/drawing/2014/main" id="{0C5E3F08-800A-49A2-9323-A22F262EC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413" y="18218985"/>
          <a:ext cx="2934138" cy="829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605903</xdr:colOff>
      <xdr:row>156</xdr:row>
      <xdr:rowOff>52552</xdr:rowOff>
    </xdr:from>
    <xdr:ext cx="664098" cy="716812"/>
    <xdr:pic>
      <xdr:nvPicPr>
        <xdr:cNvPr id="10" name="Imagen 9">
          <a:extLst>
            <a:ext uri="{FF2B5EF4-FFF2-40B4-BE49-F238E27FC236}">
              <a16:creationId xmlns:a16="http://schemas.microsoft.com/office/drawing/2014/main" id="{19626C55-4D07-4D74-A115-EF975B6039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81075" y="30068345"/>
          <a:ext cx="664098" cy="716812"/>
        </a:xfrm>
        <a:prstGeom prst="rect">
          <a:avLst/>
        </a:prstGeom>
      </xdr:spPr>
    </xdr:pic>
    <xdr:clientData/>
  </xdr:oneCellAnchor>
  <xdr:oneCellAnchor>
    <xdr:from>
      <xdr:col>1</xdr:col>
      <xdr:colOff>245241</xdr:colOff>
      <xdr:row>194</xdr:row>
      <xdr:rowOff>36088</xdr:rowOff>
    </xdr:from>
    <xdr:ext cx="2934138" cy="829527"/>
    <xdr:pic>
      <xdr:nvPicPr>
        <xdr:cNvPr id="11" name="Imagen 10">
          <a:extLst>
            <a:ext uri="{FF2B5EF4-FFF2-40B4-BE49-F238E27FC236}">
              <a16:creationId xmlns:a16="http://schemas.microsoft.com/office/drawing/2014/main" id="{71979EC9-0516-4014-972A-F1B132B07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413" y="27643260"/>
          <a:ext cx="2934138" cy="829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703977</xdr:colOff>
      <xdr:row>3</xdr:row>
      <xdr:rowOff>17720</xdr:rowOff>
    </xdr:from>
    <xdr:to>
      <xdr:col>1</xdr:col>
      <xdr:colOff>1510125</xdr:colOff>
      <xdr:row>5</xdr:row>
      <xdr:rowOff>239454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81186" y="602511"/>
          <a:ext cx="806148" cy="930571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41</xdr:row>
      <xdr:rowOff>38100</xdr:rowOff>
    </xdr:from>
    <xdr:to>
      <xdr:col>3</xdr:col>
      <xdr:colOff>394970</xdr:colOff>
      <xdr:row>45</xdr:row>
      <xdr:rowOff>135708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D885A0E-5660-468C-A232-A7B74E84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" y="8046720"/>
          <a:ext cx="2932430" cy="829128"/>
        </a:xfrm>
        <a:prstGeom prst="rect">
          <a:avLst/>
        </a:prstGeom>
      </xdr:spPr>
    </xdr:pic>
    <xdr:clientData/>
  </xdr:twoCellAnchor>
  <xdr:oneCellAnchor>
    <xdr:from>
      <xdr:col>1</xdr:col>
      <xdr:colOff>730558</xdr:colOff>
      <xdr:row>54</xdr:row>
      <xdr:rowOff>17720</xdr:rowOff>
    </xdr:from>
    <xdr:ext cx="589652" cy="680660"/>
    <xdr:pic>
      <xdr:nvPicPr>
        <xdr:cNvPr id="5" name="Imagen 4">
          <a:extLst>
            <a:ext uri="{FF2B5EF4-FFF2-40B4-BE49-F238E27FC236}">
              <a16:creationId xmlns:a16="http://schemas.microsoft.com/office/drawing/2014/main" id="{F8D157FE-A234-44CB-949E-A91888CD4C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907767" y="10570534"/>
          <a:ext cx="589652" cy="680660"/>
        </a:xfrm>
        <a:prstGeom prst="rect">
          <a:avLst/>
        </a:prstGeom>
      </xdr:spPr>
    </xdr:pic>
    <xdr:clientData/>
  </xdr:oneCellAnchor>
  <xdr:oneCellAnchor>
    <xdr:from>
      <xdr:col>1</xdr:col>
      <xdr:colOff>137160</xdr:colOff>
      <xdr:row>92</xdr:row>
      <xdr:rowOff>38100</xdr:rowOff>
    </xdr:from>
    <xdr:ext cx="2933671" cy="841887"/>
    <xdr:pic>
      <xdr:nvPicPr>
        <xdr:cNvPr id="6" name="Imagen 5">
          <a:extLst>
            <a:ext uri="{FF2B5EF4-FFF2-40B4-BE49-F238E27FC236}">
              <a16:creationId xmlns:a16="http://schemas.microsoft.com/office/drawing/2014/main" id="{95EEC3A2-E7B8-41EA-9357-4594C318D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69" y="8154286"/>
          <a:ext cx="2933671" cy="841887"/>
        </a:xfrm>
        <a:prstGeom prst="rect">
          <a:avLst/>
        </a:prstGeom>
      </xdr:spPr>
    </xdr:pic>
    <xdr:clientData/>
  </xdr:oneCellAnchor>
  <xdr:oneCellAnchor>
    <xdr:from>
      <xdr:col>1</xdr:col>
      <xdr:colOff>712838</xdr:colOff>
      <xdr:row>107</xdr:row>
      <xdr:rowOff>35442</xdr:rowOff>
    </xdr:from>
    <xdr:ext cx="722558" cy="788582"/>
    <xdr:pic>
      <xdr:nvPicPr>
        <xdr:cNvPr id="7" name="Imagen 6">
          <a:extLst>
            <a:ext uri="{FF2B5EF4-FFF2-40B4-BE49-F238E27FC236}">
              <a16:creationId xmlns:a16="http://schemas.microsoft.com/office/drawing/2014/main" id="{7DFEC089-9779-4FC6-86A1-35F324A7A8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90047" y="20884116"/>
          <a:ext cx="722558" cy="788582"/>
        </a:xfrm>
        <a:prstGeom prst="rect">
          <a:avLst/>
        </a:prstGeom>
      </xdr:spPr>
    </xdr:pic>
    <xdr:clientData/>
  </xdr:oneCellAnchor>
  <xdr:oneCellAnchor>
    <xdr:from>
      <xdr:col>1</xdr:col>
      <xdr:colOff>137160</xdr:colOff>
      <xdr:row>145</xdr:row>
      <xdr:rowOff>38100</xdr:rowOff>
    </xdr:from>
    <xdr:ext cx="2933671" cy="841887"/>
    <xdr:pic>
      <xdr:nvPicPr>
        <xdr:cNvPr id="8" name="Imagen 7">
          <a:extLst>
            <a:ext uri="{FF2B5EF4-FFF2-40B4-BE49-F238E27FC236}">
              <a16:creationId xmlns:a16="http://schemas.microsoft.com/office/drawing/2014/main" id="{C94A4423-736E-47FD-8B1C-3C32E7032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69" y="8154286"/>
          <a:ext cx="2933671" cy="841887"/>
        </a:xfrm>
        <a:prstGeom prst="rect">
          <a:avLst/>
        </a:prstGeom>
      </xdr:spPr>
    </xdr:pic>
    <xdr:clientData/>
  </xdr:oneCellAnchor>
  <xdr:oneCellAnchor>
    <xdr:from>
      <xdr:col>1</xdr:col>
      <xdr:colOff>677395</xdr:colOff>
      <xdr:row>159</xdr:row>
      <xdr:rowOff>53162</xdr:rowOff>
    </xdr:from>
    <xdr:ext cx="667792" cy="770861"/>
    <xdr:pic>
      <xdr:nvPicPr>
        <xdr:cNvPr id="9" name="Imagen 8">
          <a:extLst>
            <a:ext uri="{FF2B5EF4-FFF2-40B4-BE49-F238E27FC236}">
              <a16:creationId xmlns:a16="http://schemas.microsoft.com/office/drawing/2014/main" id="{6DA0395E-24AB-4117-97A9-BFB35BD45C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54604" y="31286302"/>
          <a:ext cx="667792" cy="770861"/>
        </a:xfrm>
        <a:prstGeom prst="rect">
          <a:avLst/>
        </a:prstGeom>
      </xdr:spPr>
    </xdr:pic>
    <xdr:clientData/>
  </xdr:oneCellAnchor>
  <xdr:oneCellAnchor>
    <xdr:from>
      <xdr:col>1</xdr:col>
      <xdr:colOff>137160</xdr:colOff>
      <xdr:row>197</xdr:row>
      <xdr:rowOff>38100</xdr:rowOff>
    </xdr:from>
    <xdr:ext cx="2933671" cy="841887"/>
    <xdr:pic>
      <xdr:nvPicPr>
        <xdr:cNvPr id="10" name="Imagen 9">
          <a:extLst>
            <a:ext uri="{FF2B5EF4-FFF2-40B4-BE49-F238E27FC236}">
              <a16:creationId xmlns:a16="http://schemas.microsoft.com/office/drawing/2014/main" id="{9A4CFE62-011E-4128-B28B-3DBB93745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69" y="8154286"/>
          <a:ext cx="2933671" cy="84188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553350</xdr:colOff>
      <xdr:row>3</xdr:row>
      <xdr:rowOff>5034</xdr:rowOff>
    </xdr:from>
    <xdr:to>
      <xdr:col>1</xdr:col>
      <xdr:colOff>1359498</xdr:colOff>
      <xdr:row>5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6C926C-98A0-4BE4-A085-497516162F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4800" y="586059"/>
          <a:ext cx="806148" cy="966516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41</xdr:row>
      <xdr:rowOff>45720</xdr:rowOff>
    </xdr:from>
    <xdr:to>
      <xdr:col>3</xdr:col>
      <xdr:colOff>394970</xdr:colOff>
      <xdr:row>45</xdr:row>
      <xdr:rowOff>143328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CE9EC0-3F13-4E28-99E3-0DF9039EC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" y="8115300"/>
          <a:ext cx="2932430" cy="829128"/>
        </a:xfrm>
        <a:prstGeom prst="rect">
          <a:avLst/>
        </a:prstGeom>
      </xdr:spPr>
    </xdr:pic>
    <xdr:clientData/>
  </xdr:twoCellAnchor>
  <xdr:oneCellAnchor>
    <xdr:from>
      <xdr:col>1</xdr:col>
      <xdr:colOff>553350</xdr:colOff>
      <xdr:row>55</xdr:row>
      <xdr:rowOff>5034</xdr:rowOff>
    </xdr:from>
    <xdr:ext cx="589650" cy="708343"/>
    <xdr:pic>
      <xdr:nvPicPr>
        <xdr:cNvPr id="5" name="Imagen 4">
          <a:extLst>
            <a:ext uri="{FF2B5EF4-FFF2-40B4-BE49-F238E27FC236}">
              <a16:creationId xmlns:a16="http://schemas.microsoft.com/office/drawing/2014/main" id="{14C9A9CF-A928-4857-9339-EA5866C83A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8610" y="10650174"/>
          <a:ext cx="589650" cy="708343"/>
        </a:xfrm>
        <a:prstGeom prst="rect">
          <a:avLst/>
        </a:prstGeom>
      </xdr:spPr>
    </xdr:pic>
    <xdr:clientData/>
  </xdr:oneCellAnchor>
  <xdr:oneCellAnchor>
    <xdr:from>
      <xdr:col>1</xdr:col>
      <xdr:colOff>137160</xdr:colOff>
      <xdr:row>93</xdr:row>
      <xdr:rowOff>45720</xdr:rowOff>
    </xdr:from>
    <xdr:ext cx="2932430" cy="829128"/>
    <xdr:pic>
      <xdr:nvPicPr>
        <xdr:cNvPr id="6" name="Imagen 5">
          <a:extLst>
            <a:ext uri="{FF2B5EF4-FFF2-40B4-BE49-F238E27FC236}">
              <a16:creationId xmlns:a16="http://schemas.microsoft.com/office/drawing/2014/main" id="{088302A0-9DA4-429A-81FD-EA82F9E2C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" y="811530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553350</xdr:colOff>
      <xdr:row>107</xdr:row>
      <xdr:rowOff>5035</xdr:rowOff>
    </xdr:from>
    <xdr:ext cx="655498" cy="787446"/>
    <xdr:pic>
      <xdr:nvPicPr>
        <xdr:cNvPr id="7" name="Imagen 6">
          <a:extLst>
            <a:ext uri="{FF2B5EF4-FFF2-40B4-BE49-F238E27FC236}">
              <a16:creationId xmlns:a16="http://schemas.microsoft.com/office/drawing/2014/main" id="{D95D8F3C-4B31-4ABD-A4B0-4F28D0B580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8610" y="20594275"/>
          <a:ext cx="655498" cy="787446"/>
        </a:xfrm>
        <a:prstGeom prst="rect">
          <a:avLst/>
        </a:prstGeom>
      </xdr:spPr>
    </xdr:pic>
    <xdr:clientData/>
  </xdr:oneCellAnchor>
  <xdr:oneCellAnchor>
    <xdr:from>
      <xdr:col>1</xdr:col>
      <xdr:colOff>137160</xdr:colOff>
      <xdr:row>145</xdr:row>
      <xdr:rowOff>45720</xdr:rowOff>
    </xdr:from>
    <xdr:ext cx="2932430" cy="829128"/>
    <xdr:pic>
      <xdr:nvPicPr>
        <xdr:cNvPr id="8" name="Imagen 7">
          <a:extLst>
            <a:ext uri="{FF2B5EF4-FFF2-40B4-BE49-F238E27FC236}">
              <a16:creationId xmlns:a16="http://schemas.microsoft.com/office/drawing/2014/main" id="{467CE22E-ABFC-4041-B8EA-A22B408A5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" y="811530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553350</xdr:colOff>
      <xdr:row>158</xdr:row>
      <xdr:rowOff>5035</xdr:rowOff>
    </xdr:from>
    <xdr:ext cx="642990" cy="772420"/>
    <xdr:pic>
      <xdr:nvPicPr>
        <xdr:cNvPr id="9" name="Imagen 8">
          <a:extLst>
            <a:ext uri="{FF2B5EF4-FFF2-40B4-BE49-F238E27FC236}">
              <a16:creationId xmlns:a16="http://schemas.microsoft.com/office/drawing/2014/main" id="{E7BC0ED1-DB4C-4780-B92E-54F9B08A26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8610" y="30454555"/>
          <a:ext cx="642990" cy="772420"/>
        </a:xfrm>
        <a:prstGeom prst="rect">
          <a:avLst/>
        </a:prstGeom>
      </xdr:spPr>
    </xdr:pic>
    <xdr:clientData/>
  </xdr:oneCellAnchor>
  <xdr:oneCellAnchor>
    <xdr:from>
      <xdr:col>1</xdr:col>
      <xdr:colOff>137160</xdr:colOff>
      <xdr:row>196</xdr:row>
      <xdr:rowOff>45720</xdr:rowOff>
    </xdr:from>
    <xdr:ext cx="2932430" cy="829128"/>
    <xdr:pic>
      <xdr:nvPicPr>
        <xdr:cNvPr id="10" name="Imagen 9">
          <a:extLst>
            <a:ext uri="{FF2B5EF4-FFF2-40B4-BE49-F238E27FC236}">
              <a16:creationId xmlns:a16="http://schemas.microsoft.com/office/drawing/2014/main" id="{0845AF24-3E9B-4009-B38B-4F2D78A75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" y="8115300"/>
          <a:ext cx="2932430" cy="829128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553350</xdr:colOff>
      <xdr:row>3</xdr:row>
      <xdr:rowOff>5034</xdr:rowOff>
    </xdr:from>
    <xdr:to>
      <xdr:col>1</xdr:col>
      <xdr:colOff>1359498</xdr:colOff>
      <xdr:row>5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562560-07F7-43BB-B1E6-4A55D49839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4800" y="586059"/>
          <a:ext cx="806148" cy="966516"/>
        </a:xfrm>
        <a:prstGeom prst="rect">
          <a:avLst/>
        </a:prstGeom>
      </xdr:spPr>
    </xdr:pic>
    <xdr:clientData/>
  </xdr:twoCellAnchor>
  <xdr:twoCellAnchor editAs="oneCell">
    <xdr:from>
      <xdr:col>1</xdr:col>
      <xdr:colOff>219959</xdr:colOff>
      <xdr:row>41</xdr:row>
      <xdr:rowOff>47134</xdr:rowOff>
    </xdr:from>
    <xdr:to>
      <xdr:col>3</xdr:col>
      <xdr:colOff>481461</xdr:colOff>
      <xdr:row>45</xdr:row>
      <xdr:rowOff>153540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A5071FE-A6A9-41B3-AD28-2D6328E44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2784" y="8146330"/>
          <a:ext cx="2932430" cy="829128"/>
        </a:xfrm>
        <a:prstGeom prst="rect">
          <a:avLst/>
        </a:prstGeom>
      </xdr:spPr>
    </xdr:pic>
    <xdr:clientData/>
  </xdr:twoCellAnchor>
  <xdr:oneCellAnchor>
    <xdr:from>
      <xdr:col>1</xdr:col>
      <xdr:colOff>694752</xdr:colOff>
      <xdr:row>53</xdr:row>
      <xdr:rowOff>20745</xdr:rowOff>
    </xdr:from>
    <xdr:ext cx="546444" cy="660807"/>
    <xdr:pic>
      <xdr:nvPicPr>
        <xdr:cNvPr id="4" name="Imagen 3">
          <a:extLst>
            <a:ext uri="{FF2B5EF4-FFF2-40B4-BE49-F238E27FC236}">
              <a16:creationId xmlns:a16="http://schemas.microsoft.com/office/drawing/2014/main" id="{841F0607-1302-498D-8043-2DB6FE4466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67577" y="10303817"/>
          <a:ext cx="546444" cy="660807"/>
        </a:xfrm>
        <a:prstGeom prst="rect">
          <a:avLst/>
        </a:prstGeom>
      </xdr:spPr>
    </xdr:pic>
    <xdr:clientData/>
  </xdr:oneCellAnchor>
  <xdr:oneCellAnchor>
    <xdr:from>
      <xdr:col>1</xdr:col>
      <xdr:colOff>219959</xdr:colOff>
      <xdr:row>91</xdr:row>
      <xdr:rowOff>47134</xdr:rowOff>
    </xdr:from>
    <xdr:ext cx="2932430" cy="829128"/>
    <xdr:pic>
      <xdr:nvPicPr>
        <xdr:cNvPr id="5" name="Imagen 4">
          <a:extLst>
            <a:ext uri="{FF2B5EF4-FFF2-40B4-BE49-F238E27FC236}">
              <a16:creationId xmlns:a16="http://schemas.microsoft.com/office/drawing/2014/main" id="{0401AE90-9647-4756-8D27-944E02862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2784" y="814633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694753</xdr:colOff>
      <xdr:row>104</xdr:row>
      <xdr:rowOff>170004</xdr:rowOff>
    </xdr:from>
    <xdr:ext cx="580488" cy="701976"/>
    <xdr:pic>
      <xdr:nvPicPr>
        <xdr:cNvPr id="6" name="Imagen 5">
          <a:extLst>
            <a:ext uri="{FF2B5EF4-FFF2-40B4-BE49-F238E27FC236}">
              <a16:creationId xmlns:a16="http://schemas.microsoft.com/office/drawing/2014/main" id="{10548171-FC95-476B-ADAB-86DC4D7D0A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67578" y="19864169"/>
          <a:ext cx="580488" cy="701976"/>
        </a:xfrm>
        <a:prstGeom prst="rect">
          <a:avLst/>
        </a:prstGeom>
      </xdr:spPr>
    </xdr:pic>
    <xdr:clientData/>
  </xdr:oneCellAnchor>
  <xdr:oneCellAnchor>
    <xdr:from>
      <xdr:col>1</xdr:col>
      <xdr:colOff>219959</xdr:colOff>
      <xdr:row>143</xdr:row>
      <xdr:rowOff>47134</xdr:rowOff>
    </xdr:from>
    <xdr:ext cx="2932430" cy="829128"/>
    <xdr:pic>
      <xdr:nvPicPr>
        <xdr:cNvPr id="7" name="Imagen 6">
          <a:extLst>
            <a:ext uri="{FF2B5EF4-FFF2-40B4-BE49-F238E27FC236}">
              <a16:creationId xmlns:a16="http://schemas.microsoft.com/office/drawing/2014/main" id="{2A1B4AA4-364F-4948-ACB4-4AB9A73C8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2784" y="814633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647618</xdr:colOff>
      <xdr:row>157</xdr:row>
      <xdr:rowOff>36457</xdr:rowOff>
    </xdr:from>
    <xdr:ext cx="599977" cy="725543"/>
    <xdr:pic>
      <xdr:nvPicPr>
        <xdr:cNvPr id="8" name="Imagen 7">
          <a:extLst>
            <a:ext uri="{FF2B5EF4-FFF2-40B4-BE49-F238E27FC236}">
              <a16:creationId xmlns:a16="http://schemas.microsoft.com/office/drawing/2014/main" id="{9AA99C9A-8AB4-43EA-9E56-FE4587BE06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20443" y="29479509"/>
          <a:ext cx="599977" cy="725543"/>
        </a:xfrm>
        <a:prstGeom prst="rect">
          <a:avLst/>
        </a:prstGeom>
      </xdr:spPr>
    </xdr:pic>
    <xdr:clientData/>
  </xdr:oneCellAnchor>
  <xdr:oneCellAnchor>
    <xdr:from>
      <xdr:col>1</xdr:col>
      <xdr:colOff>219959</xdr:colOff>
      <xdr:row>195</xdr:row>
      <xdr:rowOff>47134</xdr:rowOff>
    </xdr:from>
    <xdr:ext cx="2932430" cy="829128"/>
    <xdr:pic>
      <xdr:nvPicPr>
        <xdr:cNvPr id="9" name="Imagen 8">
          <a:extLst>
            <a:ext uri="{FF2B5EF4-FFF2-40B4-BE49-F238E27FC236}">
              <a16:creationId xmlns:a16="http://schemas.microsoft.com/office/drawing/2014/main" id="{CC709D53-47AF-4CAE-AC24-811225D52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2784" y="8146330"/>
          <a:ext cx="2932430" cy="829128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553350</xdr:colOff>
      <xdr:row>3</xdr:row>
      <xdr:rowOff>5034</xdr:rowOff>
    </xdr:from>
    <xdr:to>
      <xdr:col>1</xdr:col>
      <xdr:colOff>1359498</xdr:colOff>
      <xdr:row>5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FF154A-4BAB-4317-A644-551369E44A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4800" y="586059"/>
          <a:ext cx="806148" cy="966516"/>
        </a:xfrm>
        <a:prstGeom prst="rect">
          <a:avLst/>
        </a:prstGeom>
      </xdr:spPr>
    </xdr:pic>
    <xdr:clientData/>
  </xdr:twoCellAnchor>
  <xdr:twoCellAnchor editAs="oneCell">
    <xdr:from>
      <xdr:col>1</xdr:col>
      <xdr:colOff>94268</xdr:colOff>
      <xdr:row>41</xdr:row>
      <xdr:rowOff>47134</xdr:rowOff>
    </xdr:from>
    <xdr:to>
      <xdr:col>3</xdr:col>
      <xdr:colOff>355770</xdr:colOff>
      <xdr:row>45</xdr:row>
      <xdr:rowOff>153540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8B358E3-352B-46C2-BA49-8F4FC53DD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093" y="8146330"/>
          <a:ext cx="2932430" cy="829128"/>
        </a:xfrm>
        <a:prstGeom prst="rect">
          <a:avLst/>
        </a:prstGeom>
      </xdr:spPr>
    </xdr:pic>
    <xdr:clientData/>
  </xdr:twoCellAnchor>
  <xdr:oneCellAnchor>
    <xdr:from>
      <xdr:col>1</xdr:col>
      <xdr:colOff>710463</xdr:colOff>
      <xdr:row>55</xdr:row>
      <xdr:rowOff>62845</xdr:rowOff>
    </xdr:from>
    <xdr:ext cx="625961" cy="683444"/>
    <xdr:pic>
      <xdr:nvPicPr>
        <xdr:cNvPr id="5" name="Imagen 4">
          <a:extLst>
            <a:ext uri="{FF2B5EF4-FFF2-40B4-BE49-F238E27FC236}">
              <a16:creationId xmlns:a16="http://schemas.microsoft.com/office/drawing/2014/main" id="{F2DA7426-5B2A-47D1-8F7D-E6EF4812FF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83288" y="10707278"/>
          <a:ext cx="625961" cy="683444"/>
        </a:xfrm>
        <a:prstGeom prst="rect">
          <a:avLst/>
        </a:prstGeom>
      </xdr:spPr>
    </xdr:pic>
    <xdr:clientData/>
  </xdr:oneCellAnchor>
  <xdr:oneCellAnchor>
    <xdr:from>
      <xdr:col>1</xdr:col>
      <xdr:colOff>94268</xdr:colOff>
      <xdr:row>93</xdr:row>
      <xdr:rowOff>47134</xdr:rowOff>
    </xdr:from>
    <xdr:ext cx="2932430" cy="829128"/>
    <xdr:pic>
      <xdr:nvPicPr>
        <xdr:cNvPr id="6" name="Imagen 5">
          <a:extLst>
            <a:ext uri="{FF2B5EF4-FFF2-40B4-BE49-F238E27FC236}">
              <a16:creationId xmlns:a16="http://schemas.microsoft.com/office/drawing/2014/main" id="{E9F6B93E-FB64-4A66-9EC5-2E849E694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093" y="814633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749742</xdr:colOff>
      <xdr:row>106</xdr:row>
      <xdr:rowOff>12891</xdr:rowOff>
    </xdr:from>
    <xdr:ext cx="570011" cy="689306"/>
    <xdr:pic>
      <xdr:nvPicPr>
        <xdr:cNvPr id="7" name="Imagen 6">
          <a:extLst>
            <a:ext uri="{FF2B5EF4-FFF2-40B4-BE49-F238E27FC236}">
              <a16:creationId xmlns:a16="http://schemas.microsoft.com/office/drawing/2014/main" id="{2D76CC5E-F56A-434D-A5B7-5C1A408B63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922567" y="20123406"/>
          <a:ext cx="570011" cy="689306"/>
        </a:xfrm>
        <a:prstGeom prst="rect">
          <a:avLst/>
        </a:prstGeom>
      </xdr:spPr>
    </xdr:pic>
    <xdr:clientData/>
  </xdr:oneCellAnchor>
  <xdr:oneCellAnchor>
    <xdr:from>
      <xdr:col>1</xdr:col>
      <xdr:colOff>94268</xdr:colOff>
      <xdr:row>144</xdr:row>
      <xdr:rowOff>47134</xdr:rowOff>
    </xdr:from>
    <xdr:ext cx="2932430" cy="829128"/>
    <xdr:pic>
      <xdr:nvPicPr>
        <xdr:cNvPr id="8" name="Imagen 7">
          <a:extLst>
            <a:ext uri="{FF2B5EF4-FFF2-40B4-BE49-F238E27FC236}">
              <a16:creationId xmlns:a16="http://schemas.microsoft.com/office/drawing/2014/main" id="{540107A8-567B-455B-B02B-24E7AAF4D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093" y="814633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663329</xdr:colOff>
      <xdr:row>156</xdr:row>
      <xdr:rowOff>28602</xdr:rowOff>
    </xdr:from>
    <xdr:ext cx="593578" cy="717806"/>
    <xdr:pic>
      <xdr:nvPicPr>
        <xdr:cNvPr id="9" name="Imagen 8">
          <a:extLst>
            <a:ext uri="{FF2B5EF4-FFF2-40B4-BE49-F238E27FC236}">
              <a16:creationId xmlns:a16="http://schemas.microsoft.com/office/drawing/2014/main" id="{E66D8A30-DFB7-45CC-A769-D968472EB1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36154" y="29369530"/>
          <a:ext cx="593578" cy="717806"/>
        </a:xfrm>
        <a:prstGeom prst="rect">
          <a:avLst/>
        </a:prstGeom>
      </xdr:spPr>
    </xdr:pic>
    <xdr:clientData/>
  </xdr:oneCellAnchor>
  <xdr:oneCellAnchor>
    <xdr:from>
      <xdr:col>1</xdr:col>
      <xdr:colOff>94268</xdr:colOff>
      <xdr:row>194</xdr:row>
      <xdr:rowOff>47134</xdr:rowOff>
    </xdr:from>
    <xdr:ext cx="2932430" cy="829128"/>
    <xdr:pic>
      <xdr:nvPicPr>
        <xdr:cNvPr id="10" name="Imagen 9">
          <a:extLst>
            <a:ext uri="{FF2B5EF4-FFF2-40B4-BE49-F238E27FC236}">
              <a16:creationId xmlns:a16="http://schemas.microsoft.com/office/drawing/2014/main" id="{82145455-1DCA-4BA4-A522-267D78B00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093" y="8146330"/>
          <a:ext cx="2932430" cy="829128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575246</xdr:colOff>
      <xdr:row>3</xdr:row>
      <xdr:rowOff>43793</xdr:rowOff>
    </xdr:from>
    <xdr:to>
      <xdr:col>1</xdr:col>
      <xdr:colOff>1381394</xdr:colOff>
      <xdr:row>5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32E5B1-3988-40D2-91EA-8D52B204B5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50418" y="613103"/>
          <a:ext cx="806148" cy="925020"/>
        </a:xfrm>
        <a:prstGeom prst="rect">
          <a:avLst/>
        </a:prstGeom>
      </xdr:spPr>
    </xdr:pic>
    <xdr:clientData/>
  </xdr:twoCellAnchor>
  <xdr:twoCellAnchor editAs="oneCell">
    <xdr:from>
      <xdr:col>1</xdr:col>
      <xdr:colOff>105103</xdr:colOff>
      <xdr:row>41</xdr:row>
      <xdr:rowOff>35035</xdr:rowOff>
    </xdr:from>
    <xdr:to>
      <xdr:col>3</xdr:col>
      <xdr:colOff>357395</xdr:colOff>
      <xdr:row>45</xdr:row>
      <xdr:rowOff>128439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87A6B69-39BB-4DD6-875B-3C3EB71C5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275" y="8250621"/>
          <a:ext cx="2932430" cy="829128"/>
        </a:xfrm>
        <a:prstGeom prst="rect">
          <a:avLst/>
        </a:prstGeom>
      </xdr:spPr>
    </xdr:pic>
    <xdr:clientData/>
  </xdr:twoCellAnchor>
  <xdr:oneCellAnchor>
    <xdr:from>
      <xdr:col>1</xdr:col>
      <xdr:colOff>785453</xdr:colOff>
      <xdr:row>55</xdr:row>
      <xdr:rowOff>26276</xdr:rowOff>
    </xdr:from>
    <xdr:ext cx="621498" cy="718207"/>
    <xdr:pic>
      <xdr:nvPicPr>
        <xdr:cNvPr id="4" name="Imagen 3">
          <a:extLst>
            <a:ext uri="{FF2B5EF4-FFF2-40B4-BE49-F238E27FC236}">
              <a16:creationId xmlns:a16="http://schemas.microsoft.com/office/drawing/2014/main" id="{A2CE9727-AEEE-492C-914C-1E51190865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960625" y="10834414"/>
          <a:ext cx="621498" cy="718207"/>
        </a:xfrm>
        <a:prstGeom prst="rect">
          <a:avLst/>
        </a:prstGeom>
      </xdr:spPr>
    </xdr:pic>
    <xdr:clientData/>
  </xdr:oneCellAnchor>
  <xdr:oneCellAnchor>
    <xdr:from>
      <xdr:col>1</xdr:col>
      <xdr:colOff>105103</xdr:colOff>
      <xdr:row>93</xdr:row>
      <xdr:rowOff>35035</xdr:rowOff>
    </xdr:from>
    <xdr:ext cx="2932430" cy="829128"/>
    <xdr:pic>
      <xdr:nvPicPr>
        <xdr:cNvPr id="5" name="Imagen 4">
          <a:extLst>
            <a:ext uri="{FF2B5EF4-FFF2-40B4-BE49-F238E27FC236}">
              <a16:creationId xmlns:a16="http://schemas.microsoft.com/office/drawing/2014/main" id="{DC03EF8E-16B1-4EC3-9215-A5E6C3A3B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275" y="8250621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811729</xdr:colOff>
      <xdr:row>107</xdr:row>
      <xdr:rowOff>17518</xdr:rowOff>
    </xdr:from>
    <xdr:ext cx="563375" cy="651040"/>
    <xdr:pic>
      <xdr:nvPicPr>
        <xdr:cNvPr id="6" name="Imagen 5">
          <a:extLst>
            <a:ext uri="{FF2B5EF4-FFF2-40B4-BE49-F238E27FC236}">
              <a16:creationId xmlns:a16="http://schemas.microsoft.com/office/drawing/2014/main" id="{C820A173-A128-442C-B3A3-8F3FC2F3D6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986901" y="20635311"/>
          <a:ext cx="563375" cy="651040"/>
        </a:xfrm>
        <a:prstGeom prst="rect">
          <a:avLst/>
        </a:prstGeom>
      </xdr:spPr>
    </xdr:pic>
    <xdr:clientData/>
  </xdr:oneCellAnchor>
  <xdr:oneCellAnchor>
    <xdr:from>
      <xdr:col>1</xdr:col>
      <xdr:colOff>105103</xdr:colOff>
      <xdr:row>145</xdr:row>
      <xdr:rowOff>35035</xdr:rowOff>
    </xdr:from>
    <xdr:ext cx="2932430" cy="829128"/>
    <xdr:pic>
      <xdr:nvPicPr>
        <xdr:cNvPr id="7" name="Imagen 6">
          <a:extLst>
            <a:ext uri="{FF2B5EF4-FFF2-40B4-BE49-F238E27FC236}">
              <a16:creationId xmlns:a16="http://schemas.microsoft.com/office/drawing/2014/main" id="{46F9B7D2-DEFA-4162-8235-40C52873E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275" y="18060276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811729</xdr:colOff>
      <xdr:row>158</xdr:row>
      <xdr:rowOff>17518</xdr:rowOff>
    </xdr:from>
    <xdr:ext cx="563375" cy="651040"/>
    <xdr:pic>
      <xdr:nvPicPr>
        <xdr:cNvPr id="8" name="Imagen 7">
          <a:extLst>
            <a:ext uri="{FF2B5EF4-FFF2-40B4-BE49-F238E27FC236}">
              <a16:creationId xmlns:a16="http://schemas.microsoft.com/office/drawing/2014/main" id="{5C719C9A-F940-4E48-AB2C-5FE1BC08D8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986901" y="20635311"/>
          <a:ext cx="563375" cy="651040"/>
        </a:xfrm>
        <a:prstGeom prst="rect">
          <a:avLst/>
        </a:prstGeom>
      </xdr:spPr>
    </xdr:pic>
    <xdr:clientData/>
  </xdr:oneCellAnchor>
  <xdr:oneCellAnchor>
    <xdr:from>
      <xdr:col>1</xdr:col>
      <xdr:colOff>105103</xdr:colOff>
      <xdr:row>196</xdr:row>
      <xdr:rowOff>35035</xdr:rowOff>
    </xdr:from>
    <xdr:ext cx="2932430" cy="829128"/>
    <xdr:pic>
      <xdr:nvPicPr>
        <xdr:cNvPr id="9" name="Imagen 8">
          <a:extLst>
            <a:ext uri="{FF2B5EF4-FFF2-40B4-BE49-F238E27FC236}">
              <a16:creationId xmlns:a16="http://schemas.microsoft.com/office/drawing/2014/main" id="{58A4FD1F-E6CF-48D0-8731-FADE9896D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275" y="27773587"/>
          <a:ext cx="2932430" cy="829128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553350</xdr:colOff>
      <xdr:row>3</xdr:row>
      <xdr:rowOff>5034</xdr:rowOff>
    </xdr:from>
    <xdr:to>
      <xdr:col>1</xdr:col>
      <xdr:colOff>1359498</xdr:colOff>
      <xdr:row>5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F4A42B-A8D1-46ED-834E-3AFB412A4A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4800" y="586059"/>
          <a:ext cx="806148" cy="966516"/>
        </a:xfrm>
        <a:prstGeom prst="rect">
          <a:avLst/>
        </a:prstGeom>
      </xdr:spPr>
    </xdr:pic>
    <xdr:clientData/>
  </xdr:twoCellAnchor>
  <xdr:twoCellAnchor editAs="oneCell">
    <xdr:from>
      <xdr:col>1</xdr:col>
      <xdr:colOff>125690</xdr:colOff>
      <xdr:row>47</xdr:row>
      <xdr:rowOff>31423</xdr:rowOff>
    </xdr:from>
    <xdr:to>
      <xdr:col>3</xdr:col>
      <xdr:colOff>387192</xdr:colOff>
      <xdr:row>51</xdr:row>
      <xdr:rowOff>137830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0B0936-D9DF-4E16-8326-1F12C6699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8515" y="9136145"/>
          <a:ext cx="2932430" cy="829128"/>
        </a:xfrm>
        <a:prstGeom prst="rect">
          <a:avLst/>
        </a:prstGeom>
      </xdr:spPr>
    </xdr:pic>
    <xdr:clientData/>
  </xdr:twoCellAnchor>
  <xdr:oneCellAnchor>
    <xdr:from>
      <xdr:col>1</xdr:col>
      <xdr:colOff>710464</xdr:colOff>
      <xdr:row>60</xdr:row>
      <xdr:rowOff>20746</xdr:rowOff>
    </xdr:from>
    <xdr:ext cx="522876" cy="546810"/>
    <xdr:pic>
      <xdr:nvPicPr>
        <xdr:cNvPr id="4" name="Imagen 3">
          <a:extLst>
            <a:ext uri="{FF2B5EF4-FFF2-40B4-BE49-F238E27FC236}">
              <a16:creationId xmlns:a16="http://schemas.microsoft.com/office/drawing/2014/main" id="{CCD11DBC-DFE4-4FB1-893F-03DD3FA42F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83289" y="11490024"/>
          <a:ext cx="522876" cy="546810"/>
        </a:xfrm>
        <a:prstGeom prst="rect">
          <a:avLst/>
        </a:prstGeom>
      </xdr:spPr>
    </xdr:pic>
    <xdr:clientData/>
  </xdr:oneCellAnchor>
  <xdr:oneCellAnchor>
    <xdr:from>
      <xdr:col>1</xdr:col>
      <xdr:colOff>125690</xdr:colOff>
      <xdr:row>104</xdr:row>
      <xdr:rowOff>31423</xdr:rowOff>
    </xdr:from>
    <xdr:ext cx="2932430" cy="829128"/>
    <xdr:pic>
      <xdr:nvPicPr>
        <xdr:cNvPr id="5" name="Imagen 4">
          <a:extLst>
            <a:ext uri="{FF2B5EF4-FFF2-40B4-BE49-F238E27FC236}">
              <a16:creationId xmlns:a16="http://schemas.microsoft.com/office/drawing/2014/main" id="{A8E9EF94-7CC4-4547-B010-5B32135EE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8515" y="9136145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686896</xdr:colOff>
      <xdr:row>119</xdr:row>
      <xdr:rowOff>5035</xdr:rowOff>
    </xdr:from>
    <xdr:ext cx="606473" cy="733398"/>
    <xdr:pic>
      <xdr:nvPicPr>
        <xdr:cNvPr id="6" name="Imagen 5">
          <a:extLst>
            <a:ext uri="{FF2B5EF4-FFF2-40B4-BE49-F238E27FC236}">
              <a16:creationId xmlns:a16="http://schemas.microsoft.com/office/drawing/2014/main" id="{D9FB5F1E-BDE5-47C4-A41C-D0BA6682D3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59721" y="22330849"/>
          <a:ext cx="606473" cy="733398"/>
        </a:xfrm>
        <a:prstGeom prst="rect">
          <a:avLst/>
        </a:prstGeom>
      </xdr:spPr>
    </xdr:pic>
    <xdr:clientData/>
  </xdr:oneCellAnchor>
  <xdr:oneCellAnchor>
    <xdr:from>
      <xdr:col>1</xdr:col>
      <xdr:colOff>125690</xdr:colOff>
      <xdr:row>163</xdr:row>
      <xdr:rowOff>31423</xdr:rowOff>
    </xdr:from>
    <xdr:ext cx="2932430" cy="829128"/>
    <xdr:pic>
      <xdr:nvPicPr>
        <xdr:cNvPr id="7" name="Imagen 6">
          <a:extLst>
            <a:ext uri="{FF2B5EF4-FFF2-40B4-BE49-F238E27FC236}">
              <a16:creationId xmlns:a16="http://schemas.microsoft.com/office/drawing/2014/main" id="{AFB24DF1-4B3C-4468-897C-7FAA26AD3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8515" y="9136145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702608</xdr:colOff>
      <xdr:row>176</xdr:row>
      <xdr:rowOff>20746</xdr:rowOff>
    </xdr:from>
    <xdr:ext cx="599977" cy="725543"/>
    <xdr:pic>
      <xdr:nvPicPr>
        <xdr:cNvPr id="8" name="Imagen 7">
          <a:extLst>
            <a:ext uri="{FF2B5EF4-FFF2-40B4-BE49-F238E27FC236}">
              <a16:creationId xmlns:a16="http://schemas.microsoft.com/office/drawing/2014/main" id="{E55B08D5-B297-4179-8E02-56812D9D32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75433" y="32912437"/>
          <a:ext cx="599977" cy="725543"/>
        </a:xfrm>
        <a:prstGeom prst="rect">
          <a:avLst/>
        </a:prstGeom>
      </xdr:spPr>
    </xdr:pic>
    <xdr:clientData/>
  </xdr:oneCellAnchor>
  <xdr:oneCellAnchor>
    <xdr:from>
      <xdr:col>1</xdr:col>
      <xdr:colOff>125690</xdr:colOff>
      <xdr:row>220</xdr:row>
      <xdr:rowOff>31423</xdr:rowOff>
    </xdr:from>
    <xdr:ext cx="2932430" cy="829128"/>
    <xdr:pic>
      <xdr:nvPicPr>
        <xdr:cNvPr id="9" name="Imagen 8">
          <a:extLst>
            <a:ext uri="{FF2B5EF4-FFF2-40B4-BE49-F238E27FC236}">
              <a16:creationId xmlns:a16="http://schemas.microsoft.com/office/drawing/2014/main" id="{AF26534B-2705-4FFF-BE3D-6994D128B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8515" y="9136145"/>
          <a:ext cx="2932430" cy="829128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553350</xdr:colOff>
      <xdr:row>3</xdr:row>
      <xdr:rowOff>5034</xdr:rowOff>
    </xdr:from>
    <xdr:to>
      <xdr:col>1</xdr:col>
      <xdr:colOff>1359498</xdr:colOff>
      <xdr:row>5</xdr:row>
      <xdr:rowOff>257175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AD71A8-5100-4654-BD64-F1AF4845C8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4800" y="586059"/>
          <a:ext cx="806148" cy="966516"/>
        </a:xfrm>
        <a:prstGeom prst="rect">
          <a:avLst/>
        </a:prstGeom>
      </xdr:spPr>
    </xdr:pic>
    <xdr:clientData/>
  </xdr:twoCellAnchor>
  <xdr:twoCellAnchor editAs="oneCell">
    <xdr:from>
      <xdr:col>1</xdr:col>
      <xdr:colOff>157114</xdr:colOff>
      <xdr:row>41</xdr:row>
      <xdr:rowOff>47134</xdr:rowOff>
    </xdr:from>
    <xdr:to>
      <xdr:col>3</xdr:col>
      <xdr:colOff>418616</xdr:colOff>
      <xdr:row>45</xdr:row>
      <xdr:rowOff>153540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4DB568-6D18-443A-BEFC-BCBF672A8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939" y="8146330"/>
          <a:ext cx="2932430" cy="829128"/>
        </a:xfrm>
        <a:prstGeom prst="rect">
          <a:avLst/>
        </a:prstGeom>
      </xdr:spPr>
    </xdr:pic>
    <xdr:clientData/>
  </xdr:twoCellAnchor>
  <xdr:oneCellAnchor>
    <xdr:from>
      <xdr:col>1</xdr:col>
      <xdr:colOff>710463</xdr:colOff>
      <xdr:row>55</xdr:row>
      <xdr:rowOff>20745</xdr:rowOff>
    </xdr:from>
    <xdr:ext cx="601434" cy="727305"/>
    <xdr:pic>
      <xdr:nvPicPr>
        <xdr:cNvPr id="5" name="Imagen 4">
          <a:extLst>
            <a:ext uri="{FF2B5EF4-FFF2-40B4-BE49-F238E27FC236}">
              <a16:creationId xmlns:a16="http://schemas.microsoft.com/office/drawing/2014/main" id="{F10021EA-5582-458D-B8D6-1FD1038E07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83288" y="10665178"/>
          <a:ext cx="601434" cy="727305"/>
        </a:xfrm>
        <a:prstGeom prst="rect">
          <a:avLst/>
        </a:prstGeom>
      </xdr:spPr>
    </xdr:pic>
    <xdr:clientData/>
  </xdr:oneCellAnchor>
  <xdr:oneCellAnchor>
    <xdr:from>
      <xdr:col>1</xdr:col>
      <xdr:colOff>157114</xdr:colOff>
      <xdr:row>93</xdr:row>
      <xdr:rowOff>47134</xdr:rowOff>
    </xdr:from>
    <xdr:ext cx="2932430" cy="829128"/>
    <xdr:pic>
      <xdr:nvPicPr>
        <xdr:cNvPr id="6" name="Imagen 5">
          <a:extLst>
            <a:ext uri="{FF2B5EF4-FFF2-40B4-BE49-F238E27FC236}">
              <a16:creationId xmlns:a16="http://schemas.microsoft.com/office/drawing/2014/main" id="{D3C4672A-0D82-4CD9-87C3-694953294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939" y="814633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686897</xdr:colOff>
      <xdr:row>107</xdr:row>
      <xdr:rowOff>20746</xdr:rowOff>
    </xdr:from>
    <xdr:ext cx="601433" cy="727304"/>
    <xdr:pic>
      <xdr:nvPicPr>
        <xdr:cNvPr id="7" name="Imagen 6">
          <a:extLst>
            <a:ext uri="{FF2B5EF4-FFF2-40B4-BE49-F238E27FC236}">
              <a16:creationId xmlns:a16="http://schemas.microsoft.com/office/drawing/2014/main" id="{CB146E55-6EB1-4D41-85C9-B55331692B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859722" y="20296231"/>
          <a:ext cx="601433" cy="727304"/>
        </a:xfrm>
        <a:prstGeom prst="rect">
          <a:avLst/>
        </a:prstGeom>
      </xdr:spPr>
    </xdr:pic>
    <xdr:clientData/>
  </xdr:oneCellAnchor>
  <xdr:oneCellAnchor>
    <xdr:from>
      <xdr:col>1</xdr:col>
      <xdr:colOff>157114</xdr:colOff>
      <xdr:row>145</xdr:row>
      <xdr:rowOff>47134</xdr:rowOff>
    </xdr:from>
    <xdr:ext cx="2932430" cy="829128"/>
    <xdr:pic>
      <xdr:nvPicPr>
        <xdr:cNvPr id="8" name="Imagen 7">
          <a:extLst>
            <a:ext uri="{FF2B5EF4-FFF2-40B4-BE49-F238E27FC236}">
              <a16:creationId xmlns:a16="http://schemas.microsoft.com/office/drawing/2014/main" id="{CE778572-6601-40D4-A4C6-6242E2431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939" y="8146330"/>
          <a:ext cx="2932430" cy="829128"/>
        </a:xfrm>
        <a:prstGeom prst="rect">
          <a:avLst/>
        </a:prstGeom>
      </xdr:spPr>
    </xdr:pic>
    <xdr:clientData/>
  </xdr:oneCellAnchor>
  <xdr:oneCellAnchor>
    <xdr:from>
      <xdr:col>1</xdr:col>
      <xdr:colOff>553350</xdr:colOff>
      <xdr:row>158</xdr:row>
      <xdr:rowOff>5034</xdr:rowOff>
    </xdr:from>
    <xdr:ext cx="656423" cy="793803"/>
    <xdr:pic>
      <xdr:nvPicPr>
        <xdr:cNvPr id="11" name="Imagen 10">
          <a:extLst>
            <a:ext uri="{FF2B5EF4-FFF2-40B4-BE49-F238E27FC236}">
              <a16:creationId xmlns:a16="http://schemas.microsoft.com/office/drawing/2014/main" id="{23359846-3637-4DD4-A06A-3A4EDA8D0B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6127"/>
        <a:stretch/>
      </xdr:blipFill>
      <xdr:spPr>
        <a:xfrm>
          <a:off x="726175" y="29715178"/>
          <a:ext cx="656423" cy="793803"/>
        </a:xfrm>
        <a:prstGeom prst="rect">
          <a:avLst/>
        </a:prstGeom>
      </xdr:spPr>
    </xdr:pic>
    <xdr:clientData/>
  </xdr:oneCellAnchor>
  <xdr:oneCellAnchor>
    <xdr:from>
      <xdr:col>1</xdr:col>
      <xdr:colOff>157114</xdr:colOff>
      <xdr:row>196</xdr:row>
      <xdr:rowOff>47134</xdr:rowOff>
    </xdr:from>
    <xdr:ext cx="2932430" cy="829128"/>
    <xdr:pic>
      <xdr:nvPicPr>
        <xdr:cNvPr id="12" name="Imagen 11">
          <a:extLst>
            <a:ext uri="{FF2B5EF4-FFF2-40B4-BE49-F238E27FC236}">
              <a16:creationId xmlns:a16="http://schemas.microsoft.com/office/drawing/2014/main" id="{0655E353-167E-45C3-BDE7-CBAC6760F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939" y="8146330"/>
          <a:ext cx="2932430" cy="82912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omar/Downloads/Adecuacion%20SITIO%20N%20UE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Rodrigo%20Peinado/Escritorio/Presupuesto%20Casa%20Bifamiliar%20MV%20mO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.WorK..!!/neyla/LA%20U/Presupuesto/PRESUPUESTO%20parcial%20MART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..neyla/LA%20U/Presupuesto/PRESUPUESTO%20parcial%20MART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liana1/Users/FAMILIAR/Downloads/PRESUPUESTO_parcial_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cer/Desktop/LA%20APARTADA/CA&#209;O%20SAN%20MATEO/MODELO%20Presupuest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an/Downloads/LIMPIEZA%20BOXCULVERT%20Y%20CANAL%20%20final%2020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lexv/Desktop/2.%20&#128176;%20PRESUPUESTOS%20PROYECTOS%20LA%20APARTADA/PRESUPUESTO%20%20CDI(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es"/>
      <sheetName val="Otros"/>
      <sheetName val="PRESUPUESTO"/>
      <sheetName val="Precios"/>
      <sheetName val="1"/>
      <sheetName val="2"/>
      <sheetName val="4"/>
      <sheetName val="201.8Demoli"/>
      <sheetName val="6"/>
      <sheetName val="7"/>
      <sheetName val="9"/>
      <sheetName val="640.3 acero PAV"/>
      <sheetName val="Concret box-canal"/>
      <sheetName val="13"/>
      <sheetName val="15"/>
      <sheetName val="APU"/>
    </sheetNames>
    <sheetDataSet>
      <sheetData sheetId="0"/>
      <sheetData sheetId="1"/>
      <sheetData sheetId="2"/>
      <sheetData sheetId="3"/>
      <sheetData sheetId="4"/>
      <sheetData sheetId="5">
        <row r="18">
          <cell r="B18" t="str">
            <v>LIMPIEZA DE PAREDES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6">
          <cell r="F36">
            <v>9750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APU"/>
      <sheetName val="Presupuesto"/>
      <sheetName val="Presupuesto (2)"/>
      <sheetName val="Presupuesto Detallado"/>
      <sheetName val="Tablas"/>
      <sheetName val="Cuadrillas"/>
      <sheetName val="Conc y Morts"/>
      <sheetName val="Conc.Premezclados"/>
      <sheetName val="Materiales"/>
    </sheetNames>
    <sheetDataSet>
      <sheetData sheetId="0"/>
      <sheetData sheetId="1">
        <row r="21">
          <cell r="F21">
            <v>4532.0733333333337</v>
          </cell>
        </row>
        <row r="46">
          <cell r="F46">
            <v>4716.0770000000002</v>
          </cell>
        </row>
        <row r="91">
          <cell r="F91">
            <v>15997.776470588236</v>
          </cell>
        </row>
        <row r="116">
          <cell r="F116">
            <v>34048.974999999999</v>
          </cell>
        </row>
        <row r="141">
          <cell r="F141">
            <v>23012.421666666669</v>
          </cell>
        </row>
        <row r="165">
          <cell r="F165">
            <v>172990.69999999998</v>
          </cell>
        </row>
        <row r="190">
          <cell r="F190">
            <v>312246.3</v>
          </cell>
        </row>
        <row r="215">
          <cell r="F215">
            <v>346511.6</v>
          </cell>
        </row>
        <row r="249">
          <cell r="F249">
            <v>416739.39523809525</v>
          </cell>
        </row>
        <row r="281">
          <cell r="F281">
            <v>416217.7</v>
          </cell>
        </row>
        <row r="306">
          <cell r="F306">
            <v>7712.817</v>
          </cell>
        </row>
        <row r="331">
          <cell r="F331">
            <v>50217.524999999994</v>
          </cell>
        </row>
        <row r="356">
          <cell r="F356">
            <v>17889.00357142857</v>
          </cell>
        </row>
        <row r="386">
          <cell r="F386">
            <v>271416.59999999998</v>
          </cell>
        </row>
        <row r="416">
          <cell r="F416">
            <v>286352.32500000001</v>
          </cell>
        </row>
        <row r="446">
          <cell r="F446">
            <v>293381.8</v>
          </cell>
        </row>
        <row r="483">
          <cell r="F483">
            <v>448534.27</v>
          </cell>
        </row>
        <row r="509">
          <cell r="F509">
            <v>78984.255000000005</v>
          </cell>
        </row>
        <row r="534">
          <cell r="F534">
            <v>78984.255000000005</v>
          </cell>
        </row>
        <row r="589">
          <cell r="F589">
            <v>40506.222000000002</v>
          </cell>
        </row>
        <row r="612">
          <cell r="F612">
            <v>9744.5524999999998</v>
          </cell>
        </row>
        <row r="637">
          <cell r="F637">
            <v>315362.05</v>
          </cell>
        </row>
      </sheetData>
      <sheetData sheetId="2">
        <row r="144">
          <cell r="F144">
            <v>352394234.17591107</v>
          </cell>
        </row>
      </sheetData>
      <sheetData sheetId="3"/>
      <sheetData sheetId="4"/>
      <sheetData sheetId="5">
        <row r="11">
          <cell r="H11">
            <v>0.8</v>
          </cell>
        </row>
        <row r="19">
          <cell r="C19">
            <v>58335</v>
          </cell>
        </row>
        <row r="21">
          <cell r="C21">
            <v>17167</v>
          </cell>
        </row>
        <row r="31">
          <cell r="C31">
            <v>22500</v>
          </cell>
        </row>
        <row r="34">
          <cell r="A34">
            <v>16667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Concretos y Morteros"/>
      <sheetName val="Salarios M.L.V.D"/>
      <sheetName val="Cuadrillas"/>
      <sheetName val="APU"/>
      <sheetName val="Factor prestacional"/>
      <sheetName val="PROPUESTA"/>
      <sheetName val="P.."/>
      <sheetName val="AIU"/>
    </sheetNames>
    <sheetDataSet>
      <sheetData sheetId="0" refreshError="1">
        <row r="6">
          <cell r="E6">
            <v>600</v>
          </cell>
        </row>
        <row r="7">
          <cell r="E7">
            <v>22857</v>
          </cell>
        </row>
        <row r="8">
          <cell r="E8">
            <v>50000</v>
          </cell>
        </row>
        <row r="10">
          <cell r="E10">
            <v>75</v>
          </cell>
        </row>
      </sheetData>
      <sheetData sheetId="1" refreshError="1"/>
      <sheetData sheetId="2" refreshError="1"/>
      <sheetData sheetId="3" refreshError="1">
        <row r="17">
          <cell r="C17">
            <v>25019.55</v>
          </cell>
        </row>
        <row r="18">
          <cell r="C18">
            <v>50039.1</v>
          </cell>
        </row>
      </sheetData>
      <sheetData sheetId="4" refreshError="1"/>
      <sheetData sheetId="5" refreshError="1">
        <row r="37">
          <cell r="F37">
            <v>5533.6450000000004</v>
          </cell>
        </row>
        <row r="72">
          <cell r="F72">
            <v>32188.69849941292</v>
          </cell>
        </row>
        <row r="106">
          <cell r="F106">
            <v>25998</v>
          </cell>
        </row>
        <row r="141">
          <cell r="F141">
            <v>49710</v>
          </cell>
        </row>
        <row r="176">
          <cell r="F176">
            <v>330868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Concretos y Morteros"/>
      <sheetName val="Salarios M.L.V.D"/>
      <sheetName val="Cuadrillas"/>
      <sheetName val="APU"/>
      <sheetName val="Factor prestacional"/>
      <sheetName val="PROPUESTA"/>
      <sheetName val="P..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75">
          <cell r="G75">
            <v>0.25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Concretos y Morteros"/>
      <sheetName val="Salarios M.L.V.D"/>
      <sheetName val="Cuadrillas"/>
      <sheetName val="APU"/>
      <sheetName val="Factor prestacional"/>
      <sheetName val="PROPUESTA"/>
    </sheetNames>
    <sheetDataSet>
      <sheetData sheetId="0" refreshError="1">
        <row r="21">
          <cell r="E21">
            <v>1333</v>
          </cell>
        </row>
      </sheetData>
      <sheetData sheetId="1" refreshError="1">
        <row r="9">
          <cell r="D9">
            <v>100850</v>
          </cell>
          <cell r="F9">
            <v>50</v>
          </cell>
        </row>
      </sheetData>
      <sheetData sheetId="2" refreshError="1"/>
      <sheetData sheetId="3" refreshError="1"/>
      <sheetData sheetId="4" refreshError="1">
        <row r="18">
          <cell r="D18">
            <v>92111</v>
          </cell>
        </row>
      </sheetData>
      <sheetData sheetId="5" refreshError="1"/>
      <sheetData sheetId="6" refreshError="1"/>
      <sheetData sheetId="7" refreshError="1">
        <row r="28">
          <cell r="H28">
            <v>3722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os y Fuentes"/>
      <sheetName val="Resumen pto"/>
      <sheetName val="Otros"/>
      <sheetName val="Materiales"/>
      <sheetName val="Fact Multiplicador (2)"/>
      <sheetName val="cantidades"/>
      <sheetName val="PRESUP"/>
      <sheetName val="1,1 "/>
      <sheetName val="1,5"/>
      <sheetName val="2,1 a"/>
      <sheetName val="3,2a"/>
      <sheetName val="4,1A"/>
      <sheetName val="4,1"/>
      <sheetName val="FM"/>
      <sheetName val="Fact Prestacional"/>
      <sheetName val="Presu Inter"/>
      <sheetName val="Equipo"/>
      <sheetName val="cantidades (2)"/>
      <sheetName val="AIU."/>
      <sheetName val="AIU"/>
      <sheetName val="1.1."/>
      <sheetName val="1.2."/>
      <sheetName val="Lista de Precios"/>
      <sheetName val="PGIO"/>
      <sheetName val="CANT LA"/>
      <sheetName val="RESUMEN CANT OBRAS"/>
      <sheetName val="CADENA DE VALOR"/>
      <sheetName val="FLUJO DE FONDOS"/>
      <sheetName val="PRESUP OBRA"/>
      <sheetName val="1,1"/>
      <sheetName val="1,2"/>
      <sheetName val="1,3"/>
      <sheetName val="2,1"/>
      <sheetName val="3,1"/>
      <sheetName val="3,2"/>
      <sheetName val="3,3"/>
      <sheetName val="3,4"/>
      <sheetName val="CON 4000"/>
      <sheetName val="CON 2500"/>
      <sheetName val="Mortero 1.3"/>
      <sheetName val="4,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0">
          <cell r="E10" t="str">
            <v>CONSTRUCCIÓN DE PAVIMENTO EN CONCRETO HIDRAULICO ETAPA I EN LA ZONA URBANA DEL MUNICIPIO DE LA APARTADA, CÓRDOBA.</v>
          </cell>
        </row>
      </sheetData>
      <sheetData sheetId="25" refreshError="1"/>
      <sheetData sheetId="26"/>
      <sheetData sheetId="27" refreshError="1"/>
      <sheetData sheetId="28">
        <row r="22">
          <cell r="H22">
            <v>0.20333112930501174</v>
          </cell>
        </row>
      </sheetData>
      <sheetData sheetId="29">
        <row r="12">
          <cell r="B12" t="str">
            <v>Retroexcavadora tipo oruga o llantas</v>
          </cell>
        </row>
      </sheetData>
      <sheetData sheetId="30">
        <row r="14">
          <cell r="B14" t="str">
            <v>Volqueta 6 m3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(2)"/>
      <sheetName val="SALARIO"/>
      <sheetName val="ITEM 1,1"/>
      <sheetName val="ITEM 1,2"/>
      <sheetName val="ITEM 2,1"/>
      <sheetName val="ITEM 2,2"/>
      <sheetName val="ITEM 3,1"/>
      <sheetName val="item 1,2. canal  "/>
      <sheetName val="item 2,1. canal"/>
    </sheetNames>
    <sheetDataSet>
      <sheetData sheetId="0" refreshError="1">
        <row r="5">
          <cell r="B5" t="str">
            <v>LIMPIEZA DE CANAL TRAPEZOIDAL REVESTIDO EN CONCRETO EN LA QUEBRADA SAN MATEO</v>
          </cell>
        </row>
        <row r="8">
          <cell r="C8" t="str">
            <v>PRELIMINARES</v>
          </cell>
        </row>
        <row r="11">
          <cell r="C11" t="str">
            <v>MOVIMIENTOS DE TIERRA</v>
          </cell>
        </row>
        <row r="12">
          <cell r="C12" t="str">
            <v>Cargue de material contaminado con minicargador mecanico</v>
          </cell>
        </row>
        <row r="14">
          <cell r="C14" t="str">
            <v>OTROS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 UBS"/>
      <sheetName val="PRESUPUESTO"/>
      <sheetName val="APU GOTITAS DE AMOR"/>
      <sheetName val="APU EXTERNADO"/>
      <sheetName val="APU SAGRADO CORAZON  "/>
      <sheetName val="APU TIERRA SANTA"/>
      <sheetName val="MATERIALES"/>
      <sheetName val="MEMORIAS GOTITAS DE AMOR "/>
      <sheetName val="MEMORIAS. TIERRA S"/>
      <sheetName val="MEMORIAS EXTERNADO"/>
      <sheetName val="MEMORIAS. SAGRADO CORAZON "/>
      <sheetName val="MO"/>
      <sheetName val="CANT"/>
      <sheetName val="EQUIPOS"/>
      <sheetName val="6.2"/>
      <sheetName val="6.3"/>
      <sheetName val="8.2"/>
      <sheetName val="8.3"/>
    </sheetNames>
    <sheetDataSet>
      <sheetData sheetId="0" refreshError="1"/>
      <sheetData sheetId="1" refreshError="1"/>
      <sheetData sheetId="2" refreshError="1"/>
      <sheetData sheetId="3" refreshError="1">
        <row r="298">
          <cell r="D298">
            <v>93381.6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74"/>
  <sheetViews>
    <sheetView showGridLines="0" tabSelected="1" topLeftCell="A53" zoomScaleNormal="100" zoomScaleSheetLayoutView="100" workbookViewId="0">
      <selection activeCell="D63" sqref="D63:F63"/>
    </sheetView>
  </sheetViews>
  <sheetFormatPr baseColWidth="10" defaultColWidth="11.5" defaultRowHeight="14" x14ac:dyDescent="0.15"/>
  <cols>
    <col min="1" max="1" width="1.5" style="13" customWidth="1"/>
    <col min="2" max="2" width="7" style="27" customWidth="1"/>
    <col min="3" max="3" width="60.6640625" style="13" customWidth="1"/>
    <col min="4" max="4" width="9.1640625" style="27" customWidth="1"/>
    <col min="5" max="5" width="13.1640625" style="18" customWidth="1"/>
    <col min="6" max="6" width="13.6640625" style="13" customWidth="1"/>
    <col min="7" max="7" width="18" style="19" customWidth="1"/>
    <col min="8" max="8" width="7.33203125" style="13" customWidth="1"/>
    <col min="9" max="9" width="14" style="19" bestFit="1" customWidth="1"/>
    <col min="10" max="10" width="15.1640625" style="13" bestFit="1" customWidth="1"/>
    <col min="11" max="11" width="9" style="13" customWidth="1"/>
    <col min="12" max="12" width="14" style="13" bestFit="1" customWidth="1"/>
    <col min="13" max="13" width="11.5" style="13"/>
    <col min="14" max="14" width="14" style="13" bestFit="1" customWidth="1"/>
    <col min="15" max="16384" width="11.5" style="13"/>
  </cols>
  <sheetData>
    <row r="1" spans="2:14" ht="86.5" customHeight="1" thickBot="1" x14ac:dyDescent="0.2">
      <c r="B1" s="182"/>
      <c r="C1" s="183"/>
      <c r="D1" s="183"/>
      <c r="E1" s="183"/>
      <c r="F1" s="183"/>
      <c r="G1" s="184"/>
    </row>
    <row r="2" spans="2:14" ht="40.5" customHeight="1" thickBot="1" x14ac:dyDescent="0.2">
      <c r="B2" s="185" t="s">
        <v>55</v>
      </c>
      <c r="C2" s="186"/>
      <c r="D2" s="186"/>
      <c r="E2" s="186"/>
      <c r="F2" s="186"/>
      <c r="G2" s="187"/>
    </row>
    <row r="3" spans="2:14" ht="21" customHeight="1" thickBot="1" x14ac:dyDescent="0.2">
      <c r="B3" s="188" t="s">
        <v>0</v>
      </c>
      <c r="C3" s="189"/>
      <c r="D3" s="189"/>
      <c r="E3" s="189"/>
      <c r="F3" s="189"/>
      <c r="G3" s="190"/>
      <c r="K3" s="14"/>
      <c r="L3" s="14"/>
      <c r="M3" s="14"/>
      <c r="N3" s="14"/>
    </row>
    <row r="4" spans="2:14" ht="12.75" customHeight="1" x14ac:dyDescent="0.15">
      <c r="B4" s="191" t="s">
        <v>1</v>
      </c>
      <c r="C4" s="193" t="s">
        <v>2</v>
      </c>
      <c r="D4" s="193" t="s">
        <v>3</v>
      </c>
      <c r="E4" s="193" t="s">
        <v>4</v>
      </c>
      <c r="F4" s="195" t="s">
        <v>5</v>
      </c>
      <c r="G4" s="197" t="s">
        <v>6</v>
      </c>
      <c r="J4" s="15"/>
      <c r="K4" s="15"/>
      <c r="L4" s="15"/>
      <c r="M4" s="15"/>
      <c r="N4" s="15"/>
    </row>
    <row r="5" spans="2:14" ht="21.75" customHeight="1" thickBot="1" x14ac:dyDescent="0.2">
      <c r="B5" s="192"/>
      <c r="C5" s="194"/>
      <c r="D5" s="194"/>
      <c r="E5" s="194"/>
      <c r="F5" s="196"/>
      <c r="G5" s="198"/>
      <c r="J5" s="15"/>
      <c r="K5" s="15"/>
      <c r="L5" s="15"/>
      <c r="M5" s="15"/>
      <c r="N5" s="15"/>
    </row>
    <row r="6" spans="2:14" ht="55.5" customHeight="1" thickBot="1" x14ac:dyDescent="0.2">
      <c r="B6" s="58">
        <v>1</v>
      </c>
      <c r="C6" s="56" t="s">
        <v>60</v>
      </c>
      <c r="D6" s="199" t="s">
        <v>88</v>
      </c>
      <c r="E6" s="200"/>
      <c r="F6" s="200"/>
      <c r="G6" s="57">
        <f>SUM(G8:G17)</f>
        <v>16418991.578</v>
      </c>
      <c r="I6" s="19" t="s">
        <v>56</v>
      </c>
      <c r="J6" s="15" t="s">
        <v>56</v>
      </c>
      <c r="K6" s="15"/>
      <c r="L6" s="15"/>
      <c r="M6" s="15"/>
      <c r="N6" s="15"/>
    </row>
    <row r="7" spans="2:14" ht="18" customHeight="1" x14ac:dyDescent="0.15">
      <c r="B7" s="114">
        <v>1.1000000000000001</v>
      </c>
      <c r="C7" s="204" t="str">
        <f>+'[7]PRESUPUESTO (2)'!C8</f>
        <v>PRELIMINARES</v>
      </c>
      <c r="D7" s="205"/>
      <c r="E7" s="205"/>
      <c r="F7" s="205"/>
      <c r="G7" s="206"/>
      <c r="J7" s="15"/>
      <c r="K7" s="15"/>
      <c r="L7" s="15"/>
      <c r="M7" s="15"/>
      <c r="N7" s="15"/>
    </row>
    <row r="8" spans="2:14" ht="30" customHeight="1" x14ac:dyDescent="0.15">
      <c r="B8" s="39" t="s">
        <v>35</v>
      </c>
      <c r="C8" s="127" t="s">
        <v>96</v>
      </c>
      <c r="D8" s="55" t="s">
        <v>12</v>
      </c>
      <c r="E8" s="120">
        <f>+(166/0.5)-10</f>
        <v>322</v>
      </c>
      <c r="F8" s="100">
        <f>+'APU 1.1.1'!G40</f>
        <v>8565</v>
      </c>
      <c r="G8" s="130">
        <f>+E8*F8</f>
        <v>2757930</v>
      </c>
      <c r="J8" s="15"/>
      <c r="K8" s="15"/>
      <c r="L8" s="15"/>
      <c r="M8" s="15"/>
      <c r="N8" s="15"/>
    </row>
    <row r="9" spans="2:14" ht="41.25" customHeight="1" x14ac:dyDescent="0.15">
      <c r="B9" s="39" t="s">
        <v>36</v>
      </c>
      <c r="C9" s="28" t="s">
        <v>66</v>
      </c>
      <c r="D9" s="55" t="s">
        <v>7</v>
      </c>
      <c r="E9" s="120">
        <v>58.826000000000001</v>
      </c>
      <c r="F9" s="100">
        <f>+'APU 1.1.2.'!G40</f>
        <v>98141</v>
      </c>
      <c r="G9" s="130">
        <f>E9*F9</f>
        <v>5773242.466</v>
      </c>
      <c r="J9" s="15"/>
      <c r="K9" s="15"/>
      <c r="L9" s="15"/>
      <c r="M9" s="15"/>
      <c r="N9" s="15"/>
    </row>
    <row r="10" spans="2:14" ht="19.5" customHeight="1" x14ac:dyDescent="0.15">
      <c r="B10" s="125">
        <v>1.2</v>
      </c>
      <c r="C10" s="207" t="str">
        <f>+'[7]PRESUPUESTO (2)'!C11</f>
        <v>MOVIMIENTOS DE TIERRA</v>
      </c>
      <c r="D10" s="208"/>
      <c r="E10" s="208"/>
      <c r="F10" s="208"/>
      <c r="G10" s="209"/>
      <c r="J10" s="15"/>
      <c r="K10" s="15"/>
      <c r="L10" s="15"/>
      <c r="M10" s="15"/>
      <c r="N10" s="15"/>
    </row>
    <row r="11" spans="2:14" ht="49.5" customHeight="1" x14ac:dyDescent="0.15">
      <c r="B11" s="39" t="s">
        <v>37</v>
      </c>
      <c r="C11" s="24" t="s">
        <v>67</v>
      </c>
      <c r="D11" s="55" t="s">
        <v>7</v>
      </c>
      <c r="E11" s="120">
        <f>+E9</f>
        <v>58.826000000000001</v>
      </c>
      <c r="F11" s="100">
        <f>+'APU 1.2.1'!G40</f>
        <v>38023</v>
      </c>
      <c r="G11" s="23">
        <f>+E11*F11</f>
        <v>2236740.9980000001</v>
      </c>
      <c r="J11" s="15"/>
      <c r="K11" s="15"/>
      <c r="L11" s="15"/>
      <c r="M11" s="15"/>
      <c r="N11" s="15"/>
    </row>
    <row r="12" spans="2:14" s="16" customFormat="1" ht="30" customHeight="1" x14ac:dyDescent="0.2">
      <c r="B12" s="39" t="s">
        <v>38</v>
      </c>
      <c r="C12" s="24" t="str">
        <f>+'[7]PRESUPUESTO (2)'!C12</f>
        <v>Cargue de material contaminado con minicargador mecanico</v>
      </c>
      <c r="D12" s="55" t="str">
        <f>+D13</f>
        <v>M3</v>
      </c>
      <c r="E12" s="120">
        <f>+E11</f>
        <v>58.826000000000001</v>
      </c>
      <c r="F12" s="22">
        <f>+'APU 1.2.2'!G40</f>
        <v>12905</v>
      </c>
      <c r="G12" s="23">
        <f t="shared" ref="G12:G17" si="0">E12*F12</f>
        <v>759149.53</v>
      </c>
      <c r="I12" s="29"/>
      <c r="J12" s="17"/>
      <c r="K12" s="17"/>
      <c r="L12" s="17"/>
      <c r="M12" s="17"/>
      <c r="N12" s="17"/>
    </row>
    <row r="13" spans="2:14" s="16" customFormat="1" ht="39.75" customHeight="1" x14ac:dyDescent="0.15">
      <c r="B13" s="39" t="s">
        <v>68</v>
      </c>
      <c r="C13" s="28" t="s">
        <v>74</v>
      </c>
      <c r="D13" s="55" t="s">
        <v>7</v>
      </c>
      <c r="E13" s="120">
        <f>+E12</f>
        <v>58.826000000000001</v>
      </c>
      <c r="F13" s="100">
        <f>+'APU 1.2.3'!G40</f>
        <v>9784</v>
      </c>
      <c r="G13" s="26">
        <f>E13*F13</f>
        <v>575553.58400000003</v>
      </c>
      <c r="I13" s="29"/>
      <c r="J13" s="17"/>
      <c r="K13" s="17"/>
      <c r="L13" s="17"/>
      <c r="M13" s="17"/>
      <c r="N13" s="17"/>
    </row>
    <row r="14" spans="2:14" ht="24" customHeight="1" x14ac:dyDescent="0.15">
      <c r="B14" s="39" t="s">
        <v>94</v>
      </c>
      <c r="C14" s="24" t="s">
        <v>95</v>
      </c>
      <c r="D14" s="55" t="s">
        <v>12</v>
      </c>
      <c r="E14" s="126">
        <f>(166/0.5)</f>
        <v>332</v>
      </c>
      <c r="F14" s="100">
        <f>+'APU 1.2.4'!G40</f>
        <v>8565</v>
      </c>
      <c r="G14" s="26">
        <f>+E14*F14</f>
        <v>2843580</v>
      </c>
      <c r="I14" s="19" t="s">
        <v>56</v>
      </c>
      <c r="J14" s="15" t="s">
        <v>56</v>
      </c>
      <c r="K14" s="15"/>
      <c r="L14" s="15"/>
      <c r="M14" s="15"/>
      <c r="N14" s="15"/>
    </row>
    <row r="15" spans="2:14" ht="19.5" customHeight="1" x14ac:dyDescent="0.15">
      <c r="B15" s="125">
        <v>1.3</v>
      </c>
      <c r="C15" s="207" t="str">
        <f>+'[7]PRESUPUESTO (2)'!C14</f>
        <v>OTROS</v>
      </c>
      <c r="D15" s="208"/>
      <c r="E15" s="208"/>
      <c r="F15" s="208"/>
      <c r="G15" s="209"/>
      <c r="I15" s="19" t="s">
        <v>56</v>
      </c>
      <c r="J15" s="15"/>
      <c r="K15" s="15"/>
      <c r="L15" s="15"/>
      <c r="M15" s="15"/>
      <c r="N15" s="15"/>
    </row>
    <row r="16" spans="2:14" ht="35.25" customHeight="1" x14ac:dyDescent="0.15">
      <c r="B16" s="39" t="s">
        <v>39</v>
      </c>
      <c r="C16" s="24" t="s">
        <v>101</v>
      </c>
      <c r="D16" s="55" t="s">
        <v>12</v>
      </c>
      <c r="E16" s="136">
        <v>10</v>
      </c>
      <c r="F16" s="100">
        <f>+'APU 1.3.1'!G46</f>
        <v>93748</v>
      </c>
      <c r="G16" s="156">
        <f>+E16*F16</f>
        <v>937480</v>
      </c>
      <c r="J16" s="15"/>
      <c r="K16" s="15"/>
      <c r="L16" s="15"/>
      <c r="M16" s="15"/>
      <c r="N16" s="15"/>
    </row>
    <row r="17" spans="2:14" s="16" customFormat="1" ht="16.5" customHeight="1" x14ac:dyDescent="0.2">
      <c r="B17" s="39" t="s">
        <v>100</v>
      </c>
      <c r="C17" s="24" t="s">
        <v>87</v>
      </c>
      <c r="D17" s="55" t="s">
        <v>59</v>
      </c>
      <c r="E17" s="120">
        <v>5</v>
      </c>
      <c r="F17" s="22">
        <f>+'APU 1.3.2'!G40</f>
        <v>107063</v>
      </c>
      <c r="G17" s="23">
        <f t="shared" si="0"/>
        <v>535315</v>
      </c>
      <c r="I17" s="29"/>
      <c r="J17" s="17"/>
      <c r="K17" s="17"/>
      <c r="L17" s="17"/>
      <c r="M17" s="17"/>
      <c r="N17" s="17"/>
    </row>
    <row r="18" spans="2:14" s="16" customFormat="1" ht="16.5" customHeight="1" thickBot="1" x14ac:dyDescent="0.25">
      <c r="B18" s="201" t="s">
        <v>82</v>
      </c>
      <c r="C18" s="202"/>
      <c r="D18" s="202"/>
      <c r="E18" s="202"/>
      <c r="F18" s="203"/>
      <c r="G18" s="128">
        <f>+SUM(G7:G17)</f>
        <v>16418991.578</v>
      </c>
      <c r="I18" s="29"/>
      <c r="J18" s="17" t="s">
        <v>56</v>
      </c>
      <c r="K18" s="17"/>
      <c r="L18" s="17"/>
      <c r="M18" s="17"/>
      <c r="N18" s="17"/>
    </row>
    <row r="19" spans="2:14" ht="43.5" customHeight="1" thickBot="1" x14ac:dyDescent="0.2">
      <c r="B19" s="58">
        <v>2</v>
      </c>
      <c r="C19" s="59" t="s">
        <v>61</v>
      </c>
      <c r="D19" s="200" t="s">
        <v>89</v>
      </c>
      <c r="E19" s="200"/>
      <c r="F19" s="200"/>
      <c r="G19" s="57">
        <f>SUM(G21:G30)</f>
        <v>22575472.119999997</v>
      </c>
    </row>
    <row r="20" spans="2:14" ht="16" x14ac:dyDescent="0.25">
      <c r="B20" s="114">
        <v>2.1</v>
      </c>
      <c r="C20" s="204" t="str">
        <f>+C7</f>
        <v>PRELIMINARES</v>
      </c>
      <c r="D20" s="205"/>
      <c r="E20" s="205"/>
      <c r="F20" s="205"/>
      <c r="G20" s="206"/>
      <c r="H20" s="20"/>
    </row>
    <row r="21" spans="2:14" ht="36.75" customHeight="1" x14ac:dyDescent="0.25">
      <c r="B21" s="39" t="s">
        <v>40</v>
      </c>
      <c r="C21" s="127" t="s">
        <v>96</v>
      </c>
      <c r="D21" s="55" t="s">
        <v>12</v>
      </c>
      <c r="E21" s="120">
        <f>(247/0.5)-12</f>
        <v>482</v>
      </c>
      <c r="F21" s="100">
        <f>+'APU 1.1.1'!G40</f>
        <v>8565</v>
      </c>
      <c r="G21" s="130">
        <f>+E21*F21</f>
        <v>4128330</v>
      </c>
      <c r="H21" s="20"/>
    </row>
    <row r="22" spans="2:14" ht="31" thickBot="1" x14ac:dyDescent="0.3">
      <c r="B22" s="39" t="s">
        <v>41</v>
      </c>
      <c r="C22" s="28" t="str">
        <f>+C9</f>
        <v>Extraccion manual de material de colmatacion, fango, arena, escombros, residuos solidos, material vegetal con 50% de agua contaminada</v>
      </c>
      <c r="D22" s="55" t="s">
        <v>7</v>
      </c>
      <c r="E22" s="120">
        <v>79.040000000000006</v>
      </c>
      <c r="F22" s="25">
        <f>+F9</f>
        <v>98141</v>
      </c>
      <c r="G22" s="26">
        <f t="shared" ref="G22" si="1">E22*F22</f>
        <v>7757064.6400000006</v>
      </c>
      <c r="H22" s="20"/>
    </row>
    <row r="23" spans="2:14" ht="18.75" customHeight="1" x14ac:dyDescent="0.25">
      <c r="B23" s="114">
        <v>2.2000000000000002</v>
      </c>
      <c r="C23" s="204" t="str">
        <f>+C10</f>
        <v>MOVIMIENTOS DE TIERRA</v>
      </c>
      <c r="D23" s="205"/>
      <c r="E23" s="205"/>
      <c r="F23" s="205"/>
      <c r="G23" s="206"/>
      <c r="H23" s="20"/>
    </row>
    <row r="24" spans="2:14" ht="51" customHeight="1" x14ac:dyDescent="0.25">
      <c r="B24" s="39" t="s">
        <v>120</v>
      </c>
      <c r="C24" s="24" t="str">
        <f>+C11</f>
        <v>Acarreo manual de material contaminado en carreta de llantas desde el sitio de acopio en superficie  hasta superficie de cargue  (incluye paleado del material).</v>
      </c>
      <c r="D24" s="55" t="s">
        <v>7</v>
      </c>
      <c r="E24" s="120">
        <v>79.040000000000006</v>
      </c>
      <c r="F24" s="22">
        <f>+F11</f>
        <v>38023</v>
      </c>
      <c r="G24" s="23">
        <f>+E24*F24</f>
        <v>3005337.9200000004</v>
      </c>
      <c r="H24" s="20"/>
    </row>
    <row r="25" spans="2:14" ht="29.25" customHeight="1" x14ac:dyDescent="0.2">
      <c r="B25" s="39" t="s">
        <v>42</v>
      </c>
      <c r="C25" s="24" t="str">
        <f>+C12</f>
        <v>Cargue de material contaminado con minicargador mecanico</v>
      </c>
      <c r="D25" s="55" t="s">
        <v>7</v>
      </c>
      <c r="E25" s="120">
        <v>79.040000000000006</v>
      </c>
      <c r="F25" s="22">
        <f>+F12</f>
        <v>12905</v>
      </c>
      <c r="G25" s="23">
        <f t="shared" ref="G25" si="2">E25*F25</f>
        <v>1020011.2000000001</v>
      </c>
      <c r="H25" s="21"/>
    </row>
    <row r="26" spans="2:14" ht="36" customHeight="1" x14ac:dyDescent="0.2">
      <c r="B26" s="39" t="s">
        <v>83</v>
      </c>
      <c r="C26" s="28" t="str">
        <f>+C13</f>
        <v xml:space="preserve">Transporte Material Contaminado en Volqueta senciila de 6 m3 a distancia de 2 Km fuera del perímetro urbano. </v>
      </c>
      <c r="D26" s="55" t="s">
        <v>7</v>
      </c>
      <c r="E26" s="122">
        <v>79.040000000000006</v>
      </c>
      <c r="F26" s="25">
        <f>+F13</f>
        <v>9784</v>
      </c>
      <c r="G26" s="26">
        <f>E26*F26</f>
        <v>773327.3600000001</v>
      </c>
      <c r="H26" s="21"/>
    </row>
    <row r="27" spans="2:14" ht="20.25" customHeight="1" x14ac:dyDescent="0.15">
      <c r="B27" s="129" t="s">
        <v>99</v>
      </c>
      <c r="C27" s="28" t="s">
        <v>95</v>
      </c>
      <c r="D27" s="55" t="s">
        <v>12</v>
      </c>
      <c r="E27" s="122">
        <f>+(247/0.5)</f>
        <v>494</v>
      </c>
      <c r="F27" s="100">
        <f>+'APU 1.2.4'!G40</f>
        <v>8565</v>
      </c>
      <c r="G27" s="26">
        <f>+E27*F27</f>
        <v>4231110</v>
      </c>
    </row>
    <row r="28" spans="2:14" x14ac:dyDescent="0.15">
      <c r="B28" s="125">
        <v>2.2999999999999998</v>
      </c>
      <c r="C28" s="207" t="str">
        <f>+C15</f>
        <v>OTROS</v>
      </c>
      <c r="D28" s="208"/>
      <c r="E28" s="208"/>
      <c r="F28" s="208"/>
      <c r="G28" s="209"/>
    </row>
    <row r="29" spans="2:14" ht="37.5" customHeight="1" x14ac:dyDescent="0.15">
      <c r="B29" s="39" t="s">
        <v>43</v>
      </c>
      <c r="C29" s="24" t="s">
        <v>101</v>
      </c>
      <c r="D29" s="55" t="s">
        <v>12</v>
      </c>
      <c r="E29" s="136">
        <v>12</v>
      </c>
      <c r="F29" s="157">
        <f>+F16</f>
        <v>93748</v>
      </c>
      <c r="G29" s="156">
        <f>+E29*F29</f>
        <v>1124976</v>
      </c>
    </row>
    <row r="30" spans="2:14" ht="15" x14ac:dyDescent="0.15">
      <c r="B30" s="113" t="s">
        <v>102</v>
      </c>
      <c r="C30" s="24" t="s">
        <v>87</v>
      </c>
      <c r="D30" s="55" t="s">
        <v>59</v>
      </c>
      <c r="E30" s="120">
        <v>5</v>
      </c>
      <c r="F30" s="22">
        <f>+F17</f>
        <v>107063</v>
      </c>
      <c r="G30" s="23">
        <f t="shared" ref="G30" si="3">E30*F30</f>
        <v>535315</v>
      </c>
    </row>
    <row r="31" spans="2:14" ht="24.75" customHeight="1" thickBot="1" x14ac:dyDescent="0.2">
      <c r="B31" s="201" t="s">
        <v>82</v>
      </c>
      <c r="C31" s="202"/>
      <c r="D31" s="202"/>
      <c r="E31" s="202"/>
      <c r="F31" s="203"/>
      <c r="G31" s="128">
        <f>+SUM(G20:G30)</f>
        <v>22575472.119999997</v>
      </c>
      <c r="I31" s="30"/>
    </row>
    <row r="32" spans="2:14" ht="50.25" customHeight="1" thickBot="1" x14ac:dyDescent="0.2">
      <c r="B32" s="58">
        <v>3</v>
      </c>
      <c r="C32" s="56" t="s">
        <v>62</v>
      </c>
      <c r="D32" s="199" t="s">
        <v>92</v>
      </c>
      <c r="E32" s="200"/>
      <c r="F32" s="200"/>
      <c r="G32" s="57">
        <f>SUM(G34:G43)</f>
        <v>17581918.43</v>
      </c>
      <c r="I32" s="30"/>
    </row>
    <row r="33" spans="2:9" ht="19.5" customHeight="1" x14ac:dyDescent="0.15">
      <c r="B33" s="114">
        <v>3.1</v>
      </c>
      <c r="C33" s="204" t="str">
        <f>+C20</f>
        <v>PRELIMINARES</v>
      </c>
      <c r="D33" s="205"/>
      <c r="E33" s="205"/>
      <c r="F33" s="205"/>
      <c r="G33" s="206"/>
      <c r="I33" s="30"/>
    </row>
    <row r="34" spans="2:9" ht="24.75" customHeight="1" x14ac:dyDescent="0.15">
      <c r="B34" s="39" t="s">
        <v>44</v>
      </c>
      <c r="C34" s="127" t="s">
        <v>96</v>
      </c>
      <c r="D34" s="55" t="s">
        <v>12</v>
      </c>
      <c r="E34" s="120">
        <f>+(197.7/0.5)-10</f>
        <v>385.4</v>
      </c>
      <c r="F34" s="100">
        <f>+'APU 1.1.1'!G40</f>
        <v>8565</v>
      </c>
      <c r="G34" s="26">
        <f>+E34*F34</f>
        <v>3300951</v>
      </c>
      <c r="I34" s="30"/>
    </row>
    <row r="35" spans="2:9" ht="40.5" customHeight="1" thickBot="1" x14ac:dyDescent="0.2">
      <c r="B35" s="39" t="s">
        <v>45</v>
      </c>
      <c r="C35" s="28" t="str">
        <f>+C22</f>
        <v>Extraccion manual de material de colmatacion, fango, arena, escombros, residuos solidos, material vegetal con 50% de agua contaminada</v>
      </c>
      <c r="D35" s="55" t="s">
        <v>7</v>
      </c>
      <c r="E35" s="120">
        <v>59.31</v>
      </c>
      <c r="F35" s="100">
        <f>+F22</f>
        <v>98141</v>
      </c>
      <c r="G35" s="130">
        <f t="shared" ref="G35" si="4">E35*F35</f>
        <v>5820742.71</v>
      </c>
      <c r="I35" s="30"/>
    </row>
    <row r="36" spans="2:9" ht="24" customHeight="1" x14ac:dyDescent="0.15">
      <c r="B36" s="114">
        <v>3.2</v>
      </c>
      <c r="C36" s="204" t="str">
        <f>+C23</f>
        <v>MOVIMIENTOS DE TIERRA</v>
      </c>
      <c r="D36" s="205"/>
      <c r="E36" s="205"/>
      <c r="F36" s="205"/>
      <c r="G36" s="206"/>
      <c r="I36" s="30"/>
    </row>
    <row r="37" spans="2:9" ht="30" x14ac:dyDescent="0.15">
      <c r="B37" s="39" t="s">
        <v>46</v>
      </c>
      <c r="C37" s="24" t="str">
        <f>+C11</f>
        <v>Acarreo manual de material contaminado en carreta de llantas desde el sitio de acopio en superficie  hasta superficie de cargue  (incluye paleado del material).</v>
      </c>
      <c r="D37" s="55" t="s">
        <v>7</v>
      </c>
      <c r="E37" s="120">
        <v>59.31</v>
      </c>
      <c r="F37" s="22">
        <f>+F24</f>
        <v>38023</v>
      </c>
      <c r="G37" s="23">
        <f>+E37*F37</f>
        <v>2255144.13</v>
      </c>
      <c r="I37" s="30"/>
    </row>
    <row r="38" spans="2:9" ht="19.5" customHeight="1" x14ac:dyDescent="0.15">
      <c r="B38" s="39" t="s">
        <v>47</v>
      </c>
      <c r="C38" s="24" t="str">
        <f>+C25</f>
        <v>Cargue de material contaminado con minicargador mecanico</v>
      </c>
      <c r="D38" s="55" t="s">
        <v>7</v>
      </c>
      <c r="E38" s="120">
        <v>59.31</v>
      </c>
      <c r="F38" s="22">
        <f>+F25</f>
        <v>12905</v>
      </c>
      <c r="G38" s="23">
        <f t="shared" ref="G38" si="5">E38*F38</f>
        <v>765395.55</v>
      </c>
    </row>
    <row r="39" spans="2:9" ht="19.5" customHeight="1" x14ac:dyDescent="0.15">
      <c r="B39" s="39" t="s">
        <v>84</v>
      </c>
      <c r="C39" s="28" t="str">
        <f>+C26</f>
        <v xml:space="preserve">Transporte Material Contaminado en Volqueta senciila de 6 m3 a distancia de 2 Km fuera del perímetro urbano. </v>
      </c>
      <c r="D39" s="55" t="s">
        <v>7</v>
      </c>
      <c r="E39" s="120">
        <v>59.31</v>
      </c>
      <c r="F39" s="25">
        <f>+F26</f>
        <v>9784</v>
      </c>
      <c r="G39" s="26">
        <f>E39*F39</f>
        <v>580289.04</v>
      </c>
    </row>
    <row r="40" spans="2:9" ht="15" x14ac:dyDescent="0.15">
      <c r="B40" s="39" t="s">
        <v>98</v>
      </c>
      <c r="C40" s="28" t="s">
        <v>95</v>
      </c>
      <c r="D40" s="55" t="s">
        <v>12</v>
      </c>
      <c r="E40" s="120">
        <f>+(197.7/0.5)</f>
        <v>395.4</v>
      </c>
      <c r="F40" s="100">
        <f>+'APU 1.2.4'!G40</f>
        <v>8565</v>
      </c>
      <c r="G40" s="135">
        <f>+E40*F40</f>
        <v>3386601</v>
      </c>
    </row>
    <row r="41" spans="2:9" x14ac:dyDescent="0.15">
      <c r="B41" s="125">
        <v>3.3</v>
      </c>
      <c r="C41" s="207" t="str">
        <f>+C28</f>
        <v>OTROS</v>
      </c>
      <c r="D41" s="208"/>
      <c r="E41" s="208"/>
      <c r="F41" s="208"/>
      <c r="G41" s="209"/>
    </row>
    <row r="42" spans="2:9" ht="30" x14ac:dyDescent="0.15">
      <c r="B42" s="39" t="s">
        <v>48</v>
      </c>
      <c r="C42" s="24" t="s">
        <v>101</v>
      </c>
      <c r="D42" s="55" t="s">
        <v>12</v>
      </c>
      <c r="E42" s="136">
        <v>10</v>
      </c>
      <c r="F42" s="157">
        <f>+F29</f>
        <v>93748</v>
      </c>
      <c r="G42" s="156">
        <f>+E42*F42</f>
        <v>937480</v>
      </c>
    </row>
    <row r="43" spans="2:9" ht="15" x14ac:dyDescent="0.15">
      <c r="B43" s="39" t="s">
        <v>103</v>
      </c>
      <c r="C43" s="24" t="s">
        <v>86</v>
      </c>
      <c r="D43" s="55" t="s">
        <v>59</v>
      </c>
      <c r="E43" s="120">
        <v>5</v>
      </c>
      <c r="F43" s="22">
        <f>+F30</f>
        <v>107063</v>
      </c>
      <c r="G43" s="23">
        <f t="shared" ref="G43" si="6">E43*F43</f>
        <v>535315</v>
      </c>
    </row>
    <row r="44" spans="2:9" ht="15" customHeight="1" thickBot="1" x14ac:dyDescent="0.2">
      <c r="B44" s="201" t="s">
        <v>82</v>
      </c>
      <c r="C44" s="202"/>
      <c r="D44" s="202"/>
      <c r="E44" s="202"/>
      <c r="F44" s="203"/>
      <c r="G44" s="128">
        <f>+SUM(G33:G43)</f>
        <v>17581918.43</v>
      </c>
    </row>
    <row r="45" spans="2:9" ht="46" thickBot="1" x14ac:dyDescent="0.2">
      <c r="B45" s="58">
        <v>4</v>
      </c>
      <c r="C45" s="56" t="s">
        <v>63</v>
      </c>
      <c r="D45" s="212" t="s">
        <v>90</v>
      </c>
      <c r="E45" s="213"/>
      <c r="F45" s="213"/>
      <c r="G45" s="57">
        <f>SUM(G47:G56)</f>
        <v>28025113.200000003</v>
      </c>
    </row>
    <row r="46" spans="2:9" x14ac:dyDescent="0.15">
      <c r="B46" s="114">
        <v>4.0999999999999996</v>
      </c>
      <c r="C46" s="204" t="str">
        <f>+C33</f>
        <v>PRELIMINARES</v>
      </c>
      <c r="D46" s="205"/>
      <c r="E46" s="205"/>
      <c r="F46" s="205"/>
      <c r="G46" s="206"/>
    </row>
    <row r="47" spans="2:9" ht="15" x14ac:dyDescent="0.15">
      <c r="B47" s="39" t="s">
        <v>49</v>
      </c>
      <c r="C47" s="127" t="s">
        <v>96</v>
      </c>
      <c r="D47" s="55" t="s">
        <v>12</v>
      </c>
      <c r="E47" s="120">
        <f>(270/0.5)-53</f>
        <v>487</v>
      </c>
      <c r="F47" s="100">
        <f>+'APU 1.1.1'!G40</f>
        <v>8565</v>
      </c>
      <c r="G47" s="26">
        <f>+E47*F47</f>
        <v>4171155</v>
      </c>
    </row>
    <row r="48" spans="2:9" ht="31" thickBot="1" x14ac:dyDescent="0.2">
      <c r="B48" s="39" t="s">
        <v>50</v>
      </c>
      <c r="C48" s="28" t="str">
        <f>+C35</f>
        <v>Extraccion manual de material de colmatacion, fango, arena, escombros, residuos solidos, material vegetal con 50% de agua contaminada</v>
      </c>
      <c r="D48" s="55" t="s">
        <v>7</v>
      </c>
      <c r="E48" s="121">
        <v>86.4</v>
      </c>
      <c r="F48" s="100">
        <f>+F35</f>
        <v>98141</v>
      </c>
      <c r="G48" s="26">
        <f t="shared" ref="G48" si="7">E48*F48</f>
        <v>8479382.4000000004</v>
      </c>
    </row>
    <row r="49" spans="2:9" ht="23.25" customHeight="1" x14ac:dyDescent="0.15">
      <c r="B49" s="114">
        <v>4.2</v>
      </c>
      <c r="C49" s="204" t="str">
        <f>+C36</f>
        <v>MOVIMIENTOS DE TIERRA</v>
      </c>
      <c r="D49" s="205"/>
      <c r="E49" s="205"/>
      <c r="F49" s="205"/>
      <c r="G49" s="206"/>
    </row>
    <row r="50" spans="2:9" ht="30" x14ac:dyDescent="0.15">
      <c r="B50" s="39" t="s">
        <v>51</v>
      </c>
      <c r="C50" s="24" t="str">
        <f>+C37</f>
        <v>Acarreo manual de material contaminado en carreta de llantas desde el sitio de acopio en superficie  hasta superficie de cargue  (incluye paleado del material).</v>
      </c>
      <c r="D50" s="55" t="s">
        <v>7</v>
      </c>
      <c r="E50" s="121">
        <f>+E48</f>
        <v>86.4</v>
      </c>
      <c r="F50" s="22">
        <f>+F37</f>
        <v>38023</v>
      </c>
      <c r="G50" s="23">
        <f>+E50*F50</f>
        <v>3285187.2</v>
      </c>
    </row>
    <row r="51" spans="2:9" ht="15" x14ac:dyDescent="0.15">
      <c r="B51" s="39" t="s">
        <v>52</v>
      </c>
      <c r="C51" s="24" t="str">
        <f t="shared" ref="C51" si="8">+C38</f>
        <v>Cargue de material contaminado con minicargador mecanico</v>
      </c>
      <c r="D51" s="55" t="s">
        <v>7</v>
      </c>
      <c r="E51" s="121">
        <f>+E50</f>
        <v>86.4</v>
      </c>
      <c r="F51" s="22">
        <f>+F38</f>
        <v>12905</v>
      </c>
      <c r="G51" s="23">
        <f t="shared" ref="G51" si="9">E51*F51</f>
        <v>1114992</v>
      </c>
    </row>
    <row r="52" spans="2:9" ht="30" x14ac:dyDescent="0.15">
      <c r="B52" s="115" t="s">
        <v>85</v>
      </c>
      <c r="C52" s="132" t="str">
        <f>+C39</f>
        <v xml:space="preserve">Transporte Material Contaminado en Volqueta senciila de 6 m3 a distancia de 2 Km fuera del perímetro urbano. </v>
      </c>
      <c r="D52" s="116" t="s">
        <v>7</v>
      </c>
      <c r="E52" s="131">
        <f>+E51</f>
        <v>86.4</v>
      </c>
      <c r="F52" s="133">
        <f>+F39</f>
        <v>9784</v>
      </c>
      <c r="G52" s="134">
        <f>E52*F52</f>
        <v>845337.60000000009</v>
      </c>
      <c r="I52" s="19" t="s">
        <v>57</v>
      </c>
    </row>
    <row r="53" spans="2:9" ht="16.5" customHeight="1" x14ac:dyDescent="0.15">
      <c r="B53" s="129" t="s">
        <v>97</v>
      </c>
      <c r="C53" s="28" t="s">
        <v>95</v>
      </c>
      <c r="D53" s="55" t="s">
        <v>12</v>
      </c>
      <c r="E53" s="121">
        <f>(270/0.5)</f>
        <v>540</v>
      </c>
      <c r="F53" s="100">
        <f>+'APU 1.2.4'!G40</f>
        <v>8565</v>
      </c>
      <c r="G53" s="26">
        <f>+E53*F53</f>
        <v>4625100</v>
      </c>
    </row>
    <row r="54" spans="2:9" x14ac:dyDescent="0.15">
      <c r="B54" s="125">
        <v>4.3</v>
      </c>
      <c r="C54" s="207" t="str">
        <f>+C41</f>
        <v>OTROS</v>
      </c>
      <c r="D54" s="208"/>
      <c r="E54" s="208"/>
      <c r="F54" s="208"/>
      <c r="G54" s="209"/>
    </row>
    <row r="55" spans="2:9" ht="30" x14ac:dyDescent="0.15">
      <c r="B55" s="39" t="s">
        <v>58</v>
      </c>
      <c r="C55" s="24" t="s">
        <v>101</v>
      </c>
      <c r="D55" s="55" t="s">
        <v>12</v>
      </c>
      <c r="E55" s="136">
        <v>53</v>
      </c>
      <c r="F55" s="157">
        <f>+F42</f>
        <v>93748</v>
      </c>
      <c r="G55" s="156">
        <f>+E55*F55</f>
        <v>4968644</v>
      </c>
    </row>
    <row r="56" spans="2:9" ht="16" thickBot="1" x14ac:dyDescent="0.2">
      <c r="B56" s="115" t="s">
        <v>104</v>
      </c>
      <c r="C56" s="38" t="s">
        <v>87</v>
      </c>
      <c r="D56" s="116" t="s">
        <v>59</v>
      </c>
      <c r="E56" s="124">
        <v>5</v>
      </c>
      <c r="F56" s="117">
        <f>+F43</f>
        <v>107063</v>
      </c>
      <c r="G56" s="118">
        <f t="shared" ref="G56" si="10">E56*F56</f>
        <v>535315</v>
      </c>
    </row>
    <row r="57" spans="2:9" ht="18.75" customHeight="1" thickBot="1" x14ac:dyDescent="0.2">
      <c r="B57" s="210" t="s">
        <v>82</v>
      </c>
      <c r="C57" s="211"/>
      <c r="D57" s="211"/>
      <c r="E57" s="211"/>
      <c r="F57" s="211"/>
      <c r="G57" s="123">
        <f>+SUM(G46:G56)</f>
        <v>28025113.200000003</v>
      </c>
    </row>
    <row r="58" spans="2:9" ht="15" thickBot="1" x14ac:dyDescent="0.2">
      <c r="B58" s="179"/>
      <c r="C58" s="180"/>
      <c r="D58" s="180"/>
      <c r="E58" s="180"/>
      <c r="F58" s="180"/>
      <c r="G58" s="181"/>
    </row>
    <row r="59" spans="2:9" ht="15" x14ac:dyDescent="0.15">
      <c r="B59" s="41"/>
      <c r="C59" s="42" t="s">
        <v>34</v>
      </c>
      <c r="D59" s="43"/>
      <c r="E59" s="43"/>
      <c r="F59" s="48"/>
      <c r="G59" s="49">
        <f>+SUM(G6+G19+G32+G45)</f>
        <v>84601495.328000009</v>
      </c>
    </row>
    <row r="60" spans="2:9" ht="15" x14ac:dyDescent="0.15">
      <c r="B60" s="44"/>
      <c r="C60" s="45" t="s">
        <v>8</v>
      </c>
      <c r="D60" s="45"/>
      <c r="E60" s="45"/>
      <c r="F60" s="51">
        <v>0.24</v>
      </c>
      <c r="G60" s="53">
        <f>+F60*G59</f>
        <v>20304358.87872</v>
      </c>
    </row>
    <row r="61" spans="2:9" ht="15" x14ac:dyDescent="0.15">
      <c r="B61" s="44"/>
      <c r="C61" s="45" t="s">
        <v>54</v>
      </c>
      <c r="D61" s="45"/>
      <c r="E61" s="45"/>
      <c r="F61" s="51">
        <v>0.04</v>
      </c>
      <c r="G61" s="53">
        <f>+F61*G59</f>
        <v>3384059.8131200005</v>
      </c>
    </row>
    <row r="62" spans="2:9" ht="16" thickBot="1" x14ac:dyDescent="0.2">
      <c r="B62" s="46"/>
      <c r="C62" s="47" t="s">
        <v>9</v>
      </c>
      <c r="D62" s="47"/>
      <c r="E62" s="47"/>
      <c r="F62" s="52">
        <v>0.02</v>
      </c>
      <c r="G62" s="53">
        <f>+F62*G59</f>
        <v>1692029.9065600003</v>
      </c>
    </row>
    <row r="63" spans="2:9" ht="16" thickBot="1" x14ac:dyDescent="0.2">
      <c r="B63" s="40"/>
      <c r="C63" s="54" t="s">
        <v>33</v>
      </c>
      <c r="D63" s="176"/>
      <c r="E63" s="177"/>
      <c r="F63" s="178"/>
      <c r="G63" s="50">
        <f>+SUM(G59:G62)</f>
        <v>109981943.92640002</v>
      </c>
    </row>
    <row r="64" spans="2:9" x14ac:dyDescent="0.15">
      <c r="B64" s="170"/>
      <c r="C64" s="171"/>
      <c r="D64" s="172"/>
      <c r="E64" s="173"/>
      <c r="F64" s="171"/>
      <c r="G64" s="174"/>
    </row>
    <row r="65" spans="2:7" ht="16" x14ac:dyDescent="0.15">
      <c r="B65" s="158"/>
      <c r="C65" s="160"/>
      <c r="D65" s="161"/>
      <c r="E65" s="161"/>
      <c r="G65" s="159"/>
    </row>
    <row r="66" spans="2:7" ht="16" x14ac:dyDescent="0.15">
      <c r="B66" s="158"/>
      <c r="C66" s="160"/>
      <c r="D66" s="161"/>
      <c r="E66" s="161"/>
      <c r="G66" s="159"/>
    </row>
    <row r="67" spans="2:7" ht="16" x14ac:dyDescent="0.15">
      <c r="B67" s="158"/>
      <c r="C67" s="162"/>
      <c r="D67" s="163"/>
      <c r="E67" s="161"/>
      <c r="G67" s="159"/>
    </row>
    <row r="68" spans="2:7" ht="16" x14ac:dyDescent="0.15">
      <c r="B68" s="158"/>
      <c r="C68" s="164"/>
      <c r="D68" s="163"/>
      <c r="E68" s="165"/>
      <c r="G68" s="159"/>
    </row>
    <row r="69" spans="2:7" ht="16" x14ac:dyDescent="0.15">
      <c r="B69" s="158"/>
      <c r="C69" s="166"/>
      <c r="D69" s="163"/>
      <c r="E69" s="165"/>
      <c r="G69" s="159"/>
    </row>
    <row r="70" spans="2:7" ht="16" x14ac:dyDescent="0.15">
      <c r="B70" s="158"/>
      <c r="C70" s="166"/>
      <c r="D70" s="163"/>
      <c r="E70" s="165"/>
      <c r="G70" s="159"/>
    </row>
    <row r="71" spans="2:7" x14ac:dyDescent="0.15">
      <c r="B71" s="158"/>
      <c r="G71" s="159"/>
    </row>
    <row r="72" spans="2:7" ht="15" thickBot="1" x14ac:dyDescent="0.2">
      <c r="B72" s="167"/>
      <c r="C72" s="168"/>
      <c r="D72" s="175"/>
      <c r="E72" s="119"/>
      <c r="F72" s="168"/>
      <c r="G72" s="169"/>
    </row>
    <row r="74" spans="2:7" x14ac:dyDescent="0.15">
      <c r="C74" s="13" t="s">
        <v>56</v>
      </c>
    </row>
  </sheetData>
  <mergeCells count="31">
    <mergeCell ref="C49:G49"/>
    <mergeCell ref="C54:G54"/>
    <mergeCell ref="B31:F31"/>
    <mergeCell ref="B44:F44"/>
    <mergeCell ref="B57:F57"/>
    <mergeCell ref="C33:G33"/>
    <mergeCell ref="C46:G46"/>
    <mergeCell ref="C41:G41"/>
    <mergeCell ref="D45:F45"/>
    <mergeCell ref="C10:G10"/>
    <mergeCell ref="C15:G15"/>
    <mergeCell ref="C23:G23"/>
    <mergeCell ref="C28:G28"/>
    <mergeCell ref="C36:G36"/>
    <mergeCell ref="D32:F32"/>
    <mergeCell ref="D63:F63"/>
    <mergeCell ref="B58:G58"/>
    <mergeCell ref="B1:G1"/>
    <mergeCell ref="B2:G2"/>
    <mergeCell ref="B3:G3"/>
    <mergeCell ref="B4:B5"/>
    <mergeCell ref="C4:C5"/>
    <mergeCell ref="D4:D5"/>
    <mergeCell ref="E4:E5"/>
    <mergeCell ref="F4:F5"/>
    <mergeCell ref="G4:G5"/>
    <mergeCell ref="D6:F6"/>
    <mergeCell ref="D19:F19"/>
    <mergeCell ref="B18:F18"/>
    <mergeCell ref="C7:G7"/>
    <mergeCell ref="C20:G20"/>
  </mergeCells>
  <pageMargins left="0.23622047244094491" right="0.23622047244094491" top="0.74803149606299213" bottom="0.74803149606299213" header="0.31496062992125984" footer="0.31496062992125984"/>
  <pageSetup scale="64" fitToHeight="0" orientation="portrait" r:id="rId1"/>
  <headerFooter alignWithMargins="0">
    <oddFooter>&amp;R&amp;P de &amp;N</oddFooter>
  </headerFooter>
  <ignoredErrors>
    <ignoredError sqref="C3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F0F70-7448-457E-89BC-CF8F04C3EB28}">
  <sheetPr>
    <pageSetUpPr fitToPage="1"/>
  </sheetPr>
  <dimension ref="B1:J199"/>
  <sheetViews>
    <sheetView topLeftCell="A174" zoomScale="87" zoomScaleNormal="100" zoomScaleSheetLayoutView="106" workbookViewId="0">
      <selection activeCell="K193" sqref="K193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3.6640625" bestFit="1" customWidth="1"/>
    <col min="7" max="7" width="16.1640625" style="31" customWidth="1"/>
    <col min="8" max="8" width="3.6640625" customWidth="1"/>
    <col min="9" max="9" width="14.5" customWidth="1"/>
  </cols>
  <sheetData>
    <row r="1" spans="2:7" ht="16" thickBot="1" x14ac:dyDescent="0.25"/>
    <row r="2" spans="2:7" ht="15" customHeight="1" x14ac:dyDescent="0.2">
      <c r="B2" s="244" t="s">
        <v>10</v>
      </c>
      <c r="C2" s="245"/>
      <c r="D2" s="245"/>
      <c r="E2" s="245"/>
      <c r="F2" s="245"/>
      <c r="G2" s="246"/>
    </row>
    <row r="3" spans="2:7" ht="15" customHeight="1" x14ac:dyDescent="0.2">
      <c r="B3" s="247"/>
      <c r="C3" s="248"/>
      <c r="D3" s="248"/>
      <c r="E3" s="248"/>
      <c r="F3" s="248"/>
      <c r="G3" s="249"/>
    </row>
    <row r="4" spans="2:7" ht="28.5" customHeight="1" x14ac:dyDescent="0.2">
      <c r="B4" s="250"/>
      <c r="C4" s="253" t="s">
        <v>31</v>
      </c>
      <c r="D4" s="254"/>
      <c r="E4" s="254"/>
      <c r="F4" s="254"/>
      <c r="G4" s="255"/>
    </row>
    <row r="5" spans="2:7" ht="28.25" customHeight="1" x14ac:dyDescent="0.2">
      <c r="B5" s="251"/>
      <c r="C5" s="256"/>
      <c r="D5" s="257"/>
      <c r="E5" s="257"/>
      <c r="F5" s="257"/>
      <c r="G5" s="258"/>
    </row>
    <row r="6" spans="2:7" ht="21" customHeight="1" x14ac:dyDescent="0.2">
      <c r="B6" s="252"/>
      <c r="C6" s="259"/>
      <c r="D6" s="260"/>
      <c r="E6" s="260"/>
      <c r="F6" s="260"/>
      <c r="G6" s="261"/>
    </row>
    <row r="7" spans="2:7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</row>
    <row r="8" spans="2:7" ht="15" customHeight="1" x14ac:dyDescent="0.2">
      <c r="B8" s="262"/>
      <c r="C8" s="263"/>
      <c r="D8" s="263"/>
      <c r="E8" s="263"/>
      <c r="F8" s="263"/>
      <c r="G8" s="264"/>
    </row>
    <row r="9" spans="2:7" ht="11.25" customHeight="1" x14ac:dyDescent="0.2">
      <c r="B9" s="262"/>
      <c r="C9" s="263"/>
      <c r="D9" s="263"/>
      <c r="E9" s="263"/>
      <c r="F9" s="263"/>
      <c r="G9" s="264"/>
    </row>
    <row r="10" spans="2:7" ht="14.25" customHeight="1" x14ac:dyDescent="0.2">
      <c r="B10" s="262"/>
      <c r="C10" s="263"/>
      <c r="D10" s="263"/>
      <c r="E10" s="263"/>
      <c r="F10" s="263"/>
      <c r="G10" s="264"/>
    </row>
    <row r="11" spans="2:7" ht="15" customHeight="1" x14ac:dyDescent="0.2">
      <c r="B11" s="1"/>
      <c r="C11" s="2"/>
      <c r="D11" s="2"/>
      <c r="E11" s="2"/>
      <c r="F11" s="2"/>
      <c r="G11" s="32"/>
    </row>
    <row r="12" spans="2:7" ht="15" customHeight="1" x14ac:dyDescent="0.2">
      <c r="B12" s="230"/>
      <c r="C12" s="231"/>
      <c r="D12" s="231"/>
      <c r="E12" s="231"/>
      <c r="F12" s="231"/>
      <c r="G12" s="232"/>
    </row>
    <row r="13" spans="2:7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</row>
    <row r="14" spans="2:7" ht="14" customHeight="1" x14ac:dyDescent="0.2">
      <c r="B14" s="234" t="str">
        <f>+PRESUPUESTO!B8</f>
        <v>1.1.1</v>
      </c>
      <c r="C14" s="236" t="str">
        <f>+PRESUPUESTO!C8</f>
        <v>Remoción de tapas en concreto reforzado</v>
      </c>
      <c r="D14" s="237"/>
      <c r="E14" s="237"/>
      <c r="F14" s="238"/>
      <c r="G14" s="242" t="s">
        <v>12</v>
      </c>
    </row>
    <row r="15" spans="2:7" ht="36.75" customHeight="1" x14ac:dyDescent="0.2">
      <c r="B15" s="235"/>
      <c r="C15" s="239"/>
      <c r="D15" s="240"/>
      <c r="E15" s="240"/>
      <c r="F15" s="241"/>
      <c r="G15" s="243"/>
    </row>
    <row r="16" spans="2:7" x14ac:dyDescent="0.2">
      <c r="B16" s="73"/>
      <c r="C16" s="74"/>
      <c r="D16" s="74"/>
      <c r="E16" s="74"/>
      <c r="F16" s="74"/>
      <c r="G16" s="91"/>
    </row>
    <row r="17" spans="2:7" x14ac:dyDescent="0.2">
      <c r="B17" s="60" t="s">
        <v>13</v>
      </c>
      <c r="C17" s="61"/>
      <c r="D17" s="75"/>
      <c r="E17" s="75"/>
      <c r="F17" s="75"/>
      <c r="G17" s="92"/>
    </row>
    <row r="18" spans="2:7" x14ac:dyDescent="0.2">
      <c r="B18" s="76" t="s">
        <v>14</v>
      </c>
      <c r="C18" s="77" t="s">
        <v>15</v>
      </c>
      <c r="D18" s="77" t="s">
        <v>16</v>
      </c>
      <c r="E18" s="77" t="s">
        <v>73</v>
      </c>
      <c r="F18" s="77" t="s">
        <v>27</v>
      </c>
      <c r="G18" s="78" t="s">
        <v>18</v>
      </c>
    </row>
    <row r="19" spans="2:7" x14ac:dyDescent="0.2">
      <c r="B19" s="62"/>
      <c r="C19" s="83"/>
      <c r="D19" s="93"/>
      <c r="E19" s="94"/>
      <c r="F19" s="84"/>
      <c r="G19" s="85"/>
    </row>
    <row r="20" spans="2:7" x14ac:dyDescent="0.2">
      <c r="B20" s="86"/>
      <c r="C20" s="66"/>
      <c r="D20" s="65"/>
      <c r="E20" s="63"/>
      <c r="F20" s="66"/>
      <c r="G20" s="85"/>
    </row>
    <row r="21" spans="2:7" x14ac:dyDescent="0.2">
      <c r="B21" s="79"/>
      <c r="C21" s="75"/>
      <c r="D21" s="75"/>
      <c r="E21" s="80"/>
      <c r="F21" s="81" t="s">
        <v>20</v>
      </c>
      <c r="G21" s="87">
        <f>ROUND(SUM(G19:G20),0)</f>
        <v>0</v>
      </c>
    </row>
    <row r="22" spans="2:7" x14ac:dyDescent="0.2">
      <c r="B22" s="60" t="s">
        <v>21</v>
      </c>
      <c r="C22" s="61"/>
      <c r="D22" s="61"/>
      <c r="E22" s="75"/>
      <c r="F22" s="75"/>
      <c r="G22" s="92"/>
    </row>
    <row r="23" spans="2:7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</row>
    <row r="24" spans="2:7" ht="13.5" customHeight="1" x14ac:dyDescent="0.2">
      <c r="B24" s="228"/>
      <c r="C24" s="229"/>
      <c r="D24" s="65"/>
      <c r="E24" s="63"/>
      <c r="F24" s="66"/>
      <c r="G24" s="85"/>
    </row>
    <row r="25" spans="2:7" x14ac:dyDescent="0.2">
      <c r="B25" s="223"/>
      <c r="C25" s="224"/>
      <c r="D25" s="65"/>
      <c r="E25" s="63"/>
      <c r="F25" s="66"/>
      <c r="G25" s="85"/>
    </row>
    <row r="26" spans="2:7" x14ac:dyDescent="0.2">
      <c r="B26" s="223"/>
      <c r="C26" s="224"/>
      <c r="D26" s="65"/>
      <c r="E26" s="63"/>
      <c r="F26" s="66"/>
      <c r="G26" s="85"/>
    </row>
    <row r="27" spans="2:7" x14ac:dyDescent="0.2">
      <c r="B27" s="79"/>
      <c r="C27" s="75"/>
      <c r="D27" s="75"/>
      <c r="E27" s="80"/>
      <c r="F27" s="81" t="s">
        <v>20</v>
      </c>
      <c r="G27" s="88">
        <f>ROUND(SUM(G24:G26),0)</f>
        <v>0</v>
      </c>
    </row>
    <row r="28" spans="2:7" x14ac:dyDescent="0.2">
      <c r="B28" s="60" t="s">
        <v>24</v>
      </c>
      <c r="C28" s="61"/>
      <c r="D28" s="61"/>
      <c r="E28" s="75"/>
      <c r="F28" s="75"/>
      <c r="G28" s="92"/>
    </row>
    <row r="29" spans="2:7" x14ac:dyDescent="0.2">
      <c r="B29" s="226" t="s">
        <v>14</v>
      </c>
      <c r="C29" s="227"/>
      <c r="D29" s="77" t="s">
        <v>76</v>
      </c>
      <c r="E29" s="77" t="s">
        <v>26</v>
      </c>
      <c r="F29" s="77" t="s">
        <v>77</v>
      </c>
      <c r="G29" s="95" t="s">
        <v>23</v>
      </c>
    </row>
    <row r="30" spans="2:7" x14ac:dyDescent="0.2">
      <c r="B30" s="223"/>
      <c r="C30" s="224"/>
      <c r="D30" s="65"/>
      <c r="E30" s="67"/>
      <c r="F30" s="66"/>
      <c r="G30" s="85">
        <f>+F30*E30</f>
        <v>0</v>
      </c>
    </row>
    <row r="31" spans="2:7" x14ac:dyDescent="0.2">
      <c r="B31" s="223"/>
      <c r="C31" s="224"/>
      <c r="D31" s="68"/>
      <c r="E31" s="69"/>
      <c r="F31" s="64"/>
      <c r="G31" s="85"/>
    </row>
    <row r="32" spans="2:7" x14ac:dyDescent="0.2">
      <c r="B32" s="79"/>
      <c r="C32" s="75"/>
      <c r="D32" s="75"/>
      <c r="E32" s="80"/>
      <c r="F32" s="81" t="s">
        <v>20</v>
      </c>
      <c r="G32" s="87">
        <f>ROUND(SUM(G30),0)</f>
        <v>0</v>
      </c>
    </row>
    <row r="33" spans="2:10" x14ac:dyDescent="0.2">
      <c r="B33" s="60" t="s">
        <v>28</v>
      </c>
      <c r="C33" s="61"/>
      <c r="D33" s="61"/>
      <c r="E33" s="75"/>
      <c r="F33" s="75"/>
      <c r="G33" s="92"/>
    </row>
    <row r="34" spans="2:10" x14ac:dyDescent="0.2">
      <c r="B34" s="225" t="s">
        <v>14</v>
      </c>
      <c r="C34" s="214" t="s">
        <v>15</v>
      </c>
      <c r="D34" s="214" t="s">
        <v>29</v>
      </c>
      <c r="E34" s="82" t="s">
        <v>32</v>
      </c>
      <c r="F34" s="214" t="s">
        <v>27</v>
      </c>
      <c r="G34" s="215" t="s">
        <v>23</v>
      </c>
      <c r="J34" t="s">
        <v>56</v>
      </c>
    </row>
    <row r="35" spans="2:10" x14ac:dyDescent="0.2">
      <c r="B35" s="225"/>
      <c r="C35" s="214"/>
      <c r="D35" s="214"/>
      <c r="E35" s="99">
        <v>1.8344</v>
      </c>
      <c r="F35" s="214"/>
      <c r="G35" s="215"/>
    </row>
    <row r="36" spans="2:10" x14ac:dyDescent="0.2">
      <c r="B36" s="70" t="s">
        <v>81</v>
      </c>
      <c r="C36" s="66">
        <v>2</v>
      </c>
      <c r="D36" s="71">
        <f>+'APU 1.2.2'!D36</f>
        <v>58364</v>
      </c>
      <c r="E36" s="71">
        <f>+D36*E35</f>
        <v>107062.9216</v>
      </c>
      <c r="F36" s="66">
        <v>25</v>
      </c>
      <c r="G36" s="89">
        <f>(C36*E36)/F36</f>
        <v>8565.0337280000003</v>
      </c>
    </row>
    <row r="37" spans="2:10" x14ac:dyDescent="0.2">
      <c r="B37" s="70"/>
      <c r="C37" s="66"/>
      <c r="D37" s="63"/>
      <c r="E37" s="63"/>
      <c r="F37" s="66"/>
      <c r="G37" s="89"/>
    </row>
    <row r="38" spans="2:10" x14ac:dyDescent="0.2">
      <c r="B38" s="60"/>
      <c r="C38" s="61"/>
      <c r="D38" s="61"/>
      <c r="E38" s="75"/>
      <c r="F38" s="81" t="s">
        <v>20</v>
      </c>
      <c r="G38" s="88">
        <f>ROUND(SUM(G36:G37),0)</f>
        <v>8565</v>
      </c>
    </row>
    <row r="39" spans="2:10" x14ac:dyDescent="0.2">
      <c r="B39" s="60"/>
      <c r="C39" s="61"/>
      <c r="D39" s="61"/>
      <c r="E39" s="75"/>
      <c r="F39" s="75"/>
      <c r="G39" s="92"/>
    </row>
    <row r="40" spans="2:10" x14ac:dyDescent="0.2">
      <c r="B40" s="79"/>
      <c r="C40" s="75"/>
      <c r="D40" s="75"/>
      <c r="E40" s="98" t="s">
        <v>30</v>
      </c>
      <c r="F40" s="96"/>
      <c r="G40" s="97">
        <f>ROUND(G21+G27+G32+G38,0)</f>
        <v>8565</v>
      </c>
    </row>
    <row r="41" spans="2:10" x14ac:dyDescent="0.2">
      <c r="B41" s="3"/>
      <c r="C41" s="4"/>
      <c r="D41" s="101"/>
      <c r="E41" s="101"/>
      <c r="F41" s="101"/>
      <c r="G41" s="102"/>
    </row>
    <row r="42" spans="2:10" x14ac:dyDescent="0.2">
      <c r="B42" s="103"/>
      <c r="C42" s="104"/>
      <c r="D42" s="104"/>
      <c r="E42" s="104"/>
      <c r="F42" s="105"/>
      <c r="G42" s="106"/>
    </row>
    <row r="43" spans="2:10" x14ac:dyDescent="0.2">
      <c r="B43" s="107"/>
      <c r="C43" s="108"/>
      <c r="D43" s="108"/>
      <c r="E43" s="108"/>
      <c r="F43" s="108"/>
      <c r="G43" s="109"/>
    </row>
    <row r="44" spans="2:10" x14ac:dyDescent="0.2">
      <c r="B44" s="216"/>
      <c r="C44" s="217"/>
      <c r="D44" s="217"/>
      <c r="E44" s="217"/>
      <c r="F44" s="217"/>
      <c r="G44" s="218"/>
    </row>
    <row r="45" spans="2:10" x14ac:dyDescent="0.2">
      <c r="B45" s="219"/>
      <c r="C45" s="220"/>
      <c r="D45" s="220"/>
      <c r="E45" s="220"/>
      <c r="F45" s="220"/>
      <c r="G45" s="221"/>
    </row>
    <row r="46" spans="2:10" ht="16" thickBot="1" x14ac:dyDescent="0.25">
      <c r="B46" s="110"/>
      <c r="C46" s="222"/>
      <c r="D46" s="222"/>
      <c r="E46" s="222"/>
      <c r="F46" s="111"/>
      <c r="G46" s="112"/>
    </row>
    <row r="53" spans="2:7" ht="16" thickBot="1" x14ac:dyDescent="0.25"/>
    <row r="54" spans="2:7" x14ac:dyDescent="0.2">
      <c r="B54" s="244" t="s">
        <v>10</v>
      </c>
      <c r="C54" s="245"/>
      <c r="D54" s="245"/>
      <c r="E54" s="245"/>
      <c r="F54" s="245"/>
      <c r="G54" s="246"/>
    </row>
    <row r="55" spans="2:7" x14ac:dyDescent="0.2">
      <c r="B55" s="247"/>
      <c r="C55" s="248"/>
      <c r="D55" s="248"/>
      <c r="E55" s="248"/>
      <c r="F55" s="248"/>
      <c r="G55" s="249"/>
    </row>
    <row r="56" spans="2:7" x14ac:dyDescent="0.2">
      <c r="B56" s="250"/>
      <c r="C56" s="253" t="s">
        <v>31</v>
      </c>
      <c r="D56" s="254"/>
      <c r="E56" s="254"/>
      <c r="F56" s="254"/>
      <c r="G56" s="255"/>
    </row>
    <row r="57" spans="2:7" x14ac:dyDescent="0.2">
      <c r="B57" s="251"/>
      <c r="C57" s="256"/>
      <c r="D57" s="257"/>
      <c r="E57" s="257"/>
      <c r="F57" s="257"/>
      <c r="G57" s="258"/>
    </row>
    <row r="58" spans="2:7" ht="45" customHeight="1" x14ac:dyDescent="0.2">
      <c r="B58" s="252"/>
      <c r="C58" s="259"/>
      <c r="D58" s="260"/>
      <c r="E58" s="260"/>
      <c r="F58" s="260"/>
      <c r="G58" s="261"/>
    </row>
    <row r="59" spans="2:7" x14ac:dyDescent="0.2">
      <c r="B59" s="262" t="s">
        <v>11</v>
      </c>
      <c r="C59" s="263" t="str">
        <f>+C7</f>
        <v>LIMPIEZA Y MATENIMIENTO DE BOX CULVERTS CON TAPAS, PARA EL MANEJO Y DRENAJE DE AGUAS PLUVIABLES, EN LA ZONA URBANA DEL MUNICIPIO DE LA APARTADA, CÓRDOBA.</v>
      </c>
      <c r="D59" s="263"/>
      <c r="E59" s="263"/>
      <c r="F59" s="263"/>
      <c r="G59" s="264"/>
    </row>
    <row r="60" spans="2:7" x14ac:dyDescent="0.2">
      <c r="B60" s="262"/>
      <c r="C60" s="263"/>
      <c r="D60" s="263"/>
      <c r="E60" s="263"/>
      <c r="F60" s="263"/>
      <c r="G60" s="264"/>
    </row>
    <row r="61" spans="2:7" x14ac:dyDescent="0.2">
      <c r="B61" s="262"/>
      <c r="C61" s="263"/>
      <c r="D61" s="263"/>
      <c r="E61" s="263"/>
      <c r="F61" s="263"/>
      <c r="G61" s="264"/>
    </row>
    <row r="62" spans="2:7" x14ac:dyDescent="0.2">
      <c r="B62" s="262"/>
      <c r="C62" s="263"/>
      <c r="D62" s="263"/>
      <c r="E62" s="263"/>
      <c r="F62" s="263"/>
      <c r="G62" s="264"/>
    </row>
    <row r="63" spans="2:7" x14ac:dyDescent="0.2">
      <c r="B63" s="1"/>
      <c r="C63" s="2"/>
      <c r="D63" s="2"/>
      <c r="E63" s="2"/>
      <c r="F63" s="2"/>
      <c r="G63" s="32"/>
    </row>
    <row r="64" spans="2:7" x14ac:dyDescent="0.2">
      <c r="B64" s="230"/>
      <c r="C64" s="231"/>
      <c r="D64" s="231"/>
      <c r="E64" s="231"/>
      <c r="F64" s="231"/>
      <c r="G64" s="232"/>
    </row>
    <row r="65" spans="2:7" x14ac:dyDescent="0.2">
      <c r="B65" s="72" t="s">
        <v>1</v>
      </c>
      <c r="C65" s="233" t="s">
        <v>2</v>
      </c>
      <c r="D65" s="233"/>
      <c r="E65" s="233"/>
      <c r="F65" s="233"/>
      <c r="G65" s="90" t="s">
        <v>12</v>
      </c>
    </row>
    <row r="66" spans="2:7" x14ac:dyDescent="0.2">
      <c r="B66" s="234" t="str">
        <f>+PRESUPUESTO!B21</f>
        <v>2.1.1</v>
      </c>
      <c r="C66" s="236" t="str">
        <f>+C14</f>
        <v>Remoción de tapas en concreto reforzado</v>
      </c>
      <c r="D66" s="237"/>
      <c r="E66" s="237"/>
      <c r="F66" s="238"/>
      <c r="G66" s="242" t="s">
        <v>12</v>
      </c>
    </row>
    <row r="67" spans="2:7" x14ac:dyDescent="0.2">
      <c r="B67" s="235"/>
      <c r="C67" s="239"/>
      <c r="D67" s="240"/>
      <c r="E67" s="240"/>
      <c r="F67" s="241"/>
      <c r="G67" s="243"/>
    </row>
    <row r="68" spans="2:7" x14ac:dyDescent="0.2">
      <c r="B68" s="73"/>
      <c r="C68" s="74"/>
      <c r="D68" s="74"/>
      <c r="E68" s="74"/>
      <c r="F68" s="74"/>
      <c r="G68" s="91"/>
    </row>
    <row r="69" spans="2:7" x14ac:dyDescent="0.2">
      <c r="B69" s="60" t="s">
        <v>13</v>
      </c>
      <c r="C69" s="61"/>
      <c r="D69" s="75"/>
      <c r="E69" s="75"/>
      <c r="F69" s="75"/>
      <c r="G69" s="92"/>
    </row>
    <row r="70" spans="2:7" x14ac:dyDescent="0.2">
      <c r="B70" s="76" t="s">
        <v>14</v>
      </c>
      <c r="C70" s="77" t="s">
        <v>15</v>
      </c>
      <c r="D70" s="77" t="s">
        <v>16</v>
      </c>
      <c r="E70" s="77" t="s">
        <v>73</v>
      </c>
      <c r="F70" s="77" t="s">
        <v>27</v>
      </c>
      <c r="G70" s="78" t="s">
        <v>18</v>
      </c>
    </row>
    <row r="71" spans="2:7" x14ac:dyDescent="0.2">
      <c r="B71" s="62"/>
      <c r="C71" s="83"/>
      <c r="D71" s="93"/>
      <c r="E71" s="94"/>
      <c r="F71" s="84"/>
      <c r="G71" s="85"/>
    </row>
    <row r="72" spans="2:7" x14ac:dyDescent="0.2">
      <c r="B72" s="86"/>
      <c r="C72" s="66"/>
      <c r="D72" s="65"/>
      <c r="E72" s="63"/>
      <c r="F72" s="66"/>
      <c r="G72" s="85"/>
    </row>
    <row r="73" spans="2:7" x14ac:dyDescent="0.2">
      <c r="B73" s="79"/>
      <c r="C73" s="75"/>
      <c r="D73" s="75"/>
      <c r="E73" s="80"/>
      <c r="F73" s="81" t="s">
        <v>20</v>
      </c>
      <c r="G73" s="87">
        <f>ROUND(SUM(G71:G72),0)</f>
        <v>0</v>
      </c>
    </row>
    <row r="74" spans="2:7" x14ac:dyDescent="0.2">
      <c r="B74" s="60" t="s">
        <v>21</v>
      </c>
      <c r="C74" s="61"/>
      <c r="D74" s="61"/>
      <c r="E74" s="75"/>
      <c r="F74" s="75"/>
      <c r="G74" s="92"/>
    </row>
    <row r="75" spans="2:7" x14ac:dyDescent="0.2">
      <c r="B75" s="226" t="s">
        <v>22</v>
      </c>
      <c r="C75" s="227"/>
      <c r="D75" s="77" t="s">
        <v>16</v>
      </c>
      <c r="E75" s="77" t="s">
        <v>18</v>
      </c>
      <c r="F75" s="77" t="s">
        <v>17</v>
      </c>
      <c r="G75" s="95" t="s">
        <v>23</v>
      </c>
    </row>
    <row r="76" spans="2:7" x14ac:dyDescent="0.2">
      <c r="B76" s="228"/>
      <c r="C76" s="229"/>
      <c r="D76" s="65"/>
      <c r="E76" s="63"/>
      <c r="F76" s="66"/>
      <c r="G76" s="85"/>
    </row>
    <row r="77" spans="2:7" x14ac:dyDescent="0.2">
      <c r="B77" s="223"/>
      <c r="C77" s="224"/>
      <c r="D77" s="65"/>
      <c r="E77" s="63"/>
      <c r="F77" s="66"/>
      <c r="G77" s="85"/>
    </row>
    <row r="78" spans="2:7" x14ac:dyDescent="0.2">
      <c r="B78" s="223"/>
      <c r="C78" s="224"/>
      <c r="D78" s="65"/>
      <c r="E78" s="63"/>
      <c r="F78" s="66"/>
      <c r="G78" s="85"/>
    </row>
    <row r="79" spans="2:7" x14ac:dyDescent="0.2">
      <c r="B79" s="79"/>
      <c r="C79" s="75"/>
      <c r="D79" s="75"/>
      <c r="E79" s="80"/>
      <c r="F79" s="81" t="s">
        <v>20</v>
      </c>
      <c r="G79" s="88">
        <f>ROUND(SUM(G76:G78),0)</f>
        <v>0</v>
      </c>
    </row>
    <row r="80" spans="2:7" x14ac:dyDescent="0.2">
      <c r="B80" s="60" t="s">
        <v>24</v>
      </c>
      <c r="C80" s="61"/>
      <c r="D80" s="61"/>
      <c r="E80" s="75"/>
      <c r="F80" s="75"/>
      <c r="G80" s="92"/>
    </row>
    <row r="81" spans="2:7" x14ac:dyDescent="0.2">
      <c r="B81" s="226" t="s">
        <v>14</v>
      </c>
      <c r="C81" s="227"/>
      <c r="D81" s="77" t="s">
        <v>76</v>
      </c>
      <c r="E81" s="77" t="s">
        <v>26</v>
      </c>
      <c r="F81" s="77" t="s">
        <v>77</v>
      </c>
      <c r="G81" s="95" t="s">
        <v>23</v>
      </c>
    </row>
    <row r="82" spans="2:7" x14ac:dyDescent="0.2">
      <c r="B82" s="223"/>
      <c r="C82" s="224"/>
      <c r="D82" s="65"/>
      <c r="E82" s="67"/>
      <c r="F82" s="66"/>
      <c r="G82" s="85">
        <f>+F82*E82</f>
        <v>0</v>
      </c>
    </row>
    <row r="83" spans="2:7" x14ac:dyDescent="0.2">
      <c r="B83" s="223"/>
      <c r="C83" s="224"/>
      <c r="D83" s="68"/>
      <c r="E83" s="69"/>
      <c r="F83" s="64"/>
      <c r="G83" s="85"/>
    </row>
    <row r="84" spans="2:7" x14ac:dyDescent="0.2">
      <c r="B84" s="79"/>
      <c r="C84" s="75"/>
      <c r="D84" s="75"/>
      <c r="E84" s="80"/>
      <c r="F84" s="81" t="s">
        <v>20</v>
      </c>
      <c r="G84" s="87">
        <f>ROUND(SUM(G82),0)</f>
        <v>0</v>
      </c>
    </row>
    <row r="85" spans="2:7" x14ac:dyDescent="0.2">
      <c r="B85" s="60" t="s">
        <v>28</v>
      </c>
      <c r="C85" s="61"/>
      <c r="D85" s="61"/>
      <c r="E85" s="75"/>
      <c r="F85" s="75"/>
      <c r="G85" s="92"/>
    </row>
    <row r="86" spans="2:7" x14ac:dyDescent="0.2">
      <c r="B86" s="225" t="s">
        <v>14</v>
      </c>
      <c r="C86" s="214" t="s">
        <v>15</v>
      </c>
      <c r="D86" s="214" t="s">
        <v>29</v>
      </c>
      <c r="E86" s="82" t="s">
        <v>32</v>
      </c>
      <c r="F86" s="214" t="s">
        <v>27</v>
      </c>
      <c r="G86" s="215" t="s">
        <v>23</v>
      </c>
    </row>
    <row r="87" spans="2:7" x14ac:dyDescent="0.2">
      <c r="B87" s="225"/>
      <c r="C87" s="214"/>
      <c r="D87" s="214"/>
      <c r="E87" s="99">
        <v>1.8344</v>
      </c>
      <c r="F87" s="214"/>
      <c r="G87" s="215"/>
    </row>
    <row r="88" spans="2:7" x14ac:dyDescent="0.2">
      <c r="B88" s="70" t="s">
        <v>81</v>
      </c>
      <c r="C88" s="66">
        <v>2</v>
      </c>
      <c r="D88" s="71">
        <f>+D36</f>
        <v>58364</v>
      </c>
      <c r="E88" s="71">
        <f>+D88*E87</f>
        <v>107062.9216</v>
      </c>
      <c r="F88" s="66">
        <v>25</v>
      </c>
      <c r="G88" s="89">
        <f>(C88*E88)/F88</f>
        <v>8565.0337280000003</v>
      </c>
    </row>
    <row r="89" spans="2:7" x14ac:dyDescent="0.2">
      <c r="B89" s="70"/>
      <c r="C89" s="66"/>
      <c r="D89" s="63"/>
      <c r="E89" s="63"/>
      <c r="F89" s="66"/>
      <c r="G89" s="89"/>
    </row>
    <row r="90" spans="2:7" x14ac:dyDescent="0.2">
      <c r="B90" s="60"/>
      <c r="C90" s="61"/>
      <c r="D90" s="61"/>
      <c r="E90" s="75"/>
      <c r="F90" s="81" t="s">
        <v>20</v>
      </c>
      <c r="G90" s="88">
        <f>ROUND(SUM(G88:G89),0)</f>
        <v>8565</v>
      </c>
    </row>
    <row r="91" spans="2:7" x14ac:dyDescent="0.2">
      <c r="B91" s="60"/>
      <c r="C91" s="61"/>
      <c r="D91" s="61"/>
      <c r="E91" s="75"/>
      <c r="F91" s="75"/>
      <c r="G91" s="92"/>
    </row>
    <row r="92" spans="2:7" x14ac:dyDescent="0.2">
      <c r="B92" s="79"/>
      <c r="C92" s="75"/>
      <c r="D92" s="75"/>
      <c r="E92" s="98" t="s">
        <v>30</v>
      </c>
      <c r="F92" s="96"/>
      <c r="G92" s="97">
        <f>ROUND(G73+G79+G84+G90,0)</f>
        <v>8565</v>
      </c>
    </row>
    <row r="93" spans="2:7" x14ac:dyDescent="0.2">
      <c r="B93" s="3"/>
      <c r="C93" s="4"/>
      <c r="D93" s="101"/>
      <c r="E93" s="101"/>
      <c r="F93" s="101"/>
      <c r="G93" s="102"/>
    </row>
    <row r="94" spans="2:7" x14ac:dyDescent="0.2">
      <c r="B94" s="103"/>
      <c r="C94" s="104"/>
      <c r="D94" s="104"/>
      <c r="E94" s="104"/>
      <c r="F94" s="105"/>
      <c r="G94" s="106"/>
    </row>
    <row r="95" spans="2:7" x14ac:dyDescent="0.2">
      <c r="B95" s="107"/>
      <c r="C95" s="108"/>
      <c r="D95" s="108"/>
      <c r="E95" s="108"/>
      <c r="F95" s="108"/>
      <c r="G95" s="109"/>
    </row>
    <row r="96" spans="2:7" x14ac:dyDescent="0.2">
      <c r="B96" s="216"/>
      <c r="C96" s="217"/>
      <c r="D96" s="217"/>
      <c r="E96" s="217"/>
      <c r="F96" s="217"/>
      <c r="G96" s="218"/>
    </row>
    <row r="97" spans="2:7" x14ac:dyDescent="0.2">
      <c r="B97" s="219"/>
      <c r="C97" s="220"/>
      <c r="D97" s="220"/>
      <c r="E97" s="220"/>
      <c r="F97" s="220"/>
      <c r="G97" s="221"/>
    </row>
    <row r="98" spans="2:7" ht="16" thickBot="1" x14ac:dyDescent="0.25">
      <c r="B98" s="110"/>
      <c r="C98" s="222"/>
      <c r="D98" s="222"/>
      <c r="E98" s="222"/>
      <c r="F98" s="111"/>
      <c r="G98" s="112"/>
    </row>
    <row r="103" spans="2:7" ht="16" thickBot="1" x14ac:dyDescent="0.25"/>
    <row r="104" spans="2:7" x14ac:dyDescent="0.2">
      <c r="B104" s="244" t="s">
        <v>10</v>
      </c>
      <c r="C104" s="245"/>
      <c r="D104" s="245"/>
      <c r="E104" s="245"/>
      <c r="F104" s="245"/>
      <c r="G104" s="246"/>
    </row>
    <row r="105" spans="2:7" x14ac:dyDescent="0.2">
      <c r="B105" s="247"/>
      <c r="C105" s="248"/>
      <c r="D105" s="248"/>
      <c r="E105" s="248"/>
      <c r="F105" s="248"/>
      <c r="G105" s="249"/>
    </row>
    <row r="106" spans="2:7" x14ac:dyDescent="0.2">
      <c r="B106" s="250"/>
      <c r="C106" s="253" t="s">
        <v>31</v>
      </c>
      <c r="D106" s="254"/>
      <c r="E106" s="254"/>
      <c r="F106" s="254"/>
      <c r="G106" s="255"/>
    </row>
    <row r="107" spans="2:7" x14ac:dyDescent="0.2">
      <c r="B107" s="251"/>
      <c r="C107" s="256"/>
      <c r="D107" s="257"/>
      <c r="E107" s="257"/>
      <c r="F107" s="257"/>
      <c r="G107" s="258"/>
    </row>
    <row r="108" spans="2:7" ht="31.25" customHeight="1" x14ac:dyDescent="0.2">
      <c r="B108" s="252"/>
      <c r="C108" s="259"/>
      <c r="D108" s="260"/>
      <c r="E108" s="260"/>
      <c r="F108" s="260"/>
      <c r="G108" s="261"/>
    </row>
    <row r="109" spans="2:7" x14ac:dyDescent="0.2">
      <c r="B109" s="262" t="s">
        <v>11</v>
      </c>
      <c r="C109" s="263" t="str">
        <f>+C59</f>
        <v>LIMPIEZA Y MATENIMIENTO DE BOX CULVERTS CON TAPAS, PARA EL MANEJO Y DRENAJE DE AGUAS PLUVIABLES, EN LA ZONA URBANA DEL MUNICIPIO DE LA APARTADA, CÓRDOBA.</v>
      </c>
      <c r="D109" s="263"/>
      <c r="E109" s="263"/>
      <c r="F109" s="263"/>
      <c r="G109" s="264"/>
    </row>
    <row r="110" spans="2:7" x14ac:dyDescent="0.2">
      <c r="B110" s="262"/>
      <c r="C110" s="263"/>
      <c r="D110" s="263"/>
      <c r="E110" s="263"/>
      <c r="F110" s="263"/>
      <c r="G110" s="264"/>
    </row>
    <row r="111" spans="2:7" x14ac:dyDescent="0.2">
      <c r="B111" s="262"/>
      <c r="C111" s="263"/>
      <c r="D111" s="263"/>
      <c r="E111" s="263"/>
      <c r="F111" s="263"/>
      <c r="G111" s="264"/>
    </row>
    <row r="112" spans="2:7" x14ac:dyDescent="0.2">
      <c r="B112" s="262"/>
      <c r="C112" s="263"/>
      <c r="D112" s="263"/>
      <c r="E112" s="263"/>
      <c r="F112" s="263"/>
      <c r="G112" s="264"/>
    </row>
    <row r="113" spans="2:7" x14ac:dyDescent="0.2">
      <c r="B113" s="1"/>
      <c r="C113" s="2"/>
      <c r="D113" s="2"/>
      <c r="E113" s="2"/>
      <c r="F113" s="2"/>
      <c r="G113" s="32"/>
    </row>
    <row r="114" spans="2:7" x14ac:dyDescent="0.2">
      <c r="B114" s="230"/>
      <c r="C114" s="231"/>
      <c r="D114" s="231"/>
      <c r="E114" s="231"/>
      <c r="F114" s="231"/>
      <c r="G114" s="232"/>
    </row>
    <row r="115" spans="2:7" x14ac:dyDescent="0.2">
      <c r="B115" s="72" t="s">
        <v>1</v>
      </c>
      <c r="C115" s="233" t="s">
        <v>2</v>
      </c>
      <c r="D115" s="233"/>
      <c r="E115" s="233"/>
      <c r="F115" s="233"/>
      <c r="G115" s="90" t="s">
        <v>12</v>
      </c>
    </row>
    <row r="116" spans="2:7" x14ac:dyDescent="0.2">
      <c r="B116" s="234" t="str">
        <f>+PRESUPUESTO!B34</f>
        <v>3.1.1</v>
      </c>
      <c r="C116" s="236" t="str">
        <f>+C66</f>
        <v>Remoción de tapas en concreto reforzado</v>
      </c>
      <c r="D116" s="237"/>
      <c r="E116" s="237"/>
      <c r="F116" s="238"/>
      <c r="G116" s="242" t="s">
        <v>12</v>
      </c>
    </row>
    <row r="117" spans="2:7" x14ac:dyDescent="0.2">
      <c r="B117" s="235"/>
      <c r="C117" s="239"/>
      <c r="D117" s="240"/>
      <c r="E117" s="240"/>
      <c r="F117" s="241"/>
      <c r="G117" s="243"/>
    </row>
    <row r="118" spans="2:7" x14ac:dyDescent="0.2">
      <c r="B118" s="73"/>
      <c r="C118" s="74"/>
      <c r="D118" s="74"/>
      <c r="E118" s="74"/>
      <c r="F118" s="74"/>
      <c r="G118" s="91"/>
    </row>
    <row r="119" spans="2:7" x14ac:dyDescent="0.2">
      <c r="B119" s="60" t="s">
        <v>13</v>
      </c>
      <c r="C119" s="61"/>
      <c r="D119" s="75"/>
      <c r="E119" s="75"/>
      <c r="F119" s="75"/>
      <c r="G119" s="92"/>
    </row>
    <row r="120" spans="2:7" x14ac:dyDescent="0.2">
      <c r="B120" s="76" t="s">
        <v>14</v>
      </c>
      <c r="C120" s="77" t="s">
        <v>15</v>
      </c>
      <c r="D120" s="77" t="s">
        <v>16</v>
      </c>
      <c r="E120" s="77" t="s">
        <v>73</v>
      </c>
      <c r="F120" s="77" t="s">
        <v>27</v>
      </c>
      <c r="G120" s="78" t="s">
        <v>18</v>
      </c>
    </row>
    <row r="121" spans="2:7" x14ac:dyDescent="0.2">
      <c r="B121" s="62"/>
      <c r="C121" s="83"/>
      <c r="D121" s="93"/>
      <c r="E121" s="94"/>
      <c r="F121" s="84"/>
      <c r="G121" s="85"/>
    </row>
    <row r="122" spans="2:7" x14ac:dyDescent="0.2">
      <c r="B122" s="86"/>
      <c r="C122" s="66"/>
      <c r="D122" s="65"/>
      <c r="E122" s="63"/>
      <c r="F122" s="66"/>
      <c r="G122" s="85"/>
    </row>
    <row r="123" spans="2:7" x14ac:dyDescent="0.2">
      <c r="B123" s="79"/>
      <c r="C123" s="75"/>
      <c r="D123" s="75"/>
      <c r="E123" s="80"/>
      <c r="F123" s="81" t="s">
        <v>20</v>
      </c>
      <c r="G123" s="87">
        <f>ROUND(SUM(G121:G122),0)</f>
        <v>0</v>
      </c>
    </row>
    <row r="124" spans="2:7" x14ac:dyDescent="0.2">
      <c r="B124" s="60" t="s">
        <v>21</v>
      </c>
      <c r="C124" s="61"/>
      <c r="D124" s="61"/>
      <c r="E124" s="75"/>
      <c r="F124" s="75"/>
      <c r="G124" s="92"/>
    </row>
    <row r="125" spans="2:7" x14ac:dyDescent="0.2">
      <c r="B125" s="226" t="s">
        <v>22</v>
      </c>
      <c r="C125" s="227"/>
      <c r="D125" s="77" t="s">
        <v>16</v>
      </c>
      <c r="E125" s="77" t="s">
        <v>18</v>
      </c>
      <c r="F125" s="77" t="s">
        <v>17</v>
      </c>
      <c r="G125" s="95" t="s">
        <v>23</v>
      </c>
    </row>
    <row r="126" spans="2:7" x14ac:dyDescent="0.2">
      <c r="B126" s="228"/>
      <c r="C126" s="229"/>
      <c r="D126" s="65"/>
      <c r="E126" s="63"/>
      <c r="F126" s="66"/>
      <c r="G126" s="85"/>
    </row>
    <row r="127" spans="2:7" x14ac:dyDescent="0.2">
      <c r="B127" s="223"/>
      <c r="C127" s="224"/>
      <c r="D127" s="65"/>
      <c r="E127" s="63"/>
      <c r="F127" s="66"/>
      <c r="G127" s="85"/>
    </row>
    <row r="128" spans="2:7" x14ac:dyDescent="0.2">
      <c r="B128" s="223"/>
      <c r="C128" s="224"/>
      <c r="D128" s="65"/>
      <c r="E128" s="63"/>
      <c r="F128" s="66"/>
      <c r="G128" s="85"/>
    </row>
    <row r="129" spans="2:7" x14ac:dyDescent="0.2">
      <c r="B129" s="79"/>
      <c r="C129" s="75"/>
      <c r="D129" s="75"/>
      <c r="E129" s="80"/>
      <c r="F129" s="81" t="s">
        <v>20</v>
      </c>
      <c r="G129" s="88">
        <f>ROUND(SUM(G126:G128),0)</f>
        <v>0</v>
      </c>
    </row>
    <row r="130" spans="2:7" x14ac:dyDescent="0.2">
      <c r="B130" s="60" t="s">
        <v>24</v>
      </c>
      <c r="C130" s="61"/>
      <c r="D130" s="61"/>
      <c r="E130" s="75"/>
      <c r="F130" s="75"/>
      <c r="G130" s="92"/>
    </row>
    <row r="131" spans="2:7" x14ac:dyDescent="0.2">
      <c r="B131" s="226" t="s">
        <v>14</v>
      </c>
      <c r="C131" s="227"/>
      <c r="D131" s="77" t="s">
        <v>76</v>
      </c>
      <c r="E131" s="77" t="s">
        <v>26</v>
      </c>
      <c r="F131" s="77" t="s">
        <v>77</v>
      </c>
      <c r="G131" s="95" t="s">
        <v>23</v>
      </c>
    </row>
    <row r="132" spans="2:7" x14ac:dyDescent="0.2">
      <c r="B132" s="223"/>
      <c r="C132" s="224"/>
      <c r="D132" s="65"/>
      <c r="E132" s="67"/>
      <c r="F132" s="66"/>
      <c r="G132" s="85">
        <f>+F132*E132</f>
        <v>0</v>
      </c>
    </row>
    <row r="133" spans="2:7" x14ac:dyDescent="0.2">
      <c r="B133" s="223"/>
      <c r="C133" s="224"/>
      <c r="D133" s="68"/>
      <c r="E133" s="69"/>
      <c r="F133" s="64"/>
      <c r="G133" s="85"/>
    </row>
    <row r="134" spans="2:7" x14ac:dyDescent="0.2">
      <c r="B134" s="79"/>
      <c r="C134" s="75"/>
      <c r="D134" s="75"/>
      <c r="E134" s="80"/>
      <c r="F134" s="81" t="s">
        <v>20</v>
      </c>
      <c r="G134" s="87">
        <f>ROUND(SUM(G132),0)</f>
        <v>0</v>
      </c>
    </row>
    <row r="135" spans="2:7" x14ac:dyDescent="0.2">
      <c r="B135" s="60" t="s">
        <v>28</v>
      </c>
      <c r="C135" s="61"/>
      <c r="D135" s="61"/>
      <c r="E135" s="75"/>
      <c r="F135" s="75"/>
      <c r="G135" s="92"/>
    </row>
    <row r="136" spans="2:7" x14ac:dyDescent="0.2">
      <c r="B136" s="225" t="s">
        <v>14</v>
      </c>
      <c r="C136" s="214" t="s">
        <v>15</v>
      </c>
      <c r="D136" s="214" t="s">
        <v>29</v>
      </c>
      <c r="E136" s="82" t="s">
        <v>32</v>
      </c>
      <c r="F136" s="214" t="s">
        <v>27</v>
      </c>
      <c r="G136" s="215" t="s">
        <v>23</v>
      </c>
    </row>
    <row r="137" spans="2:7" x14ac:dyDescent="0.2">
      <c r="B137" s="225"/>
      <c r="C137" s="214"/>
      <c r="D137" s="214"/>
      <c r="E137" s="99">
        <v>1.8344</v>
      </c>
      <c r="F137" s="214"/>
      <c r="G137" s="215"/>
    </row>
    <row r="138" spans="2:7" x14ac:dyDescent="0.2">
      <c r="B138" s="70" t="s">
        <v>81</v>
      </c>
      <c r="C138" s="66">
        <v>2</v>
      </c>
      <c r="D138" s="71">
        <f>+D88</f>
        <v>58364</v>
      </c>
      <c r="E138" s="71">
        <f>+D138*E137</f>
        <v>107062.9216</v>
      </c>
      <c r="F138" s="66">
        <v>25</v>
      </c>
      <c r="G138" s="89">
        <f>(C138*E138)/F138</f>
        <v>8565.0337280000003</v>
      </c>
    </row>
    <row r="139" spans="2:7" x14ac:dyDescent="0.2">
      <c r="B139" s="70"/>
      <c r="C139" s="66"/>
      <c r="D139" s="63"/>
      <c r="E139" s="63"/>
      <c r="F139" s="66"/>
      <c r="G139" s="89"/>
    </row>
    <row r="140" spans="2:7" x14ac:dyDescent="0.2">
      <c r="B140" s="60"/>
      <c r="C140" s="61"/>
      <c r="D140" s="61"/>
      <c r="E140" s="75"/>
      <c r="F140" s="81" t="s">
        <v>20</v>
      </c>
      <c r="G140" s="88">
        <f>ROUND(SUM(G138:G139),0)</f>
        <v>8565</v>
      </c>
    </row>
    <row r="141" spans="2:7" x14ac:dyDescent="0.2">
      <c r="B141" s="60"/>
      <c r="C141" s="61"/>
      <c r="D141" s="61"/>
      <c r="E141" s="75"/>
      <c r="F141" s="75"/>
      <c r="G141" s="92"/>
    </row>
    <row r="142" spans="2:7" x14ac:dyDescent="0.2">
      <c r="B142" s="79"/>
      <c r="C142" s="75"/>
      <c r="D142" s="75"/>
      <c r="E142" s="98" t="s">
        <v>30</v>
      </c>
      <c r="F142" s="96"/>
      <c r="G142" s="97">
        <f>ROUND(G123+G129+G134+G140,0)</f>
        <v>8565</v>
      </c>
    </row>
    <row r="143" spans="2:7" x14ac:dyDescent="0.2">
      <c r="B143" s="3"/>
      <c r="C143" s="4"/>
      <c r="D143" s="101"/>
      <c r="E143" s="101"/>
      <c r="F143" s="101"/>
      <c r="G143" s="102"/>
    </row>
    <row r="144" spans="2:7" x14ac:dyDescent="0.2">
      <c r="B144" s="103"/>
      <c r="C144" s="104"/>
      <c r="D144" s="104"/>
      <c r="E144" s="104"/>
      <c r="F144" s="105"/>
      <c r="G144" s="106"/>
    </row>
    <row r="145" spans="2:7" x14ac:dyDescent="0.2">
      <c r="B145" s="107"/>
      <c r="C145" s="108"/>
      <c r="D145" s="108"/>
      <c r="E145" s="108"/>
      <c r="F145" s="108"/>
      <c r="G145" s="109"/>
    </row>
    <row r="146" spans="2:7" x14ac:dyDescent="0.2">
      <c r="B146" s="216"/>
      <c r="C146" s="217"/>
      <c r="D146" s="217"/>
      <c r="E146" s="217"/>
      <c r="F146" s="217"/>
      <c r="G146" s="218"/>
    </row>
    <row r="147" spans="2:7" x14ac:dyDescent="0.2">
      <c r="B147" s="219"/>
      <c r="C147" s="220"/>
      <c r="D147" s="220"/>
      <c r="E147" s="220"/>
      <c r="F147" s="220"/>
      <c r="G147" s="221"/>
    </row>
    <row r="148" spans="2:7" ht="16" thickBot="1" x14ac:dyDescent="0.25">
      <c r="B148" s="110"/>
      <c r="C148" s="222"/>
      <c r="D148" s="222"/>
      <c r="E148" s="222"/>
      <c r="F148" s="111"/>
      <c r="G148" s="112"/>
    </row>
    <row r="154" spans="2:7" ht="16" thickBot="1" x14ac:dyDescent="0.25"/>
    <row r="155" spans="2:7" x14ac:dyDescent="0.2">
      <c r="B155" s="244" t="s">
        <v>10</v>
      </c>
      <c r="C155" s="245"/>
      <c r="D155" s="245"/>
      <c r="E155" s="245"/>
      <c r="F155" s="245"/>
      <c r="G155" s="246"/>
    </row>
    <row r="156" spans="2:7" x14ac:dyDescent="0.2">
      <c r="B156" s="247"/>
      <c r="C156" s="248"/>
      <c r="D156" s="248"/>
      <c r="E156" s="248"/>
      <c r="F156" s="248"/>
      <c r="G156" s="249"/>
    </row>
    <row r="157" spans="2:7" x14ac:dyDescent="0.2">
      <c r="B157" s="250"/>
      <c r="C157" s="253" t="s">
        <v>31</v>
      </c>
      <c r="D157" s="254"/>
      <c r="E157" s="254"/>
      <c r="F157" s="254"/>
      <c r="G157" s="255"/>
    </row>
    <row r="158" spans="2:7" x14ac:dyDescent="0.2">
      <c r="B158" s="251"/>
      <c r="C158" s="256"/>
      <c r="D158" s="257"/>
      <c r="E158" s="257"/>
      <c r="F158" s="257"/>
      <c r="G158" s="258"/>
    </row>
    <row r="159" spans="2:7" ht="33" customHeight="1" x14ac:dyDescent="0.2">
      <c r="B159" s="252"/>
      <c r="C159" s="259"/>
      <c r="D159" s="260"/>
      <c r="E159" s="260"/>
      <c r="F159" s="260"/>
      <c r="G159" s="261"/>
    </row>
    <row r="160" spans="2:7" x14ac:dyDescent="0.2">
      <c r="B160" s="262" t="s">
        <v>11</v>
      </c>
      <c r="C160" s="263" t="str">
        <f>+C109</f>
        <v>LIMPIEZA Y MATENIMIENTO DE BOX CULVERTS CON TAPAS, PARA EL MANEJO Y DRENAJE DE AGUAS PLUVIABLES, EN LA ZONA URBANA DEL MUNICIPIO DE LA APARTADA, CÓRDOBA.</v>
      </c>
      <c r="D160" s="263"/>
      <c r="E160" s="263"/>
      <c r="F160" s="263"/>
      <c r="G160" s="264"/>
    </row>
    <row r="161" spans="2:7" x14ac:dyDescent="0.2">
      <c r="B161" s="262"/>
      <c r="C161" s="263"/>
      <c r="D161" s="263"/>
      <c r="E161" s="263"/>
      <c r="F161" s="263"/>
      <c r="G161" s="264"/>
    </row>
    <row r="162" spans="2:7" x14ac:dyDescent="0.2">
      <c r="B162" s="262"/>
      <c r="C162" s="263"/>
      <c r="D162" s="263"/>
      <c r="E162" s="263"/>
      <c r="F162" s="263"/>
      <c r="G162" s="264"/>
    </row>
    <row r="163" spans="2:7" x14ac:dyDescent="0.2">
      <c r="B163" s="262"/>
      <c r="C163" s="263"/>
      <c r="D163" s="263"/>
      <c r="E163" s="263"/>
      <c r="F163" s="263"/>
      <c r="G163" s="264"/>
    </row>
    <row r="164" spans="2:7" x14ac:dyDescent="0.2">
      <c r="B164" s="1"/>
      <c r="C164" s="2"/>
      <c r="D164" s="2"/>
      <c r="E164" s="2"/>
      <c r="F164" s="2"/>
      <c r="G164" s="32"/>
    </row>
    <row r="165" spans="2:7" x14ac:dyDescent="0.2">
      <c r="B165" s="230"/>
      <c r="C165" s="231"/>
      <c r="D165" s="231"/>
      <c r="E165" s="231"/>
      <c r="F165" s="231"/>
      <c r="G165" s="232"/>
    </row>
    <row r="166" spans="2:7" x14ac:dyDescent="0.2">
      <c r="B166" s="72" t="s">
        <v>1</v>
      </c>
      <c r="C166" s="233" t="s">
        <v>2</v>
      </c>
      <c r="D166" s="233"/>
      <c r="E166" s="233"/>
      <c r="F166" s="233"/>
      <c r="G166" s="90" t="s">
        <v>12</v>
      </c>
    </row>
    <row r="167" spans="2:7" x14ac:dyDescent="0.2">
      <c r="B167" s="234" t="str">
        <f>+PRESUPUESTO!B47</f>
        <v>4.1.1</v>
      </c>
      <c r="C167" s="236" t="str">
        <f>+C116</f>
        <v>Remoción de tapas en concreto reforzado</v>
      </c>
      <c r="D167" s="237"/>
      <c r="E167" s="237"/>
      <c r="F167" s="238"/>
      <c r="G167" s="242" t="s">
        <v>12</v>
      </c>
    </row>
    <row r="168" spans="2:7" x14ac:dyDescent="0.2">
      <c r="B168" s="235"/>
      <c r="C168" s="239"/>
      <c r="D168" s="240"/>
      <c r="E168" s="240"/>
      <c r="F168" s="241"/>
      <c r="G168" s="243"/>
    </row>
    <row r="169" spans="2:7" x14ac:dyDescent="0.2">
      <c r="B169" s="73"/>
      <c r="C169" s="74"/>
      <c r="D169" s="74"/>
      <c r="E169" s="74"/>
      <c r="F169" s="74"/>
      <c r="G169" s="91"/>
    </row>
    <row r="170" spans="2:7" x14ac:dyDescent="0.2">
      <c r="B170" s="60" t="s">
        <v>13</v>
      </c>
      <c r="C170" s="61"/>
      <c r="D170" s="75"/>
      <c r="E170" s="75"/>
      <c r="F170" s="75"/>
      <c r="G170" s="92"/>
    </row>
    <row r="171" spans="2:7" x14ac:dyDescent="0.2">
      <c r="B171" s="76" t="s">
        <v>14</v>
      </c>
      <c r="C171" s="77" t="s">
        <v>15</v>
      </c>
      <c r="D171" s="77" t="s">
        <v>16</v>
      </c>
      <c r="E171" s="77" t="s">
        <v>73</v>
      </c>
      <c r="F171" s="77" t="s">
        <v>27</v>
      </c>
      <c r="G171" s="78" t="s">
        <v>18</v>
      </c>
    </row>
    <row r="172" spans="2:7" x14ac:dyDescent="0.2">
      <c r="B172" s="62"/>
      <c r="C172" s="83"/>
      <c r="D172" s="93"/>
      <c r="E172" s="94"/>
      <c r="F172" s="84"/>
      <c r="G172" s="85"/>
    </row>
    <row r="173" spans="2:7" x14ac:dyDescent="0.2">
      <c r="B173" s="86"/>
      <c r="C173" s="66"/>
      <c r="D173" s="65"/>
      <c r="E173" s="63"/>
      <c r="F173" s="66"/>
      <c r="G173" s="85"/>
    </row>
    <row r="174" spans="2:7" x14ac:dyDescent="0.2">
      <c r="B174" s="79"/>
      <c r="C174" s="75"/>
      <c r="D174" s="75"/>
      <c r="E174" s="80"/>
      <c r="F174" s="81" t="s">
        <v>20</v>
      </c>
      <c r="G174" s="87">
        <f>ROUND(SUM(G172:G173),0)</f>
        <v>0</v>
      </c>
    </row>
    <row r="175" spans="2:7" x14ac:dyDescent="0.2">
      <c r="B175" s="60" t="s">
        <v>21</v>
      </c>
      <c r="C175" s="61"/>
      <c r="D175" s="61"/>
      <c r="E175" s="75"/>
      <c r="F175" s="75"/>
      <c r="G175" s="92"/>
    </row>
    <row r="176" spans="2:7" x14ac:dyDescent="0.2">
      <c r="B176" s="226" t="s">
        <v>22</v>
      </c>
      <c r="C176" s="227"/>
      <c r="D176" s="77" t="s">
        <v>16</v>
      </c>
      <c r="E176" s="77" t="s">
        <v>18</v>
      </c>
      <c r="F176" s="77" t="s">
        <v>17</v>
      </c>
      <c r="G176" s="95" t="s">
        <v>23</v>
      </c>
    </row>
    <row r="177" spans="2:7" x14ac:dyDescent="0.2">
      <c r="B177" s="228"/>
      <c r="C177" s="229"/>
      <c r="D177" s="65"/>
      <c r="E177" s="63"/>
      <c r="F177" s="66"/>
      <c r="G177" s="85"/>
    </row>
    <row r="178" spans="2:7" x14ac:dyDescent="0.2">
      <c r="B178" s="223"/>
      <c r="C178" s="224"/>
      <c r="D178" s="65"/>
      <c r="E178" s="63"/>
      <c r="F178" s="66"/>
      <c r="G178" s="85"/>
    </row>
    <row r="179" spans="2:7" x14ac:dyDescent="0.2">
      <c r="B179" s="223"/>
      <c r="C179" s="224"/>
      <c r="D179" s="65"/>
      <c r="E179" s="63"/>
      <c r="F179" s="66"/>
      <c r="G179" s="85"/>
    </row>
    <row r="180" spans="2:7" x14ac:dyDescent="0.2">
      <c r="B180" s="79"/>
      <c r="C180" s="75"/>
      <c r="D180" s="75"/>
      <c r="E180" s="80"/>
      <c r="F180" s="81" t="s">
        <v>20</v>
      </c>
      <c r="G180" s="88">
        <f>ROUND(SUM(G177:G179),0)</f>
        <v>0</v>
      </c>
    </row>
    <row r="181" spans="2:7" x14ac:dyDescent="0.2">
      <c r="B181" s="60" t="s">
        <v>24</v>
      </c>
      <c r="C181" s="61"/>
      <c r="D181" s="61"/>
      <c r="E181" s="75"/>
      <c r="F181" s="75"/>
      <c r="G181" s="92"/>
    </row>
    <row r="182" spans="2:7" x14ac:dyDescent="0.2">
      <c r="B182" s="226" t="s">
        <v>14</v>
      </c>
      <c r="C182" s="227"/>
      <c r="D182" s="77" t="s">
        <v>76</v>
      </c>
      <c r="E182" s="77" t="s">
        <v>26</v>
      </c>
      <c r="F182" s="77" t="s">
        <v>77</v>
      </c>
      <c r="G182" s="95" t="s">
        <v>23</v>
      </c>
    </row>
    <row r="183" spans="2:7" x14ac:dyDescent="0.2">
      <c r="B183" s="223"/>
      <c r="C183" s="224"/>
      <c r="D183" s="65"/>
      <c r="E183" s="67"/>
      <c r="F183" s="66"/>
      <c r="G183" s="85">
        <f>+F183*E183</f>
        <v>0</v>
      </c>
    </row>
    <row r="184" spans="2:7" x14ac:dyDescent="0.2">
      <c r="B184" s="223"/>
      <c r="C184" s="224"/>
      <c r="D184" s="68"/>
      <c r="E184" s="69"/>
      <c r="F184" s="64"/>
      <c r="G184" s="85"/>
    </row>
    <row r="185" spans="2:7" x14ac:dyDescent="0.2">
      <c r="B185" s="79"/>
      <c r="C185" s="75"/>
      <c r="D185" s="75"/>
      <c r="E185" s="80"/>
      <c r="F185" s="81" t="s">
        <v>20</v>
      </c>
      <c r="G185" s="87">
        <f>ROUND(SUM(G183),0)</f>
        <v>0</v>
      </c>
    </row>
    <row r="186" spans="2:7" x14ac:dyDescent="0.2">
      <c r="B186" s="60" t="s">
        <v>28</v>
      </c>
      <c r="C186" s="61"/>
      <c r="D186" s="61"/>
      <c r="E186" s="75"/>
      <c r="F186" s="75"/>
      <c r="G186" s="92"/>
    </row>
    <row r="187" spans="2:7" x14ac:dyDescent="0.2">
      <c r="B187" s="225" t="s">
        <v>14</v>
      </c>
      <c r="C187" s="214" t="s">
        <v>15</v>
      </c>
      <c r="D187" s="214" t="s">
        <v>29</v>
      </c>
      <c r="E187" s="82" t="s">
        <v>32</v>
      </c>
      <c r="F187" s="214" t="s">
        <v>27</v>
      </c>
      <c r="G187" s="215" t="s">
        <v>23</v>
      </c>
    </row>
    <row r="188" spans="2:7" x14ac:dyDescent="0.2">
      <c r="B188" s="225"/>
      <c r="C188" s="214"/>
      <c r="D188" s="214"/>
      <c r="E188" s="99">
        <v>1.8344</v>
      </c>
      <c r="F188" s="214"/>
      <c r="G188" s="215"/>
    </row>
    <row r="189" spans="2:7" x14ac:dyDescent="0.2">
      <c r="B189" s="70" t="s">
        <v>81</v>
      </c>
      <c r="C189" s="66">
        <v>2</v>
      </c>
      <c r="D189" s="71">
        <f>+D138</f>
        <v>58364</v>
      </c>
      <c r="E189" s="71">
        <f>+D189*E188</f>
        <v>107062.9216</v>
      </c>
      <c r="F189" s="66">
        <v>25</v>
      </c>
      <c r="G189" s="89">
        <f>(C189*E189)/F189</f>
        <v>8565.0337280000003</v>
      </c>
    </row>
    <row r="190" spans="2:7" x14ac:dyDescent="0.2">
      <c r="B190" s="70"/>
      <c r="C190" s="66"/>
      <c r="D190" s="63"/>
      <c r="E190" s="63"/>
      <c r="F190" s="66"/>
      <c r="G190" s="89"/>
    </row>
    <row r="191" spans="2:7" x14ac:dyDescent="0.2">
      <c r="B191" s="60"/>
      <c r="C191" s="61"/>
      <c r="D191" s="61"/>
      <c r="E191" s="75"/>
      <c r="F191" s="81" t="s">
        <v>20</v>
      </c>
      <c r="G191" s="88">
        <f>ROUND(SUM(G189:G190),0)</f>
        <v>8565</v>
      </c>
    </row>
    <row r="192" spans="2:7" x14ac:dyDescent="0.2">
      <c r="B192" s="60"/>
      <c r="C192" s="61"/>
      <c r="D192" s="61"/>
      <c r="E192" s="75"/>
      <c r="F192" s="75"/>
      <c r="G192" s="92"/>
    </row>
    <row r="193" spans="2:7" x14ac:dyDescent="0.2">
      <c r="B193" s="79"/>
      <c r="C193" s="75"/>
      <c r="D193" s="75"/>
      <c r="E193" s="98" t="s">
        <v>30</v>
      </c>
      <c r="F193" s="96"/>
      <c r="G193" s="97">
        <f>ROUND(G174+G180+G185+G191,0)</f>
        <v>8565</v>
      </c>
    </row>
    <row r="194" spans="2:7" x14ac:dyDescent="0.2">
      <c r="B194" s="3"/>
      <c r="C194" s="4"/>
      <c r="D194" s="101"/>
      <c r="E194" s="101"/>
      <c r="F194" s="101"/>
      <c r="G194" s="102"/>
    </row>
    <row r="195" spans="2:7" x14ac:dyDescent="0.2">
      <c r="B195" s="103"/>
      <c r="C195" s="104"/>
      <c r="D195" s="104"/>
      <c r="E195" s="104"/>
      <c r="F195" s="105"/>
      <c r="G195" s="106"/>
    </row>
    <row r="196" spans="2:7" x14ac:dyDescent="0.2">
      <c r="B196" s="107"/>
      <c r="C196" s="108"/>
      <c r="D196" s="108"/>
      <c r="E196" s="108"/>
      <c r="F196" s="108"/>
      <c r="G196" s="109"/>
    </row>
    <row r="197" spans="2:7" x14ac:dyDescent="0.2">
      <c r="B197" s="216"/>
      <c r="C197" s="217"/>
      <c r="D197" s="217"/>
      <c r="E197" s="217"/>
      <c r="F197" s="217"/>
      <c r="G197" s="218"/>
    </row>
    <row r="198" spans="2:7" x14ac:dyDescent="0.2">
      <c r="B198" s="219"/>
      <c r="C198" s="220"/>
      <c r="D198" s="220"/>
      <c r="E198" s="220"/>
      <c r="F198" s="220"/>
      <c r="G198" s="221"/>
    </row>
    <row r="199" spans="2:7" ht="16" thickBot="1" x14ac:dyDescent="0.25">
      <c r="B199" s="110"/>
      <c r="C199" s="222"/>
      <c r="D199" s="222"/>
      <c r="E199" s="222"/>
      <c r="F199" s="111"/>
      <c r="G199" s="112"/>
    </row>
  </sheetData>
  <mergeCells count="100">
    <mergeCell ref="F34:F35"/>
    <mergeCell ref="G34:G35"/>
    <mergeCell ref="B44:G44"/>
    <mergeCell ref="B45:G45"/>
    <mergeCell ref="C46:E46"/>
    <mergeCell ref="B34:B35"/>
    <mergeCell ref="C34:C35"/>
    <mergeCell ref="D34:D35"/>
    <mergeCell ref="B25:C25"/>
    <mergeCell ref="B26:C26"/>
    <mergeCell ref="B29:C29"/>
    <mergeCell ref="B30:C30"/>
    <mergeCell ref="B31:C31"/>
    <mergeCell ref="B24:C24"/>
    <mergeCell ref="B2:G3"/>
    <mergeCell ref="B4:B6"/>
    <mergeCell ref="C4:G6"/>
    <mergeCell ref="B7:B10"/>
    <mergeCell ref="C7:G10"/>
    <mergeCell ref="B12:G12"/>
    <mergeCell ref="C13:F13"/>
    <mergeCell ref="B14:B15"/>
    <mergeCell ref="C14:F15"/>
    <mergeCell ref="G14:G15"/>
    <mergeCell ref="B23:C23"/>
    <mergeCell ref="B54:G55"/>
    <mergeCell ref="B56:B58"/>
    <mergeCell ref="C56:G58"/>
    <mergeCell ref="B59:B62"/>
    <mergeCell ref="C59:G62"/>
    <mergeCell ref="B64:G64"/>
    <mergeCell ref="C65:F65"/>
    <mergeCell ref="B66:B67"/>
    <mergeCell ref="C66:F67"/>
    <mergeCell ref="G66:G67"/>
    <mergeCell ref="B75:C75"/>
    <mergeCell ref="B76:C76"/>
    <mergeCell ref="B77:C77"/>
    <mergeCell ref="B78:C78"/>
    <mergeCell ref="B81:C81"/>
    <mergeCell ref="B82:C82"/>
    <mergeCell ref="B83:C83"/>
    <mergeCell ref="B86:B87"/>
    <mergeCell ref="C86:C87"/>
    <mergeCell ref="D86:D87"/>
    <mergeCell ref="F86:F87"/>
    <mergeCell ref="G86:G87"/>
    <mergeCell ref="B96:G96"/>
    <mergeCell ref="B97:G97"/>
    <mergeCell ref="C98:E98"/>
    <mergeCell ref="B104:G105"/>
    <mergeCell ref="B106:B108"/>
    <mergeCell ref="C106:G108"/>
    <mergeCell ref="B109:B112"/>
    <mergeCell ref="C109:G112"/>
    <mergeCell ref="B114:G114"/>
    <mergeCell ref="C115:F115"/>
    <mergeCell ref="B116:B117"/>
    <mergeCell ref="C116:F117"/>
    <mergeCell ref="G116:G117"/>
    <mergeCell ref="B125:C125"/>
    <mergeCell ref="B126:C126"/>
    <mergeCell ref="B127:C127"/>
    <mergeCell ref="B128:C128"/>
    <mergeCell ref="B131:C131"/>
    <mergeCell ref="B132:C132"/>
    <mergeCell ref="B133:C133"/>
    <mergeCell ref="B136:B137"/>
    <mergeCell ref="C136:C137"/>
    <mergeCell ref="D136:D137"/>
    <mergeCell ref="F136:F137"/>
    <mergeCell ref="G136:G137"/>
    <mergeCell ref="B146:G146"/>
    <mergeCell ref="B147:G147"/>
    <mergeCell ref="C148:E148"/>
    <mergeCell ref="B155:G156"/>
    <mergeCell ref="B157:B159"/>
    <mergeCell ref="C157:G159"/>
    <mergeCell ref="B160:B163"/>
    <mergeCell ref="C160:G163"/>
    <mergeCell ref="B165:G165"/>
    <mergeCell ref="C166:F166"/>
    <mergeCell ref="B167:B168"/>
    <mergeCell ref="C167:F168"/>
    <mergeCell ref="G167:G168"/>
    <mergeCell ref="B176:C176"/>
    <mergeCell ref="B177:C177"/>
    <mergeCell ref="B178:C178"/>
    <mergeCell ref="B179:C179"/>
    <mergeCell ref="B182:C182"/>
    <mergeCell ref="B183:C183"/>
    <mergeCell ref="B184:C184"/>
    <mergeCell ref="B187:B188"/>
    <mergeCell ref="C187:C188"/>
    <mergeCell ref="D187:D188"/>
    <mergeCell ref="F187:F188"/>
    <mergeCell ref="G187:G188"/>
    <mergeCell ref="B197:G197"/>
    <mergeCell ref="B198:G198"/>
    <mergeCell ref="C199:E199"/>
  </mergeCells>
  <pageMargins left="0.7" right="0.7" top="0.75" bottom="0.75" header="0.3" footer="0.3"/>
  <pageSetup paperSize="9" scale="88" fitToHeight="0" orientation="portrait" r:id="rId1"/>
  <ignoredErrors>
    <ignoredError sqref="E138 G138 G140 G142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J202"/>
  <sheetViews>
    <sheetView topLeftCell="A185" zoomScale="86" zoomScaleNormal="86" zoomScaleSheetLayoutView="106" workbookViewId="0">
      <selection activeCell="J195" sqref="J195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3.6640625" bestFit="1" customWidth="1"/>
    <col min="7" max="7" width="16.1640625" style="31" customWidth="1"/>
    <col min="8" max="8" width="3.6640625" customWidth="1"/>
    <col min="9" max="9" width="14.5" customWidth="1"/>
  </cols>
  <sheetData>
    <row r="1" spans="2:7" ht="16" thickBot="1" x14ac:dyDescent="0.25"/>
    <row r="2" spans="2:7" ht="15" customHeight="1" x14ac:dyDescent="0.2">
      <c r="B2" s="244" t="s">
        <v>10</v>
      </c>
      <c r="C2" s="245"/>
      <c r="D2" s="245"/>
      <c r="E2" s="245"/>
      <c r="F2" s="245"/>
      <c r="G2" s="246"/>
    </row>
    <row r="3" spans="2:7" ht="15" customHeight="1" x14ac:dyDescent="0.2">
      <c r="B3" s="247"/>
      <c r="C3" s="248"/>
      <c r="D3" s="248"/>
      <c r="E3" s="248"/>
      <c r="F3" s="248"/>
      <c r="G3" s="249"/>
    </row>
    <row r="4" spans="2:7" ht="28.5" customHeight="1" x14ac:dyDescent="0.2">
      <c r="B4" s="250"/>
      <c r="C4" s="253" t="s">
        <v>31</v>
      </c>
      <c r="D4" s="254"/>
      <c r="E4" s="254"/>
      <c r="F4" s="254"/>
      <c r="G4" s="255"/>
    </row>
    <row r="5" spans="2:7" ht="28.25" customHeight="1" x14ac:dyDescent="0.2">
      <c r="B5" s="251"/>
      <c r="C5" s="256"/>
      <c r="D5" s="257"/>
      <c r="E5" s="257"/>
      <c r="F5" s="257"/>
      <c r="G5" s="258"/>
    </row>
    <row r="6" spans="2:7" ht="21" customHeight="1" x14ac:dyDescent="0.2">
      <c r="B6" s="252"/>
      <c r="C6" s="259"/>
      <c r="D6" s="260"/>
      <c r="E6" s="260"/>
      <c r="F6" s="260"/>
      <c r="G6" s="261"/>
    </row>
    <row r="7" spans="2:7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</row>
    <row r="8" spans="2:7" ht="15" customHeight="1" x14ac:dyDescent="0.2">
      <c r="B8" s="262"/>
      <c r="C8" s="263"/>
      <c r="D8" s="263"/>
      <c r="E8" s="263"/>
      <c r="F8" s="263"/>
      <c r="G8" s="264"/>
    </row>
    <row r="9" spans="2:7" ht="11.25" customHeight="1" x14ac:dyDescent="0.2">
      <c r="B9" s="262"/>
      <c r="C9" s="263"/>
      <c r="D9" s="263"/>
      <c r="E9" s="263"/>
      <c r="F9" s="263"/>
      <c r="G9" s="264"/>
    </row>
    <row r="10" spans="2:7" ht="5.5" customHeight="1" x14ac:dyDescent="0.2">
      <c r="B10" s="262"/>
      <c r="C10" s="263"/>
      <c r="D10" s="263"/>
      <c r="E10" s="263"/>
      <c r="F10" s="263"/>
      <c r="G10" s="264"/>
    </row>
    <row r="11" spans="2:7" ht="15" customHeight="1" x14ac:dyDescent="0.2">
      <c r="B11" s="1"/>
      <c r="C11" s="2"/>
      <c r="D11" s="2"/>
      <c r="E11" s="2"/>
      <c r="F11" s="2"/>
      <c r="G11" s="32"/>
    </row>
    <row r="12" spans="2:7" ht="15" customHeight="1" x14ac:dyDescent="0.2">
      <c r="B12" s="272"/>
      <c r="C12" s="273"/>
      <c r="D12" s="273"/>
      <c r="E12" s="274"/>
      <c r="F12" s="274"/>
      <c r="G12" s="275"/>
    </row>
    <row r="13" spans="2:7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</row>
    <row r="14" spans="2:7" ht="14" customHeight="1" x14ac:dyDescent="0.2">
      <c r="B14" s="234" t="str">
        <f>+PRESUPUESTO!B9</f>
        <v>1.1.2</v>
      </c>
      <c r="C14" s="236" t="str">
        <f>+PRESUPUESTO!C9</f>
        <v>Extraccion manual de material de colmatacion, fango, arena, escombros, residuos solidos, material vegetal con 50% de agua contaminada</v>
      </c>
      <c r="D14" s="237"/>
      <c r="E14" s="237"/>
      <c r="F14" s="238"/>
      <c r="G14" s="242" t="s">
        <v>7</v>
      </c>
    </row>
    <row r="15" spans="2:7" ht="32.25" customHeight="1" x14ac:dyDescent="0.2">
      <c r="B15" s="235"/>
      <c r="C15" s="239"/>
      <c r="D15" s="240"/>
      <c r="E15" s="240"/>
      <c r="F15" s="241"/>
      <c r="G15" s="243"/>
    </row>
    <row r="16" spans="2:7" x14ac:dyDescent="0.2">
      <c r="B16" s="73"/>
      <c r="C16" s="74"/>
      <c r="D16" s="74"/>
      <c r="E16" s="74"/>
      <c r="F16" s="74"/>
      <c r="G16" s="91"/>
    </row>
    <row r="17" spans="2:10" x14ac:dyDescent="0.2">
      <c r="B17" s="60" t="s">
        <v>13</v>
      </c>
      <c r="C17" s="61"/>
      <c r="D17" s="75"/>
      <c r="E17" s="75"/>
      <c r="F17" s="75"/>
      <c r="G17" s="92"/>
    </row>
    <row r="18" spans="2:10" x14ac:dyDescent="0.2">
      <c r="B18" s="76" t="s">
        <v>14</v>
      </c>
      <c r="C18" s="77" t="s">
        <v>15</v>
      </c>
      <c r="D18" s="77" t="s">
        <v>16</v>
      </c>
      <c r="E18" s="77" t="s">
        <v>65</v>
      </c>
      <c r="F18" s="77" t="s">
        <v>27</v>
      </c>
      <c r="G18" s="78" t="s">
        <v>18</v>
      </c>
    </row>
    <row r="19" spans="2:10" x14ac:dyDescent="0.2">
      <c r="B19" s="62" t="s">
        <v>19</v>
      </c>
      <c r="C19" s="83" t="s">
        <v>53</v>
      </c>
      <c r="D19" s="93" t="s">
        <v>64</v>
      </c>
      <c r="E19" s="94">
        <f>+G38</f>
        <v>89219</v>
      </c>
      <c r="F19" s="84">
        <v>0.1</v>
      </c>
      <c r="G19" s="85">
        <f>E19*F19</f>
        <v>8921.9</v>
      </c>
    </row>
    <row r="20" spans="2:10" x14ac:dyDescent="0.2">
      <c r="B20" s="86"/>
      <c r="C20" s="66"/>
      <c r="D20" s="65"/>
      <c r="E20" s="63"/>
      <c r="F20" s="64"/>
      <c r="G20" s="85"/>
    </row>
    <row r="21" spans="2:10" x14ac:dyDescent="0.2">
      <c r="B21" s="79"/>
      <c r="C21" s="75"/>
      <c r="D21" s="75"/>
      <c r="E21" s="80"/>
      <c r="F21" s="81" t="s">
        <v>20</v>
      </c>
      <c r="G21" s="87">
        <f>ROUND(SUM(G19:G20),0)</f>
        <v>8922</v>
      </c>
    </row>
    <row r="22" spans="2:10" x14ac:dyDescent="0.2">
      <c r="B22" s="60" t="s">
        <v>21</v>
      </c>
      <c r="C22" s="61"/>
      <c r="D22" s="61"/>
      <c r="E22" s="75"/>
      <c r="F22" s="75"/>
      <c r="G22" s="92"/>
    </row>
    <row r="23" spans="2:10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  <c r="J23" t="s">
        <v>56</v>
      </c>
    </row>
    <row r="24" spans="2:10" ht="13.5" customHeight="1" x14ac:dyDescent="0.2">
      <c r="B24" s="228"/>
      <c r="C24" s="229"/>
      <c r="D24" s="65"/>
      <c r="E24" s="63"/>
      <c r="F24" s="66"/>
      <c r="G24" s="85"/>
    </row>
    <row r="25" spans="2:10" x14ac:dyDescent="0.2">
      <c r="B25" s="223"/>
      <c r="C25" s="224"/>
      <c r="D25" s="65"/>
      <c r="E25" s="63"/>
      <c r="F25" s="66"/>
      <c r="G25" s="85"/>
    </row>
    <row r="26" spans="2:10" x14ac:dyDescent="0.2">
      <c r="B26" s="223"/>
      <c r="C26" s="224"/>
      <c r="D26" s="65"/>
      <c r="E26" s="63"/>
      <c r="F26" s="66"/>
      <c r="G26" s="85"/>
    </row>
    <row r="27" spans="2:10" x14ac:dyDescent="0.2">
      <c r="B27" s="79"/>
      <c r="C27" s="75"/>
      <c r="D27" s="75"/>
      <c r="E27" s="80"/>
      <c r="F27" s="81" t="s">
        <v>20</v>
      </c>
      <c r="G27" s="88">
        <f>ROUND(SUM(G24:G26),0)</f>
        <v>0</v>
      </c>
    </row>
    <row r="28" spans="2:10" x14ac:dyDescent="0.2">
      <c r="B28" s="60" t="s">
        <v>24</v>
      </c>
      <c r="C28" s="61"/>
      <c r="D28" s="61"/>
      <c r="E28" s="75"/>
      <c r="F28" s="75"/>
      <c r="G28" s="92"/>
    </row>
    <row r="29" spans="2:10" x14ac:dyDescent="0.2">
      <c r="B29" s="226" t="s">
        <v>14</v>
      </c>
      <c r="C29" s="227"/>
      <c r="D29" s="77" t="s">
        <v>25</v>
      </c>
      <c r="E29" s="77" t="s">
        <v>26</v>
      </c>
      <c r="F29" s="77" t="s">
        <v>27</v>
      </c>
      <c r="G29" s="95" t="s">
        <v>23</v>
      </c>
    </row>
    <row r="30" spans="2:10" x14ac:dyDescent="0.2">
      <c r="B30" s="223"/>
      <c r="C30" s="224"/>
      <c r="D30" s="65"/>
      <c r="E30" s="67"/>
      <c r="F30" s="64"/>
      <c r="G30" s="85">
        <f>+F30*E30</f>
        <v>0</v>
      </c>
    </row>
    <row r="31" spans="2:10" x14ac:dyDescent="0.2">
      <c r="B31" s="223"/>
      <c r="C31" s="224"/>
      <c r="D31" s="68"/>
      <c r="E31" s="69"/>
      <c r="F31" s="64"/>
      <c r="G31" s="85"/>
    </row>
    <row r="32" spans="2:10" x14ac:dyDescent="0.2">
      <c r="B32" s="79"/>
      <c r="C32" s="75"/>
      <c r="D32" s="75"/>
      <c r="E32" s="80"/>
      <c r="F32" s="81" t="s">
        <v>20</v>
      </c>
      <c r="G32" s="87">
        <f>ROUND(SUM(G30),0)</f>
        <v>0</v>
      </c>
    </row>
    <row r="33" spans="2:7" x14ac:dyDescent="0.2">
      <c r="B33" s="60" t="s">
        <v>28</v>
      </c>
      <c r="C33" s="61"/>
      <c r="D33" s="61"/>
      <c r="E33" s="75"/>
      <c r="F33" s="75"/>
      <c r="G33" s="92"/>
    </row>
    <row r="34" spans="2:7" x14ac:dyDescent="0.2">
      <c r="B34" s="225" t="s">
        <v>14</v>
      </c>
      <c r="C34" s="214" t="s">
        <v>15</v>
      </c>
      <c r="D34" s="214" t="s">
        <v>29</v>
      </c>
      <c r="E34" s="82" t="s">
        <v>32</v>
      </c>
      <c r="F34" s="214" t="s">
        <v>27</v>
      </c>
      <c r="G34" s="215" t="s">
        <v>23</v>
      </c>
    </row>
    <row r="35" spans="2:7" x14ac:dyDescent="0.2">
      <c r="B35" s="225"/>
      <c r="C35" s="214"/>
      <c r="D35" s="214"/>
      <c r="E35" s="99">
        <v>1.8344</v>
      </c>
      <c r="F35" s="214"/>
      <c r="G35" s="215"/>
    </row>
    <row r="36" spans="2:7" x14ac:dyDescent="0.2">
      <c r="B36" s="70" t="s">
        <v>81</v>
      </c>
      <c r="C36" s="66">
        <v>10</v>
      </c>
      <c r="D36" s="71">
        <f>58364</f>
        <v>58364</v>
      </c>
      <c r="E36" s="71">
        <f>D36*E35</f>
        <v>107062.9216</v>
      </c>
      <c r="F36" s="66">
        <v>12</v>
      </c>
      <c r="G36" s="89">
        <f>(C36*E36)/F36</f>
        <v>89219.101333333339</v>
      </c>
    </row>
    <row r="37" spans="2:7" x14ac:dyDescent="0.2">
      <c r="B37" s="70"/>
      <c r="C37" s="66"/>
      <c r="D37" s="63"/>
      <c r="E37" s="63"/>
      <c r="F37" s="66"/>
      <c r="G37" s="89"/>
    </row>
    <row r="38" spans="2:7" x14ac:dyDescent="0.2">
      <c r="B38" s="60"/>
      <c r="C38" s="61"/>
      <c r="D38" s="61"/>
      <c r="E38" s="75"/>
      <c r="F38" s="81" t="s">
        <v>20</v>
      </c>
      <c r="G38" s="88">
        <f>ROUND(SUM(G36:G37),0)</f>
        <v>89219</v>
      </c>
    </row>
    <row r="39" spans="2:7" x14ac:dyDescent="0.2">
      <c r="B39" s="60"/>
      <c r="C39" s="61"/>
      <c r="D39" s="61"/>
      <c r="E39" s="75"/>
      <c r="F39" s="75"/>
      <c r="G39" s="92"/>
    </row>
    <row r="40" spans="2:7" x14ac:dyDescent="0.2">
      <c r="B40" s="79"/>
      <c r="C40" s="75"/>
      <c r="D40" s="75"/>
      <c r="E40" s="98" t="s">
        <v>30</v>
      </c>
      <c r="F40" s="96"/>
      <c r="G40" s="97">
        <f>ROUND(G21+G27+G32+G38,0)</f>
        <v>98141</v>
      </c>
    </row>
    <row r="41" spans="2:7" x14ac:dyDescent="0.2">
      <c r="B41" s="3"/>
      <c r="C41" s="4"/>
      <c r="D41" s="5"/>
      <c r="E41" s="5"/>
      <c r="F41" s="5"/>
      <c r="G41" s="33"/>
    </row>
    <row r="42" spans="2:7" x14ac:dyDescent="0.2">
      <c r="B42" s="6"/>
      <c r="C42" s="7"/>
      <c r="D42" s="7"/>
      <c r="E42" s="7"/>
      <c r="F42" s="8"/>
      <c r="G42" s="34"/>
    </row>
    <row r="43" spans="2:7" x14ac:dyDescent="0.2">
      <c r="B43" s="9"/>
      <c r="C43" s="10"/>
      <c r="D43" s="10"/>
      <c r="E43" s="10"/>
      <c r="F43" s="10"/>
      <c r="G43" s="35"/>
    </row>
    <row r="44" spans="2:7" x14ac:dyDescent="0.2">
      <c r="B44" s="265"/>
      <c r="C44" s="266"/>
      <c r="D44" s="266"/>
      <c r="E44" s="266"/>
      <c r="F44" s="266"/>
      <c r="G44" s="267"/>
    </row>
    <row r="45" spans="2:7" x14ac:dyDescent="0.2">
      <c r="B45" s="268"/>
      <c r="C45" s="269"/>
      <c r="D45" s="269"/>
      <c r="E45" s="269"/>
      <c r="F45" s="269"/>
      <c r="G45" s="270"/>
    </row>
    <row r="46" spans="2:7" ht="16" thickBot="1" x14ac:dyDescent="0.25">
      <c r="B46" s="11"/>
      <c r="C46" s="271"/>
      <c r="D46" s="271"/>
      <c r="E46" s="271"/>
      <c r="F46" s="12"/>
      <c r="G46" s="36"/>
    </row>
    <row r="52" spans="2:7" ht="16" thickBot="1" x14ac:dyDescent="0.25"/>
    <row r="53" spans="2:7" x14ac:dyDescent="0.2">
      <c r="B53" s="244" t="s">
        <v>10</v>
      </c>
      <c r="C53" s="245"/>
      <c r="D53" s="245"/>
      <c r="E53" s="245"/>
      <c r="F53" s="245"/>
      <c r="G53" s="246"/>
    </row>
    <row r="54" spans="2:7" x14ac:dyDescent="0.2">
      <c r="B54" s="247"/>
      <c r="C54" s="248"/>
      <c r="D54" s="248"/>
      <c r="E54" s="248"/>
      <c r="F54" s="248"/>
      <c r="G54" s="249"/>
    </row>
    <row r="55" spans="2:7" x14ac:dyDescent="0.2">
      <c r="B55" s="250"/>
      <c r="C55" s="253" t="s">
        <v>31</v>
      </c>
      <c r="D55" s="254"/>
      <c r="E55" s="254"/>
      <c r="F55" s="254"/>
      <c r="G55" s="255"/>
    </row>
    <row r="56" spans="2:7" x14ac:dyDescent="0.2">
      <c r="B56" s="251"/>
      <c r="C56" s="256"/>
      <c r="D56" s="257"/>
      <c r="E56" s="257"/>
      <c r="F56" s="257"/>
      <c r="G56" s="258"/>
    </row>
    <row r="57" spans="2:7" ht="26.5" customHeight="1" x14ac:dyDescent="0.2">
      <c r="B57" s="252"/>
      <c r="C57" s="259"/>
      <c r="D57" s="260"/>
      <c r="E57" s="260"/>
      <c r="F57" s="260"/>
      <c r="G57" s="261"/>
    </row>
    <row r="58" spans="2:7" x14ac:dyDescent="0.2">
      <c r="B58" s="262" t="s">
        <v>11</v>
      </c>
      <c r="C58" s="263" t="str">
        <f>+C7</f>
        <v>LIMPIEZA Y MATENIMIENTO DE BOX CULVERTS CON TAPAS, PARA EL MANEJO Y DRENAJE DE AGUAS PLUVIABLES, EN LA ZONA URBANA DEL MUNICIPIO DE LA APARTADA, CÓRDOBA.</v>
      </c>
      <c r="D58" s="263"/>
      <c r="E58" s="263"/>
      <c r="F58" s="263"/>
      <c r="G58" s="264"/>
    </row>
    <row r="59" spans="2:7" x14ac:dyDescent="0.2">
      <c r="B59" s="262"/>
      <c r="C59" s="263"/>
      <c r="D59" s="263"/>
      <c r="E59" s="263"/>
      <c r="F59" s="263"/>
      <c r="G59" s="264"/>
    </row>
    <row r="60" spans="2:7" x14ac:dyDescent="0.2">
      <c r="B60" s="262"/>
      <c r="C60" s="263"/>
      <c r="D60" s="263"/>
      <c r="E60" s="263"/>
      <c r="F60" s="263"/>
      <c r="G60" s="264"/>
    </row>
    <row r="61" spans="2:7" x14ac:dyDescent="0.2">
      <c r="B61" s="262"/>
      <c r="C61" s="263"/>
      <c r="D61" s="263"/>
      <c r="E61" s="263"/>
      <c r="F61" s="263"/>
      <c r="G61" s="264"/>
    </row>
    <row r="62" spans="2:7" x14ac:dyDescent="0.2">
      <c r="B62" s="1"/>
      <c r="C62" s="2"/>
      <c r="D62" s="2"/>
      <c r="E62" s="2"/>
      <c r="F62" s="2"/>
      <c r="G62" s="32"/>
    </row>
    <row r="63" spans="2:7" x14ac:dyDescent="0.2">
      <c r="B63" s="272"/>
      <c r="C63" s="273"/>
      <c r="D63" s="273"/>
      <c r="E63" s="274"/>
      <c r="F63" s="274"/>
      <c r="G63" s="275"/>
    </row>
    <row r="64" spans="2:7" x14ac:dyDescent="0.2">
      <c r="B64" s="72" t="s">
        <v>1</v>
      </c>
      <c r="C64" s="233" t="s">
        <v>2</v>
      </c>
      <c r="D64" s="233"/>
      <c r="E64" s="233"/>
      <c r="F64" s="233"/>
      <c r="G64" s="90" t="s">
        <v>12</v>
      </c>
    </row>
    <row r="65" spans="2:7" x14ac:dyDescent="0.2">
      <c r="B65" s="234" t="str">
        <f>+PRESUPUESTO!B22</f>
        <v>2.1.2</v>
      </c>
      <c r="C65" s="236" t="str">
        <f>+C14</f>
        <v>Extraccion manual de material de colmatacion, fango, arena, escombros, residuos solidos, material vegetal con 50% de agua contaminada</v>
      </c>
      <c r="D65" s="237"/>
      <c r="E65" s="237"/>
      <c r="F65" s="238"/>
      <c r="G65" s="242" t="s">
        <v>7</v>
      </c>
    </row>
    <row r="66" spans="2:7" ht="35.5" customHeight="1" x14ac:dyDescent="0.2">
      <c r="B66" s="235"/>
      <c r="C66" s="239"/>
      <c r="D66" s="240"/>
      <c r="E66" s="240"/>
      <c r="F66" s="241"/>
      <c r="G66" s="243"/>
    </row>
    <row r="67" spans="2:7" x14ac:dyDescent="0.2">
      <c r="B67" s="73"/>
      <c r="C67" s="74"/>
      <c r="D67" s="74"/>
      <c r="E67" s="74"/>
      <c r="F67" s="74"/>
      <c r="G67" s="91"/>
    </row>
    <row r="68" spans="2:7" x14ac:dyDescent="0.2">
      <c r="B68" s="60" t="s">
        <v>13</v>
      </c>
      <c r="C68" s="61"/>
      <c r="D68" s="75"/>
      <c r="E68" s="75"/>
      <c r="F68" s="75"/>
      <c r="G68" s="92"/>
    </row>
    <row r="69" spans="2:7" x14ac:dyDescent="0.2">
      <c r="B69" s="76" t="s">
        <v>14</v>
      </c>
      <c r="C69" s="77" t="s">
        <v>15</v>
      </c>
      <c r="D69" s="77" t="s">
        <v>16</v>
      </c>
      <c r="E69" s="77" t="s">
        <v>65</v>
      </c>
      <c r="F69" s="77" t="s">
        <v>27</v>
      </c>
      <c r="G69" s="78" t="s">
        <v>18</v>
      </c>
    </row>
    <row r="70" spans="2:7" x14ac:dyDescent="0.2">
      <c r="B70" s="62" t="s">
        <v>19</v>
      </c>
      <c r="C70" s="83" t="s">
        <v>53</v>
      </c>
      <c r="D70" s="93" t="s">
        <v>64</v>
      </c>
      <c r="E70" s="94">
        <f>+G89</f>
        <v>89219</v>
      </c>
      <c r="F70" s="84">
        <v>0.1</v>
      </c>
      <c r="G70" s="85">
        <f>E70*F70</f>
        <v>8921.9</v>
      </c>
    </row>
    <row r="71" spans="2:7" x14ac:dyDescent="0.2">
      <c r="B71" s="86"/>
      <c r="C71" s="66"/>
      <c r="D71" s="65"/>
      <c r="E71" s="63"/>
      <c r="F71" s="64"/>
      <c r="G71" s="85"/>
    </row>
    <row r="72" spans="2:7" x14ac:dyDescent="0.2">
      <c r="B72" s="79"/>
      <c r="C72" s="75"/>
      <c r="D72" s="75"/>
      <c r="E72" s="80"/>
      <c r="F72" s="81" t="s">
        <v>20</v>
      </c>
      <c r="G72" s="87">
        <f>ROUND(SUM(G70:G71),0)</f>
        <v>8922</v>
      </c>
    </row>
    <row r="73" spans="2:7" x14ac:dyDescent="0.2">
      <c r="B73" s="60" t="s">
        <v>21</v>
      </c>
      <c r="C73" s="61"/>
      <c r="D73" s="61"/>
      <c r="E73" s="75"/>
      <c r="F73" s="75"/>
      <c r="G73" s="92"/>
    </row>
    <row r="74" spans="2:7" x14ac:dyDescent="0.2">
      <c r="B74" s="226" t="s">
        <v>22</v>
      </c>
      <c r="C74" s="227"/>
      <c r="D74" s="77" t="s">
        <v>16</v>
      </c>
      <c r="E74" s="77" t="s">
        <v>18</v>
      </c>
      <c r="F74" s="77" t="s">
        <v>17</v>
      </c>
      <c r="G74" s="95" t="s">
        <v>23</v>
      </c>
    </row>
    <row r="75" spans="2:7" x14ac:dyDescent="0.2">
      <c r="B75" s="228"/>
      <c r="C75" s="229"/>
      <c r="D75" s="65"/>
      <c r="E75" s="63"/>
      <c r="F75" s="66"/>
      <c r="G75" s="85"/>
    </row>
    <row r="76" spans="2:7" x14ac:dyDescent="0.2">
      <c r="B76" s="223"/>
      <c r="C76" s="224"/>
      <c r="D76" s="65"/>
      <c r="E76" s="63"/>
      <c r="F76" s="66"/>
      <c r="G76" s="85"/>
    </row>
    <row r="77" spans="2:7" x14ac:dyDescent="0.2">
      <c r="B77" s="223"/>
      <c r="C77" s="224"/>
      <c r="D77" s="65"/>
      <c r="E77" s="63"/>
      <c r="F77" s="66"/>
      <c r="G77" s="85"/>
    </row>
    <row r="78" spans="2:7" x14ac:dyDescent="0.2">
      <c r="B78" s="79"/>
      <c r="C78" s="75"/>
      <c r="D78" s="75"/>
      <c r="E78" s="80"/>
      <c r="F78" s="81" t="s">
        <v>20</v>
      </c>
      <c r="G78" s="88">
        <f>ROUND(SUM(G75:G77),0)</f>
        <v>0</v>
      </c>
    </row>
    <row r="79" spans="2:7" x14ac:dyDescent="0.2">
      <c r="B79" s="60" t="s">
        <v>24</v>
      </c>
      <c r="C79" s="61"/>
      <c r="D79" s="61"/>
      <c r="E79" s="75"/>
      <c r="F79" s="75"/>
      <c r="G79" s="92"/>
    </row>
    <row r="80" spans="2:7" x14ac:dyDescent="0.2">
      <c r="B80" s="226" t="s">
        <v>14</v>
      </c>
      <c r="C80" s="227"/>
      <c r="D80" s="77" t="s">
        <v>25</v>
      </c>
      <c r="E80" s="77" t="s">
        <v>26</v>
      </c>
      <c r="F80" s="77" t="s">
        <v>27</v>
      </c>
      <c r="G80" s="95" t="s">
        <v>23</v>
      </c>
    </row>
    <row r="81" spans="2:7" x14ac:dyDescent="0.2">
      <c r="B81" s="223"/>
      <c r="C81" s="224"/>
      <c r="D81" s="65"/>
      <c r="E81" s="67"/>
      <c r="F81" s="64"/>
      <c r="G81" s="85">
        <f>+F81*E81</f>
        <v>0</v>
      </c>
    </row>
    <row r="82" spans="2:7" x14ac:dyDescent="0.2">
      <c r="B82" s="223"/>
      <c r="C82" s="224"/>
      <c r="D82" s="68"/>
      <c r="E82" s="69"/>
      <c r="F82" s="64"/>
      <c r="G82" s="85"/>
    </row>
    <row r="83" spans="2:7" x14ac:dyDescent="0.2">
      <c r="B83" s="79"/>
      <c r="C83" s="75"/>
      <c r="D83" s="75"/>
      <c r="E83" s="80"/>
      <c r="F83" s="81" t="s">
        <v>20</v>
      </c>
      <c r="G83" s="87">
        <f>ROUND(SUM(G81),0)</f>
        <v>0</v>
      </c>
    </row>
    <row r="84" spans="2:7" x14ac:dyDescent="0.2">
      <c r="B84" s="60" t="s">
        <v>28</v>
      </c>
      <c r="C84" s="61"/>
      <c r="D84" s="61"/>
      <c r="E84" s="75"/>
      <c r="F84" s="75"/>
      <c r="G84" s="92"/>
    </row>
    <row r="85" spans="2:7" x14ac:dyDescent="0.2">
      <c r="B85" s="225" t="s">
        <v>14</v>
      </c>
      <c r="C85" s="214" t="s">
        <v>15</v>
      </c>
      <c r="D85" s="214" t="s">
        <v>29</v>
      </c>
      <c r="E85" s="82" t="s">
        <v>32</v>
      </c>
      <c r="F85" s="214" t="s">
        <v>27</v>
      </c>
      <c r="G85" s="215" t="s">
        <v>23</v>
      </c>
    </row>
    <row r="86" spans="2:7" x14ac:dyDescent="0.2">
      <c r="B86" s="225"/>
      <c r="C86" s="214"/>
      <c r="D86" s="214"/>
      <c r="E86" s="99">
        <v>1.8344</v>
      </c>
      <c r="F86" s="214"/>
      <c r="G86" s="215"/>
    </row>
    <row r="87" spans="2:7" x14ac:dyDescent="0.2">
      <c r="B87" s="70" t="s">
        <v>81</v>
      </c>
      <c r="C87" s="66">
        <v>10</v>
      </c>
      <c r="D87" s="71">
        <f>58364</f>
        <v>58364</v>
      </c>
      <c r="E87" s="71">
        <f>D87*E86</f>
        <v>107062.9216</v>
      </c>
      <c r="F87" s="66">
        <v>12</v>
      </c>
      <c r="G87" s="89">
        <f>(C87*E87)/F87</f>
        <v>89219.101333333339</v>
      </c>
    </row>
    <row r="88" spans="2:7" x14ac:dyDescent="0.2">
      <c r="B88" s="70"/>
      <c r="C88" s="66"/>
      <c r="D88" s="63"/>
      <c r="E88" s="63"/>
      <c r="F88" s="66"/>
      <c r="G88" s="89"/>
    </row>
    <row r="89" spans="2:7" x14ac:dyDescent="0.2">
      <c r="B89" s="60"/>
      <c r="C89" s="61"/>
      <c r="D89" s="61"/>
      <c r="E89" s="75"/>
      <c r="F89" s="81" t="s">
        <v>20</v>
      </c>
      <c r="G89" s="88">
        <f>ROUND(SUM(G87:G88),0)</f>
        <v>89219</v>
      </c>
    </row>
    <row r="90" spans="2:7" x14ac:dyDescent="0.2">
      <c r="B90" s="60"/>
      <c r="C90" s="61"/>
      <c r="D90" s="61"/>
      <c r="E90" s="75"/>
      <c r="F90" s="75"/>
      <c r="G90" s="92"/>
    </row>
    <row r="91" spans="2:7" x14ac:dyDescent="0.2">
      <c r="B91" s="79"/>
      <c r="C91" s="75"/>
      <c r="D91" s="75"/>
      <c r="E91" s="98" t="s">
        <v>30</v>
      </c>
      <c r="F91" s="96"/>
      <c r="G91" s="97">
        <f>ROUND(G72+G78+G83+G89,0)</f>
        <v>98141</v>
      </c>
    </row>
    <row r="92" spans="2:7" x14ac:dyDescent="0.2">
      <c r="B92" s="3"/>
      <c r="C92" s="4"/>
      <c r="D92" s="5"/>
      <c r="E92" s="5"/>
      <c r="F92" s="5"/>
      <c r="G92" s="33"/>
    </row>
    <row r="93" spans="2:7" x14ac:dyDescent="0.2">
      <c r="B93" s="6"/>
      <c r="C93" s="7"/>
      <c r="D93" s="7"/>
      <c r="E93" s="7"/>
      <c r="F93" s="8"/>
      <c r="G93" s="34"/>
    </row>
    <row r="94" spans="2:7" x14ac:dyDescent="0.2">
      <c r="B94" s="9"/>
      <c r="C94" s="10"/>
      <c r="D94" s="10"/>
      <c r="E94" s="10"/>
      <c r="F94" s="10"/>
      <c r="G94" s="35"/>
    </row>
    <row r="95" spans="2:7" x14ac:dyDescent="0.2">
      <c r="B95" s="265"/>
      <c r="C95" s="266"/>
      <c r="D95" s="266"/>
      <c r="E95" s="266"/>
      <c r="F95" s="266"/>
      <c r="G95" s="267"/>
    </row>
    <row r="96" spans="2:7" x14ac:dyDescent="0.2">
      <c r="B96" s="268"/>
      <c r="C96" s="269"/>
      <c r="D96" s="269"/>
      <c r="E96" s="269"/>
      <c r="F96" s="269"/>
      <c r="G96" s="270"/>
    </row>
    <row r="97" spans="2:7" ht="16" thickBot="1" x14ac:dyDescent="0.25">
      <c r="B97" s="11"/>
      <c r="C97" s="271"/>
      <c r="D97" s="271"/>
      <c r="E97" s="271"/>
      <c r="F97" s="12"/>
      <c r="G97" s="36"/>
    </row>
    <row r="105" spans="2:7" ht="16" thickBot="1" x14ac:dyDescent="0.25"/>
    <row r="106" spans="2:7" x14ac:dyDescent="0.2">
      <c r="B106" s="244" t="s">
        <v>10</v>
      </c>
      <c r="C106" s="245"/>
      <c r="D106" s="245"/>
      <c r="E106" s="245"/>
      <c r="F106" s="245"/>
      <c r="G106" s="246"/>
    </row>
    <row r="107" spans="2:7" x14ac:dyDescent="0.2">
      <c r="B107" s="247"/>
      <c r="C107" s="248"/>
      <c r="D107" s="248"/>
      <c r="E107" s="248"/>
      <c r="F107" s="248"/>
      <c r="G107" s="249"/>
    </row>
    <row r="108" spans="2:7" x14ac:dyDescent="0.2">
      <c r="B108" s="250"/>
      <c r="C108" s="253" t="s">
        <v>31</v>
      </c>
      <c r="D108" s="254"/>
      <c r="E108" s="254"/>
      <c r="F108" s="254"/>
      <c r="G108" s="255"/>
    </row>
    <row r="109" spans="2:7" x14ac:dyDescent="0.2">
      <c r="B109" s="251"/>
      <c r="C109" s="256"/>
      <c r="D109" s="257"/>
      <c r="E109" s="257"/>
      <c r="F109" s="257"/>
      <c r="G109" s="258"/>
    </row>
    <row r="110" spans="2:7" ht="38.5" customHeight="1" x14ac:dyDescent="0.2">
      <c r="B110" s="252"/>
      <c r="C110" s="259"/>
      <c r="D110" s="260"/>
      <c r="E110" s="260"/>
      <c r="F110" s="260"/>
      <c r="G110" s="261"/>
    </row>
    <row r="111" spans="2:7" x14ac:dyDescent="0.2">
      <c r="B111" s="262" t="s">
        <v>11</v>
      </c>
      <c r="C111" s="263" t="str">
        <f>+C58</f>
        <v>LIMPIEZA Y MATENIMIENTO DE BOX CULVERTS CON TAPAS, PARA EL MANEJO Y DRENAJE DE AGUAS PLUVIABLES, EN LA ZONA URBANA DEL MUNICIPIO DE LA APARTADA, CÓRDOBA.</v>
      </c>
      <c r="D111" s="263"/>
      <c r="E111" s="263"/>
      <c r="F111" s="263"/>
      <c r="G111" s="264"/>
    </row>
    <row r="112" spans="2:7" x14ac:dyDescent="0.2">
      <c r="B112" s="262"/>
      <c r="C112" s="263"/>
      <c r="D112" s="263"/>
      <c r="E112" s="263"/>
      <c r="F112" s="263"/>
      <c r="G112" s="264"/>
    </row>
    <row r="113" spans="2:7" x14ac:dyDescent="0.2">
      <c r="B113" s="262"/>
      <c r="C113" s="263"/>
      <c r="D113" s="263"/>
      <c r="E113" s="263"/>
      <c r="F113" s="263"/>
      <c r="G113" s="264"/>
    </row>
    <row r="114" spans="2:7" x14ac:dyDescent="0.2">
      <c r="B114" s="262"/>
      <c r="C114" s="263"/>
      <c r="D114" s="263"/>
      <c r="E114" s="263"/>
      <c r="F114" s="263"/>
      <c r="G114" s="264"/>
    </row>
    <row r="115" spans="2:7" x14ac:dyDescent="0.2">
      <c r="B115" s="1"/>
      <c r="C115" s="2"/>
      <c r="D115" s="2"/>
      <c r="E115" s="2"/>
      <c r="F115" s="2"/>
      <c r="G115" s="32"/>
    </row>
    <row r="116" spans="2:7" x14ac:dyDescent="0.2">
      <c r="B116" s="272"/>
      <c r="C116" s="273"/>
      <c r="D116" s="273"/>
      <c r="E116" s="274"/>
      <c r="F116" s="274"/>
      <c r="G116" s="275"/>
    </row>
    <row r="117" spans="2:7" x14ac:dyDescent="0.2">
      <c r="B117" s="72" t="s">
        <v>1</v>
      </c>
      <c r="C117" s="233" t="s">
        <v>2</v>
      </c>
      <c r="D117" s="233"/>
      <c r="E117" s="233"/>
      <c r="F117" s="233"/>
      <c r="G117" s="90" t="s">
        <v>12</v>
      </c>
    </row>
    <row r="118" spans="2:7" x14ac:dyDescent="0.2">
      <c r="B118" s="234" t="str">
        <f>+PRESUPUESTO!B35</f>
        <v>3.1.2</v>
      </c>
      <c r="C118" s="236" t="str">
        <f>+C65</f>
        <v>Extraccion manual de material de colmatacion, fango, arena, escombros, residuos solidos, material vegetal con 50% de agua contaminada</v>
      </c>
      <c r="D118" s="237"/>
      <c r="E118" s="237"/>
      <c r="F118" s="238"/>
      <c r="G118" s="242" t="s">
        <v>7</v>
      </c>
    </row>
    <row r="119" spans="2:7" ht="45" customHeight="1" x14ac:dyDescent="0.2">
      <c r="B119" s="235"/>
      <c r="C119" s="239"/>
      <c r="D119" s="240"/>
      <c r="E119" s="240"/>
      <c r="F119" s="241"/>
      <c r="G119" s="243"/>
    </row>
    <row r="120" spans="2:7" x14ac:dyDescent="0.2">
      <c r="B120" s="73"/>
      <c r="C120" s="74"/>
      <c r="D120" s="74"/>
      <c r="E120" s="74"/>
      <c r="F120" s="74"/>
      <c r="G120" s="91"/>
    </row>
    <row r="121" spans="2:7" x14ac:dyDescent="0.2">
      <c r="B121" s="60" t="s">
        <v>13</v>
      </c>
      <c r="C121" s="61"/>
      <c r="D121" s="75"/>
      <c r="E121" s="75"/>
      <c r="F121" s="75"/>
      <c r="G121" s="92"/>
    </row>
    <row r="122" spans="2:7" x14ac:dyDescent="0.2">
      <c r="B122" s="76" t="s">
        <v>14</v>
      </c>
      <c r="C122" s="77" t="s">
        <v>15</v>
      </c>
      <c r="D122" s="77" t="s">
        <v>16</v>
      </c>
      <c r="E122" s="77" t="s">
        <v>65</v>
      </c>
      <c r="F122" s="77" t="s">
        <v>27</v>
      </c>
      <c r="G122" s="78" t="s">
        <v>18</v>
      </c>
    </row>
    <row r="123" spans="2:7" x14ac:dyDescent="0.2">
      <c r="B123" s="62" t="s">
        <v>19</v>
      </c>
      <c r="C123" s="83" t="s">
        <v>53</v>
      </c>
      <c r="D123" s="93" t="s">
        <v>64</v>
      </c>
      <c r="E123" s="94">
        <f>+G142</f>
        <v>89219</v>
      </c>
      <c r="F123" s="84">
        <v>0.1</v>
      </c>
      <c r="G123" s="85">
        <f>E123*F123</f>
        <v>8921.9</v>
      </c>
    </row>
    <row r="124" spans="2:7" x14ac:dyDescent="0.2">
      <c r="B124" s="86"/>
      <c r="C124" s="66"/>
      <c r="D124" s="65"/>
      <c r="E124" s="63"/>
      <c r="F124" s="64"/>
      <c r="G124" s="85"/>
    </row>
    <row r="125" spans="2:7" x14ac:dyDescent="0.2">
      <c r="B125" s="79"/>
      <c r="C125" s="75"/>
      <c r="D125" s="75"/>
      <c r="E125" s="80"/>
      <c r="F125" s="81" t="s">
        <v>20</v>
      </c>
      <c r="G125" s="87">
        <f>ROUND(SUM(G123:G124),0)</f>
        <v>8922</v>
      </c>
    </row>
    <row r="126" spans="2:7" x14ac:dyDescent="0.2">
      <c r="B126" s="60" t="s">
        <v>21</v>
      </c>
      <c r="C126" s="61"/>
      <c r="D126" s="61"/>
      <c r="E126" s="75"/>
      <c r="F126" s="75"/>
      <c r="G126" s="92"/>
    </row>
    <row r="127" spans="2:7" x14ac:dyDescent="0.2">
      <c r="B127" s="226" t="s">
        <v>22</v>
      </c>
      <c r="C127" s="227"/>
      <c r="D127" s="77" t="s">
        <v>16</v>
      </c>
      <c r="E127" s="77" t="s">
        <v>18</v>
      </c>
      <c r="F127" s="77" t="s">
        <v>17</v>
      </c>
      <c r="G127" s="95" t="s">
        <v>23</v>
      </c>
    </row>
    <row r="128" spans="2:7" x14ac:dyDescent="0.2">
      <c r="B128" s="228"/>
      <c r="C128" s="229"/>
      <c r="D128" s="65"/>
      <c r="E128" s="63"/>
      <c r="F128" s="66"/>
      <c r="G128" s="85"/>
    </row>
    <row r="129" spans="2:7" x14ac:dyDescent="0.2">
      <c r="B129" s="223"/>
      <c r="C129" s="224"/>
      <c r="D129" s="65"/>
      <c r="E129" s="63"/>
      <c r="F129" s="66"/>
      <c r="G129" s="85"/>
    </row>
    <row r="130" spans="2:7" x14ac:dyDescent="0.2">
      <c r="B130" s="223"/>
      <c r="C130" s="224"/>
      <c r="D130" s="65"/>
      <c r="E130" s="63"/>
      <c r="F130" s="66"/>
      <c r="G130" s="85"/>
    </row>
    <row r="131" spans="2:7" x14ac:dyDescent="0.2">
      <c r="B131" s="79"/>
      <c r="C131" s="75"/>
      <c r="D131" s="75"/>
      <c r="E131" s="80"/>
      <c r="F131" s="81" t="s">
        <v>20</v>
      </c>
      <c r="G131" s="88">
        <f>ROUND(SUM(G128:G130),0)</f>
        <v>0</v>
      </c>
    </row>
    <row r="132" spans="2:7" x14ac:dyDescent="0.2">
      <c r="B132" s="60" t="s">
        <v>24</v>
      </c>
      <c r="C132" s="61"/>
      <c r="D132" s="61"/>
      <c r="E132" s="75"/>
      <c r="F132" s="75"/>
      <c r="G132" s="92"/>
    </row>
    <row r="133" spans="2:7" x14ac:dyDescent="0.2">
      <c r="B133" s="226" t="s">
        <v>14</v>
      </c>
      <c r="C133" s="227"/>
      <c r="D133" s="77" t="s">
        <v>25</v>
      </c>
      <c r="E133" s="77" t="s">
        <v>26</v>
      </c>
      <c r="F133" s="77" t="s">
        <v>27</v>
      </c>
      <c r="G133" s="95" t="s">
        <v>23</v>
      </c>
    </row>
    <row r="134" spans="2:7" x14ac:dyDescent="0.2">
      <c r="B134" s="223"/>
      <c r="C134" s="224"/>
      <c r="D134" s="65"/>
      <c r="E134" s="67"/>
      <c r="F134" s="64"/>
      <c r="G134" s="85">
        <f>+F134*E134</f>
        <v>0</v>
      </c>
    </row>
    <row r="135" spans="2:7" x14ac:dyDescent="0.2">
      <c r="B135" s="223"/>
      <c r="C135" s="224"/>
      <c r="D135" s="68"/>
      <c r="E135" s="69"/>
      <c r="F135" s="64"/>
      <c r="G135" s="85"/>
    </row>
    <row r="136" spans="2:7" x14ac:dyDescent="0.2">
      <c r="B136" s="79"/>
      <c r="C136" s="75"/>
      <c r="D136" s="75"/>
      <c r="E136" s="80"/>
      <c r="F136" s="81" t="s">
        <v>20</v>
      </c>
      <c r="G136" s="87">
        <f>ROUND(SUM(G134),0)</f>
        <v>0</v>
      </c>
    </row>
    <row r="137" spans="2:7" x14ac:dyDescent="0.2">
      <c r="B137" s="60" t="s">
        <v>28</v>
      </c>
      <c r="C137" s="61"/>
      <c r="D137" s="61"/>
      <c r="E137" s="75"/>
      <c r="F137" s="75"/>
      <c r="G137" s="92"/>
    </row>
    <row r="138" spans="2:7" x14ac:dyDescent="0.2">
      <c r="B138" s="225" t="s">
        <v>14</v>
      </c>
      <c r="C138" s="214" t="s">
        <v>15</v>
      </c>
      <c r="D138" s="214" t="s">
        <v>29</v>
      </c>
      <c r="E138" s="82" t="s">
        <v>32</v>
      </c>
      <c r="F138" s="214" t="s">
        <v>27</v>
      </c>
      <c r="G138" s="215" t="s">
        <v>23</v>
      </c>
    </row>
    <row r="139" spans="2:7" x14ac:dyDescent="0.2">
      <c r="B139" s="225"/>
      <c r="C139" s="214"/>
      <c r="D139" s="214"/>
      <c r="E139" s="99">
        <v>1.8344</v>
      </c>
      <c r="F139" s="214"/>
      <c r="G139" s="215"/>
    </row>
    <row r="140" spans="2:7" x14ac:dyDescent="0.2">
      <c r="B140" s="70" t="s">
        <v>81</v>
      </c>
      <c r="C140" s="66">
        <v>10</v>
      </c>
      <c r="D140" s="71">
        <f>58364</f>
        <v>58364</v>
      </c>
      <c r="E140" s="71">
        <f>D140*E139</f>
        <v>107062.9216</v>
      </c>
      <c r="F140" s="66">
        <v>12</v>
      </c>
      <c r="G140" s="89">
        <f>(C140*E140)/F140</f>
        <v>89219.101333333339</v>
      </c>
    </row>
    <row r="141" spans="2:7" x14ac:dyDescent="0.2">
      <c r="B141" s="70"/>
      <c r="C141" s="66"/>
      <c r="D141" s="63"/>
      <c r="E141" s="63"/>
      <c r="F141" s="66"/>
      <c r="G141" s="89"/>
    </row>
    <row r="142" spans="2:7" x14ac:dyDescent="0.2">
      <c r="B142" s="60"/>
      <c r="C142" s="61"/>
      <c r="D142" s="61"/>
      <c r="E142" s="75"/>
      <c r="F142" s="81" t="s">
        <v>20</v>
      </c>
      <c r="G142" s="88">
        <f>ROUND(SUM(G140:G141),0)</f>
        <v>89219</v>
      </c>
    </row>
    <row r="143" spans="2:7" x14ac:dyDescent="0.2">
      <c r="B143" s="60"/>
      <c r="C143" s="61"/>
      <c r="D143" s="61"/>
      <c r="E143" s="75"/>
      <c r="F143" s="75"/>
      <c r="G143" s="92"/>
    </row>
    <row r="144" spans="2:7" x14ac:dyDescent="0.2">
      <c r="B144" s="79"/>
      <c r="C144" s="75"/>
      <c r="D144" s="75"/>
      <c r="E144" s="98" t="s">
        <v>30</v>
      </c>
      <c r="F144" s="96"/>
      <c r="G144" s="97">
        <f>ROUND(G125+G131+G136+G142,0)</f>
        <v>98141</v>
      </c>
    </row>
    <row r="145" spans="2:7" x14ac:dyDescent="0.2">
      <c r="B145" s="3"/>
      <c r="C145" s="4"/>
      <c r="D145" s="5"/>
      <c r="E145" s="5"/>
      <c r="F145" s="5"/>
      <c r="G145" s="33"/>
    </row>
    <row r="146" spans="2:7" x14ac:dyDescent="0.2">
      <c r="B146" s="6"/>
      <c r="C146" s="7"/>
      <c r="D146" s="7"/>
      <c r="E146" s="7"/>
      <c r="F146" s="8"/>
      <c r="G146" s="34"/>
    </row>
    <row r="147" spans="2:7" x14ac:dyDescent="0.2">
      <c r="B147" s="9"/>
      <c r="C147" s="10"/>
      <c r="D147" s="10"/>
      <c r="E147" s="10"/>
      <c r="F147" s="10"/>
      <c r="G147" s="35"/>
    </row>
    <row r="148" spans="2:7" x14ac:dyDescent="0.2">
      <c r="B148" s="265"/>
      <c r="C148" s="266"/>
      <c r="D148" s="266"/>
      <c r="E148" s="266"/>
      <c r="F148" s="266"/>
      <c r="G148" s="267"/>
    </row>
    <row r="149" spans="2:7" x14ac:dyDescent="0.2">
      <c r="B149" s="268"/>
      <c r="C149" s="269"/>
      <c r="D149" s="269"/>
      <c r="E149" s="269"/>
      <c r="F149" s="269"/>
      <c r="G149" s="270"/>
    </row>
    <row r="150" spans="2:7" ht="16" thickBot="1" x14ac:dyDescent="0.25">
      <c r="B150" s="11"/>
      <c r="C150" s="271"/>
      <c r="D150" s="271"/>
      <c r="E150" s="271"/>
      <c r="F150" s="12"/>
      <c r="G150" s="36"/>
    </row>
    <row r="157" spans="2:7" ht="16" thickBot="1" x14ac:dyDescent="0.25"/>
    <row r="158" spans="2:7" x14ac:dyDescent="0.2">
      <c r="B158" s="244" t="s">
        <v>10</v>
      </c>
      <c r="C158" s="245"/>
      <c r="D158" s="245"/>
      <c r="E158" s="245"/>
      <c r="F158" s="245"/>
      <c r="G158" s="246"/>
    </row>
    <row r="159" spans="2:7" x14ac:dyDescent="0.2">
      <c r="B159" s="247"/>
      <c r="C159" s="248"/>
      <c r="D159" s="248"/>
      <c r="E159" s="248"/>
      <c r="F159" s="248"/>
      <c r="G159" s="249"/>
    </row>
    <row r="160" spans="2:7" x14ac:dyDescent="0.2">
      <c r="B160" s="250"/>
      <c r="C160" s="253" t="s">
        <v>31</v>
      </c>
      <c r="D160" s="254"/>
      <c r="E160" s="254"/>
      <c r="F160" s="254"/>
      <c r="G160" s="255"/>
    </row>
    <row r="161" spans="2:7" x14ac:dyDescent="0.2">
      <c r="B161" s="251"/>
      <c r="C161" s="256"/>
      <c r="D161" s="257"/>
      <c r="E161" s="257"/>
      <c r="F161" s="257"/>
      <c r="G161" s="258"/>
    </row>
    <row r="162" spans="2:7" ht="37.25" customHeight="1" x14ac:dyDescent="0.2">
      <c r="B162" s="252"/>
      <c r="C162" s="259"/>
      <c r="D162" s="260"/>
      <c r="E162" s="260"/>
      <c r="F162" s="260"/>
      <c r="G162" s="261"/>
    </row>
    <row r="163" spans="2:7" x14ac:dyDescent="0.2">
      <c r="B163" s="262" t="s">
        <v>11</v>
      </c>
      <c r="C163" s="263" t="str">
        <f>+C111</f>
        <v>LIMPIEZA Y MATENIMIENTO DE BOX CULVERTS CON TAPAS, PARA EL MANEJO Y DRENAJE DE AGUAS PLUVIABLES, EN LA ZONA URBANA DEL MUNICIPIO DE LA APARTADA, CÓRDOBA.</v>
      </c>
      <c r="D163" s="263"/>
      <c r="E163" s="263"/>
      <c r="F163" s="263"/>
      <c r="G163" s="264"/>
    </row>
    <row r="164" spans="2:7" x14ac:dyDescent="0.2">
      <c r="B164" s="262"/>
      <c r="C164" s="263"/>
      <c r="D164" s="263"/>
      <c r="E164" s="263"/>
      <c r="F164" s="263"/>
      <c r="G164" s="264"/>
    </row>
    <row r="165" spans="2:7" x14ac:dyDescent="0.2">
      <c r="B165" s="262"/>
      <c r="C165" s="263"/>
      <c r="D165" s="263"/>
      <c r="E165" s="263"/>
      <c r="F165" s="263"/>
      <c r="G165" s="264"/>
    </row>
    <row r="166" spans="2:7" x14ac:dyDescent="0.2">
      <c r="B166" s="262"/>
      <c r="C166" s="263"/>
      <c r="D166" s="263"/>
      <c r="E166" s="263"/>
      <c r="F166" s="263"/>
      <c r="G166" s="264"/>
    </row>
    <row r="167" spans="2:7" x14ac:dyDescent="0.2">
      <c r="B167" s="1"/>
      <c r="C167" s="2"/>
      <c r="D167" s="2"/>
      <c r="E167" s="2"/>
      <c r="F167" s="2"/>
      <c r="G167" s="32"/>
    </row>
    <row r="168" spans="2:7" x14ac:dyDescent="0.2">
      <c r="B168" s="272"/>
      <c r="C168" s="273"/>
      <c r="D168" s="273"/>
      <c r="E168" s="274"/>
      <c r="F168" s="274"/>
      <c r="G168" s="275"/>
    </row>
    <row r="169" spans="2:7" x14ac:dyDescent="0.2">
      <c r="B169" s="72" t="s">
        <v>1</v>
      </c>
      <c r="C169" s="233" t="s">
        <v>2</v>
      </c>
      <c r="D169" s="233"/>
      <c r="E169" s="233"/>
      <c r="F169" s="233"/>
      <c r="G169" s="90" t="s">
        <v>12</v>
      </c>
    </row>
    <row r="170" spans="2:7" x14ac:dyDescent="0.2">
      <c r="B170" s="234" t="str">
        <f>+PRESUPUESTO!B48</f>
        <v>4.1.2</v>
      </c>
      <c r="C170" s="236" t="str">
        <f>+C118</f>
        <v>Extraccion manual de material de colmatacion, fango, arena, escombros, residuos solidos, material vegetal con 50% de agua contaminada</v>
      </c>
      <c r="D170" s="237"/>
      <c r="E170" s="237"/>
      <c r="F170" s="238"/>
      <c r="G170" s="242" t="s">
        <v>7</v>
      </c>
    </row>
    <row r="171" spans="2:7" ht="32.5" customHeight="1" x14ac:dyDescent="0.2">
      <c r="B171" s="235"/>
      <c r="C171" s="239"/>
      <c r="D171" s="240"/>
      <c r="E171" s="240"/>
      <c r="F171" s="241"/>
      <c r="G171" s="243"/>
    </row>
    <row r="172" spans="2:7" x14ac:dyDescent="0.2">
      <c r="B172" s="73"/>
      <c r="C172" s="74"/>
      <c r="D172" s="74"/>
      <c r="E172" s="74"/>
      <c r="F172" s="74"/>
      <c r="G172" s="91"/>
    </row>
    <row r="173" spans="2:7" x14ac:dyDescent="0.2">
      <c r="B173" s="60" t="s">
        <v>13</v>
      </c>
      <c r="C173" s="61"/>
      <c r="D173" s="75"/>
      <c r="E173" s="75"/>
      <c r="F173" s="75"/>
      <c r="G173" s="92"/>
    </row>
    <row r="174" spans="2:7" x14ac:dyDescent="0.2">
      <c r="B174" s="76" t="s">
        <v>14</v>
      </c>
      <c r="C174" s="77" t="s">
        <v>15</v>
      </c>
      <c r="D174" s="77" t="s">
        <v>16</v>
      </c>
      <c r="E174" s="77" t="s">
        <v>65</v>
      </c>
      <c r="F174" s="77" t="s">
        <v>27</v>
      </c>
      <c r="G174" s="78" t="s">
        <v>18</v>
      </c>
    </row>
    <row r="175" spans="2:7" x14ac:dyDescent="0.2">
      <c r="B175" s="62" t="s">
        <v>19</v>
      </c>
      <c r="C175" s="83" t="s">
        <v>53</v>
      </c>
      <c r="D175" s="93" t="s">
        <v>64</v>
      </c>
      <c r="E175" s="94">
        <f>+G194</f>
        <v>89219</v>
      </c>
      <c r="F175" s="84">
        <v>0.1</v>
      </c>
      <c r="G175" s="85">
        <f>E175*F175</f>
        <v>8921.9</v>
      </c>
    </row>
    <row r="176" spans="2:7" x14ac:dyDescent="0.2">
      <c r="B176" s="86"/>
      <c r="C176" s="66"/>
      <c r="D176" s="65"/>
      <c r="E176" s="63"/>
      <c r="F176" s="64"/>
      <c r="G176" s="85"/>
    </row>
    <row r="177" spans="2:7" x14ac:dyDescent="0.2">
      <c r="B177" s="79"/>
      <c r="C177" s="75"/>
      <c r="D177" s="75"/>
      <c r="E177" s="80"/>
      <c r="F177" s="81" t="s">
        <v>20</v>
      </c>
      <c r="G177" s="87">
        <f>ROUND(SUM(G175:G176),0)</f>
        <v>8922</v>
      </c>
    </row>
    <row r="178" spans="2:7" x14ac:dyDescent="0.2">
      <c r="B178" s="60" t="s">
        <v>21</v>
      </c>
      <c r="C178" s="61"/>
      <c r="D178" s="61"/>
      <c r="E178" s="75"/>
      <c r="F178" s="75"/>
      <c r="G178" s="92"/>
    </row>
    <row r="179" spans="2:7" x14ac:dyDescent="0.2">
      <c r="B179" s="226" t="s">
        <v>22</v>
      </c>
      <c r="C179" s="227"/>
      <c r="D179" s="77" t="s">
        <v>16</v>
      </c>
      <c r="E179" s="77" t="s">
        <v>18</v>
      </c>
      <c r="F179" s="77" t="s">
        <v>17</v>
      </c>
      <c r="G179" s="95" t="s">
        <v>23</v>
      </c>
    </row>
    <row r="180" spans="2:7" x14ac:dyDescent="0.2">
      <c r="B180" s="228"/>
      <c r="C180" s="229"/>
      <c r="D180" s="65"/>
      <c r="E180" s="63"/>
      <c r="F180" s="66"/>
      <c r="G180" s="85"/>
    </row>
    <row r="181" spans="2:7" x14ac:dyDescent="0.2">
      <c r="B181" s="223"/>
      <c r="C181" s="224"/>
      <c r="D181" s="65"/>
      <c r="E181" s="63"/>
      <c r="F181" s="66"/>
      <c r="G181" s="85"/>
    </row>
    <row r="182" spans="2:7" x14ac:dyDescent="0.2">
      <c r="B182" s="223"/>
      <c r="C182" s="224"/>
      <c r="D182" s="65"/>
      <c r="E182" s="63"/>
      <c r="F182" s="66"/>
      <c r="G182" s="85"/>
    </row>
    <row r="183" spans="2:7" x14ac:dyDescent="0.2">
      <c r="B183" s="79"/>
      <c r="C183" s="75"/>
      <c r="D183" s="75"/>
      <c r="E183" s="80"/>
      <c r="F183" s="81" t="s">
        <v>20</v>
      </c>
      <c r="G183" s="88">
        <f>ROUND(SUM(G180:G182),0)</f>
        <v>0</v>
      </c>
    </row>
    <row r="184" spans="2:7" x14ac:dyDescent="0.2">
      <c r="B184" s="60" t="s">
        <v>24</v>
      </c>
      <c r="C184" s="61"/>
      <c r="D184" s="61"/>
      <c r="E184" s="75"/>
      <c r="F184" s="75"/>
      <c r="G184" s="92"/>
    </row>
    <row r="185" spans="2:7" x14ac:dyDescent="0.2">
      <c r="B185" s="226" t="s">
        <v>14</v>
      </c>
      <c r="C185" s="227"/>
      <c r="D185" s="77" t="s">
        <v>25</v>
      </c>
      <c r="E185" s="77" t="s">
        <v>26</v>
      </c>
      <c r="F185" s="77" t="s">
        <v>27</v>
      </c>
      <c r="G185" s="95" t="s">
        <v>23</v>
      </c>
    </row>
    <row r="186" spans="2:7" x14ac:dyDescent="0.2">
      <c r="B186" s="223"/>
      <c r="C186" s="224"/>
      <c r="D186" s="65"/>
      <c r="E186" s="67"/>
      <c r="F186" s="64"/>
      <c r="G186" s="85">
        <f>+F186*E186</f>
        <v>0</v>
      </c>
    </row>
    <row r="187" spans="2:7" x14ac:dyDescent="0.2">
      <c r="B187" s="223"/>
      <c r="C187" s="224"/>
      <c r="D187" s="68"/>
      <c r="E187" s="69"/>
      <c r="F187" s="64"/>
      <c r="G187" s="85"/>
    </row>
    <row r="188" spans="2:7" x14ac:dyDescent="0.2">
      <c r="B188" s="79"/>
      <c r="C188" s="75"/>
      <c r="D188" s="75"/>
      <c r="E188" s="80"/>
      <c r="F188" s="81" t="s">
        <v>20</v>
      </c>
      <c r="G188" s="87">
        <f>ROUND(SUM(G186),0)</f>
        <v>0</v>
      </c>
    </row>
    <row r="189" spans="2:7" x14ac:dyDescent="0.2">
      <c r="B189" s="60" t="s">
        <v>28</v>
      </c>
      <c r="C189" s="61"/>
      <c r="D189" s="61"/>
      <c r="E189" s="75"/>
      <c r="F189" s="75"/>
      <c r="G189" s="92"/>
    </row>
    <row r="190" spans="2:7" x14ac:dyDescent="0.2">
      <c r="B190" s="225" t="s">
        <v>14</v>
      </c>
      <c r="C190" s="214" t="s">
        <v>15</v>
      </c>
      <c r="D190" s="214" t="s">
        <v>29</v>
      </c>
      <c r="E190" s="82" t="s">
        <v>32</v>
      </c>
      <c r="F190" s="214" t="s">
        <v>27</v>
      </c>
      <c r="G190" s="215" t="s">
        <v>23</v>
      </c>
    </row>
    <row r="191" spans="2:7" x14ac:dyDescent="0.2">
      <c r="B191" s="225"/>
      <c r="C191" s="214"/>
      <c r="D191" s="214"/>
      <c r="E191" s="99">
        <v>1.8344</v>
      </c>
      <c r="F191" s="214"/>
      <c r="G191" s="215"/>
    </row>
    <row r="192" spans="2:7" x14ac:dyDescent="0.2">
      <c r="B192" s="70" t="s">
        <v>81</v>
      </c>
      <c r="C192" s="66">
        <v>10</v>
      </c>
      <c r="D192" s="71">
        <f>58364</f>
        <v>58364</v>
      </c>
      <c r="E192" s="71">
        <f>D192*E191</f>
        <v>107062.9216</v>
      </c>
      <c r="F192" s="66">
        <v>12</v>
      </c>
      <c r="G192" s="89">
        <f>(C192*E192)/F192</f>
        <v>89219.101333333339</v>
      </c>
    </row>
    <row r="193" spans="2:7" x14ac:dyDescent="0.2">
      <c r="B193" s="70"/>
      <c r="C193" s="66"/>
      <c r="D193" s="63"/>
      <c r="E193" s="63"/>
      <c r="F193" s="66"/>
      <c r="G193" s="89"/>
    </row>
    <row r="194" spans="2:7" x14ac:dyDescent="0.2">
      <c r="B194" s="60"/>
      <c r="C194" s="61"/>
      <c r="D194" s="61"/>
      <c r="E194" s="75"/>
      <c r="F194" s="81" t="s">
        <v>20</v>
      </c>
      <c r="G194" s="88">
        <f>ROUND(SUM(G192:G193),0)</f>
        <v>89219</v>
      </c>
    </row>
    <row r="195" spans="2:7" x14ac:dyDescent="0.2">
      <c r="B195" s="60"/>
      <c r="C195" s="61"/>
      <c r="D195" s="61"/>
      <c r="E195" s="75"/>
      <c r="F195" s="75"/>
      <c r="G195" s="92"/>
    </row>
    <row r="196" spans="2:7" x14ac:dyDescent="0.2">
      <c r="B196" s="79"/>
      <c r="C196" s="75"/>
      <c r="D196" s="75"/>
      <c r="E196" s="98" t="s">
        <v>30</v>
      </c>
      <c r="F196" s="96"/>
      <c r="G196" s="97">
        <f>ROUND(G177+G183+G188+G194,0)</f>
        <v>98141</v>
      </c>
    </row>
    <row r="197" spans="2:7" x14ac:dyDescent="0.2">
      <c r="B197" s="3"/>
      <c r="C197" s="4"/>
      <c r="D197" s="5"/>
      <c r="E197" s="5"/>
      <c r="F197" s="5"/>
      <c r="G197" s="33"/>
    </row>
    <row r="198" spans="2:7" x14ac:dyDescent="0.2">
      <c r="B198" s="6"/>
      <c r="C198" s="7"/>
      <c r="D198" s="7"/>
      <c r="E198" s="7"/>
      <c r="F198" s="8"/>
      <c r="G198" s="34"/>
    </row>
    <row r="199" spans="2:7" x14ac:dyDescent="0.2">
      <c r="B199" s="9"/>
      <c r="C199" s="10"/>
      <c r="D199" s="10"/>
      <c r="E199" s="10"/>
      <c r="F199" s="10"/>
      <c r="G199" s="35"/>
    </row>
    <row r="200" spans="2:7" x14ac:dyDescent="0.2">
      <c r="B200" s="265"/>
      <c r="C200" s="266"/>
      <c r="D200" s="266"/>
      <c r="E200" s="266"/>
      <c r="F200" s="266"/>
      <c r="G200" s="267"/>
    </row>
    <row r="201" spans="2:7" x14ac:dyDescent="0.2">
      <c r="B201" s="268"/>
      <c r="C201" s="269"/>
      <c r="D201" s="269"/>
      <c r="E201" s="269"/>
      <c r="F201" s="269"/>
      <c r="G201" s="270"/>
    </row>
    <row r="202" spans="2:7" ht="16" thickBot="1" x14ac:dyDescent="0.25">
      <c r="B202" s="11"/>
      <c r="C202" s="271"/>
      <c r="D202" s="271"/>
      <c r="E202" s="271"/>
      <c r="F202" s="12"/>
      <c r="G202" s="36"/>
    </row>
  </sheetData>
  <mergeCells count="104">
    <mergeCell ref="C34:C35"/>
    <mergeCell ref="D34:D35"/>
    <mergeCell ref="F34:F35"/>
    <mergeCell ref="G34:G35"/>
    <mergeCell ref="B53:G54"/>
    <mergeCell ref="B55:B57"/>
    <mergeCell ref="C55:G57"/>
    <mergeCell ref="B58:B61"/>
    <mergeCell ref="C58:G61"/>
    <mergeCell ref="B2:G3"/>
    <mergeCell ref="B4:B6"/>
    <mergeCell ref="B7:B10"/>
    <mergeCell ref="C7:G10"/>
    <mergeCell ref="C4:G6"/>
    <mergeCell ref="B30:C30"/>
    <mergeCell ref="B12:D12"/>
    <mergeCell ref="E12:G12"/>
    <mergeCell ref="C13:F13"/>
    <mergeCell ref="B14:B15"/>
    <mergeCell ref="C14:F15"/>
    <mergeCell ref="G14:G15"/>
    <mergeCell ref="B23:C23"/>
    <mergeCell ref="B24:C24"/>
    <mergeCell ref="B25:C25"/>
    <mergeCell ref="B26:C26"/>
    <mergeCell ref="B29:C29"/>
    <mergeCell ref="B44:G44"/>
    <mergeCell ref="B45:G45"/>
    <mergeCell ref="C46:E46"/>
    <mergeCell ref="B31:C31"/>
    <mergeCell ref="B34:B35"/>
    <mergeCell ref="B74:C74"/>
    <mergeCell ref="B75:C75"/>
    <mergeCell ref="B76:C76"/>
    <mergeCell ref="B77:C77"/>
    <mergeCell ref="B80:C80"/>
    <mergeCell ref="B63:D63"/>
    <mergeCell ref="E63:G63"/>
    <mergeCell ref="C64:F64"/>
    <mergeCell ref="B65:B66"/>
    <mergeCell ref="C65:F66"/>
    <mergeCell ref="G65:G66"/>
    <mergeCell ref="F85:F86"/>
    <mergeCell ref="G85:G86"/>
    <mergeCell ref="B95:G95"/>
    <mergeCell ref="B96:G96"/>
    <mergeCell ref="C97:E97"/>
    <mergeCell ref="B81:C81"/>
    <mergeCell ref="B82:C82"/>
    <mergeCell ref="B85:B86"/>
    <mergeCell ref="C85:C86"/>
    <mergeCell ref="D85:D86"/>
    <mergeCell ref="B116:D116"/>
    <mergeCell ref="E116:G116"/>
    <mergeCell ref="C117:F117"/>
    <mergeCell ref="B118:B119"/>
    <mergeCell ref="C118:F119"/>
    <mergeCell ref="G118:G119"/>
    <mergeCell ref="B106:G107"/>
    <mergeCell ref="B108:B110"/>
    <mergeCell ref="C108:G110"/>
    <mergeCell ref="B111:B114"/>
    <mergeCell ref="C111:G114"/>
    <mergeCell ref="B134:C134"/>
    <mergeCell ref="B135:C135"/>
    <mergeCell ref="B138:B139"/>
    <mergeCell ref="C138:C139"/>
    <mergeCell ref="D138:D139"/>
    <mergeCell ref="B127:C127"/>
    <mergeCell ref="B128:C128"/>
    <mergeCell ref="B129:C129"/>
    <mergeCell ref="B130:C130"/>
    <mergeCell ref="B133:C133"/>
    <mergeCell ref="B158:G159"/>
    <mergeCell ref="B160:B162"/>
    <mergeCell ref="C160:G162"/>
    <mergeCell ref="B163:B166"/>
    <mergeCell ref="C163:G166"/>
    <mergeCell ref="F138:F139"/>
    <mergeCell ref="G138:G139"/>
    <mergeCell ref="B148:G148"/>
    <mergeCell ref="B149:G149"/>
    <mergeCell ref="C150:E150"/>
    <mergeCell ref="B179:C179"/>
    <mergeCell ref="B180:C180"/>
    <mergeCell ref="B181:C181"/>
    <mergeCell ref="B182:C182"/>
    <mergeCell ref="B185:C185"/>
    <mergeCell ref="B168:D168"/>
    <mergeCell ref="E168:G168"/>
    <mergeCell ref="C169:F169"/>
    <mergeCell ref="B170:B171"/>
    <mergeCell ref="C170:F171"/>
    <mergeCell ref="G170:G171"/>
    <mergeCell ref="F190:F191"/>
    <mergeCell ref="G190:G191"/>
    <mergeCell ref="B200:G200"/>
    <mergeCell ref="B201:G201"/>
    <mergeCell ref="C202:E202"/>
    <mergeCell ref="B186:C186"/>
    <mergeCell ref="B187:C187"/>
    <mergeCell ref="B190:B191"/>
    <mergeCell ref="C190:C191"/>
    <mergeCell ref="D190:D191"/>
  </mergeCells>
  <pageMargins left="0.7" right="0.7" top="0.75" bottom="0.75" header="0.3" footer="0.3"/>
  <pageSetup paperSize="9" scale="8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77B5B-6CD8-4181-911B-A2E5CB31754D}">
  <sheetPr>
    <pageSetUpPr fitToPage="1"/>
  </sheetPr>
  <dimension ref="B1:J201"/>
  <sheetViews>
    <sheetView zoomScaleNormal="100" zoomScaleSheetLayoutView="106" workbookViewId="0">
      <selection activeCell="J14" sqref="J14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3.6640625" bestFit="1" customWidth="1"/>
    <col min="7" max="7" width="16.1640625" style="31" customWidth="1"/>
    <col min="8" max="8" width="3.6640625" customWidth="1"/>
    <col min="9" max="9" width="14.5" customWidth="1"/>
  </cols>
  <sheetData>
    <row r="1" spans="2:10" ht="16" thickBot="1" x14ac:dyDescent="0.25"/>
    <row r="2" spans="2:10" ht="15" customHeight="1" x14ac:dyDescent="0.2">
      <c r="B2" s="244" t="s">
        <v>10</v>
      </c>
      <c r="C2" s="245"/>
      <c r="D2" s="245"/>
      <c r="E2" s="245"/>
      <c r="F2" s="245"/>
      <c r="G2" s="246"/>
    </row>
    <row r="3" spans="2:10" ht="15" customHeight="1" x14ac:dyDescent="0.2">
      <c r="B3" s="247"/>
      <c r="C3" s="248"/>
      <c r="D3" s="248"/>
      <c r="E3" s="248"/>
      <c r="F3" s="248"/>
      <c r="G3" s="249"/>
    </row>
    <row r="4" spans="2:10" ht="28.5" customHeight="1" x14ac:dyDescent="0.2">
      <c r="B4" s="250"/>
      <c r="C4" s="253" t="s">
        <v>31</v>
      </c>
      <c r="D4" s="254"/>
      <c r="E4" s="254"/>
      <c r="F4" s="254"/>
      <c r="G4" s="255"/>
    </row>
    <row r="5" spans="2:10" ht="28.25" customHeight="1" x14ac:dyDescent="0.2">
      <c r="B5" s="251"/>
      <c r="C5" s="256"/>
      <c r="D5" s="257"/>
      <c r="E5" s="257"/>
      <c r="F5" s="257"/>
      <c r="G5" s="258"/>
    </row>
    <row r="6" spans="2:10" ht="21" customHeight="1" x14ac:dyDescent="0.2">
      <c r="B6" s="252"/>
      <c r="C6" s="259"/>
      <c r="D6" s="260"/>
      <c r="E6" s="260"/>
      <c r="F6" s="260"/>
      <c r="G6" s="261"/>
    </row>
    <row r="7" spans="2:10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  <c r="J7" t="s">
        <v>56</v>
      </c>
    </row>
    <row r="8" spans="2:10" ht="15" customHeight="1" x14ac:dyDescent="0.2">
      <c r="B8" s="262"/>
      <c r="C8" s="263"/>
      <c r="D8" s="263"/>
      <c r="E8" s="263"/>
      <c r="F8" s="263"/>
      <c r="G8" s="264"/>
    </row>
    <row r="9" spans="2:10" ht="11.25" customHeight="1" x14ac:dyDescent="0.2">
      <c r="B9" s="262"/>
      <c r="C9" s="263"/>
      <c r="D9" s="263"/>
      <c r="E9" s="263"/>
      <c r="F9" s="263"/>
      <c r="G9" s="264"/>
    </row>
    <row r="10" spans="2:10" ht="5.5" customHeight="1" x14ac:dyDescent="0.2">
      <c r="B10" s="262"/>
      <c r="C10" s="263"/>
      <c r="D10" s="263"/>
      <c r="E10" s="263"/>
      <c r="F10" s="263"/>
      <c r="G10" s="264"/>
    </row>
    <row r="11" spans="2:10" ht="15" customHeight="1" x14ac:dyDescent="0.2">
      <c r="B11" s="1"/>
      <c r="C11" s="2"/>
      <c r="D11" s="2"/>
      <c r="E11" s="2"/>
      <c r="F11" s="2"/>
      <c r="G11" s="32"/>
    </row>
    <row r="12" spans="2:10" ht="15" customHeight="1" x14ac:dyDescent="0.2">
      <c r="B12" s="272"/>
      <c r="C12" s="273"/>
      <c r="D12" s="273"/>
      <c r="E12" s="274"/>
      <c r="F12" s="274"/>
      <c r="G12" s="275"/>
    </row>
    <row r="13" spans="2:10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</row>
    <row r="14" spans="2:10" ht="14" customHeight="1" x14ac:dyDescent="0.2">
      <c r="B14" s="234" t="str">
        <f>+PRESUPUESTO!B11</f>
        <v>1.2.1</v>
      </c>
      <c r="C14" s="236" t="str">
        <f>+PRESUPUESTO!C11</f>
        <v>Acarreo manual de material contaminado en carreta de llantas desde el sitio de acopio en superficie  hasta superficie de cargue  (incluye paleado del material).</v>
      </c>
      <c r="D14" s="237"/>
      <c r="E14" s="237"/>
      <c r="F14" s="238"/>
      <c r="G14" s="242" t="s">
        <v>7</v>
      </c>
    </row>
    <row r="15" spans="2:10" ht="36.75" customHeight="1" x14ac:dyDescent="0.2">
      <c r="B15" s="235"/>
      <c r="C15" s="239"/>
      <c r="D15" s="240"/>
      <c r="E15" s="240"/>
      <c r="F15" s="241"/>
      <c r="G15" s="243"/>
    </row>
    <row r="16" spans="2:10" x14ac:dyDescent="0.2">
      <c r="B16" s="73"/>
      <c r="C16" s="74"/>
      <c r="D16" s="74"/>
      <c r="E16" s="74"/>
      <c r="F16" s="74"/>
      <c r="G16" s="91"/>
    </row>
    <row r="17" spans="2:7" x14ac:dyDescent="0.2">
      <c r="B17" s="60" t="s">
        <v>13</v>
      </c>
      <c r="C17" s="61"/>
      <c r="D17" s="75"/>
      <c r="E17" s="75"/>
      <c r="F17" s="75"/>
      <c r="G17" s="92"/>
    </row>
    <row r="18" spans="2:7" x14ac:dyDescent="0.2">
      <c r="B18" s="76" t="s">
        <v>14</v>
      </c>
      <c r="C18" s="77" t="s">
        <v>15</v>
      </c>
      <c r="D18" s="77" t="s">
        <v>16</v>
      </c>
      <c r="E18" s="77" t="s">
        <v>70</v>
      </c>
      <c r="F18" s="77" t="s">
        <v>27</v>
      </c>
      <c r="G18" s="78" t="s">
        <v>18</v>
      </c>
    </row>
    <row r="19" spans="2:7" x14ac:dyDescent="0.2">
      <c r="B19" s="62" t="s">
        <v>19</v>
      </c>
      <c r="C19" s="83" t="s">
        <v>53</v>
      </c>
      <c r="D19" s="93" t="s">
        <v>64</v>
      </c>
      <c r="E19" s="94">
        <f>+G38</f>
        <v>30589</v>
      </c>
      <c r="F19" s="84">
        <v>0.1</v>
      </c>
      <c r="G19" s="85">
        <f>E19*F19</f>
        <v>3058.9</v>
      </c>
    </row>
    <row r="20" spans="2:7" x14ac:dyDescent="0.2">
      <c r="B20" s="86" t="s">
        <v>69</v>
      </c>
      <c r="C20" s="66">
        <v>1</v>
      </c>
      <c r="D20" s="65" t="s">
        <v>29</v>
      </c>
      <c r="E20" s="63">
        <v>35000</v>
      </c>
      <c r="F20" s="66">
        <v>8</v>
      </c>
      <c r="G20" s="85">
        <f>+E20/F20</f>
        <v>4375</v>
      </c>
    </row>
    <row r="21" spans="2:7" x14ac:dyDescent="0.2">
      <c r="B21" s="79"/>
      <c r="C21" s="75"/>
      <c r="D21" s="75"/>
      <c r="E21" s="80"/>
      <c r="F21" s="81" t="s">
        <v>20</v>
      </c>
      <c r="G21" s="87">
        <f>ROUND(SUM(G19:G20),0)</f>
        <v>7434</v>
      </c>
    </row>
    <row r="22" spans="2:7" x14ac:dyDescent="0.2">
      <c r="B22" s="60" t="s">
        <v>21</v>
      </c>
      <c r="C22" s="61"/>
      <c r="D22" s="61"/>
      <c r="E22" s="75"/>
      <c r="F22" s="75"/>
      <c r="G22" s="92"/>
    </row>
    <row r="23" spans="2:7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</row>
    <row r="24" spans="2:7" ht="13.5" customHeight="1" x14ac:dyDescent="0.2">
      <c r="B24" s="228"/>
      <c r="C24" s="229"/>
      <c r="D24" s="65"/>
      <c r="E24" s="63"/>
      <c r="F24" s="66"/>
      <c r="G24" s="85"/>
    </row>
    <row r="25" spans="2:7" x14ac:dyDescent="0.2">
      <c r="B25" s="223"/>
      <c r="C25" s="224"/>
      <c r="D25" s="65"/>
      <c r="E25" s="63"/>
      <c r="F25" s="66"/>
      <c r="G25" s="85"/>
    </row>
    <row r="26" spans="2:7" x14ac:dyDescent="0.2">
      <c r="B26" s="223"/>
      <c r="C26" s="224"/>
      <c r="D26" s="65"/>
      <c r="E26" s="63"/>
      <c r="F26" s="66"/>
      <c r="G26" s="85"/>
    </row>
    <row r="27" spans="2:7" x14ac:dyDescent="0.2">
      <c r="B27" s="79"/>
      <c r="C27" s="75"/>
      <c r="D27" s="75"/>
      <c r="E27" s="80"/>
      <c r="F27" s="81" t="s">
        <v>20</v>
      </c>
      <c r="G27" s="88">
        <f>ROUND(SUM(G24:G26),0)</f>
        <v>0</v>
      </c>
    </row>
    <row r="28" spans="2:7" x14ac:dyDescent="0.2">
      <c r="B28" s="60" t="s">
        <v>24</v>
      </c>
      <c r="C28" s="61"/>
      <c r="D28" s="61"/>
      <c r="E28" s="75"/>
      <c r="F28" s="75"/>
      <c r="G28" s="92"/>
    </row>
    <row r="29" spans="2:7" x14ac:dyDescent="0.2">
      <c r="B29" s="226" t="s">
        <v>14</v>
      </c>
      <c r="C29" s="227"/>
      <c r="D29" s="77" t="s">
        <v>25</v>
      </c>
      <c r="E29" s="77" t="s">
        <v>26</v>
      </c>
      <c r="F29" s="77" t="s">
        <v>27</v>
      </c>
      <c r="G29" s="95" t="s">
        <v>23</v>
      </c>
    </row>
    <row r="30" spans="2:7" x14ac:dyDescent="0.2">
      <c r="B30" s="223"/>
      <c r="C30" s="224"/>
      <c r="D30" s="65"/>
      <c r="E30" s="67"/>
      <c r="F30" s="64"/>
      <c r="G30" s="85">
        <f>+F30*E30</f>
        <v>0</v>
      </c>
    </row>
    <row r="31" spans="2:7" x14ac:dyDescent="0.2">
      <c r="B31" s="223"/>
      <c r="C31" s="224"/>
      <c r="D31" s="68"/>
      <c r="E31" s="69"/>
      <c r="F31" s="64"/>
      <c r="G31" s="85"/>
    </row>
    <row r="32" spans="2:7" x14ac:dyDescent="0.2">
      <c r="B32" s="79"/>
      <c r="C32" s="75"/>
      <c r="D32" s="75"/>
      <c r="E32" s="80"/>
      <c r="F32" s="81" t="s">
        <v>20</v>
      </c>
      <c r="G32" s="87">
        <f>ROUND(SUM(G30),0)</f>
        <v>0</v>
      </c>
    </row>
    <row r="33" spans="2:7" x14ac:dyDescent="0.2">
      <c r="B33" s="60" t="s">
        <v>28</v>
      </c>
      <c r="C33" s="61"/>
      <c r="D33" s="61"/>
      <c r="E33" s="75"/>
      <c r="F33" s="75"/>
      <c r="G33" s="92"/>
    </row>
    <row r="34" spans="2:7" x14ac:dyDescent="0.2">
      <c r="B34" s="225" t="s">
        <v>14</v>
      </c>
      <c r="C34" s="214" t="s">
        <v>15</v>
      </c>
      <c r="D34" s="214" t="s">
        <v>29</v>
      </c>
      <c r="E34" s="82" t="s">
        <v>32</v>
      </c>
      <c r="F34" s="214" t="s">
        <v>27</v>
      </c>
      <c r="G34" s="215" t="s">
        <v>23</v>
      </c>
    </row>
    <row r="35" spans="2:7" x14ac:dyDescent="0.2">
      <c r="B35" s="225"/>
      <c r="C35" s="214"/>
      <c r="D35" s="214"/>
      <c r="E35" s="99">
        <v>1.8344</v>
      </c>
      <c r="F35" s="214"/>
      <c r="G35" s="215"/>
    </row>
    <row r="36" spans="2:7" x14ac:dyDescent="0.2">
      <c r="B36" s="70" t="s">
        <v>81</v>
      </c>
      <c r="C36" s="66">
        <v>3</v>
      </c>
      <c r="D36" s="71">
        <f>+'APU 1.1.2.'!D36</f>
        <v>58364</v>
      </c>
      <c r="E36" s="71">
        <f>D36*E35</f>
        <v>107062.9216</v>
      </c>
      <c r="F36" s="66">
        <f>3.5*3</f>
        <v>10.5</v>
      </c>
      <c r="G36" s="89">
        <f>(C36*E36)/F36</f>
        <v>30589.406171428571</v>
      </c>
    </row>
    <row r="37" spans="2:7" x14ac:dyDescent="0.2">
      <c r="B37" s="70"/>
      <c r="C37" s="66"/>
      <c r="D37" s="63"/>
      <c r="E37" s="63"/>
      <c r="F37" s="66"/>
      <c r="G37" s="89"/>
    </row>
    <row r="38" spans="2:7" x14ac:dyDescent="0.2">
      <c r="B38" s="60"/>
      <c r="C38" s="61"/>
      <c r="D38" s="61"/>
      <c r="E38" s="75"/>
      <c r="F38" s="81" t="s">
        <v>20</v>
      </c>
      <c r="G38" s="88">
        <f>ROUND(SUM(G36:G37),0)</f>
        <v>30589</v>
      </c>
    </row>
    <row r="39" spans="2:7" x14ac:dyDescent="0.2">
      <c r="B39" s="60"/>
      <c r="C39" s="61"/>
      <c r="D39" s="61"/>
      <c r="E39" s="75"/>
      <c r="F39" s="75"/>
      <c r="G39" s="92"/>
    </row>
    <row r="40" spans="2:7" x14ac:dyDescent="0.2">
      <c r="B40" s="79"/>
      <c r="C40" s="75"/>
      <c r="D40" s="75"/>
      <c r="E40" s="98" t="s">
        <v>30</v>
      </c>
      <c r="F40" s="96"/>
      <c r="G40" s="97">
        <f>ROUND(G21+G27+G32+G38,0)</f>
        <v>38023</v>
      </c>
    </row>
    <row r="41" spans="2:7" x14ac:dyDescent="0.2">
      <c r="B41" s="3"/>
      <c r="C41" s="4"/>
      <c r="D41" s="5"/>
      <c r="E41" s="5"/>
      <c r="F41" s="5"/>
      <c r="G41" s="33"/>
    </row>
    <row r="42" spans="2:7" x14ac:dyDescent="0.2">
      <c r="B42" s="6"/>
      <c r="C42" s="7"/>
      <c r="D42" s="7"/>
      <c r="E42" s="7"/>
      <c r="F42" s="8"/>
      <c r="G42" s="34"/>
    </row>
    <row r="43" spans="2:7" x14ac:dyDescent="0.2">
      <c r="B43" s="9"/>
      <c r="C43" s="10"/>
      <c r="D43" s="10"/>
      <c r="E43" s="10"/>
      <c r="F43" s="10"/>
      <c r="G43" s="35"/>
    </row>
    <row r="44" spans="2:7" x14ac:dyDescent="0.2">
      <c r="B44" s="265"/>
      <c r="C44" s="266"/>
      <c r="D44" s="266"/>
      <c r="E44" s="266"/>
      <c r="F44" s="266"/>
      <c r="G44" s="267"/>
    </row>
    <row r="45" spans="2:7" x14ac:dyDescent="0.2">
      <c r="B45" s="268"/>
      <c r="C45" s="269"/>
      <c r="D45" s="269"/>
      <c r="E45" s="269"/>
      <c r="F45" s="269"/>
      <c r="G45" s="270"/>
    </row>
    <row r="46" spans="2:7" ht="16" thickBot="1" x14ac:dyDescent="0.25">
      <c r="B46" s="11"/>
      <c r="C46" s="271"/>
      <c r="D46" s="271"/>
      <c r="E46" s="271"/>
      <c r="F46" s="12"/>
      <c r="G46" s="36"/>
    </row>
    <row r="53" spans="2:7" ht="16" thickBot="1" x14ac:dyDescent="0.25"/>
    <row r="54" spans="2:7" x14ac:dyDescent="0.2">
      <c r="B54" s="244" t="s">
        <v>10</v>
      </c>
      <c r="C54" s="245"/>
      <c r="D54" s="245"/>
      <c r="E54" s="245"/>
      <c r="F54" s="245"/>
      <c r="G54" s="246"/>
    </row>
    <row r="55" spans="2:7" x14ac:dyDescent="0.2">
      <c r="B55" s="247"/>
      <c r="C55" s="248"/>
      <c r="D55" s="248"/>
      <c r="E55" s="248"/>
      <c r="F55" s="248"/>
      <c r="G55" s="249"/>
    </row>
    <row r="56" spans="2:7" x14ac:dyDescent="0.2">
      <c r="B56" s="250"/>
      <c r="C56" s="253" t="s">
        <v>31</v>
      </c>
      <c r="D56" s="254"/>
      <c r="E56" s="254"/>
      <c r="F56" s="254"/>
      <c r="G56" s="255"/>
    </row>
    <row r="57" spans="2:7" x14ac:dyDescent="0.2">
      <c r="B57" s="251"/>
      <c r="C57" s="256"/>
      <c r="D57" s="257"/>
      <c r="E57" s="257"/>
      <c r="F57" s="257"/>
      <c r="G57" s="258"/>
    </row>
    <row r="58" spans="2:7" ht="30.5" customHeight="1" x14ac:dyDescent="0.2">
      <c r="B58" s="252"/>
      <c r="C58" s="259"/>
      <c r="D58" s="260"/>
      <c r="E58" s="260"/>
      <c r="F58" s="260"/>
      <c r="G58" s="261"/>
    </row>
    <row r="59" spans="2:7" x14ac:dyDescent="0.2">
      <c r="B59" s="262" t="s">
        <v>11</v>
      </c>
      <c r="C59" s="263" t="str">
        <f>+C7</f>
        <v>LIMPIEZA Y MATENIMIENTO DE BOX CULVERTS CON TAPAS, PARA EL MANEJO Y DRENAJE DE AGUAS PLUVIABLES, EN LA ZONA URBANA DEL MUNICIPIO DE LA APARTADA, CÓRDOBA.</v>
      </c>
      <c r="D59" s="263"/>
      <c r="E59" s="263"/>
      <c r="F59" s="263"/>
      <c r="G59" s="264"/>
    </row>
    <row r="60" spans="2:7" x14ac:dyDescent="0.2">
      <c r="B60" s="262"/>
      <c r="C60" s="263"/>
      <c r="D60" s="263"/>
      <c r="E60" s="263"/>
      <c r="F60" s="263"/>
      <c r="G60" s="264"/>
    </row>
    <row r="61" spans="2:7" x14ac:dyDescent="0.2">
      <c r="B61" s="262"/>
      <c r="C61" s="263"/>
      <c r="D61" s="263"/>
      <c r="E61" s="263"/>
      <c r="F61" s="263"/>
      <c r="G61" s="264"/>
    </row>
    <row r="62" spans="2:7" x14ac:dyDescent="0.2">
      <c r="B62" s="262"/>
      <c r="C62" s="263"/>
      <c r="D62" s="263"/>
      <c r="E62" s="263"/>
      <c r="F62" s="263"/>
      <c r="G62" s="264"/>
    </row>
    <row r="63" spans="2:7" x14ac:dyDescent="0.2">
      <c r="B63" s="1"/>
      <c r="C63" s="2"/>
      <c r="D63" s="2"/>
      <c r="E63" s="2"/>
      <c r="F63" s="2"/>
      <c r="G63" s="32"/>
    </row>
    <row r="64" spans="2:7" x14ac:dyDescent="0.2">
      <c r="B64" s="272"/>
      <c r="C64" s="273"/>
      <c r="D64" s="273"/>
      <c r="E64" s="274"/>
      <c r="F64" s="274"/>
      <c r="G64" s="275"/>
    </row>
    <row r="65" spans="2:7" x14ac:dyDescent="0.2">
      <c r="B65" s="72" t="s">
        <v>1</v>
      </c>
      <c r="C65" s="233" t="s">
        <v>2</v>
      </c>
      <c r="D65" s="233"/>
      <c r="E65" s="233"/>
      <c r="F65" s="233"/>
      <c r="G65" s="90" t="s">
        <v>12</v>
      </c>
    </row>
    <row r="66" spans="2:7" x14ac:dyDescent="0.2">
      <c r="B66" s="234" t="str">
        <f>+PRESUPUESTO!B24</f>
        <v>2.2.1</v>
      </c>
      <c r="C66" s="236" t="str">
        <f>+C14</f>
        <v>Acarreo manual de material contaminado en carreta de llantas desde el sitio de acopio en superficie  hasta superficie de cargue  (incluye paleado del material).</v>
      </c>
      <c r="D66" s="237"/>
      <c r="E66" s="237"/>
      <c r="F66" s="238"/>
      <c r="G66" s="242" t="s">
        <v>7</v>
      </c>
    </row>
    <row r="67" spans="2:7" ht="31.25" customHeight="1" x14ac:dyDescent="0.2">
      <c r="B67" s="235"/>
      <c r="C67" s="239"/>
      <c r="D67" s="240"/>
      <c r="E67" s="240"/>
      <c r="F67" s="241"/>
      <c r="G67" s="243"/>
    </row>
    <row r="68" spans="2:7" x14ac:dyDescent="0.2">
      <c r="B68" s="73"/>
      <c r="C68" s="74"/>
      <c r="D68" s="74"/>
      <c r="E68" s="74"/>
      <c r="F68" s="74"/>
      <c r="G68" s="91"/>
    </row>
    <row r="69" spans="2:7" x14ac:dyDescent="0.2">
      <c r="B69" s="60" t="s">
        <v>13</v>
      </c>
      <c r="C69" s="61"/>
      <c r="D69" s="75"/>
      <c r="E69" s="75"/>
      <c r="F69" s="75"/>
      <c r="G69" s="92"/>
    </row>
    <row r="70" spans="2:7" x14ac:dyDescent="0.2">
      <c r="B70" s="76" t="s">
        <v>14</v>
      </c>
      <c r="C70" s="77" t="s">
        <v>15</v>
      </c>
      <c r="D70" s="77" t="s">
        <v>16</v>
      </c>
      <c r="E70" s="77" t="s">
        <v>70</v>
      </c>
      <c r="F70" s="77" t="s">
        <v>27</v>
      </c>
      <c r="G70" s="78" t="s">
        <v>18</v>
      </c>
    </row>
    <row r="71" spans="2:7" x14ac:dyDescent="0.2">
      <c r="B71" s="62" t="s">
        <v>19</v>
      </c>
      <c r="C71" s="83" t="s">
        <v>53</v>
      </c>
      <c r="D71" s="93" t="s">
        <v>64</v>
      </c>
      <c r="E71" s="94">
        <f>+G90</f>
        <v>30589</v>
      </c>
      <c r="F71" s="84">
        <v>0.1</v>
      </c>
      <c r="G71" s="85">
        <f>E71*F71</f>
        <v>3058.9</v>
      </c>
    </row>
    <row r="72" spans="2:7" x14ac:dyDescent="0.2">
      <c r="B72" s="86" t="s">
        <v>69</v>
      </c>
      <c r="C72" s="66">
        <v>1</v>
      </c>
      <c r="D72" s="65" t="s">
        <v>29</v>
      </c>
      <c r="E72" s="63">
        <v>35000</v>
      </c>
      <c r="F72" s="66">
        <v>8</v>
      </c>
      <c r="G72" s="85">
        <f>+E72/F72</f>
        <v>4375</v>
      </c>
    </row>
    <row r="73" spans="2:7" x14ac:dyDescent="0.2">
      <c r="B73" s="79"/>
      <c r="C73" s="75"/>
      <c r="D73" s="75"/>
      <c r="E73" s="80"/>
      <c r="F73" s="81" t="s">
        <v>20</v>
      </c>
      <c r="G73" s="87">
        <f>ROUND(SUM(G71:G72),0)</f>
        <v>7434</v>
      </c>
    </row>
    <row r="74" spans="2:7" x14ac:dyDescent="0.2">
      <c r="B74" s="60" t="s">
        <v>21</v>
      </c>
      <c r="C74" s="61"/>
      <c r="D74" s="61"/>
      <c r="E74" s="75"/>
      <c r="F74" s="75"/>
      <c r="G74" s="92"/>
    </row>
    <row r="75" spans="2:7" x14ac:dyDescent="0.2">
      <c r="B75" s="226" t="s">
        <v>22</v>
      </c>
      <c r="C75" s="227"/>
      <c r="D75" s="77" t="s">
        <v>16</v>
      </c>
      <c r="E75" s="77" t="s">
        <v>18</v>
      </c>
      <c r="F75" s="77" t="s">
        <v>17</v>
      </c>
      <c r="G75" s="95" t="s">
        <v>23</v>
      </c>
    </row>
    <row r="76" spans="2:7" x14ac:dyDescent="0.2">
      <c r="B76" s="228"/>
      <c r="C76" s="229"/>
      <c r="D76" s="65"/>
      <c r="E76" s="63"/>
      <c r="F76" s="66"/>
      <c r="G76" s="85"/>
    </row>
    <row r="77" spans="2:7" x14ac:dyDescent="0.2">
      <c r="B77" s="223"/>
      <c r="C77" s="224"/>
      <c r="D77" s="65"/>
      <c r="E77" s="63"/>
      <c r="F77" s="66"/>
      <c r="G77" s="85"/>
    </row>
    <row r="78" spans="2:7" x14ac:dyDescent="0.2">
      <c r="B78" s="223"/>
      <c r="C78" s="224"/>
      <c r="D78" s="65"/>
      <c r="E78" s="63"/>
      <c r="F78" s="66"/>
      <c r="G78" s="85"/>
    </row>
    <row r="79" spans="2:7" x14ac:dyDescent="0.2">
      <c r="B79" s="79"/>
      <c r="C79" s="75"/>
      <c r="D79" s="75"/>
      <c r="E79" s="80"/>
      <c r="F79" s="81" t="s">
        <v>20</v>
      </c>
      <c r="G79" s="88">
        <f>ROUND(SUM(G76:G78),0)</f>
        <v>0</v>
      </c>
    </row>
    <row r="80" spans="2:7" x14ac:dyDescent="0.2">
      <c r="B80" s="60" t="s">
        <v>24</v>
      </c>
      <c r="C80" s="61"/>
      <c r="D80" s="61"/>
      <c r="E80" s="75"/>
      <c r="F80" s="75"/>
      <c r="G80" s="92"/>
    </row>
    <row r="81" spans="2:7" x14ac:dyDescent="0.2">
      <c r="B81" s="226" t="s">
        <v>14</v>
      </c>
      <c r="C81" s="227"/>
      <c r="D81" s="77" t="s">
        <v>25</v>
      </c>
      <c r="E81" s="77" t="s">
        <v>26</v>
      </c>
      <c r="F81" s="77" t="s">
        <v>27</v>
      </c>
      <c r="G81" s="95" t="s">
        <v>23</v>
      </c>
    </row>
    <row r="82" spans="2:7" x14ac:dyDescent="0.2">
      <c r="B82" s="223"/>
      <c r="C82" s="224"/>
      <c r="D82" s="65"/>
      <c r="E82" s="67"/>
      <c r="F82" s="64"/>
      <c r="G82" s="85">
        <f>+F82*E82</f>
        <v>0</v>
      </c>
    </row>
    <row r="83" spans="2:7" x14ac:dyDescent="0.2">
      <c r="B83" s="223"/>
      <c r="C83" s="224"/>
      <c r="D83" s="68"/>
      <c r="E83" s="69"/>
      <c r="F83" s="64"/>
      <c r="G83" s="85"/>
    </row>
    <row r="84" spans="2:7" x14ac:dyDescent="0.2">
      <c r="B84" s="79"/>
      <c r="C84" s="75"/>
      <c r="D84" s="75"/>
      <c r="E84" s="80"/>
      <c r="F84" s="81" t="s">
        <v>20</v>
      </c>
      <c r="G84" s="87">
        <f>ROUND(SUM(G82),0)</f>
        <v>0</v>
      </c>
    </row>
    <row r="85" spans="2:7" x14ac:dyDescent="0.2">
      <c r="B85" s="60" t="s">
        <v>28</v>
      </c>
      <c r="C85" s="61"/>
      <c r="D85" s="61"/>
      <c r="E85" s="75"/>
      <c r="F85" s="75"/>
      <c r="G85" s="92"/>
    </row>
    <row r="86" spans="2:7" x14ac:dyDescent="0.2">
      <c r="B86" s="225" t="s">
        <v>14</v>
      </c>
      <c r="C86" s="214" t="s">
        <v>15</v>
      </c>
      <c r="D86" s="214" t="s">
        <v>29</v>
      </c>
      <c r="E86" s="82" t="s">
        <v>32</v>
      </c>
      <c r="F86" s="214" t="s">
        <v>27</v>
      </c>
      <c r="G86" s="215" t="s">
        <v>23</v>
      </c>
    </row>
    <row r="87" spans="2:7" x14ac:dyDescent="0.2">
      <c r="B87" s="225"/>
      <c r="C87" s="214"/>
      <c r="D87" s="214"/>
      <c r="E87" s="99">
        <v>1.8344</v>
      </c>
      <c r="F87" s="214"/>
      <c r="G87" s="215"/>
    </row>
    <row r="88" spans="2:7" x14ac:dyDescent="0.2">
      <c r="B88" s="70" t="s">
        <v>81</v>
      </c>
      <c r="C88" s="66">
        <v>3</v>
      </c>
      <c r="D88" s="71">
        <f>+D36</f>
        <v>58364</v>
      </c>
      <c r="E88" s="71">
        <f>D88*E87</f>
        <v>107062.9216</v>
      </c>
      <c r="F88" s="66">
        <f>3.5*3</f>
        <v>10.5</v>
      </c>
      <c r="G88" s="89">
        <f>(C88*E88)/F88</f>
        <v>30589.406171428571</v>
      </c>
    </row>
    <row r="89" spans="2:7" x14ac:dyDescent="0.2">
      <c r="B89" s="70"/>
      <c r="C89" s="66"/>
      <c r="D89" s="63"/>
      <c r="E89" s="63"/>
      <c r="F89" s="66"/>
      <c r="G89" s="89"/>
    </row>
    <row r="90" spans="2:7" x14ac:dyDescent="0.2">
      <c r="B90" s="60"/>
      <c r="C90" s="61"/>
      <c r="D90" s="61"/>
      <c r="E90" s="75"/>
      <c r="F90" s="81" t="s">
        <v>20</v>
      </c>
      <c r="G90" s="88">
        <f>ROUND(SUM(G88:G89),0)</f>
        <v>30589</v>
      </c>
    </row>
    <row r="91" spans="2:7" x14ac:dyDescent="0.2">
      <c r="B91" s="60"/>
      <c r="C91" s="61"/>
      <c r="D91" s="61"/>
      <c r="E91" s="75"/>
      <c r="F91" s="75"/>
      <c r="G91" s="92"/>
    </row>
    <row r="92" spans="2:7" x14ac:dyDescent="0.2">
      <c r="B92" s="79"/>
      <c r="C92" s="75"/>
      <c r="D92" s="75"/>
      <c r="E92" s="98" t="s">
        <v>30</v>
      </c>
      <c r="F92" s="96"/>
      <c r="G92" s="97">
        <f>ROUND(G73+G79+G84+G90,0)</f>
        <v>38023</v>
      </c>
    </row>
    <row r="93" spans="2:7" x14ac:dyDescent="0.2">
      <c r="B93" s="3"/>
      <c r="C93" s="4"/>
      <c r="D93" s="5"/>
      <c r="E93" s="5"/>
      <c r="F93" s="5"/>
      <c r="G93" s="33"/>
    </row>
    <row r="94" spans="2:7" x14ac:dyDescent="0.2">
      <c r="B94" s="6"/>
      <c r="C94" s="7"/>
      <c r="D94" s="7"/>
      <c r="E94" s="7"/>
      <c r="F94" s="8"/>
      <c r="G94" s="34"/>
    </row>
    <row r="95" spans="2:7" x14ac:dyDescent="0.2">
      <c r="B95" s="9"/>
      <c r="C95" s="10"/>
      <c r="D95" s="10"/>
      <c r="E95" s="10"/>
      <c r="F95" s="10"/>
      <c r="G95" s="35"/>
    </row>
    <row r="96" spans="2:7" x14ac:dyDescent="0.2">
      <c r="B96" s="265"/>
      <c r="C96" s="266"/>
      <c r="D96" s="266"/>
      <c r="E96" s="266"/>
      <c r="F96" s="266"/>
      <c r="G96" s="267"/>
    </row>
    <row r="97" spans="2:7" x14ac:dyDescent="0.2">
      <c r="B97" s="268"/>
      <c r="C97" s="269"/>
      <c r="D97" s="269"/>
      <c r="E97" s="269"/>
      <c r="F97" s="269"/>
      <c r="G97" s="270"/>
    </row>
    <row r="98" spans="2:7" ht="16" thickBot="1" x14ac:dyDescent="0.25">
      <c r="B98" s="11"/>
      <c r="C98" s="271"/>
      <c r="D98" s="271"/>
      <c r="E98" s="271"/>
      <c r="F98" s="12"/>
      <c r="G98" s="36"/>
    </row>
    <row r="105" spans="2:7" ht="16" thickBot="1" x14ac:dyDescent="0.25"/>
    <row r="106" spans="2:7" x14ac:dyDescent="0.2">
      <c r="B106" s="244" t="s">
        <v>10</v>
      </c>
      <c r="C106" s="245"/>
      <c r="D106" s="245"/>
      <c r="E106" s="245"/>
      <c r="F106" s="245"/>
      <c r="G106" s="246"/>
    </row>
    <row r="107" spans="2:7" x14ac:dyDescent="0.2">
      <c r="B107" s="247"/>
      <c r="C107" s="248"/>
      <c r="D107" s="248"/>
      <c r="E107" s="248"/>
      <c r="F107" s="248"/>
      <c r="G107" s="249"/>
    </row>
    <row r="108" spans="2:7" x14ac:dyDescent="0.2">
      <c r="B108" s="250"/>
      <c r="C108" s="253" t="s">
        <v>31</v>
      </c>
      <c r="D108" s="254"/>
      <c r="E108" s="254"/>
      <c r="F108" s="254"/>
      <c r="G108" s="255"/>
    </row>
    <row r="109" spans="2:7" x14ac:dyDescent="0.2">
      <c r="B109" s="251"/>
      <c r="C109" s="256"/>
      <c r="D109" s="257"/>
      <c r="E109" s="257"/>
      <c r="F109" s="257"/>
      <c r="G109" s="258"/>
    </row>
    <row r="110" spans="2:7" ht="37.25" customHeight="1" x14ac:dyDescent="0.2">
      <c r="B110" s="252"/>
      <c r="C110" s="259"/>
      <c r="D110" s="260"/>
      <c r="E110" s="260"/>
      <c r="F110" s="260"/>
      <c r="G110" s="261"/>
    </row>
    <row r="111" spans="2:7" x14ac:dyDescent="0.2">
      <c r="B111" s="262" t="s">
        <v>11</v>
      </c>
      <c r="C111" s="263" t="str">
        <f>+C59</f>
        <v>LIMPIEZA Y MATENIMIENTO DE BOX CULVERTS CON TAPAS, PARA EL MANEJO Y DRENAJE DE AGUAS PLUVIABLES, EN LA ZONA URBANA DEL MUNICIPIO DE LA APARTADA, CÓRDOBA.</v>
      </c>
      <c r="D111" s="263"/>
      <c r="E111" s="263"/>
      <c r="F111" s="263"/>
      <c r="G111" s="264"/>
    </row>
    <row r="112" spans="2:7" x14ac:dyDescent="0.2">
      <c r="B112" s="262"/>
      <c r="C112" s="263"/>
      <c r="D112" s="263"/>
      <c r="E112" s="263"/>
      <c r="F112" s="263"/>
      <c r="G112" s="264"/>
    </row>
    <row r="113" spans="2:7" x14ac:dyDescent="0.2">
      <c r="B113" s="262"/>
      <c r="C113" s="263"/>
      <c r="D113" s="263"/>
      <c r="E113" s="263"/>
      <c r="F113" s="263"/>
      <c r="G113" s="264"/>
    </row>
    <row r="114" spans="2:7" x14ac:dyDescent="0.2">
      <c r="B114" s="262"/>
      <c r="C114" s="263"/>
      <c r="D114" s="263"/>
      <c r="E114" s="263"/>
      <c r="F114" s="263"/>
      <c r="G114" s="264"/>
    </row>
    <row r="115" spans="2:7" x14ac:dyDescent="0.2">
      <c r="B115" s="1"/>
      <c r="C115" s="2"/>
      <c r="D115" s="2"/>
      <c r="E115" s="2"/>
      <c r="F115" s="2"/>
      <c r="G115" s="32"/>
    </row>
    <row r="116" spans="2:7" x14ac:dyDescent="0.2">
      <c r="B116" s="272"/>
      <c r="C116" s="273"/>
      <c r="D116" s="273"/>
      <c r="E116" s="274"/>
      <c r="F116" s="274"/>
      <c r="G116" s="275"/>
    </row>
    <row r="117" spans="2:7" x14ac:dyDescent="0.2">
      <c r="B117" s="72" t="s">
        <v>1</v>
      </c>
      <c r="C117" s="233" t="s">
        <v>2</v>
      </c>
      <c r="D117" s="233"/>
      <c r="E117" s="233"/>
      <c r="F117" s="233"/>
      <c r="G117" s="90" t="s">
        <v>12</v>
      </c>
    </row>
    <row r="118" spans="2:7" x14ac:dyDescent="0.2">
      <c r="B118" s="234" t="str">
        <f>+PRESUPUESTO!B37</f>
        <v>3.2.1</v>
      </c>
      <c r="C118" s="236" t="str">
        <f>+C66</f>
        <v>Acarreo manual de material contaminado en carreta de llantas desde el sitio de acopio en superficie  hasta superficie de cargue  (incluye paleado del material).</v>
      </c>
      <c r="D118" s="237"/>
      <c r="E118" s="237"/>
      <c r="F118" s="238"/>
      <c r="G118" s="242" t="s">
        <v>7</v>
      </c>
    </row>
    <row r="119" spans="2:7" ht="32.5" customHeight="1" x14ac:dyDescent="0.2">
      <c r="B119" s="235"/>
      <c r="C119" s="239"/>
      <c r="D119" s="240"/>
      <c r="E119" s="240"/>
      <c r="F119" s="241"/>
      <c r="G119" s="243"/>
    </row>
    <row r="120" spans="2:7" x14ac:dyDescent="0.2">
      <c r="B120" s="73"/>
      <c r="C120" s="74"/>
      <c r="D120" s="74"/>
      <c r="E120" s="74"/>
      <c r="F120" s="74"/>
      <c r="G120" s="91"/>
    </row>
    <row r="121" spans="2:7" x14ac:dyDescent="0.2">
      <c r="B121" s="60" t="s">
        <v>13</v>
      </c>
      <c r="C121" s="61"/>
      <c r="D121" s="75"/>
      <c r="E121" s="75"/>
      <c r="F121" s="75"/>
      <c r="G121" s="92"/>
    </row>
    <row r="122" spans="2:7" x14ac:dyDescent="0.2">
      <c r="B122" s="76" t="s">
        <v>14</v>
      </c>
      <c r="C122" s="77" t="s">
        <v>15</v>
      </c>
      <c r="D122" s="77" t="s">
        <v>16</v>
      </c>
      <c r="E122" s="77" t="s">
        <v>70</v>
      </c>
      <c r="F122" s="77" t="s">
        <v>27</v>
      </c>
      <c r="G122" s="78" t="s">
        <v>18</v>
      </c>
    </row>
    <row r="123" spans="2:7" x14ac:dyDescent="0.2">
      <c r="B123" s="62" t="s">
        <v>19</v>
      </c>
      <c r="C123" s="83" t="s">
        <v>53</v>
      </c>
      <c r="D123" s="93" t="s">
        <v>64</v>
      </c>
      <c r="E123" s="94">
        <f>+G142</f>
        <v>30589</v>
      </c>
      <c r="F123" s="84">
        <v>0.1</v>
      </c>
      <c r="G123" s="85">
        <f>E123*F123</f>
        <v>3058.9</v>
      </c>
    </row>
    <row r="124" spans="2:7" x14ac:dyDescent="0.2">
      <c r="B124" s="86" t="s">
        <v>69</v>
      </c>
      <c r="C124" s="66">
        <v>1</v>
      </c>
      <c r="D124" s="65" t="s">
        <v>29</v>
      </c>
      <c r="E124" s="63">
        <v>35000</v>
      </c>
      <c r="F124" s="66">
        <v>8</v>
      </c>
      <c r="G124" s="85">
        <f>+E124/F124</f>
        <v>4375</v>
      </c>
    </row>
    <row r="125" spans="2:7" x14ac:dyDescent="0.2">
      <c r="B125" s="79"/>
      <c r="C125" s="75"/>
      <c r="D125" s="75"/>
      <c r="E125" s="80"/>
      <c r="F125" s="81" t="s">
        <v>20</v>
      </c>
      <c r="G125" s="87">
        <f>ROUND(SUM(G123:G124),0)</f>
        <v>7434</v>
      </c>
    </row>
    <row r="126" spans="2:7" x14ac:dyDescent="0.2">
      <c r="B126" s="60" t="s">
        <v>21</v>
      </c>
      <c r="C126" s="61"/>
      <c r="D126" s="61"/>
      <c r="E126" s="75"/>
      <c r="F126" s="75"/>
      <c r="G126" s="92"/>
    </row>
    <row r="127" spans="2:7" x14ac:dyDescent="0.2">
      <c r="B127" s="226" t="s">
        <v>22</v>
      </c>
      <c r="C127" s="227"/>
      <c r="D127" s="77" t="s">
        <v>16</v>
      </c>
      <c r="E127" s="77" t="s">
        <v>18</v>
      </c>
      <c r="F127" s="77" t="s">
        <v>17</v>
      </c>
      <c r="G127" s="95" t="s">
        <v>23</v>
      </c>
    </row>
    <row r="128" spans="2:7" x14ac:dyDescent="0.2">
      <c r="B128" s="228"/>
      <c r="C128" s="229"/>
      <c r="D128" s="65"/>
      <c r="E128" s="63"/>
      <c r="F128" s="66"/>
      <c r="G128" s="85"/>
    </row>
    <row r="129" spans="2:7" x14ac:dyDescent="0.2">
      <c r="B129" s="223"/>
      <c r="C129" s="224"/>
      <c r="D129" s="65"/>
      <c r="E129" s="63"/>
      <c r="F129" s="66"/>
      <c r="G129" s="85"/>
    </row>
    <row r="130" spans="2:7" x14ac:dyDescent="0.2">
      <c r="B130" s="223"/>
      <c r="C130" s="224"/>
      <c r="D130" s="65"/>
      <c r="E130" s="63"/>
      <c r="F130" s="66"/>
      <c r="G130" s="85"/>
    </row>
    <row r="131" spans="2:7" x14ac:dyDescent="0.2">
      <c r="B131" s="79"/>
      <c r="C131" s="75"/>
      <c r="D131" s="75"/>
      <c r="E131" s="80"/>
      <c r="F131" s="81" t="s">
        <v>20</v>
      </c>
      <c r="G131" s="88">
        <f>ROUND(SUM(G128:G130),0)</f>
        <v>0</v>
      </c>
    </row>
    <row r="132" spans="2:7" x14ac:dyDescent="0.2">
      <c r="B132" s="60" t="s">
        <v>24</v>
      </c>
      <c r="C132" s="61"/>
      <c r="D132" s="61"/>
      <c r="E132" s="75"/>
      <c r="F132" s="75"/>
      <c r="G132" s="92"/>
    </row>
    <row r="133" spans="2:7" x14ac:dyDescent="0.2">
      <c r="B133" s="226" t="s">
        <v>14</v>
      </c>
      <c r="C133" s="227"/>
      <c r="D133" s="77" t="s">
        <v>25</v>
      </c>
      <c r="E133" s="77" t="s">
        <v>26</v>
      </c>
      <c r="F133" s="77" t="s">
        <v>27</v>
      </c>
      <c r="G133" s="95" t="s">
        <v>23</v>
      </c>
    </row>
    <row r="134" spans="2:7" x14ac:dyDescent="0.2">
      <c r="B134" s="223"/>
      <c r="C134" s="224"/>
      <c r="D134" s="65"/>
      <c r="E134" s="67"/>
      <c r="F134" s="64"/>
      <c r="G134" s="85">
        <f>+F134*E134</f>
        <v>0</v>
      </c>
    </row>
    <row r="135" spans="2:7" x14ac:dyDescent="0.2">
      <c r="B135" s="223"/>
      <c r="C135" s="224"/>
      <c r="D135" s="68"/>
      <c r="E135" s="69"/>
      <c r="F135" s="64"/>
      <c r="G135" s="85"/>
    </row>
    <row r="136" spans="2:7" x14ac:dyDescent="0.2">
      <c r="B136" s="79"/>
      <c r="C136" s="75"/>
      <c r="D136" s="75"/>
      <c r="E136" s="80"/>
      <c r="F136" s="81" t="s">
        <v>20</v>
      </c>
      <c r="G136" s="87">
        <f>ROUND(SUM(G134),0)</f>
        <v>0</v>
      </c>
    </row>
    <row r="137" spans="2:7" x14ac:dyDescent="0.2">
      <c r="B137" s="60" t="s">
        <v>28</v>
      </c>
      <c r="C137" s="61"/>
      <c r="D137" s="61"/>
      <c r="E137" s="75"/>
      <c r="F137" s="75"/>
      <c r="G137" s="92"/>
    </row>
    <row r="138" spans="2:7" x14ac:dyDescent="0.2">
      <c r="B138" s="225" t="s">
        <v>14</v>
      </c>
      <c r="C138" s="214" t="s">
        <v>15</v>
      </c>
      <c r="D138" s="214" t="s">
        <v>29</v>
      </c>
      <c r="E138" s="82" t="s">
        <v>32</v>
      </c>
      <c r="F138" s="214" t="s">
        <v>27</v>
      </c>
      <c r="G138" s="215" t="s">
        <v>23</v>
      </c>
    </row>
    <row r="139" spans="2:7" x14ac:dyDescent="0.2">
      <c r="B139" s="225"/>
      <c r="C139" s="214"/>
      <c r="D139" s="214"/>
      <c r="E139" s="99">
        <v>1.8344</v>
      </c>
      <c r="F139" s="214"/>
      <c r="G139" s="215"/>
    </row>
    <row r="140" spans="2:7" x14ac:dyDescent="0.2">
      <c r="B140" s="70" t="s">
        <v>81</v>
      </c>
      <c r="C140" s="66">
        <v>3</v>
      </c>
      <c r="D140" s="71">
        <f>+'APU 1.1.2.'!D140</f>
        <v>58364</v>
      </c>
      <c r="E140" s="71">
        <f>D140*E139</f>
        <v>107062.9216</v>
      </c>
      <c r="F140" s="66">
        <f>3.5*3</f>
        <v>10.5</v>
      </c>
      <c r="G140" s="89">
        <f>(C140*E140)/F140</f>
        <v>30589.406171428571</v>
      </c>
    </row>
    <row r="141" spans="2:7" x14ac:dyDescent="0.2">
      <c r="B141" s="70"/>
      <c r="C141" s="66"/>
      <c r="D141" s="63"/>
      <c r="E141" s="63"/>
      <c r="F141" s="66"/>
      <c r="G141" s="89"/>
    </row>
    <row r="142" spans="2:7" x14ac:dyDescent="0.2">
      <c r="B142" s="60"/>
      <c r="C142" s="61"/>
      <c r="D142" s="61"/>
      <c r="E142" s="75"/>
      <c r="F142" s="81" t="s">
        <v>20</v>
      </c>
      <c r="G142" s="88">
        <f>ROUND(SUM(G140:G141),0)</f>
        <v>30589</v>
      </c>
    </row>
    <row r="143" spans="2:7" x14ac:dyDescent="0.2">
      <c r="B143" s="60"/>
      <c r="C143" s="61"/>
      <c r="D143" s="61"/>
      <c r="E143" s="75"/>
      <c r="F143" s="75"/>
      <c r="G143" s="92"/>
    </row>
    <row r="144" spans="2:7" x14ac:dyDescent="0.2">
      <c r="B144" s="79"/>
      <c r="C144" s="75"/>
      <c r="D144" s="75"/>
      <c r="E144" s="98" t="s">
        <v>30</v>
      </c>
      <c r="F144" s="96"/>
      <c r="G144" s="97">
        <f>ROUND(G125+G131+G136+G142,0)</f>
        <v>38023</v>
      </c>
    </row>
    <row r="145" spans="2:7" x14ac:dyDescent="0.2">
      <c r="B145" s="3"/>
      <c r="C145" s="4"/>
      <c r="D145" s="5"/>
      <c r="E145" s="5"/>
      <c r="F145" s="5"/>
      <c r="G145" s="33"/>
    </row>
    <row r="146" spans="2:7" x14ac:dyDescent="0.2">
      <c r="B146" s="6"/>
      <c r="C146" s="7"/>
      <c r="D146" s="7"/>
      <c r="E146" s="7"/>
      <c r="F146" s="8"/>
      <c r="G146" s="34"/>
    </row>
    <row r="147" spans="2:7" x14ac:dyDescent="0.2">
      <c r="B147" s="9"/>
      <c r="C147" s="10"/>
      <c r="D147" s="10"/>
      <c r="E147" s="10"/>
      <c r="F147" s="10"/>
      <c r="G147" s="35"/>
    </row>
    <row r="148" spans="2:7" x14ac:dyDescent="0.2">
      <c r="B148" s="265"/>
      <c r="C148" s="266"/>
      <c r="D148" s="266"/>
      <c r="E148" s="266"/>
      <c r="F148" s="266"/>
      <c r="G148" s="267"/>
    </row>
    <row r="149" spans="2:7" x14ac:dyDescent="0.2">
      <c r="B149" s="268"/>
      <c r="C149" s="269"/>
      <c r="D149" s="269"/>
      <c r="E149" s="269"/>
      <c r="F149" s="269"/>
      <c r="G149" s="270"/>
    </row>
    <row r="150" spans="2:7" ht="16" thickBot="1" x14ac:dyDescent="0.25">
      <c r="B150" s="11"/>
      <c r="C150" s="271"/>
      <c r="D150" s="271"/>
      <c r="E150" s="271"/>
      <c r="F150" s="12"/>
      <c r="G150" s="36"/>
    </row>
    <row r="156" spans="2:7" ht="16" thickBot="1" x14ac:dyDescent="0.25"/>
    <row r="157" spans="2:7" x14ac:dyDescent="0.2">
      <c r="B157" s="244" t="s">
        <v>10</v>
      </c>
      <c r="C157" s="245"/>
      <c r="D157" s="245"/>
      <c r="E157" s="245"/>
      <c r="F157" s="245"/>
      <c r="G157" s="246"/>
    </row>
    <row r="158" spans="2:7" x14ac:dyDescent="0.2">
      <c r="B158" s="247"/>
      <c r="C158" s="248"/>
      <c r="D158" s="248"/>
      <c r="E158" s="248"/>
      <c r="F158" s="248"/>
      <c r="G158" s="249"/>
    </row>
    <row r="159" spans="2:7" x14ac:dyDescent="0.2">
      <c r="B159" s="250"/>
      <c r="C159" s="253" t="s">
        <v>31</v>
      </c>
      <c r="D159" s="254"/>
      <c r="E159" s="254"/>
      <c r="F159" s="254"/>
      <c r="G159" s="255"/>
    </row>
    <row r="160" spans="2:7" x14ac:dyDescent="0.2">
      <c r="B160" s="251"/>
      <c r="C160" s="256"/>
      <c r="D160" s="257"/>
      <c r="E160" s="257"/>
      <c r="F160" s="257"/>
      <c r="G160" s="258"/>
    </row>
    <row r="161" spans="2:7" ht="34.25" customHeight="1" x14ac:dyDescent="0.2">
      <c r="B161" s="252"/>
      <c r="C161" s="259"/>
      <c r="D161" s="260"/>
      <c r="E161" s="260"/>
      <c r="F161" s="260"/>
      <c r="G161" s="261"/>
    </row>
    <row r="162" spans="2:7" x14ac:dyDescent="0.2">
      <c r="B162" s="262" t="s">
        <v>11</v>
      </c>
      <c r="C162" s="263" t="str">
        <f>+C111</f>
        <v>LIMPIEZA Y MATENIMIENTO DE BOX CULVERTS CON TAPAS, PARA EL MANEJO Y DRENAJE DE AGUAS PLUVIABLES, EN LA ZONA URBANA DEL MUNICIPIO DE LA APARTADA, CÓRDOBA.</v>
      </c>
      <c r="D162" s="263"/>
      <c r="E162" s="263"/>
      <c r="F162" s="263"/>
      <c r="G162" s="264"/>
    </row>
    <row r="163" spans="2:7" x14ac:dyDescent="0.2">
      <c r="B163" s="262"/>
      <c r="C163" s="263"/>
      <c r="D163" s="263"/>
      <c r="E163" s="263"/>
      <c r="F163" s="263"/>
      <c r="G163" s="264"/>
    </row>
    <row r="164" spans="2:7" x14ac:dyDescent="0.2">
      <c r="B164" s="262"/>
      <c r="C164" s="263"/>
      <c r="D164" s="263"/>
      <c r="E164" s="263"/>
      <c r="F164" s="263"/>
      <c r="G164" s="264"/>
    </row>
    <row r="165" spans="2:7" x14ac:dyDescent="0.2">
      <c r="B165" s="262"/>
      <c r="C165" s="263"/>
      <c r="D165" s="263"/>
      <c r="E165" s="263"/>
      <c r="F165" s="263"/>
      <c r="G165" s="264"/>
    </row>
    <row r="166" spans="2:7" x14ac:dyDescent="0.2">
      <c r="B166" s="1"/>
      <c r="C166" s="2"/>
      <c r="D166" s="2"/>
      <c r="E166" s="2"/>
      <c r="F166" s="2"/>
      <c r="G166" s="32"/>
    </row>
    <row r="167" spans="2:7" x14ac:dyDescent="0.2">
      <c r="B167" s="272"/>
      <c r="C167" s="273"/>
      <c r="D167" s="273"/>
      <c r="E167" s="274"/>
      <c r="F167" s="274"/>
      <c r="G167" s="275"/>
    </row>
    <row r="168" spans="2:7" x14ac:dyDescent="0.2">
      <c r="B168" s="72" t="s">
        <v>1</v>
      </c>
      <c r="C168" s="233" t="s">
        <v>2</v>
      </c>
      <c r="D168" s="233"/>
      <c r="E168" s="233"/>
      <c r="F168" s="233"/>
      <c r="G168" s="90" t="s">
        <v>12</v>
      </c>
    </row>
    <row r="169" spans="2:7" x14ac:dyDescent="0.2">
      <c r="B169" s="234" t="str">
        <f>+PRESUPUESTO!B50</f>
        <v>4.2.1</v>
      </c>
      <c r="C169" s="236" t="str">
        <f>+C118</f>
        <v>Acarreo manual de material contaminado en carreta de llantas desde el sitio de acopio en superficie  hasta superficie de cargue  (incluye paleado del material).</v>
      </c>
      <c r="D169" s="237"/>
      <c r="E169" s="237"/>
      <c r="F169" s="238"/>
      <c r="G169" s="242" t="s">
        <v>7</v>
      </c>
    </row>
    <row r="170" spans="2:7" ht="37.25" customHeight="1" x14ac:dyDescent="0.2">
      <c r="B170" s="235"/>
      <c r="C170" s="239"/>
      <c r="D170" s="240"/>
      <c r="E170" s="240"/>
      <c r="F170" s="241"/>
      <c r="G170" s="243"/>
    </row>
    <row r="171" spans="2:7" x14ac:dyDescent="0.2">
      <c r="B171" s="73"/>
      <c r="C171" s="74"/>
      <c r="D171" s="74"/>
      <c r="E171" s="74"/>
      <c r="F171" s="74"/>
      <c r="G171" s="91"/>
    </row>
    <row r="172" spans="2:7" x14ac:dyDescent="0.2">
      <c r="B172" s="60" t="s">
        <v>13</v>
      </c>
      <c r="C172" s="61"/>
      <c r="D172" s="75"/>
      <c r="E172" s="75"/>
      <c r="F172" s="75"/>
      <c r="G172" s="92"/>
    </row>
    <row r="173" spans="2:7" x14ac:dyDescent="0.2">
      <c r="B173" s="76" t="s">
        <v>14</v>
      </c>
      <c r="C173" s="77" t="s">
        <v>15</v>
      </c>
      <c r="D173" s="77" t="s">
        <v>16</v>
      </c>
      <c r="E173" s="77" t="s">
        <v>70</v>
      </c>
      <c r="F173" s="77" t="s">
        <v>27</v>
      </c>
      <c r="G173" s="78" t="s">
        <v>18</v>
      </c>
    </row>
    <row r="174" spans="2:7" x14ac:dyDescent="0.2">
      <c r="B174" s="62" t="s">
        <v>19</v>
      </c>
      <c r="C174" s="83" t="s">
        <v>53</v>
      </c>
      <c r="D174" s="93" t="s">
        <v>64</v>
      </c>
      <c r="E174" s="94">
        <f>+G193</f>
        <v>30589</v>
      </c>
      <c r="F174" s="84">
        <v>0.1</v>
      </c>
      <c r="G174" s="85">
        <f>E174*F174</f>
        <v>3058.9</v>
      </c>
    </row>
    <row r="175" spans="2:7" x14ac:dyDescent="0.2">
      <c r="B175" s="86" t="s">
        <v>69</v>
      </c>
      <c r="C175" s="66">
        <v>1</v>
      </c>
      <c r="D175" s="65" t="s">
        <v>29</v>
      </c>
      <c r="E175" s="63">
        <v>35000</v>
      </c>
      <c r="F175" s="66">
        <v>8</v>
      </c>
      <c r="G175" s="85">
        <f>+E175/F175</f>
        <v>4375</v>
      </c>
    </row>
    <row r="176" spans="2:7" x14ac:dyDescent="0.2">
      <c r="B176" s="79"/>
      <c r="C176" s="75"/>
      <c r="D176" s="75"/>
      <c r="E176" s="80"/>
      <c r="F176" s="81" t="s">
        <v>20</v>
      </c>
      <c r="G176" s="87">
        <f>ROUND(SUM(G174:G175),0)</f>
        <v>7434</v>
      </c>
    </row>
    <row r="177" spans="2:7" x14ac:dyDescent="0.2">
      <c r="B177" s="60" t="s">
        <v>21</v>
      </c>
      <c r="C177" s="61"/>
      <c r="D177" s="61"/>
      <c r="E177" s="75"/>
      <c r="F177" s="75"/>
      <c r="G177" s="92"/>
    </row>
    <row r="178" spans="2:7" x14ac:dyDescent="0.2">
      <c r="B178" s="226" t="s">
        <v>22</v>
      </c>
      <c r="C178" s="227"/>
      <c r="D178" s="77" t="s">
        <v>16</v>
      </c>
      <c r="E178" s="77" t="s">
        <v>18</v>
      </c>
      <c r="F178" s="77" t="s">
        <v>17</v>
      </c>
      <c r="G178" s="95" t="s">
        <v>23</v>
      </c>
    </row>
    <row r="179" spans="2:7" x14ac:dyDescent="0.2">
      <c r="B179" s="228"/>
      <c r="C179" s="229"/>
      <c r="D179" s="65"/>
      <c r="E179" s="63"/>
      <c r="F179" s="66"/>
      <c r="G179" s="85"/>
    </row>
    <row r="180" spans="2:7" x14ac:dyDescent="0.2">
      <c r="B180" s="223"/>
      <c r="C180" s="224"/>
      <c r="D180" s="65"/>
      <c r="E180" s="63"/>
      <c r="F180" s="66"/>
      <c r="G180" s="85"/>
    </row>
    <row r="181" spans="2:7" x14ac:dyDescent="0.2">
      <c r="B181" s="223"/>
      <c r="C181" s="224"/>
      <c r="D181" s="65"/>
      <c r="E181" s="63"/>
      <c r="F181" s="66"/>
      <c r="G181" s="85"/>
    </row>
    <row r="182" spans="2:7" x14ac:dyDescent="0.2">
      <c r="B182" s="79"/>
      <c r="C182" s="75"/>
      <c r="D182" s="75"/>
      <c r="E182" s="80"/>
      <c r="F182" s="81" t="s">
        <v>20</v>
      </c>
      <c r="G182" s="88">
        <f>ROUND(SUM(G179:G181),0)</f>
        <v>0</v>
      </c>
    </row>
    <row r="183" spans="2:7" x14ac:dyDescent="0.2">
      <c r="B183" s="60" t="s">
        <v>24</v>
      </c>
      <c r="C183" s="61"/>
      <c r="D183" s="61"/>
      <c r="E183" s="75"/>
      <c r="F183" s="75"/>
      <c r="G183" s="92"/>
    </row>
    <row r="184" spans="2:7" x14ac:dyDescent="0.2">
      <c r="B184" s="226" t="s">
        <v>14</v>
      </c>
      <c r="C184" s="227"/>
      <c r="D184" s="77" t="s">
        <v>25</v>
      </c>
      <c r="E184" s="77" t="s">
        <v>26</v>
      </c>
      <c r="F184" s="77" t="s">
        <v>27</v>
      </c>
      <c r="G184" s="95" t="s">
        <v>23</v>
      </c>
    </row>
    <row r="185" spans="2:7" x14ac:dyDescent="0.2">
      <c r="B185" s="223"/>
      <c r="C185" s="224"/>
      <c r="D185" s="65"/>
      <c r="E185" s="67"/>
      <c r="F185" s="64"/>
      <c r="G185" s="85">
        <f>+F185*E185</f>
        <v>0</v>
      </c>
    </row>
    <row r="186" spans="2:7" x14ac:dyDescent="0.2">
      <c r="B186" s="223"/>
      <c r="C186" s="224"/>
      <c r="D186" s="68"/>
      <c r="E186" s="69"/>
      <c r="F186" s="64"/>
      <c r="G186" s="85"/>
    </row>
    <row r="187" spans="2:7" x14ac:dyDescent="0.2">
      <c r="B187" s="79"/>
      <c r="C187" s="75"/>
      <c r="D187" s="75"/>
      <c r="E187" s="80"/>
      <c r="F187" s="81" t="s">
        <v>20</v>
      </c>
      <c r="G187" s="87">
        <f>ROUND(SUM(G185),0)</f>
        <v>0</v>
      </c>
    </row>
    <row r="188" spans="2:7" x14ac:dyDescent="0.2">
      <c r="B188" s="60" t="s">
        <v>28</v>
      </c>
      <c r="C188" s="61"/>
      <c r="D188" s="61"/>
      <c r="E188" s="75"/>
      <c r="F188" s="75"/>
      <c r="G188" s="92"/>
    </row>
    <row r="189" spans="2:7" x14ac:dyDescent="0.2">
      <c r="B189" s="225" t="s">
        <v>14</v>
      </c>
      <c r="C189" s="214" t="s">
        <v>15</v>
      </c>
      <c r="D189" s="214" t="s">
        <v>29</v>
      </c>
      <c r="E189" s="82" t="s">
        <v>32</v>
      </c>
      <c r="F189" s="214" t="s">
        <v>27</v>
      </c>
      <c r="G189" s="215" t="s">
        <v>23</v>
      </c>
    </row>
    <row r="190" spans="2:7" x14ac:dyDescent="0.2">
      <c r="B190" s="225"/>
      <c r="C190" s="214"/>
      <c r="D190" s="214"/>
      <c r="E190" s="99">
        <v>1.8344</v>
      </c>
      <c r="F190" s="214"/>
      <c r="G190" s="215"/>
    </row>
    <row r="191" spans="2:7" x14ac:dyDescent="0.2">
      <c r="B191" s="70" t="s">
        <v>81</v>
      </c>
      <c r="C191" s="66">
        <v>3</v>
      </c>
      <c r="D191" s="71">
        <f>+D140</f>
        <v>58364</v>
      </c>
      <c r="E191" s="71">
        <f>D191*E190</f>
        <v>107062.9216</v>
      </c>
      <c r="F191" s="66">
        <f>3.5*3</f>
        <v>10.5</v>
      </c>
      <c r="G191" s="89">
        <f>(C191*E191)/F191</f>
        <v>30589.406171428571</v>
      </c>
    </row>
    <row r="192" spans="2:7" x14ac:dyDescent="0.2">
      <c r="B192" s="70"/>
      <c r="C192" s="66"/>
      <c r="D192" s="63"/>
      <c r="E192" s="63"/>
      <c r="F192" s="66"/>
      <c r="G192" s="89"/>
    </row>
    <row r="193" spans="2:7" x14ac:dyDescent="0.2">
      <c r="B193" s="60"/>
      <c r="C193" s="61"/>
      <c r="D193" s="61"/>
      <c r="E193" s="75"/>
      <c r="F193" s="81" t="s">
        <v>20</v>
      </c>
      <c r="G193" s="88">
        <f>ROUND(SUM(G191:G192),0)</f>
        <v>30589</v>
      </c>
    </row>
    <row r="194" spans="2:7" x14ac:dyDescent="0.2">
      <c r="B194" s="60"/>
      <c r="C194" s="61"/>
      <c r="D194" s="61"/>
      <c r="E194" s="75"/>
      <c r="F194" s="75"/>
      <c r="G194" s="92"/>
    </row>
    <row r="195" spans="2:7" x14ac:dyDescent="0.2">
      <c r="B195" s="79"/>
      <c r="C195" s="75"/>
      <c r="D195" s="75"/>
      <c r="E195" s="98" t="s">
        <v>30</v>
      </c>
      <c r="F195" s="96"/>
      <c r="G195" s="97">
        <f>ROUND(G176+G182+G187+G193,0)</f>
        <v>38023</v>
      </c>
    </row>
    <row r="196" spans="2:7" x14ac:dyDescent="0.2">
      <c r="B196" s="3"/>
      <c r="C196" s="4"/>
      <c r="D196" s="5"/>
      <c r="E196" s="5"/>
      <c r="F196" s="5"/>
      <c r="G196" s="33"/>
    </row>
    <row r="197" spans="2:7" x14ac:dyDescent="0.2">
      <c r="B197" s="6"/>
      <c r="C197" s="7"/>
      <c r="D197" s="7"/>
      <c r="E197" s="7"/>
      <c r="F197" s="8"/>
      <c r="G197" s="34"/>
    </row>
    <row r="198" spans="2:7" x14ac:dyDescent="0.2">
      <c r="B198" s="9"/>
      <c r="C198" s="10"/>
      <c r="D198" s="10"/>
      <c r="E198" s="10"/>
      <c r="F198" s="10"/>
      <c r="G198" s="35"/>
    </row>
    <row r="199" spans="2:7" x14ac:dyDescent="0.2">
      <c r="B199" s="265"/>
      <c r="C199" s="266"/>
      <c r="D199" s="266"/>
      <c r="E199" s="266"/>
      <c r="F199" s="266"/>
      <c r="G199" s="267"/>
    </row>
    <row r="200" spans="2:7" x14ac:dyDescent="0.2">
      <c r="B200" s="268"/>
      <c r="C200" s="269"/>
      <c r="D200" s="269"/>
      <c r="E200" s="269"/>
      <c r="F200" s="269"/>
      <c r="G200" s="270"/>
    </row>
    <row r="201" spans="2:7" ht="16" thickBot="1" x14ac:dyDescent="0.25">
      <c r="B201" s="11"/>
      <c r="C201" s="271"/>
      <c r="D201" s="271"/>
      <c r="E201" s="271"/>
      <c r="F201" s="12"/>
      <c r="G201" s="36"/>
    </row>
  </sheetData>
  <mergeCells count="104">
    <mergeCell ref="F34:F35"/>
    <mergeCell ref="G34:G35"/>
    <mergeCell ref="B44:G44"/>
    <mergeCell ref="B45:G45"/>
    <mergeCell ref="B54:G55"/>
    <mergeCell ref="B56:B58"/>
    <mergeCell ref="C56:G58"/>
    <mergeCell ref="B59:B62"/>
    <mergeCell ref="C59:G62"/>
    <mergeCell ref="B24:C24"/>
    <mergeCell ref="B2:G3"/>
    <mergeCell ref="B4:B6"/>
    <mergeCell ref="C4:G6"/>
    <mergeCell ref="B7:B10"/>
    <mergeCell ref="C7:G10"/>
    <mergeCell ref="B12:D12"/>
    <mergeCell ref="E12:G12"/>
    <mergeCell ref="C13:F13"/>
    <mergeCell ref="B14:B15"/>
    <mergeCell ref="C14:F15"/>
    <mergeCell ref="G14:G15"/>
    <mergeCell ref="B23:C23"/>
    <mergeCell ref="C46:E46"/>
    <mergeCell ref="B25:C25"/>
    <mergeCell ref="B26:C26"/>
    <mergeCell ref="B29:C29"/>
    <mergeCell ref="B30:C30"/>
    <mergeCell ref="B31:C31"/>
    <mergeCell ref="B34:B35"/>
    <mergeCell ref="C34:C35"/>
    <mergeCell ref="D34:D35"/>
    <mergeCell ref="B75:C75"/>
    <mergeCell ref="B76:C76"/>
    <mergeCell ref="B77:C77"/>
    <mergeCell ref="B78:C78"/>
    <mergeCell ref="B81:C81"/>
    <mergeCell ref="B64:D64"/>
    <mergeCell ref="E64:G64"/>
    <mergeCell ref="C65:F65"/>
    <mergeCell ref="B66:B67"/>
    <mergeCell ref="C66:F67"/>
    <mergeCell ref="G66:G67"/>
    <mergeCell ref="F86:F87"/>
    <mergeCell ref="G86:G87"/>
    <mergeCell ref="B96:G96"/>
    <mergeCell ref="B97:G97"/>
    <mergeCell ref="C98:E98"/>
    <mergeCell ref="B82:C82"/>
    <mergeCell ref="B83:C83"/>
    <mergeCell ref="B86:B87"/>
    <mergeCell ref="C86:C87"/>
    <mergeCell ref="D86:D87"/>
    <mergeCell ref="B116:D116"/>
    <mergeCell ref="E116:G116"/>
    <mergeCell ref="C117:F117"/>
    <mergeCell ref="B118:B119"/>
    <mergeCell ref="C118:F119"/>
    <mergeCell ref="G118:G119"/>
    <mergeCell ref="B106:G107"/>
    <mergeCell ref="B108:B110"/>
    <mergeCell ref="C108:G110"/>
    <mergeCell ref="B111:B114"/>
    <mergeCell ref="C111:G114"/>
    <mergeCell ref="B134:C134"/>
    <mergeCell ref="B135:C135"/>
    <mergeCell ref="B138:B139"/>
    <mergeCell ref="C138:C139"/>
    <mergeCell ref="D138:D139"/>
    <mergeCell ref="B127:C127"/>
    <mergeCell ref="B128:C128"/>
    <mergeCell ref="B129:C129"/>
    <mergeCell ref="B130:C130"/>
    <mergeCell ref="B133:C133"/>
    <mergeCell ref="B157:G158"/>
    <mergeCell ref="B159:B161"/>
    <mergeCell ref="C159:G161"/>
    <mergeCell ref="B162:B165"/>
    <mergeCell ref="C162:G165"/>
    <mergeCell ref="F138:F139"/>
    <mergeCell ref="G138:G139"/>
    <mergeCell ref="B148:G148"/>
    <mergeCell ref="B149:G149"/>
    <mergeCell ref="C150:E150"/>
    <mergeCell ref="B178:C178"/>
    <mergeCell ref="B179:C179"/>
    <mergeCell ref="B180:C180"/>
    <mergeCell ref="B181:C181"/>
    <mergeCell ref="B184:C184"/>
    <mergeCell ref="B167:D167"/>
    <mergeCell ref="E167:G167"/>
    <mergeCell ref="C168:F168"/>
    <mergeCell ref="B169:B170"/>
    <mergeCell ref="C169:F170"/>
    <mergeCell ref="G169:G170"/>
    <mergeCell ref="F189:F190"/>
    <mergeCell ref="G189:G190"/>
    <mergeCell ref="B199:G199"/>
    <mergeCell ref="B200:G200"/>
    <mergeCell ref="C201:E201"/>
    <mergeCell ref="B185:C185"/>
    <mergeCell ref="B186:C186"/>
    <mergeCell ref="B189:B190"/>
    <mergeCell ref="C189:C190"/>
    <mergeCell ref="D189:D190"/>
  </mergeCells>
  <pageMargins left="0.7" right="0.7" top="0.75" bottom="0.75" header="0.3" footer="0.3"/>
  <pageSetup paperSize="9" scale="8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C4B1-A177-4942-87C9-00955B53DC8A}">
  <sheetPr>
    <pageSetUpPr fitToPage="1"/>
  </sheetPr>
  <dimension ref="B1:J200"/>
  <sheetViews>
    <sheetView topLeftCell="A182" zoomScale="97" zoomScaleNormal="100" zoomScaleSheetLayoutView="106" workbookViewId="0">
      <selection activeCell="K201" sqref="K201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3.6640625" bestFit="1" customWidth="1"/>
    <col min="7" max="7" width="16.1640625" style="31" customWidth="1"/>
    <col min="8" max="8" width="3.6640625" customWidth="1"/>
    <col min="9" max="9" width="14.5" customWidth="1"/>
  </cols>
  <sheetData>
    <row r="1" spans="2:10" ht="16" thickBot="1" x14ac:dyDescent="0.25"/>
    <row r="2" spans="2:10" ht="15" customHeight="1" x14ac:dyDescent="0.2">
      <c r="B2" s="244" t="s">
        <v>10</v>
      </c>
      <c r="C2" s="245"/>
      <c r="D2" s="245"/>
      <c r="E2" s="245"/>
      <c r="F2" s="245"/>
      <c r="G2" s="246"/>
    </row>
    <row r="3" spans="2:10" ht="15" customHeight="1" x14ac:dyDescent="0.2">
      <c r="B3" s="247"/>
      <c r="C3" s="248"/>
      <c r="D3" s="248"/>
      <c r="E3" s="248"/>
      <c r="F3" s="248"/>
      <c r="G3" s="249"/>
    </row>
    <row r="4" spans="2:10" ht="28.5" customHeight="1" x14ac:dyDescent="0.2">
      <c r="B4" s="250"/>
      <c r="C4" s="253" t="s">
        <v>31</v>
      </c>
      <c r="D4" s="254"/>
      <c r="E4" s="254"/>
      <c r="F4" s="254"/>
      <c r="G4" s="255"/>
    </row>
    <row r="5" spans="2:10" ht="28.25" customHeight="1" x14ac:dyDescent="0.2">
      <c r="B5" s="251"/>
      <c r="C5" s="256"/>
      <c r="D5" s="257"/>
      <c r="E5" s="257"/>
      <c r="F5" s="257"/>
      <c r="G5" s="258"/>
      <c r="J5" t="s">
        <v>56</v>
      </c>
    </row>
    <row r="6" spans="2:10" ht="21" customHeight="1" x14ac:dyDescent="0.2">
      <c r="B6" s="252"/>
      <c r="C6" s="259"/>
      <c r="D6" s="260"/>
      <c r="E6" s="260"/>
      <c r="F6" s="260"/>
      <c r="G6" s="261"/>
    </row>
    <row r="7" spans="2:10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</row>
    <row r="8" spans="2:10" ht="15" customHeight="1" x14ac:dyDescent="0.2">
      <c r="B8" s="262"/>
      <c r="C8" s="263"/>
      <c r="D8" s="263"/>
      <c r="E8" s="263"/>
      <c r="F8" s="263"/>
      <c r="G8" s="264"/>
    </row>
    <row r="9" spans="2:10" ht="11.25" customHeight="1" x14ac:dyDescent="0.2">
      <c r="B9" s="262"/>
      <c r="C9" s="263"/>
      <c r="D9" s="263"/>
      <c r="E9" s="263"/>
      <c r="F9" s="263"/>
      <c r="G9" s="264"/>
    </row>
    <row r="10" spans="2:10" ht="14.25" customHeight="1" x14ac:dyDescent="0.2">
      <c r="B10" s="262"/>
      <c r="C10" s="263"/>
      <c r="D10" s="263"/>
      <c r="E10" s="263"/>
      <c r="F10" s="263"/>
      <c r="G10" s="264"/>
    </row>
    <row r="11" spans="2:10" ht="15" customHeight="1" x14ac:dyDescent="0.2">
      <c r="B11" s="1"/>
      <c r="C11" s="2"/>
      <c r="D11" s="2"/>
      <c r="E11" s="2"/>
      <c r="F11" s="2"/>
      <c r="G11" s="32"/>
    </row>
    <row r="12" spans="2:10" ht="15" customHeight="1" x14ac:dyDescent="0.2">
      <c r="B12" s="272"/>
      <c r="C12" s="273"/>
      <c r="D12" s="273"/>
      <c r="E12" s="274"/>
      <c r="F12" s="274"/>
      <c r="G12" s="275"/>
    </row>
    <row r="13" spans="2:10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</row>
    <row r="14" spans="2:10" ht="14" customHeight="1" x14ac:dyDescent="0.2">
      <c r="B14" s="234" t="str">
        <f>+PRESUPUESTO!B12</f>
        <v>1.2.2</v>
      </c>
      <c r="C14" s="236" t="str">
        <f>+PRESUPUESTO!C12</f>
        <v>Cargue de material contaminado con minicargador mecanico</v>
      </c>
      <c r="D14" s="237"/>
      <c r="E14" s="237"/>
      <c r="F14" s="238"/>
      <c r="G14" s="242" t="s">
        <v>7</v>
      </c>
    </row>
    <row r="15" spans="2:10" ht="36.75" customHeight="1" x14ac:dyDescent="0.2">
      <c r="B15" s="235"/>
      <c r="C15" s="239"/>
      <c r="D15" s="240"/>
      <c r="E15" s="240"/>
      <c r="F15" s="241"/>
      <c r="G15" s="243"/>
    </row>
    <row r="16" spans="2:10" x14ac:dyDescent="0.2">
      <c r="B16" s="73"/>
      <c r="C16" s="74"/>
      <c r="D16" s="74"/>
      <c r="E16" s="74"/>
      <c r="F16" s="74"/>
      <c r="G16" s="91"/>
    </row>
    <row r="17" spans="2:7" x14ac:dyDescent="0.2">
      <c r="B17" s="60" t="s">
        <v>13</v>
      </c>
      <c r="C17" s="61"/>
      <c r="D17" s="75"/>
      <c r="E17" s="75"/>
      <c r="F17" s="75"/>
      <c r="G17" s="92"/>
    </row>
    <row r="18" spans="2:7" x14ac:dyDescent="0.2">
      <c r="B18" s="76" t="s">
        <v>14</v>
      </c>
      <c r="C18" s="77" t="s">
        <v>15</v>
      </c>
      <c r="D18" s="77" t="s">
        <v>16</v>
      </c>
      <c r="E18" s="77" t="s">
        <v>73</v>
      </c>
      <c r="F18" s="77" t="s">
        <v>27</v>
      </c>
      <c r="G18" s="78" t="s">
        <v>18</v>
      </c>
    </row>
    <row r="19" spans="2:7" x14ac:dyDescent="0.2">
      <c r="B19" s="62"/>
      <c r="C19" s="83"/>
      <c r="D19" s="93"/>
      <c r="E19" s="94"/>
      <c r="F19" s="84"/>
      <c r="G19" s="85"/>
    </row>
    <row r="20" spans="2:7" x14ac:dyDescent="0.2">
      <c r="B20" s="86" t="s">
        <v>71</v>
      </c>
      <c r="C20" s="66">
        <v>1</v>
      </c>
      <c r="D20" s="65" t="s">
        <v>72</v>
      </c>
      <c r="E20" s="63">
        <v>140000</v>
      </c>
      <c r="F20" s="66">
        <v>12</v>
      </c>
      <c r="G20" s="85">
        <f>+E20/F20</f>
        <v>11666.666666666666</v>
      </c>
    </row>
    <row r="21" spans="2:7" x14ac:dyDescent="0.2">
      <c r="B21" s="79"/>
      <c r="C21" s="75"/>
      <c r="D21" s="75"/>
      <c r="E21" s="80"/>
      <c r="F21" s="81" t="s">
        <v>20</v>
      </c>
      <c r="G21" s="87">
        <f>ROUND(SUM(G19:G20),0)</f>
        <v>11667</v>
      </c>
    </row>
    <row r="22" spans="2:7" x14ac:dyDescent="0.2">
      <c r="B22" s="60" t="s">
        <v>21</v>
      </c>
      <c r="C22" s="61"/>
      <c r="D22" s="61"/>
      <c r="E22" s="75"/>
      <c r="F22" s="75"/>
      <c r="G22" s="92"/>
    </row>
    <row r="23" spans="2:7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</row>
    <row r="24" spans="2:7" ht="13.5" customHeight="1" x14ac:dyDescent="0.2">
      <c r="B24" s="228"/>
      <c r="C24" s="229"/>
      <c r="D24" s="65"/>
      <c r="E24" s="63"/>
      <c r="F24" s="66"/>
      <c r="G24" s="85"/>
    </row>
    <row r="25" spans="2:7" x14ac:dyDescent="0.2">
      <c r="B25" s="223"/>
      <c r="C25" s="224"/>
      <c r="D25" s="65"/>
      <c r="E25" s="63"/>
      <c r="F25" s="66"/>
      <c r="G25" s="85"/>
    </row>
    <row r="26" spans="2:7" x14ac:dyDescent="0.2">
      <c r="B26" s="223"/>
      <c r="C26" s="224"/>
      <c r="D26" s="65"/>
      <c r="E26" s="63"/>
      <c r="F26" s="66"/>
      <c r="G26" s="85"/>
    </row>
    <row r="27" spans="2:7" x14ac:dyDescent="0.2">
      <c r="B27" s="79"/>
      <c r="C27" s="75"/>
      <c r="D27" s="75"/>
      <c r="E27" s="80"/>
      <c r="F27" s="81" t="s">
        <v>20</v>
      </c>
      <c r="G27" s="88">
        <f>ROUND(SUM(G24:G26),0)</f>
        <v>0</v>
      </c>
    </row>
    <row r="28" spans="2:7" x14ac:dyDescent="0.2">
      <c r="B28" s="60" t="s">
        <v>24</v>
      </c>
      <c r="C28" s="61"/>
      <c r="D28" s="61"/>
      <c r="E28" s="75"/>
      <c r="F28" s="75"/>
      <c r="G28" s="92"/>
    </row>
    <row r="29" spans="2:7" x14ac:dyDescent="0.2">
      <c r="B29" s="226" t="s">
        <v>14</v>
      </c>
      <c r="C29" s="227"/>
      <c r="D29" s="77" t="s">
        <v>25</v>
      </c>
      <c r="E29" s="77" t="s">
        <v>26</v>
      </c>
      <c r="F29" s="77" t="s">
        <v>27</v>
      </c>
      <c r="G29" s="95" t="s">
        <v>23</v>
      </c>
    </row>
    <row r="30" spans="2:7" x14ac:dyDescent="0.2">
      <c r="B30" s="223"/>
      <c r="C30" s="224"/>
      <c r="D30" s="65"/>
      <c r="E30" s="67"/>
      <c r="F30" s="64"/>
      <c r="G30" s="85">
        <f>+F30*E30</f>
        <v>0</v>
      </c>
    </row>
    <row r="31" spans="2:7" x14ac:dyDescent="0.2">
      <c r="B31" s="223"/>
      <c r="C31" s="224"/>
      <c r="D31" s="68"/>
      <c r="E31" s="69"/>
      <c r="F31" s="64"/>
      <c r="G31" s="85"/>
    </row>
    <row r="32" spans="2:7" x14ac:dyDescent="0.2">
      <c r="B32" s="79"/>
      <c r="C32" s="75"/>
      <c r="D32" s="75"/>
      <c r="E32" s="80"/>
      <c r="F32" s="81" t="s">
        <v>20</v>
      </c>
      <c r="G32" s="87">
        <f>ROUND(SUM(G30),0)</f>
        <v>0</v>
      </c>
    </row>
    <row r="33" spans="2:10" x14ac:dyDescent="0.2">
      <c r="B33" s="60" t="s">
        <v>28</v>
      </c>
      <c r="C33" s="61"/>
      <c r="D33" s="61"/>
      <c r="E33" s="75"/>
      <c r="F33" s="75"/>
      <c r="G33" s="92"/>
    </row>
    <row r="34" spans="2:10" x14ac:dyDescent="0.2">
      <c r="B34" s="225" t="s">
        <v>14</v>
      </c>
      <c r="C34" s="214" t="s">
        <v>15</v>
      </c>
      <c r="D34" s="214" t="s">
        <v>29</v>
      </c>
      <c r="E34" s="82" t="s">
        <v>32</v>
      </c>
      <c r="F34" s="214" t="s">
        <v>27</v>
      </c>
      <c r="G34" s="215" t="s">
        <v>23</v>
      </c>
      <c r="J34" t="s">
        <v>56</v>
      </c>
    </row>
    <row r="35" spans="2:10" x14ac:dyDescent="0.2">
      <c r="B35" s="225"/>
      <c r="C35" s="214"/>
      <c r="D35" s="214"/>
      <c r="E35" s="99">
        <v>1.8344</v>
      </c>
      <c r="F35" s="214"/>
      <c r="G35" s="215"/>
    </row>
    <row r="36" spans="2:10" x14ac:dyDescent="0.2">
      <c r="B36" s="70" t="s">
        <v>81</v>
      </c>
      <c r="C36" s="66">
        <v>1</v>
      </c>
      <c r="D36" s="71">
        <f>+'APU 1.1.2.'!D36</f>
        <v>58364</v>
      </c>
      <c r="E36" s="71">
        <f>D36*E35</f>
        <v>107062.9216</v>
      </c>
      <c r="F36" s="66">
        <v>86.5</v>
      </c>
      <c r="G36" s="89">
        <f>(C36*E36)/F36</f>
        <v>1237.7216369942196</v>
      </c>
    </row>
    <row r="37" spans="2:10" x14ac:dyDescent="0.2">
      <c r="B37" s="70"/>
      <c r="C37" s="66"/>
      <c r="D37" s="63"/>
      <c r="E37" s="63"/>
      <c r="F37" s="66"/>
      <c r="G37" s="89"/>
    </row>
    <row r="38" spans="2:10" x14ac:dyDescent="0.2">
      <c r="B38" s="60"/>
      <c r="C38" s="61"/>
      <c r="D38" s="61"/>
      <c r="E38" s="75"/>
      <c r="F38" s="81" t="s">
        <v>20</v>
      </c>
      <c r="G38" s="88">
        <f>ROUND(SUM(G36:G37),0)</f>
        <v>1238</v>
      </c>
    </row>
    <row r="39" spans="2:10" x14ac:dyDescent="0.2">
      <c r="B39" s="60"/>
      <c r="C39" s="61"/>
      <c r="D39" s="61"/>
      <c r="E39" s="75"/>
      <c r="F39" s="75"/>
      <c r="G39" s="92"/>
    </row>
    <row r="40" spans="2:10" x14ac:dyDescent="0.2">
      <c r="B40" s="79"/>
      <c r="C40" s="75"/>
      <c r="D40" s="75"/>
      <c r="E40" s="98" t="s">
        <v>30</v>
      </c>
      <c r="F40" s="96"/>
      <c r="G40" s="97">
        <f>ROUND(G21+G27+G32+G38,0)</f>
        <v>12905</v>
      </c>
    </row>
    <row r="41" spans="2:10" x14ac:dyDescent="0.2">
      <c r="B41" s="3"/>
      <c r="C41" s="4"/>
      <c r="D41" s="101"/>
      <c r="E41" s="101"/>
      <c r="F41" s="101"/>
      <c r="G41" s="102"/>
    </row>
    <row r="42" spans="2:10" x14ac:dyDescent="0.2">
      <c r="B42" s="103"/>
      <c r="C42" s="104"/>
      <c r="D42" s="104"/>
      <c r="E42" s="104"/>
      <c r="F42" s="105"/>
      <c r="G42" s="106"/>
    </row>
    <row r="43" spans="2:10" x14ac:dyDescent="0.2">
      <c r="B43" s="107"/>
      <c r="C43" s="108"/>
      <c r="D43" s="108"/>
      <c r="E43" s="108"/>
      <c r="F43" s="108"/>
      <c r="G43" s="109"/>
    </row>
    <row r="44" spans="2:10" x14ac:dyDescent="0.2">
      <c r="B44" s="216"/>
      <c r="C44" s="217"/>
      <c r="D44" s="217"/>
      <c r="E44" s="217"/>
      <c r="F44" s="217"/>
      <c r="G44" s="218"/>
    </row>
    <row r="45" spans="2:10" x14ac:dyDescent="0.2">
      <c r="B45" s="219"/>
      <c r="C45" s="220"/>
      <c r="D45" s="220"/>
      <c r="E45" s="220"/>
      <c r="F45" s="220"/>
      <c r="G45" s="221"/>
    </row>
    <row r="46" spans="2:10" ht="16" thickBot="1" x14ac:dyDescent="0.25">
      <c r="B46" s="110"/>
      <c r="C46" s="222"/>
      <c r="D46" s="222"/>
      <c r="E46" s="222"/>
      <c r="F46" s="111"/>
      <c r="G46" s="112"/>
    </row>
    <row r="51" spans="2:7" ht="16" thickBot="1" x14ac:dyDescent="0.25"/>
    <row r="52" spans="2:7" x14ac:dyDescent="0.2">
      <c r="B52" s="244" t="s">
        <v>10</v>
      </c>
      <c r="C52" s="245"/>
      <c r="D52" s="245"/>
      <c r="E52" s="245"/>
      <c r="F52" s="245"/>
      <c r="G52" s="246"/>
    </row>
    <row r="53" spans="2:7" x14ac:dyDescent="0.2">
      <c r="B53" s="247"/>
      <c r="C53" s="248"/>
      <c r="D53" s="248"/>
      <c r="E53" s="248"/>
      <c r="F53" s="248"/>
      <c r="G53" s="249"/>
    </row>
    <row r="54" spans="2:7" x14ac:dyDescent="0.2">
      <c r="B54" s="250"/>
      <c r="C54" s="253" t="s">
        <v>31</v>
      </c>
      <c r="D54" s="254"/>
      <c r="E54" s="254"/>
      <c r="F54" s="254"/>
      <c r="G54" s="255"/>
    </row>
    <row r="55" spans="2:7" x14ac:dyDescent="0.2">
      <c r="B55" s="251"/>
      <c r="C55" s="256"/>
      <c r="D55" s="257"/>
      <c r="E55" s="257"/>
      <c r="F55" s="257"/>
      <c r="G55" s="258"/>
    </row>
    <row r="56" spans="2:7" ht="28.25" customHeight="1" x14ac:dyDescent="0.2">
      <c r="B56" s="252"/>
      <c r="C56" s="259"/>
      <c r="D56" s="260"/>
      <c r="E56" s="260"/>
      <c r="F56" s="260"/>
      <c r="G56" s="261"/>
    </row>
    <row r="57" spans="2:7" x14ac:dyDescent="0.2">
      <c r="B57" s="262" t="s">
        <v>11</v>
      </c>
      <c r="C57" s="263" t="str">
        <f>+C7</f>
        <v>LIMPIEZA Y MATENIMIENTO DE BOX CULVERTS CON TAPAS, PARA EL MANEJO Y DRENAJE DE AGUAS PLUVIABLES, EN LA ZONA URBANA DEL MUNICIPIO DE LA APARTADA, CÓRDOBA.</v>
      </c>
      <c r="D57" s="263"/>
      <c r="E57" s="263"/>
      <c r="F57" s="263"/>
      <c r="G57" s="264"/>
    </row>
    <row r="58" spans="2:7" x14ac:dyDescent="0.2">
      <c r="B58" s="262"/>
      <c r="C58" s="263"/>
      <c r="D58" s="263"/>
      <c r="E58" s="263"/>
      <c r="F58" s="263"/>
      <c r="G58" s="264"/>
    </row>
    <row r="59" spans="2:7" x14ac:dyDescent="0.2">
      <c r="B59" s="262"/>
      <c r="C59" s="263"/>
      <c r="D59" s="263"/>
      <c r="E59" s="263"/>
      <c r="F59" s="263"/>
      <c r="G59" s="264"/>
    </row>
    <row r="60" spans="2:7" x14ac:dyDescent="0.2">
      <c r="B60" s="262"/>
      <c r="C60" s="263"/>
      <c r="D60" s="263"/>
      <c r="E60" s="263"/>
      <c r="F60" s="263"/>
      <c r="G60" s="264"/>
    </row>
    <row r="61" spans="2:7" x14ac:dyDescent="0.2">
      <c r="B61" s="1"/>
      <c r="C61" s="2"/>
      <c r="D61" s="2"/>
      <c r="E61" s="2"/>
      <c r="F61" s="2"/>
      <c r="G61" s="32"/>
    </row>
    <row r="62" spans="2:7" x14ac:dyDescent="0.2">
      <c r="B62" s="272"/>
      <c r="C62" s="273"/>
      <c r="D62" s="273"/>
      <c r="E62" s="274"/>
      <c r="F62" s="274"/>
      <c r="G62" s="275"/>
    </row>
    <row r="63" spans="2:7" x14ac:dyDescent="0.2">
      <c r="B63" s="72" t="s">
        <v>1</v>
      </c>
      <c r="C63" s="233" t="s">
        <v>2</v>
      </c>
      <c r="D63" s="233"/>
      <c r="E63" s="233"/>
      <c r="F63" s="233"/>
      <c r="G63" s="90" t="s">
        <v>12</v>
      </c>
    </row>
    <row r="64" spans="2:7" x14ac:dyDescent="0.2">
      <c r="B64" s="234" t="str">
        <f>+PRESUPUESTO!B25</f>
        <v>2.2.2</v>
      </c>
      <c r="C64" s="236" t="str">
        <f>+C14</f>
        <v>Cargue de material contaminado con minicargador mecanico</v>
      </c>
      <c r="D64" s="237"/>
      <c r="E64" s="237"/>
      <c r="F64" s="238"/>
      <c r="G64" s="242" t="s">
        <v>7</v>
      </c>
    </row>
    <row r="65" spans="2:7" x14ac:dyDescent="0.2">
      <c r="B65" s="235"/>
      <c r="C65" s="239"/>
      <c r="D65" s="240"/>
      <c r="E65" s="240"/>
      <c r="F65" s="241"/>
      <c r="G65" s="243"/>
    </row>
    <row r="66" spans="2:7" x14ac:dyDescent="0.2">
      <c r="B66" s="73"/>
      <c r="C66" s="74"/>
      <c r="D66" s="74"/>
      <c r="E66" s="74"/>
      <c r="F66" s="74"/>
      <c r="G66" s="91"/>
    </row>
    <row r="67" spans="2:7" x14ac:dyDescent="0.2">
      <c r="B67" s="60" t="s">
        <v>13</v>
      </c>
      <c r="C67" s="61"/>
      <c r="D67" s="75"/>
      <c r="E67" s="75"/>
      <c r="F67" s="75"/>
      <c r="G67" s="92"/>
    </row>
    <row r="68" spans="2:7" x14ac:dyDescent="0.2">
      <c r="B68" s="76" t="s">
        <v>14</v>
      </c>
      <c r="C68" s="77" t="s">
        <v>15</v>
      </c>
      <c r="D68" s="77" t="s">
        <v>16</v>
      </c>
      <c r="E68" s="77" t="s">
        <v>73</v>
      </c>
      <c r="F68" s="77" t="s">
        <v>27</v>
      </c>
      <c r="G68" s="78" t="s">
        <v>18</v>
      </c>
    </row>
    <row r="69" spans="2:7" x14ac:dyDescent="0.2">
      <c r="B69" s="62"/>
      <c r="C69" s="83"/>
      <c r="D69" s="93"/>
      <c r="E69" s="94"/>
      <c r="F69" s="84"/>
      <c r="G69" s="85"/>
    </row>
    <row r="70" spans="2:7" x14ac:dyDescent="0.2">
      <c r="B70" s="86" t="s">
        <v>71</v>
      </c>
      <c r="C70" s="66">
        <v>1</v>
      </c>
      <c r="D70" s="65" t="s">
        <v>72</v>
      </c>
      <c r="E70" s="63">
        <v>140000</v>
      </c>
      <c r="F70" s="66">
        <v>12</v>
      </c>
      <c r="G70" s="85">
        <f>+E70/F70</f>
        <v>11666.666666666666</v>
      </c>
    </row>
    <row r="71" spans="2:7" x14ac:dyDescent="0.2">
      <c r="B71" s="79"/>
      <c r="C71" s="75"/>
      <c r="D71" s="75"/>
      <c r="E71" s="80"/>
      <c r="F71" s="81" t="s">
        <v>20</v>
      </c>
      <c r="G71" s="87">
        <f>ROUND(SUM(G69:G70),0)</f>
        <v>11667</v>
      </c>
    </row>
    <row r="72" spans="2:7" x14ac:dyDescent="0.2">
      <c r="B72" s="60" t="s">
        <v>21</v>
      </c>
      <c r="C72" s="61"/>
      <c r="D72" s="61"/>
      <c r="E72" s="75"/>
      <c r="F72" s="75"/>
      <c r="G72" s="92"/>
    </row>
    <row r="73" spans="2:7" x14ac:dyDescent="0.2">
      <c r="B73" s="226" t="s">
        <v>22</v>
      </c>
      <c r="C73" s="227"/>
      <c r="D73" s="77" t="s">
        <v>16</v>
      </c>
      <c r="E73" s="77" t="s">
        <v>18</v>
      </c>
      <c r="F73" s="77" t="s">
        <v>17</v>
      </c>
      <c r="G73" s="95" t="s">
        <v>23</v>
      </c>
    </row>
    <row r="74" spans="2:7" x14ac:dyDescent="0.2">
      <c r="B74" s="228"/>
      <c r="C74" s="229"/>
      <c r="D74" s="65"/>
      <c r="E74" s="63"/>
      <c r="F74" s="66"/>
      <c r="G74" s="85"/>
    </row>
    <row r="75" spans="2:7" x14ac:dyDescent="0.2">
      <c r="B75" s="223"/>
      <c r="C75" s="224"/>
      <c r="D75" s="65"/>
      <c r="E75" s="63"/>
      <c r="F75" s="66"/>
      <c r="G75" s="85"/>
    </row>
    <row r="76" spans="2:7" x14ac:dyDescent="0.2">
      <c r="B76" s="223"/>
      <c r="C76" s="224"/>
      <c r="D76" s="65"/>
      <c r="E76" s="63"/>
      <c r="F76" s="66"/>
      <c r="G76" s="85"/>
    </row>
    <row r="77" spans="2:7" x14ac:dyDescent="0.2">
      <c r="B77" s="79"/>
      <c r="C77" s="75"/>
      <c r="D77" s="75"/>
      <c r="E77" s="80"/>
      <c r="F77" s="81" t="s">
        <v>20</v>
      </c>
      <c r="G77" s="88">
        <f>ROUND(SUM(G74:G76),0)</f>
        <v>0</v>
      </c>
    </row>
    <row r="78" spans="2:7" x14ac:dyDescent="0.2">
      <c r="B78" s="60" t="s">
        <v>24</v>
      </c>
      <c r="C78" s="61"/>
      <c r="D78" s="61"/>
      <c r="E78" s="75"/>
      <c r="F78" s="75"/>
      <c r="G78" s="92"/>
    </row>
    <row r="79" spans="2:7" x14ac:dyDescent="0.2">
      <c r="B79" s="226" t="s">
        <v>14</v>
      </c>
      <c r="C79" s="227"/>
      <c r="D79" s="77" t="s">
        <v>25</v>
      </c>
      <c r="E79" s="77" t="s">
        <v>26</v>
      </c>
      <c r="F79" s="77" t="s">
        <v>27</v>
      </c>
      <c r="G79" s="95" t="s">
        <v>23</v>
      </c>
    </row>
    <row r="80" spans="2:7" x14ac:dyDescent="0.2">
      <c r="B80" s="223"/>
      <c r="C80" s="224"/>
      <c r="D80" s="65"/>
      <c r="E80" s="67"/>
      <c r="F80" s="64"/>
      <c r="G80" s="85">
        <f>+F80*E80</f>
        <v>0</v>
      </c>
    </row>
    <row r="81" spans="2:7" x14ac:dyDescent="0.2">
      <c r="B81" s="223"/>
      <c r="C81" s="224"/>
      <c r="D81" s="68"/>
      <c r="E81" s="69"/>
      <c r="F81" s="64"/>
      <c r="G81" s="85"/>
    </row>
    <row r="82" spans="2:7" x14ac:dyDescent="0.2">
      <c r="B82" s="79"/>
      <c r="C82" s="75"/>
      <c r="D82" s="75"/>
      <c r="E82" s="80"/>
      <c r="F82" s="81" t="s">
        <v>20</v>
      </c>
      <c r="G82" s="87">
        <f>ROUND(SUM(G80),0)</f>
        <v>0</v>
      </c>
    </row>
    <row r="83" spans="2:7" x14ac:dyDescent="0.2">
      <c r="B83" s="60" t="s">
        <v>28</v>
      </c>
      <c r="C83" s="61"/>
      <c r="D83" s="61"/>
      <c r="E83" s="75"/>
      <c r="F83" s="75"/>
      <c r="G83" s="92"/>
    </row>
    <row r="84" spans="2:7" x14ac:dyDescent="0.2">
      <c r="B84" s="225" t="s">
        <v>14</v>
      </c>
      <c r="C84" s="214" t="s">
        <v>15</v>
      </c>
      <c r="D84" s="214" t="s">
        <v>29</v>
      </c>
      <c r="E84" s="82" t="s">
        <v>32</v>
      </c>
      <c r="F84" s="214" t="s">
        <v>27</v>
      </c>
      <c r="G84" s="215" t="s">
        <v>23</v>
      </c>
    </row>
    <row r="85" spans="2:7" x14ac:dyDescent="0.2">
      <c r="B85" s="225"/>
      <c r="C85" s="214"/>
      <c r="D85" s="214"/>
      <c r="E85" s="99">
        <v>1.8344</v>
      </c>
      <c r="F85" s="214"/>
      <c r="G85" s="215"/>
    </row>
    <row r="86" spans="2:7" x14ac:dyDescent="0.2">
      <c r="B86" s="70" t="s">
        <v>81</v>
      </c>
      <c r="C86" s="66">
        <v>1</v>
      </c>
      <c r="D86" s="71">
        <f>+D36</f>
        <v>58364</v>
      </c>
      <c r="E86" s="71">
        <f>D86*E85</f>
        <v>107062.9216</v>
      </c>
      <c r="F86" s="66">
        <v>86.5</v>
      </c>
      <c r="G86" s="89">
        <f>(C86*E86)/F86</f>
        <v>1237.7216369942196</v>
      </c>
    </row>
    <row r="87" spans="2:7" x14ac:dyDescent="0.2">
      <c r="B87" s="70"/>
      <c r="C87" s="66"/>
      <c r="D87" s="63"/>
      <c r="E87" s="63"/>
      <c r="F87" s="66"/>
      <c r="G87" s="89"/>
    </row>
    <row r="88" spans="2:7" x14ac:dyDescent="0.2">
      <c r="B88" s="60"/>
      <c r="C88" s="61"/>
      <c r="D88" s="61"/>
      <c r="E88" s="75"/>
      <c r="F88" s="81" t="s">
        <v>20</v>
      </c>
      <c r="G88" s="88">
        <f>ROUND(SUM(G86:G87),0)</f>
        <v>1238</v>
      </c>
    </row>
    <row r="89" spans="2:7" x14ac:dyDescent="0.2">
      <c r="B89" s="60"/>
      <c r="C89" s="61"/>
      <c r="D89" s="61"/>
      <c r="E89" s="75"/>
      <c r="F89" s="75"/>
      <c r="G89" s="92"/>
    </row>
    <row r="90" spans="2:7" x14ac:dyDescent="0.2">
      <c r="B90" s="79"/>
      <c r="C90" s="75"/>
      <c r="D90" s="75"/>
      <c r="E90" s="98" t="s">
        <v>30</v>
      </c>
      <c r="F90" s="96"/>
      <c r="G90" s="97">
        <f>ROUND(G71+G77+G82+G88,0)</f>
        <v>12905</v>
      </c>
    </row>
    <row r="91" spans="2:7" x14ac:dyDescent="0.2">
      <c r="B91" s="3"/>
      <c r="C91" s="4"/>
      <c r="D91" s="101"/>
      <c r="E91" s="101"/>
      <c r="F91" s="101"/>
      <c r="G91" s="102"/>
    </row>
    <row r="92" spans="2:7" x14ac:dyDescent="0.2">
      <c r="B92" s="103"/>
      <c r="C92" s="104"/>
      <c r="D92" s="104"/>
      <c r="E92" s="104"/>
      <c r="F92" s="105"/>
      <c r="G92" s="106"/>
    </row>
    <row r="93" spans="2:7" x14ac:dyDescent="0.2">
      <c r="B93" s="107"/>
      <c r="C93" s="108"/>
      <c r="D93" s="108"/>
      <c r="E93" s="108"/>
      <c r="F93" s="108"/>
      <c r="G93" s="109"/>
    </row>
    <row r="94" spans="2:7" x14ac:dyDescent="0.2">
      <c r="B94" s="216"/>
      <c r="C94" s="217"/>
      <c r="D94" s="217"/>
      <c r="E94" s="217"/>
      <c r="F94" s="217"/>
      <c r="G94" s="218"/>
    </row>
    <row r="95" spans="2:7" x14ac:dyDescent="0.2">
      <c r="B95" s="219"/>
      <c r="C95" s="220"/>
      <c r="D95" s="220"/>
      <c r="E95" s="220"/>
      <c r="F95" s="220"/>
      <c r="G95" s="221"/>
    </row>
    <row r="96" spans="2:7" ht="16" thickBot="1" x14ac:dyDescent="0.25">
      <c r="B96" s="110"/>
      <c r="C96" s="222"/>
      <c r="D96" s="222"/>
      <c r="E96" s="222"/>
      <c r="F96" s="111"/>
      <c r="G96" s="112"/>
    </row>
    <row r="103" spans="2:7" ht="16" thickBot="1" x14ac:dyDescent="0.25"/>
    <row r="104" spans="2:7" x14ac:dyDescent="0.2">
      <c r="B104" s="244" t="s">
        <v>10</v>
      </c>
      <c r="C104" s="245"/>
      <c r="D104" s="245"/>
      <c r="E104" s="245"/>
      <c r="F104" s="245"/>
      <c r="G104" s="246"/>
    </row>
    <row r="105" spans="2:7" x14ac:dyDescent="0.2">
      <c r="B105" s="247"/>
      <c r="C105" s="248"/>
      <c r="D105" s="248"/>
      <c r="E105" s="248"/>
      <c r="F105" s="248"/>
      <c r="G105" s="249"/>
    </row>
    <row r="106" spans="2:7" x14ac:dyDescent="0.2">
      <c r="B106" s="250"/>
      <c r="C106" s="253" t="s">
        <v>31</v>
      </c>
      <c r="D106" s="254"/>
      <c r="E106" s="254"/>
      <c r="F106" s="254"/>
      <c r="G106" s="255"/>
    </row>
    <row r="107" spans="2:7" x14ac:dyDescent="0.2">
      <c r="B107" s="251"/>
      <c r="C107" s="256"/>
      <c r="D107" s="257"/>
      <c r="E107" s="257"/>
      <c r="F107" s="257"/>
      <c r="G107" s="258"/>
    </row>
    <row r="108" spans="2:7" ht="26.5" customHeight="1" x14ac:dyDescent="0.2">
      <c r="B108" s="252"/>
      <c r="C108" s="259"/>
      <c r="D108" s="260"/>
      <c r="E108" s="260"/>
      <c r="F108" s="260"/>
      <c r="G108" s="261"/>
    </row>
    <row r="109" spans="2:7" x14ac:dyDescent="0.2">
      <c r="B109" s="262" t="s">
        <v>11</v>
      </c>
      <c r="C109" s="263" t="str">
        <f>+C57</f>
        <v>LIMPIEZA Y MATENIMIENTO DE BOX CULVERTS CON TAPAS, PARA EL MANEJO Y DRENAJE DE AGUAS PLUVIABLES, EN LA ZONA URBANA DEL MUNICIPIO DE LA APARTADA, CÓRDOBA.</v>
      </c>
      <c r="D109" s="263"/>
      <c r="E109" s="263"/>
      <c r="F109" s="263"/>
      <c r="G109" s="264"/>
    </row>
    <row r="110" spans="2:7" x14ac:dyDescent="0.2">
      <c r="B110" s="262"/>
      <c r="C110" s="263"/>
      <c r="D110" s="263"/>
      <c r="E110" s="263"/>
      <c r="F110" s="263"/>
      <c r="G110" s="264"/>
    </row>
    <row r="111" spans="2:7" x14ac:dyDescent="0.2">
      <c r="B111" s="262"/>
      <c r="C111" s="263"/>
      <c r="D111" s="263"/>
      <c r="E111" s="263"/>
      <c r="F111" s="263"/>
      <c r="G111" s="264"/>
    </row>
    <row r="112" spans="2:7" x14ac:dyDescent="0.2">
      <c r="B112" s="262"/>
      <c r="C112" s="263"/>
      <c r="D112" s="263"/>
      <c r="E112" s="263"/>
      <c r="F112" s="263"/>
      <c r="G112" s="264"/>
    </row>
    <row r="113" spans="2:7" x14ac:dyDescent="0.2">
      <c r="B113" s="1"/>
      <c r="C113" s="2"/>
      <c r="D113" s="2"/>
      <c r="E113" s="2"/>
      <c r="F113" s="2"/>
      <c r="G113" s="32"/>
    </row>
    <row r="114" spans="2:7" x14ac:dyDescent="0.2">
      <c r="B114" s="272"/>
      <c r="C114" s="273"/>
      <c r="D114" s="273"/>
      <c r="E114" s="274"/>
      <c r="F114" s="274"/>
      <c r="G114" s="275"/>
    </row>
    <row r="115" spans="2:7" x14ac:dyDescent="0.2">
      <c r="B115" s="72" t="s">
        <v>1</v>
      </c>
      <c r="C115" s="233" t="s">
        <v>2</v>
      </c>
      <c r="D115" s="233"/>
      <c r="E115" s="233"/>
      <c r="F115" s="233"/>
      <c r="G115" s="90" t="s">
        <v>12</v>
      </c>
    </row>
    <row r="116" spans="2:7" x14ac:dyDescent="0.2">
      <c r="B116" s="234" t="str">
        <f>+PRESUPUESTO!B38</f>
        <v>3.2.2</v>
      </c>
      <c r="C116" s="236" t="str">
        <f>+C64</f>
        <v>Cargue de material contaminado con minicargador mecanico</v>
      </c>
      <c r="D116" s="237"/>
      <c r="E116" s="237"/>
      <c r="F116" s="238"/>
      <c r="G116" s="242" t="s">
        <v>7</v>
      </c>
    </row>
    <row r="117" spans="2:7" x14ac:dyDescent="0.2">
      <c r="B117" s="235"/>
      <c r="C117" s="239"/>
      <c r="D117" s="240"/>
      <c r="E117" s="240"/>
      <c r="F117" s="241"/>
      <c r="G117" s="243"/>
    </row>
    <row r="118" spans="2:7" x14ac:dyDescent="0.2">
      <c r="B118" s="73"/>
      <c r="C118" s="74"/>
      <c r="D118" s="74"/>
      <c r="E118" s="74"/>
      <c r="F118" s="74"/>
      <c r="G118" s="91"/>
    </row>
    <row r="119" spans="2:7" x14ac:dyDescent="0.2">
      <c r="B119" s="60" t="s">
        <v>13</v>
      </c>
      <c r="C119" s="61"/>
      <c r="D119" s="75"/>
      <c r="E119" s="75"/>
      <c r="F119" s="75"/>
      <c r="G119" s="92"/>
    </row>
    <row r="120" spans="2:7" x14ac:dyDescent="0.2">
      <c r="B120" s="76" t="s">
        <v>14</v>
      </c>
      <c r="C120" s="77" t="s">
        <v>15</v>
      </c>
      <c r="D120" s="77" t="s">
        <v>16</v>
      </c>
      <c r="E120" s="77" t="s">
        <v>73</v>
      </c>
      <c r="F120" s="77" t="s">
        <v>27</v>
      </c>
      <c r="G120" s="78" t="s">
        <v>18</v>
      </c>
    </row>
    <row r="121" spans="2:7" x14ac:dyDescent="0.2">
      <c r="B121" s="62"/>
      <c r="C121" s="83"/>
      <c r="D121" s="93"/>
      <c r="E121" s="94"/>
      <c r="F121" s="84"/>
      <c r="G121" s="85"/>
    </row>
    <row r="122" spans="2:7" x14ac:dyDescent="0.2">
      <c r="B122" s="86" t="s">
        <v>71</v>
      </c>
      <c r="C122" s="66">
        <v>1</v>
      </c>
      <c r="D122" s="65" t="s">
        <v>72</v>
      </c>
      <c r="E122" s="63">
        <v>140000</v>
      </c>
      <c r="F122" s="66">
        <v>12</v>
      </c>
      <c r="G122" s="85">
        <f>+E122/F122</f>
        <v>11666.666666666666</v>
      </c>
    </row>
    <row r="123" spans="2:7" x14ac:dyDescent="0.2">
      <c r="B123" s="79"/>
      <c r="C123" s="75"/>
      <c r="D123" s="75"/>
      <c r="E123" s="80"/>
      <c r="F123" s="81" t="s">
        <v>20</v>
      </c>
      <c r="G123" s="87">
        <f>ROUND(SUM(G121:G122),0)</f>
        <v>11667</v>
      </c>
    </row>
    <row r="124" spans="2:7" x14ac:dyDescent="0.2">
      <c r="B124" s="60" t="s">
        <v>21</v>
      </c>
      <c r="C124" s="61"/>
      <c r="D124" s="61"/>
      <c r="E124" s="75"/>
      <c r="F124" s="75"/>
      <c r="G124" s="92"/>
    </row>
    <row r="125" spans="2:7" x14ac:dyDescent="0.2">
      <c r="B125" s="226" t="s">
        <v>22</v>
      </c>
      <c r="C125" s="227"/>
      <c r="D125" s="77" t="s">
        <v>16</v>
      </c>
      <c r="E125" s="77" t="s">
        <v>18</v>
      </c>
      <c r="F125" s="77" t="s">
        <v>17</v>
      </c>
      <c r="G125" s="95" t="s">
        <v>23</v>
      </c>
    </row>
    <row r="126" spans="2:7" x14ac:dyDescent="0.2">
      <c r="B126" s="228"/>
      <c r="C126" s="229"/>
      <c r="D126" s="65"/>
      <c r="E126" s="63"/>
      <c r="F126" s="66"/>
      <c r="G126" s="85"/>
    </row>
    <row r="127" spans="2:7" x14ac:dyDescent="0.2">
      <c r="B127" s="223"/>
      <c r="C127" s="224"/>
      <c r="D127" s="65"/>
      <c r="E127" s="63"/>
      <c r="F127" s="66"/>
      <c r="G127" s="85"/>
    </row>
    <row r="128" spans="2:7" x14ac:dyDescent="0.2">
      <c r="B128" s="223"/>
      <c r="C128" s="224"/>
      <c r="D128" s="65"/>
      <c r="E128" s="63"/>
      <c r="F128" s="66"/>
      <c r="G128" s="85"/>
    </row>
    <row r="129" spans="2:7" x14ac:dyDescent="0.2">
      <c r="B129" s="79"/>
      <c r="C129" s="75"/>
      <c r="D129" s="75"/>
      <c r="E129" s="80"/>
      <c r="F129" s="81" t="s">
        <v>20</v>
      </c>
      <c r="G129" s="88">
        <f>ROUND(SUM(G126:G128),0)</f>
        <v>0</v>
      </c>
    </row>
    <row r="130" spans="2:7" x14ac:dyDescent="0.2">
      <c r="B130" s="60" t="s">
        <v>24</v>
      </c>
      <c r="C130" s="61"/>
      <c r="D130" s="61"/>
      <c r="E130" s="75"/>
      <c r="F130" s="75"/>
      <c r="G130" s="92"/>
    </row>
    <row r="131" spans="2:7" x14ac:dyDescent="0.2">
      <c r="B131" s="226" t="s">
        <v>14</v>
      </c>
      <c r="C131" s="227"/>
      <c r="D131" s="77" t="s">
        <v>25</v>
      </c>
      <c r="E131" s="77" t="s">
        <v>26</v>
      </c>
      <c r="F131" s="77" t="s">
        <v>27</v>
      </c>
      <c r="G131" s="95" t="s">
        <v>23</v>
      </c>
    </row>
    <row r="132" spans="2:7" x14ac:dyDescent="0.2">
      <c r="B132" s="223"/>
      <c r="C132" s="224"/>
      <c r="D132" s="65"/>
      <c r="E132" s="67"/>
      <c r="F132" s="64"/>
      <c r="G132" s="85">
        <f>+F132*E132</f>
        <v>0</v>
      </c>
    </row>
    <row r="133" spans="2:7" x14ac:dyDescent="0.2">
      <c r="B133" s="223"/>
      <c r="C133" s="224"/>
      <c r="D133" s="68"/>
      <c r="E133" s="69"/>
      <c r="F133" s="64"/>
      <c r="G133" s="85"/>
    </row>
    <row r="134" spans="2:7" x14ac:dyDescent="0.2">
      <c r="B134" s="79"/>
      <c r="C134" s="75"/>
      <c r="D134" s="75"/>
      <c r="E134" s="80"/>
      <c r="F134" s="81" t="s">
        <v>20</v>
      </c>
      <c r="G134" s="87">
        <f>ROUND(SUM(G132),0)</f>
        <v>0</v>
      </c>
    </row>
    <row r="135" spans="2:7" x14ac:dyDescent="0.2">
      <c r="B135" s="60" t="s">
        <v>28</v>
      </c>
      <c r="C135" s="61"/>
      <c r="D135" s="61"/>
      <c r="E135" s="75"/>
      <c r="F135" s="75"/>
      <c r="G135" s="92"/>
    </row>
    <row r="136" spans="2:7" x14ac:dyDescent="0.2">
      <c r="B136" s="225" t="s">
        <v>14</v>
      </c>
      <c r="C136" s="214" t="s">
        <v>15</v>
      </c>
      <c r="D136" s="214" t="s">
        <v>29</v>
      </c>
      <c r="E136" s="82" t="s">
        <v>32</v>
      </c>
      <c r="F136" s="214" t="s">
        <v>27</v>
      </c>
      <c r="G136" s="215" t="s">
        <v>23</v>
      </c>
    </row>
    <row r="137" spans="2:7" x14ac:dyDescent="0.2">
      <c r="B137" s="225"/>
      <c r="C137" s="214"/>
      <c r="D137" s="214"/>
      <c r="E137" s="99">
        <v>1.8344</v>
      </c>
      <c r="F137" s="214"/>
      <c r="G137" s="215"/>
    </row>
    <row r="138" spans="2:7" x14ac:dyDescent="0.2">
      <c r="B138" s="70" t="s">
        <v>81</v>
      </c>
      <c r="C138" s="66">
        <v>1</v>
      </c>
      <c r="D138" s="71">
        <f>+D86</f>
        <v>58364</v>
      </c>
      <c r="E138" s="71">
        <f>D138*E137</f>
        <v>107062.9216</v>
      </c>
      <c r="F138" s="66">
        <v>86.5</v>
      </c>
      <c r="G138" s="89">
        <f>(C138*E138)/F138</f>
        <v>1237.7216369942196</v>
      </c>
    </row>
    <row r="139" spans="2:7" x14ac:dyDescent="0.2">
      <c r="B139" s="70"/>
      <c r="C139" s="66"/>
      <c r="D139" s="63"/>
      <c r="E139" s="63"/>
      <c r="F139" s="66"/>
      <c r="G139" s="89"/>
    </row>
    <row r="140" spans="2:7" x14ac:dyDescent="0.2">
      <c r="B140" s="60"/>
      <c r="C140" s="61"/>
      <c r="D140" s="61"/>
      <c r="E140" s="75"/>
      <c r="F140" s="81" t="s">
        <v>20</v>
      </c>
      <c r="G140" s="88">
        <f>ROUND(SUM(G138:G139),0)</f>
        <v>1238</v>
      </c>
    </row>
    <row r="141" spans="2:7" x14ac:dyDescent="0.2">
      <c r="B141" s="60"/>
      <c r="C141" s="61"/>
      <c r="D141" s="61"/>
      <c r="E141" s="75"/>
      <c r="F141" s="75"/>
      <c r="G141" s="92"/>
    </row>
    <row r="142" spans="2:7" x14ac:dyDescent="0.2">
      <c r="B142" s="79"/>
      <c r="C142" s="75"/>
      <c r="D142" s="75"/>
      <c r="E142" s="98" t="s">
        <v>30</v>
      </c>
      <c r="F142" s="96"/>
      <c r="G142" s="97">
        <f>ROUND(G123+G129+G134+G140,0)</f>
        <v>12905</v>
      </c>
    </row>
    <row r="143" spans="2:7" x14ac:dyDescent="0.2">
      <c r="B143" s="3"/>
      <c r="C143" s="4"/>
      <c r="D143" s="101"/>
      <c r="E143" s="101"/>
      <c r="F143" s="101"/>
      <c r="G143" s="102"/>
    </row>
    <row r="144" spans="2:7" x14ac:dyDescent="0.2">
      <c r="B144" s="103"/>
      <c r="C144" s="104"/>
      <c r="D144" s="104"/>
      <c r="E144" s="104"/>
      <c r="F144" s="105"/>
      <c r="G144" s="106"/>
    </row>
    <row r="145" spans="2:7" x14ac:dyDescent="0.2">
      <c r="B145" s="107"/>
      <c r="C145" s="108"/>
      <c r="D145" s="108"/>
      <c r="E145" s="108"/>
      <c r="F145" s="108"/>
      <c r="G145" s="109"/>
    </row>
    <row r="146" spans="2:7" x14ac:dyDescent="0.2">
      <c r="B146" s="216"/>
      <c r="C146" s="217"/>
      <c r="D146" s="217"/>
      <c r="E146" s="217"/>
      <c r="F146" s="217"/>
      <c r="G146" s="218"/>
    </row>
    <row r="147" spans="2:7" x14ac:dyDescent="0.2">
      <c r="B147" s="219"/>
      <c r="C147" s="220"/>
      <c r="D147" s="220"/>
      <c r="E147" s="220"/>
      <c r="F147" s="220"/>
      <c r="G147" s="221"/>
    </row>
    <row r="148" spans="2:7" ht="16" thickBot="1" x14ac:dyDescent="0.25">
      <c r="B148" s="110"/>
      <c r="C148" s="222"/>
      <c r="D148" s="222"/>
      <c r="E148" s="222"/>
      <c r="F148" s="111"/>
      <c r="G148" s="112"/>
    </row>
    <row r="155" spans="2:7" ht="16" thickBot="1" x14ac:dyDescent="0.25"/>
    <row r="156" spans="2:7" x14ac:dyDescent="0.2">
      <c r="B156" s="244" t="s">
        <v>10</v>
      </c>
      <c r="C156" s="245"/>
      <c r="D156" s="245"/>
      <c r="E156" s="245"/>
      <c r="F156" s="245"/>
      <c r="G156" s="246"/>
    </row>
    <row r="157" spans="2:7" x14ac:dyDescent="0.2">
      <c r="B157" s="247"/>
      <c r="C157" s="248"/>
      <c r="D157" s="248"/>
      <c r="E157" s="248"/>
      <c r="F157" s="248"/>
      <c r="G157" s="249"/>
    </row>
    <row r="158" spans="2:7" x14ac:dyDescent="0.2">
      <c r="B158" s="250"/>
      <c r="C158" s="253" t="s">
        <v>31</v>
      </c>
      <c r="D158" s="254"/>
      <c r="E158" s="254"/>
      <c r="F158" s="254"/>
      <c r="G158" s="255"/>
    </row>
    <row r="159" spans="2:7" x14ac:dyDescent="0.2">
      <c r="B159" s="251"/>
      <c r="C159" s="256"/>
      <c r="D159" s="257"/>
      <c r="E159" s="257"/>
      <c r="F159" s="257"/>
      <c r="G159" s="258"/>
    </row>
    <row r="160" spans="2:7" ht="33.5" customHeight="1" x14ac:dyDescent="0.2">
      <c r="B160" s="252"/>
      <c r="C160" s="259"/>
      <c r="D160" s="260"/>
      <c r="E160" s="260"/>
      <c r="F160" s="260"/>
      <c r="G160" s="261"/>
    </row>
    <row r="161" spans="2:7" x14ac:dyDescent="0.2">
      <c r="B161" s="262" t="s">
        <v>11</v>
      </c>
      <c r="C161" s="263" t="str">
        <f>+C109</f>
        <v>LIMPIEZA Y MATENIMIENTO DE BOX CULVERTS CON TAPAS, PARA EL MANEJO Y DRENAJE DE AGUAS PLUVIABLES, EN LA ZONA URBANA DEL MUNICIPIO DE LA APARTADA, CÓRDOBA.</v>
      </c>
      <c r="D161" s="263"/>
      <c r="E161" s="263"/>
      <c r="F161" s="263"/>
      <c r="G161" s="264"/>
    </row>
    <row r="162" spans="2:7" x14ac:dyDescent="0.2">
      <c r="B162" s="262"/>
      <c r="C162" s="263"/>
      <c r="D162" s="263"/>
      <c r="E162" s="263"/>
      <c r="F162" s="263"/>
      <c r="G162" s="264"/>
    </row>
    <row r="163" spans="2:7" x14ac:dyDescent="0.2">
      <c r="B163" s="262"/>
      <c r="C163" s="263"/>
      <c r="D163" s="263"/>
      <c r="E163" s="263"/>
      <c r="F163" s="263"/>
      <c r="G163" s="264"/>
    </row>
    <row r="164" spans="2:7" x14ac:dyDescent="0.2">
      <c r="B164" s="262"/>
      <c r="C164" s="263"/>
      <c r="D164" s="263"/>
      <c r="E164" s="263"/>
      <c r="F164" s="263"/>
      <c r="G164" s="264"/>
    </row>
    <row r="165" spans="2:7" x14ac:dyDescent="0.2">
      <c r="B165" s="1"/>
      <c r="C165" s="2"/>
      <c r="D165" s="2"/>
      <c r="E165" s="2"/>
      <c r="F165" s="2"/>
      <c r="G165" s="32"/>
    </row>
    <row r="166" spans="2:7" x14ac:dyDescent="0.2">
      <c r="B166" s="272"/>
      <c r="C166" s="273"/>
      <c r="D166" s="273"/>
      <c r="E166" s="274"/>
      <c r="F166" s="274"/>
      <c r="G166" s="275"/>
    </row>
    <row r="167" spans="2:7" x14ac:dyDescent="0.2">
      <c r="B167" s="72" t="s">
        <v>1</v>
      </c>
      <c r="C167" s="233" t="s">
        <v>2</v>
      </c>
      <c r="D167" s="233"/>
      <c r="E167" s="233"/>
      <c r="F167" s="233"/>
      <c r="G167" s="90" t="s">
        <v>12</v>
      </c>
    </row>
    <row r="168" spans="2:7" x14ac:dyDescent="0.2">
      <c r="B168" s="234" t="str">
        <f>+PRESUPUESTO!B51</f>
        <v>4.2.2</v>
      </c>
      <c r="C168" s="236" t="str">
        <f>+C116</f>
        <v>Cargue de material contaminado con minicargador mecanico</v>
      </c>
      <c r="D168" s="237"/>
      <c r="E168" s="237"/>
      <c r="F168" s="238"/>
      <c r="G168" s="242" t="s">
        <v>7</v>
      </c>
    </row>
    <row r="169" spans="2:7" x14ac:dyDescent="0.2">
      <c r="B169" s="235"/>
      <c r="C169" s="239"/>
      <c r="D169" s="240"/>
      <c r="E169" s="240"/>
      <c r="F169" s="241"/>
      <c r="G169" s="243"/>
    </row>
    <row r="170" spans="2:7" x14ac:dyDescent="0.2">
      <c r="B170" s="73"/>
      <c r="C170" s="74"/>
      <c r="D170" s="74"/>
      <c r="E170" s="74"/>
      <c r="F170" s="74"/>
      <c r="G170" s="91"/>
    </row>
    <row r="171" spans="2:7" x14ac:dyDescent="0.2">
      <c r="B171" s="60" t="s">
        <v>13</v>
      </c>
      <c r="C171" s="61"/>
      <c r="D171" s="75"/>
      <c r="E171" s="75"/>
      <c r="F171" s="75"/>
      <c r="G171" s="92"/>
    </row>
    <row r="172" spans="2:7" x14ac:dyDescent="0.2">
      <c r="B172" s="76" t="s">
        <v>14</v>
      </c>
      <c r="C172" s="77" t="s">
        <v>15</v>
      </c>
      <c r="D172" s="77" t="s">
        <v>16</v>
      </c>
      <c r="E172" s="77" t="s">
        <v>73</v>
      </c>
      <c r="F172" s="77" t="s">
        <v>27</v>
      </c>
      <c r="G172" s="78" t="s">
        <v>18</v>
      </c>
    </row>
    <row r="173" spans="2:7" x14ac:dyDescent="0.2">
      <c r="B173" s="62"/>
      <c r="C173" s="83"/>
      <c r="D173" s="93"/>
      <c r="E173" s="94"/>
      <c r="F173" s="84"/>
      <c r="G173" s="85"/>
    </row>
    <row r="174" spans="2:7" x14ac:dyDescent="0.2">
      <c r="B174" s="86" t="s">
        <v>71</v>
      </c>
      <c r="C174" s="66">
        <v>1</v>
      </c>
      <c r="D174" s="65" t="s">
        <v>72</v>
      </c>
      <c r="E174" s="63">
        <v>140000</v>
      </c>
      <c r="F174" s="66">
        <v>12</v>
      </c>
      <c r="G174" s="85">
        <f>+E174/F174</f>
        <v>11666.666666666666</v>
      </c>
    </row>
    <row r="175" spans="2:7" x14ac:dyDescent="0.2">
      <c r="B175" s="79"/>
      <c r="C175" s="75"/>
      <c r="D175" s="75"/>
      <c r="E175" s="80"/>
      <c r="F175" s="81" t="s">
        <v>20</v>
      </c>
      <c r="G175" s="87">
        <f>ROUND(SUM(G173:G174),0)</f>
        <v>11667</v>
      </c>
    </row>
    <row r="176" spans="2:7" x14ac:dyDescent="0.2">
      <c r="B176" s="60" t="s">
        <v>21</v>
      </c>
      <c r="C176" s="61"/>
      <c r="D176" s="61"/>
      <c r="E176" s="75"/>
      <c r="F176" s="75"/>
      <c r="G176" s="92"/>
    </row>
    <row r="177" spans="2:7" x14ac:dyDescent="0.2">
      <c r="B177" s="226" t="s">
        <v>22</v>
      </c>
      <c r="C177" s="227"/>
      <c r="D177" s="77" t="s">
        <v>16</v>
      </c>
      <c r="E177" s="77" t="s">
        <v>18</v>
      </c>
      <c r="F177" s="77" t="s">
        <v>17</v>
      </c>
      <c r="G177" s="95" t="s">
        <v>23</v>
      </c>
    </row>
    <row r="178" spans="2:7" x14ac:dyDescent="0.2">
      <c r="B178" s="228"/>
      <c r="C178" s="229"/>
      <c r="D178" s="65"/>
      <c r="E178" s="63"/>
      <c r="F178" s="66"/>
      <c r="G178" s="85"/>
    </row>
    <row r="179" spans="2:7" x14ac:dyDescent="0.2">
      <c r="B179" s="223"/>
      <c r="C179" s="224"/>
      <c r="D179" s="65"/>
      <c r="E179" s="63"/>
      <c r="F179" s="66"/>
      <c r="G179" s="85"/>
    </row>
    <row r="180" spans="2:7" x14ac:dyDescent="0.2">
      <c r="B180" s="223"/>
      <c r="C180" s="224"/>
      <c r="D180" s="65"/>
      <c r="E180" s="63"/>
      <c r="F180" s="66"/>
      <c r="G180" s="85"/>
    </row>
    <row r="181" spans="2:7" x14ac:dyDescent="0.2">
      <c r="B181" s="79"/>
      <c r="C181" s="75"/>
      <c r="D181" s="75"/>
      <c r="E181" s="80"/>
      <c r="F181" s="81" t="s">
        <v>20</v>
      </c>
      <c r="G181" s="88">
        <f>ROUND(SUM(G178:G180),0)</f>
        <v>0</v>
      </c>
    </row>
    <row r="182" spans="2:7" x14ac:dyDescent="0.2">
      <c r="B182" s="60" t="s">
        <v>24</v>
      </c>
      <c r="C182" s="61"/>
      <c r="D182" s="61"/>
      <c r="E182" s="75"/>
      <c r="F182" s="75"/>
      <c r="G182" s="92"/>
    </row>
    <row r="183" spans="2:7" x14ac:dyDescent="0.2">
      <c r="B183" s="226" t="s">
        <v>14</v>
      </c>
      <c r="C183" s="227"/>
      <c r="D183" s="77" t="s">
        <v>25</v>
      </c>
      <c r="E183" s="77" t="s">
        <v>26</v>
      </c>
      <c r="F183" s="77" t="s">
        <v>27</v>
      </c>
      <c r="G183" s="95" t="s">
        <v>23</v>
      </c>
    </row>
    <row r="184" spans="2:7" x14ac:dyDescent="0.2">
      <c r="B184" s="223"/>
      <c r="C184" s="224"/>
      <c r="D184" s="65"/>
      <c r="E184" s="67"/>
      <c r="F184" s="64"/>
      <c r="G184" s="85">
        <f>+F184*E184</f>
        <v>0</v>
      </c>
    </row>
    <row r="185" spans="2:7" x14ac:dyDescent="0.2">
      <c r="B185" s="223"/>
      <c r="C185" s="224"/>
      <c r="D185" s="68"/>
      <c r="E185" s="69"/>
      <c r="F185" s="64"/>
      <c r="G185" s="85"/>
    </row>
    <row r="186" spans="2:7" x14ac:dyDescent="0.2">
      <c r="B186" s="79"/>
      <c r="C186" s="75"/>
      <c r="D186" s="75"/>
      <c r="E186" s="80"/>
      <c r="F186" s="81" t="s">
        <v>20</v>
      </c>
      <c r="G186" s="87">
        <f>ROUND(SUM(G184),0)</f>
        <v>0</v>
      </c>
    </row>
    <row r="187" spans="2:7" x14ac:dyDescent="0.2">
      <c r="B187" s="60" t="s">
        <v>28</v>
      </c>
      <c r="C187" s="61"/>
      <c r="D187" s="61"/>
      <c r="E187" s="75"/>
      <c r="F187" s="75"/>
      <c r="G187" s="92"/>
    </row>
    <row r="188" spans="2:7" x14ac:dyDescent="0.2">
      <c r="B188" s="225" t="s">
        <v>14</v>
      </c>
      <c r="C188" s="214" t="s">
        <v>15</v>
      </c>
      <c r="D188" s="214" t="s">
        <v>29</v>
      </c>
      <c r="E188" s="82" t="s">
        <v>32</v>
      </c>
      <c r="F188" s="214" t="s">
        <v>27</v>
      </c>
      <c r="G188" s="215" t="s">
        <v>23</v>
      </c>
    </row>
    <row r="189" spans="2:7" x14ac:dyDescent="0.2">
      <c r="B189" s="225"/>
      <c r="C189" s="214"/>
      <c r="D189" s="214"/>
      <c r="E189" s="99">
        <v>1.8344</v>
      </c>
      <c r="F189" s="214"/>
      <c r="G189" s="215"/>
    </row>
    <row r="190" spans="2:7" x14ac:dyDescent="0.2">
      <c r="B190" s="70" t="s">
        <v>81</v>
      </c>
      <c r="C190" s="66">
        <v>1</v>
      </c>
      <c r="D190" s="71">
        <f>+D138</f>
        <v>58364</v>
      </c>
      <c r="E190" s="71">
        <f>D190*E189</f>
        <v>107062.9216</v>
      </c>
      <c r="F190" s="66">
        <v>86.5</v>
      </c>
      <c r="G190" s="89">
        <f>(C190*E190)/F190</f>
        <v>1237.7216369942196</v>
      </c>
    </row>
    <row r="191" spans="2:7" x14ac:dyDescent="0.2">
      <c r="B191" s="70"/>
      <c r="C191" s="66"/>
      <c r="D191" s="63"/>
      <c r="E191" s="63"/>
      <c r="F191" s="66"/>
      <c r="G191" s="89"/>
    </row>
    <row r="192" spans="2:7" x14ac:dyDescent="0.2">
      <c r="B192" s="60"/>
      <c r="C192" s="61"/>
      <c r="D192" s="61"/>
      <c r="E192" s="75"/>
      <c r="F192" s="81" t="s">
        <v>20</v>
      </c>
      <c r="G192" s="88">
        <f>ROUND(SUM(G190:G191),0)</f>
        <v>1238</v>
      </c>
    </row>
    <row r="193" spans="2:7" x14ac:dyDescent="0.2">
      <c r="B193" s="60"/>
      <c r="C193" s="61"/>
      <c r="D193" s="61"/>
      <c r="E193" s="75"/>
      <c r="F193" s="75"/>
      <c r="G193" s="92"/>
    </row>
    <row r="194" spans="2:7" x14ac:dyDescent="0.2">
      <c r="B194" s="79"/>
      <c r="C194" s="75"/>
      <c r="D194" s="75"/>
      <c r="E194" s="98" t="s">
        <v>30</v>
      </c>
      <c r="F194" s="96"/>
      <c r="G194" s="97">
        <f>ROUND(G175+G181+G186+G192,0)</f>
        <v>12905</v>
      </c>
    </row>
    <row r="195" spans="2:7" x14ac:dyDescent="0.2">
      <c r="B195" s="3"/>
      <c r="C195" s="4"/>
      <c r="D195" s="101"/>
      <c r="E195" s="101"/>
      <c r="F195" s="101"/>
      <c r="G195" s="102"/>
    </row>
    <row r="196" spans="2:7" x14ac:dyDescent="0.2">
      <c r="B196" s="103"/>
      <c r="C196" s="104"/>
      <c r="D196" s="104"/>
      <c r="E196" s="104"/>
      <c r="F196" s="105"/>
      <c r="G196" s="106"/>
    </row>
    <row r="197" spans="2:7" x14ac:dyDescent="0.2">
      <c r="B197" s="107"/>
      <c r="C197" s="108"/>
      <c r="D197" s="108"/>
      <c r="E197" s="108"/>
      <c r="F197" s="108"/>
      <c r="G197" s="109"/>
    </row>
    <row r="198" spans="2:7" x14ac:dyDescent="0.2">
      <c r="B198" s="216"/>
      <c r="C198" s="217"/>
      <c r="D198" s="217"/>
      <c r="E198" s="217"/>
      <c r="F198" s="217"/>
      <c r="G198" s="218"/>
    </row>
    <row r="199" spans="2:7" x14ac:dyDescent="0.2">
      <c r="B199" s="219"/>
      <c r="C199" s="220"/>
      <c r="D199" s="220"/>
      <c r="E199" s="220"/>
      <c r="F199" s="220"/>
      <c r="G199" s="221"/>
    </row>
    <row r="200" spans="2:7" ht="16" thickBot="1" x14ac:dyDescent="0.25">
      <c r="B200" s="110"/>
      <c r="C200" s="222"/>
      <c r="D200" s="222"/>
      <c r="E200" s="222"/>
      <c r="F200" s="111"/>
      <c r="G200" s="112"/>
    </row>
  </sheetData>
  <mergeCells count="104">
    <mergeCell ref="F34:F35"/>
    <mergeCell ref="G34:G35"/>
    <mergeCell ref="B44:G44"/>
    <mergeCell ref="B45:G45"/>
    <mergeCell ref="B52:G53"/>
    <mergeCell ref="B54:B56"/>
    <mergeCell ref="C54:G56"/>
    <mergeCell ref="B57:B60"/>
    <mergeCell ref="C57:G60"/>
    <mergeCell ref="B24:C24"/>
    <mergeCell ref="B2:G3"/>
    <mergeCell ref="B4:B6"/>
    <mergeCell ref="C4:G6"/>
    <mergeCell ref="B7:B10"/>
    <mergeCell ref="C7:G10"/>
    <mergeCell ref="B12:D12"/>
    <mergeCell ref="E12:G12"/>
    <mergeCell ref="C13:F13"/>
    <mergeCell ref="B14:B15"/>
    <mergeCell ref="C14:F15"/>
    <mergeCell ref="G14:G15"/>
    <mergeCell ref="B23:C23"/>
    <mergeCell ref="C46:E46"/>
    <mergeCell ref="B25:C25"/>
    <mergeCell ref="B26:C26"/>
    <mergeCell ref="B29:C29"/>
    <mergeCell ref="B30:C30"/>
    <mergeCell ref="B31:C31"/>
    <mergeCell ref="B34:B35"/>
    <mergeCell ref="C34:C35"/>
    <mergeCell ref="D34:D35"/>
    <mergeCell ref="B73:C73"/>
    <mergeCell ref="B74:C74"/>
    <mergeCell ref="B75:C75"/>
    <mergeCell ref="B76:C76"/>
    <mergeCell ref="B79:C79"/>
    <mergeCell ref="B62:D62"/>
    <mergeCell ref="E62:G62"/>
    <mergeCell ref="C63:F63"/>
    <mergeCell ref="B64:B65"/>
    <mergeCell ref="C64:F65"/>
    <mergeCell ref="G64:G65"/>
    <mergeCell ref="F84:F85"/>
    <mergeCell ref="G84:G85"/>
    <mergeCell ref="B94:G94"/>
    <mergeCell ref="B95:G95"/>
    <mergeCell ref="C96:E96"/>
    <mergeCell ref="B80:C80"/>
    <mergeCell ref="B81:C81"/>
    <mergeCell ref="B84:B85"/>
    <mergeCell ref="C84:C85"/>
    <mergeCell ref="D84:D85"/>
    <mergeCell ref="B114:D114"/>
    <mergeCell ref="E114:G114"/>
    <mergeCell ref="C115:F115"/>
    <mergeCell ref="B116:B117"/>
    <mergeCell ref="C116:F117"/>
    <mergeCell ref="G116:G117"/>
    <mergeCell ref="B104:G105"/>
    <mergeCell ref="B106:B108"/>
    <mergeCell ref="C106:G108"/>
    <mergeCell ref="B109:B112"/>
    <mergeCell ref="C109:G112"/>
    <mergeCell ref="B132:C132"/>
    <mergeCell ref="B133:C133"/>
    <mergeCell ref="B136:B137"/>
    <mergeCell ref="C136:C137"/>
    <mergeCell ref="D136:D137"/>
    <mergeCell ref="B125:C125"/>
    <mergeCell ref="B126:C126"/>
    <mergeCell ref="B127:C127"/>
    <mergeCell ref="B128:C128"/>
    <mergeCell ref="B131:C131"/>
    <mergeCell ref="B156:G157"/>
    <mergeCell ref="B158:B160"/>
    <mergeCell ref="C158:G160"/>
    <mergeCell ref="B161:B164"/>
    <mergeCell ref="C161:G164"/>
    <mergeCell ref="F136:F137"/>
    <mergeCell ref="G136:G137"/>
    <mergeCell ref="B146:G146"/>
    <mergeCell ref="B147:G147"/>
    <mergeCell ref="C148:E148"/>
    <mergeCell ref="B177:C177"/>
    <mergeCell ref="B178:C178"/>
    <mergeCell ref="B179:C179"/>
    <mergeCell ref="B180:C180"/>
    <mergeCell ref="B183:C183"/>
    <mergeCell ref="B166:D166"/>
    <mergeCell ref="E166:G166"/>
    <mergeCell ref="C167:F167"/>
    <mergeCell ref="B168:B169"/>
    <mergeCell ref="C168:F169"/>
    <mergeCell ref="G168:G169"/>
    <mergeCell ref="F188:F189"/>
    <mergeCell ref="G188:G189"/>
    <mergeCell ref="B198:G198"/>
    <mergeCell ref="B199:G199"/>
    <mergeCell ref="C200:E200"/>
    <mergeCell ref="B184:C184"/>
    <mergeCell ref="B185:C185"/>
    <mergeCell ref="B188:B189"/>
    <mergeCell ref="C188:C189"/>
    <mergeCell ref="D188:D189"/>
  </mergeCells>
  <pageMargins left="0.7" right="0.7" top="0.75" bottom="0.75" header="0.3" footer="0.3"/>
  <pageSetup paperSize="9" scale="88" orientation="portrait" r:id="rId1"/>
  <ignoredErrors>
    <ignoredError sqref="E138 G138 G140 G142 E190 G194 G192 G190" evalError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0926B-A6AC-4901-A4F9-5783CF36268D}">
  <sheetPr>
    <pageSetUpPr fitToPage="1"/>
  </sheetPr>
  <dimension ref="B1:L199"/>
  <sheetViews>
    <sheetView topLeftCell="A173" zoomScale="97" zoomScaleNormal="100" zoomScaleSheetLayoutView="106" workbookViewId="0">
      <selection activeCell="K191" sqref="K191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3.6640625" bestFit="1" customWidth="1"/>
    <col min="7" max="7" width="16.1640625" style="31" customWidth="1"/>
    <col min="8" max="8" width="3.6640625" customWidth="1"/>
    <col min="9" max="9" width="14.5" customWidth="1"/>
  </cols>
  <sheetData>
    <row r="1" spans="2:7" ht="16" thickBot="1" x14ac:dyDescent="0.25"/>
    <row r="2" spans="2:7" ht="15" customHeight="1" x14ac:dyDescent="0.2">
      <c r="B2" s="244" t="s">
        <v>10</v>
      </c>
      <c r="C2" s="245"/>
      <c r="D2" s="245"/>
      <c r="E2" s="245"/>
      <c r="F2" s="245"/>
      <c r="G2" s="246"/>
    </row>
    <row r="3" spans="2:7" ht="15" customHeight="1" x14ac:dyDescent="0.2">
      <c r="B3" s="247"/>
      <c r="C3" s="248"/>
      <c r="D3" s="248"/>
      <c r="E3" s="248"/>
      <c r="F3" s="248"/>
      <c r="G3" s="249"/>
    </row>
    <row r="4" spans="2:7" ht="28.5" customHeight="1" x14ac:dyDescent="0.2">
      <c r="B4" s="250"/>
      <c r="C4" s="253" t="s">
        <v>31</v>
      </c>
      <c r="D4" s="254"/>
      <c r="E4" s="254"/>
      <c r="F4" s="254"/>
      <c r="G4" s="255"/>
    </row>
    <row r="5" spans="2:7" ht="28.25" customHeight="1" x14ac:dyDescent="0.2">
      <c r="B5" s="251"/>
      <c r="C5" s="256"/>
      <c r="D5" s="257"/>
      <c r="E5" s="257"/>
      <c r="F5" s="257"/>
      <c r="G5" s="258"/>
    </row>
    <row r="6" spans="2:7" ht="21" customHeight="1" x14ac:dyDescent="0.2">
      <c r="B6" s="252"/>
      <c r="C6" s="259"/>
      <c r="D6" s="260"/>
      <c r="E6" s="260"/>
      <c r="F6" s="260"/>
      <c r="G6" s="261"/>
    </row>
    <row r="7" spans="2:7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</row>
    <row r="8" spans="2:7" ht="15" customHeight="1" x14ac:dyDescent="0.2">
      <c r="B8" s="262"/>
      <c r="C8" s="263"/>
      <c r="D8" s="263"/>
      <c r="E8" s="263"/>
      <c r="F8" s="263"/>
      <c r="G8" s="264"/>
    </row>
    <row r="9" spans="2:7" ht="11.25" customHeight="1" x14ac:dyDescent="0.2">
      <c r="B9" s="262"/>
      <c r="C9" s="263"/>
      <c r="D9" s="263"/>
      <c r="E9" s="263"/>
      <c r="F9" s="263"/>
      <c r="G9" s="264"/>
    </row>
    <row r="10" spans="2:7" ht="14.25" customHeight="1" x14ac:dyDescent="0.2">
      <c r="B10" s="262"/>
      <c r="C10" s="263"/>
      <c r="D10" s="263"/>
      <c r="E10" s="263"/>
      <c r="F10" s="263"/>
      <c r="G10" s="264"/>
    </row>
    <row r="11" spans="2:7" ht="15" customHeight="1" x14ac:dyDescent="0.2">
      <c r="B11" s="1"/>
      <c r="C11" s="2"/>
      <c r="D11" s="2"/>
      <c r="E11" s="2"/>
      <c r="F11" s="2"/>
      <c r="G11" s="32"/>
    </row>
    <row r="12" spans="2:7" ht="15" customHeight="1" x14ac:dyDescent="0.2">
      <c r="B12" s="230"/>
      <c r="C12" s="231"/>
      <c r="D12" s="231"/>
      <c r="E12" s="231"/>
      <c r="F12" s="231"/>
      <c r="G12" s="232"/>
    </row>
    <row r="13" spans="2:7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</row>
    <row r="14" spans="2:7" ht="14" customHeight="1" x14ac:dyDescent="0.2">
      <c r="B14" s="234" t="str">
        <f>+PRESUPUESTO!B13</f>
        <v>1.2.3</v>
      </c>
      <c r="C14" s="236" t="str">
        <f>+PRESUPUESTO!C13</f>
        <v xml:space="preserve">Transporte Material Contaminado en Volqueta senciila de 6 m3 a distancia de 2 Km fuera del perímetro urbano. </v>
      </c>
      <c r="D14" s="237"/>
      <c r="E14" s="237"/>
      <c r="F14" s="238"/>
      <c r="G14" s="242" t="s">
        <v>78</v>
      </c>
    </row>
    <row r="15" spans="2:7" ht="36.75" customHeight="1" x14ac:dyDescent="0.2">
      <c r="B15" s="235"/>
      <c r="C15" s="239"/>
      <c r="D15" s="240"/>
      <c r="E15" s="240"/>
      <c r="F15" s="241"/>
      <c r="G15" s="243"/>
    </row>
    <row r="16" spans="2:7" x14ac:dyDescent="0.2">
      <c r="B16" s="73"/>
      <c r="C16" s="74"/>
      <c r="D16" s="74"/>
      <c r="E16" s="74"/>
      <c r="F16" s="74"/>
      <c r="G16" s="91"/>
    </row>
    <row r="17" spans="2:7" x14ac:dyDescent="0.2">
      <c r="B17" s="60" t="s">
        <v>13</v>
      </c>
      <c r="C17" s="61"/>
      <c r="D17" s="75"/>
      <c r="E17" s="75"/>
      <c r="F17" s="75"/>
      <c r="G17" s="92"/>
    </row>
    <row r="18" spans="2:7" x14ac:dyDescent="0.2">
      <c r="B18" s="76" t="s">
        <v>14</v>
      </c>
      <c r="C18" s="77" t="s">
        <v>15</v>
      </c>
      <c r="D18" s="77" t="s">
        <v>16</v>
      </c>
      <c r="E18" s="77" t="s">
        <v>73</v>
      </c>
      <c r="F18" s="77" t="s">
        <v>27</v>
      </c>
      <c r="G18" s="78" t="s">
        <v>18</v>
      </c>
    </row>
    <row r="19" spans="2:7" x14ac:dyDescent="0.2">
      <c r="B19" s="62"/>
      <c r="C19" s="83"/>
      <c r="D19" s="93"/>
      <c r="E19" s="94"/>
      <c r="F19" s="84"/>
      <c r="G19" s="85"/>
    </row>
    <row r="20" spans="2:7" x14ac:dyDescent="0.2">
      <c r="B20" s="86"/>
      <c r="C20" s="66"/>
      <c r="D20" s="65"/>
      <c r="E20" s="63"/>
      <c r="F20" s="66"/>
      <c r="G20" s="85"/>
    </row>
    <row r="21" spans="2:7" x14ac:dyDescent="0.2">
      <c r="B21" s="79"/>
      <c r="C21" s="75"/>
      <c r="D21" s="75"/>
      <c r="E21" s="80"/>
      <c r="F21" s="81" t="s">
        <v>20</v>
      </c>
      <c r="G21" s="87">
        <f>ROUND(SUM(G19:G20),0)</f>
        <v>0</v>
      </c>
    </row>
    <row r="22" spans="2:7" x14ac:dyDescent="0.2">
      <c r="B22" s="60" t="s">
        <v>21</v>
      </c>
      <c r="C22" s="61"/>
      <c r="D22" s="61"/>
      <c r="E22" s="75"/>
      <c r="F22" s="75"/>
      <c r="G22" s="92"/>
    </row>
    <row r="23" spans="2:7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</row>
    <row r="24" spans="2:7" ht="13.5" customHeight="1" x14ac:dyDescent="0.2">
      <c r="B24" s="228"/>
      <c r="C24" s="229"/>
      <c r="D24" s="65"/>
      <c r="E24" s="63"/>
      <c r="F24" s="66"/>
      <c r="G24" s="85"/>
    </row>
    <row r="25" spans="2:7" x14ac:dyDescent="0.2">
      <c r="B25" s="223"/>
      <c r="C25" s="224"/>
      <c r="D25" s="65"/>
      <c r="E25" s="63"/>
      <c r="F25" s="66"/>
      <c r="G25" s="85"/>
    </row>
    <row r="26" spans="2:7" x14ac:dyDescent="0.2">
      <c r="B26" s="223"/>
      <c r="C26" s="224"/>
      <c r="D26" s="65"/>
      <c r="E26" s="63"/>
      <c r="F26" s="66"/>
      <c r="G26" s="85"/>
    </row>
    <row r="27" spans="2:7" x14ac:dyDescent="0.2">
      <c r="B27" s="79"/>
      <c r="C27" s="75"/>
      <c r="D27" s="75"/>
      <c r="E27" s="80"/>
      <c r="F27" s="81" t="s">
        <v>20</v>
      </c>
      <c r="G27" s="88">
        <f>ROUND(SUM(G24:G26),0)</f>
        <v>0</v>
      </c>
    </row>
    <row r="28" spans="2:7" x14ac:dyDescent="0.2">
      <c r="B28" s="60" t="s">
        <v>24</v>
      </c>
      <c r="C28" s="61"/>
      <c r="D28" s="61"/>
      <c r="E28" s="75"/>
      <c r="F28" s="75"/>
      <c r="G28" s="92"/>
    </row>
    <row r="29" spans="2:7" x14ac:dyDescent="0.2">
      <c r="B29" s="226" t="s">
        <v>14</v>
      </c>
      <c r="C29" s="227"/>
      <c r="D29" s="77" t="s">
        <v>76</v>
      </c>
      <c r="E29" s="77" t="s">
        <v>91</v>
      </c>
      <c r="F29" s="77" t="s">
        <v>77</v>
      </c>
      <c r="G29" s="95" t="s">
        <v>79</v>
      </c>
    </row>
    <row r="30" spans="2:7" x14ac:dyDescent="0.2">
      <c r="B30" s="223" t="s">
        <v>75</v>
      </c>
      <c r="C30" s="224"/>
      <c r="D30" s="65">
        <v>2</v>
      </c>
      <c r="E30" s="67">
        <v>4892.05</v>
      </c>
      <c r="F30" s="66">
        <f>1</f>
        <v>1</v>
      </c>
      <c r="G30" s="85">
        <f>+F30*E30*D30</f>
        <v>9784.1</v>
      </c>
    </row>
    <row r="31" spans="2:7" x14ac:dyDescent="0.2">
      <c r="B31" s="223"/>
      <c r="C31" s="224"/>
      <c r="D31" s="68"/>
      <c r="E31" s="69"/>
      <c r="F31" s="64"/>
      <c r="G31" s="85"/>
    </row>
    <row r="32" spans="2:7" x14ac:dyDescent="0.2">
      <c r="B32" s="79"/>
      <c r="C32" s="75"/>
      <c r="D32" s="75"/>
      <c r="E32" s="80"/>
      <c r="F32" s="81" t="s">
        <v>20</v>
      </c>
      <c r="G32" s="87">
        <f>ROUND(SUM(G30),0)</f>
        <v>9784</v>
      </c>
    </row>
    <row r="33" spans="2:12" x14ac:dyDescent="0.2">
      <c r="B33" s="60" t="s">
        <v>28</v>
      </c>
      <c r="C33" s="61"/>
      <c r="D33" s="61"/>
      <c r="E33" s="75"/>
      <c r="F33" s="75"/>
      <c r="G33" s="92"/>
    </row>
    <row r="34" spans="2:12" x14ac:dyDescent="0.2">
      <c r="B34" s="225" t="s">
        <v>14</v>
      </c>
      <c r="C34" s="214" t="s">
        <v>15</v>
      </c>
      <c r="D34" s="214" t="s">
        <v>29</v>
      </c>
      <c r="E34" s="82" t="s">
        <v>32</v>
      </c>
      <c r="F34" s="214" t="s">
        <v>27</v>
      </c>
      <c r="G34" s="215" t="s">
        <v>23</v>
      </c>
      <c r="J34" t="s">
        <v>56</v>
      </c>
    </row>
    <row r="35" spans="2:12" x14ac:dyDescent="0.2">
      <c r="B35" s="225"/>
      <c r="C35" s="214"/>
      <c r="D35" s="214"/>
      <c r="E35" s="99">
        <v>1.8344</v>
      </c>
      <c r="F35" s="214"/>
      <c r="G35" s="215"/>
    </row>
    <row r="36" spans="2:12" x14ac:dyDescent="0.2">
      <c r="B36" s="70"/>
      <c r="C36" s="66"/>
      <c r="D36" s="71"/>
      <c r="E36" s="71"/>
      <c r="F36" s="66"/>
      <c r="G36" s="89"/>
    </row>
    <row r="37" spans="2:12" x14ac:dyDescent="0.2">
      <c r="B37" s="70"/>
      <c r="C37" s="66"/>
      <c r="D37" s="63"/>
      <c r="E37" s="63"/>
      <c r="F37" s="66"/>
      <c r="G37" s="89"/>
    </row>
    <row r="38" spans="2:12" x14ac:dyDescent="0.2">
      <c r="B38" s="60"/>
      <c r="C38" s="61"/>
      <c r="D38" s="61"/>
      <c r="E38" s="75"/>
      <c r="F38" s="81" t="s">
        <v>20</v>
      </c>
      <c r="G38" s="88">
        <f>ROUND(SUM(G36:G37),0)</f>
        <v>0</v>
      </c>
      <c r="L38" t="s">
        <v>56</v>
      </c>
    </row>
    <row r="39" spans="2:12" x14ac:dyDescent="0.2">
      <c r="B39" s="60"/>
      <c r="C39" s="61"/>
      <c r="D39" s="61"/>
      <c r="E39" s="75"/>
      <c r="F39" s="75"/>
      <c r="G39" s="92"/>
    </row>
    <row r="40" spans="2:12" x14ac:dyDescent="0.2">
      <c r="B40" s="79"/>
      <c r="C40" s="75"/>
      <c r="D40" s="75"/>
      <c r="E40" s="98" t="s">
        <v>30</v>
      </c>
      <c r="F40" s="96"/>
      <c r="G40" s="97">
        <f>ROUND(G21+G27+G32+G38,0)</f>
        <v>9784</v>
      </c>
    </row>
    <row r="41" spans="2:12" x14ac:dyDescent="0.2">
      <c r="B41" s="3"/>
      <c r="C41" s="4"/>
      <c r="D41" s="101"/>
      <c r="E41" s="101"/>
      <c r="F41" s="101"/>
      <c r="G41" s="102"/>
    </row>
    <row r="42" spans="2:12" x14ac:dyDescent="0.2">
      <c r="B42" s="103"/>
      <c r="C42" s="104"/>
      <c r="D42" s="104"/>
      <c r="E42" s="104"/>
      <c r="F42" s="105"/>
      <c r="G42" s="106"/>
    </row>
    <row r="43" spans="2:12" x14ac:dyDescent="0.2">
      <c r="B43" s="107"/>
      <c r="C43" s="108"/>
      <c r="D43" s="108"/>
      <c r="E43" s="108"/>
      <c r="F43" s="108"/>
      <c r="G43" s="109"/>
    </row>
    <row r="44" spans="2:12" x14ac:dyDescent="0.2">
      <c r="B44" s="216"/>
      <c r="C44" s="217"/>
      <c r="D44" s="217"/>
      <c r="E44" s="217"/>
      <c r="F44" s="217"/>
      <c r="G44" s="218"/>
    </row>
    <row r="45" spans="2:12" x14ac:dyDescent="0.2">
      <c r="B45" s="219"/>
      <c r="C45" s="220"/>
      <c r="D45" s="220"/>
      <c r="E45" s="220"/>
      <c r="F45" s="220"/>
      <c r="G45" s="221"/>
    </row>
    <row r="46" spans="2:12" ht="16" thickBot="1" x14ac:dyDescent="0.25">
      <c r="B46" s="110"/>
      <c r="C46" s="222"/>
      <c r="D46" s="222"/>
      <c r="E46" s="222"/>
      <c r="F46" s="111"/>
      <c r="G46" s="112"/>
    </row>
    <row r="53" spans="2:7" ht="16" thickBot="1" x14ac:dyDescent="0.25"/>
    <row r="54" spans="2:7" x14ac:dyDescent="0.2">
      <c r="B54" s="244" t="s">
        <v>10</v>
      </c>
      <c r="C54" s="245"/>
      <c r="D54" s="245"/>
      <c r="E54" s="245"/>
      <c r="F54" s="245"/>
      <c r="G54" s="246"/>
    </row>
    <row r="55" spans="2:7" x14ac:dyDescent="0.2">
      <c r="B55" s="247"/>
      <c r="C55" s="248"/>
      <c r="D55" s="248"/>
      <c r="E55" s="248"/>
      <c r="F55" s="248"/>
      <c r="G55" s="249"/>
    </row>
    <row r="56" spans="2:7" x14ac:dyDescent="0.2">
      <c r="B56" s="250"/>
      <c r="C56" s="253" t="s">
        <v>31</v>
      </c>
      <c r="D56" s="254"/>
      <c r="E56" s="254"/>
      <c r="F56" s="254"/>
      <c r="G56" s="255"/>
    </row>
    <row r="57" spans="2:7" x14ac:dyDescent="0.2">
      <c r="B57" s="251"/>
      <c r="C57" s="256"/>
      <c r="D57" s="257"/>
      <c r="E57" s="257"/>
      <c r="F57" s="257"/>
      <c r="G57" s="258"/>
    </row>
    <row r="58" spans="2:7" ht="33" customHeight="1" x14ac:dyDescent="0.2">
      <c r="B58" s="252"/>
      <c r="C58" s="259"/>
      <c r="D58" s="260"/>
      <c r="E58" s="260"/>
      <c r="F58" s="260"/>
      <c r="G58" s="261"/>
    </row>
    <row r="59" spans="2:7" x14ac:dyDescent="0.2">
      <c r="B59" s="262" t="s">
        <v>11</v>
      </c>
      <c r="C59" s="263" t="str">
        <f>+C7</f>
        <v>LIMPIEZA Y MATENIMIENTO DE BOX CULVERTS CON TAPAS, PARA EL MANEJO Y DRENAJE DE AGUAS PLUVIABLES, EN LA ZONA URBANA DEL MUNICIPIO DE LA APARTADA, CÓRDOBA.</v>
      </c>
      <c r="D59" s="263"/>
      <c r="E59" s="263"/>
      <c r="F59" s="263"/>
      <c r="G59" s="264"/>
    </row>
    <row r="60" spans="2:7" x14ac:dyDescent="0.2">
      <c r="B60" s="262"/>
      <c r="C60" s="263"/>
      <c r="D60" s="263"/>
      <c r="E60" s="263"/>
      <c r="F60" s="263"/>
      <c r="G60" s="264"/>
    </row>
    <row r="61" spans="2:7" x14ac:dyDescent="0.2">
      <c r="B61" s="262"/>
      <c r="C61" s="263"/>
      <c r="D61" s="263"/>
      <c r="E61" s="263"/>
      <c r="F61" s="263"/>
      <c r="G61" s="264"/>
    </row>
    <row r="62" spans="2:7" x14ac:dyDescent="0.2">
      <c r="B62" s="262"/>
      <c r="C62" s="263"/>
      <c r="D62" s="263"/>
      <c r="E62" s="263"/>
      <c r="F62" s="263"/>
      <c r="G62" s="264"/>
    </row>
    <row r="63" spans="2:7" x14ac:dyDescent="0.2">
      <c r="B63" s="1"/>
      <c r="C63" s="2"/>
      <c r="D63" s="2"/>
      <c r="E63" s="2"/>
      <c r="F63" s="2"/>
      <c r="G63" s="32"/>
    </row>
    <row r="64" spans="2:7" x14ac:dyDescent="0.2">
      <c r="B64" s="230"/>
      <c r="C64" s="231"/>
      <c r="D64" s="231"/>
      <c r="E64" s="231"/>
      <c r="F64" s="231"/>
      <c r="G64" s="232"/>
    </row>
    <row r="65" spans="2:7" x14ac:dyDescent="0.2">
      <c r="B65" s="72" t="s">
        <v>1</v>
      </c>
      <c r="C65" s="233" t="s">
        <v>2</v>
      </c>
      <c r="D65" s="233"/>
      <c r="E65" s="233"/>
      <c r="F65" s="233"/>
      <c r="G65" s="90" t="s">
        <v>12</v>
      </c>
    </row>
    <row r="66" spans="2:7" x14ac:dyDescent="0.2">
      <c r="B66" s="234" t="str">
        <f>+PRESUPUESTO!B26</f>
        <v>2.2.3</v>
      </c>
      <c r="C66" s="236" t="str">
        <f>+C14</f>
        <v xml:space="preserve">Transporte Material Contaminado en Volqueta senciila de 6 m3 a distancia de 2 Km fuera del perímetro urbano. </v>
      </c>
      <c r="D66" s="237"/>
      <c r="E66" s="237"/>
      <c r="F66" s="238"/>
      <c r="G66" s="242" t="s">
        <v>78</v>
      </c>
    </row>
    <row r="67" spans="2:7" x14ac:dyDescent="0.2">
      <c r="B67" s="235"/>
      <c r="C67" s="239"/>
      <c r="D67" s="240"/>
      <c r="E67" s="240"/>
      <c r="F67" s="241"/>
      <c r="G67" s="243"/>
    </row>
    <row r="68" spans="2:7" x14ac:dyDescent="0.2">
      <c r="B68" s="73"/>
      <c r="C68" s="74"/>
      <c r="D68" s="74"/>
      <c r="E68" s="74"/>
      <c r="F68" s="74"/>
      <c r="G68" s="91"/>
    </row>
    <row r="69" spans="2:7" x14ac:dyDescent="0.2">
      <c r="B69" s="60" t="s">
        <v>13</v>
      </c>
      <c r="C69" s="61"/>
      <c r="D69" s="75"/>
      <c r="E69" s="75"/>
      <c r="F69" s="75"/>
      <c r="G69" s="92"/>
    </row>
    <row r="70" spans="2:7" x14ac:dyDescent="0.2">
      <c r="B70" s="76" t="s">
        <v>14</v>
      </c>
      <c r="C70" s="77" t="s">
        <v>15</v>
      </c>
      <c r="D70" s="77" t="s">
        <v>16</v>
      </c>
      <c r="E70" s="77" t="s">
        <v>73</v>
      </c>
      <c r="F70" s="77" t="s">
        <v>27</v>
      </c>
      <c r="G70" s="78" t="s">
        <v>18</v>
      </c>
    </row>
    <row r="71" spans="2:7" x14ac:dyDescent="0.2">
      <c r="B71" s="62"/>
      <c r="C71" s="83"/>
      <c r="D71" s="93"/>
      <c r="E71" s="94"/>
      <c r="F71" s="84"/>
      <c r="G71" s="85"/>
    </row>
    <row r="72" spans="2:7" x14ac:dyDescent="0.2">
      <c r="B72" s="86"/>
      <c r="C72" s="66"/>
      <c r="D72" s="65"/>
      <c r="E72" s="63"/>
      <c r="F72" s="66"/>
      <c r="G72" s="85"/>
    </row>
    <row r="73" spans="2:7" x14ac:dyDescent="0.2">
      <c r="B73" s="79"/>
      <c r="C73" s="75"/>
      <c r="D73" s="75"/>
      <c r="E73" s="80"/>
      <c r="F73" s="81" t="s">
        <v>20</v>
      </c>
      <c r="G73" s="87">
        <f>ROUND(SUM(G71:G72),0)</f>
        <v>0</v>
      </c>
    </row>
    <row r="74" spans="2:7" x14ac:dyDescent="0.2">
      <c r="B74" s="60" t="s">
        <v>21</v>
      </c>
      <c r="C74" s="61"/>
      <c r="D74" s="61"/>
      <c r="E74" s="75"/>
      <c r="F74" s="75"/>
      <c r="G74" s="92"/>
    </row>
    <row r="75" spans="2:7" x14ac:dyDescent="0.2">
      <c r="B75" s="226" t="s">
        <v>22</v>
      </c>
      <c r="C75" s="227"/>
      <c r="D75" s="77" t="s">
        <v>16</v>
      </c>
      <c r="E75" s="77" t="s">
        <v>18</v>
      </c>
      <c r="F75" s="77" t="s">
        <v>17</v>
      </c>
      <c r="G75" s="95" t="s">
        <v>23</v>
      </c>
    </row>
    <row r="76" spans="2:7" x14ac:dyDescent="0.2">
      <c r="B76" s="228"/>
      <c r="C76" s="229"/>
      <c r="D76" s="65"/>
      <c r="E76" s="63"/>
      <c r="F76" s="66"/>
      <c r="G76" s="85"/>
    </row>
    <row r="77" spans="2:7" x14ac:dyDescent="0.2">
      <c r="B77" s="223"/>
      <c r="C77" s="224"/>
      <c r="D77" s="65"/>
      <c r="E77" s="63"/>
      <c r="F77" s="66"/>
      <c r="G77" s="85"/>
    </row>
    <row r="78" spans="2:7" x14ac:dyDescent="0.2">
      <c r="B78" s="223"/>
      <c r="C78" s="224"/>
      <c r="D78" s="65"/>
      <c r="E78" s="63"/>
      <c r="F78" s="66"/>
      <c r="G78" s="85"/>
    </row>
    <row r="79" spans="2:7" x14ac:dyDescent="0.2">
      <c r="B79" s="79"/>
      <c r="C79" s="75"/>
      <c r="D79" s="75"/>
      <c r="E79" s="80"/>
      <c r="F79" s="81" t="s">
        <v>20</v>
      </c>
      <c r="G79" s="88">
        <f>ROUND(SUM(G76:G78),0)</f>
        <v>0</v>
      </c>
    </row>
    <row r="80" spans="2:7" x14ac:dyDescent="0.2">
      <c r="B80" s="60" t="s">
        <v>24</v>
      </c>
      <c r="C80" s="61"/>
      <c r="D80" s="61"/>
      <c r="E80" s="75"/>
      <c r="F80" s="75"/>
      <c r="G80" s="92"/>
    </row>
    <row r="81" spans="2:7" x14ac:dyDescent="0.2">
      <c r="B81" s="226" t="s">
        <v>14</v>
      </c>
      <c r="C81" s="227"/>
      <c r="D81" s="77" t="s">
        <v>76</v>
      </c>
      <c r="E81" s="77" t="s">
        <v>91</v>
      </c>
      <c r="F81" s="77" t="s">
        <v>77</v>
      </c>
      <c r="G81" s="95" t="s">
        <v>79</v>
      </c>
    </row>
    <row r="82" spans="2:7" x14ac:dyDescent="0.2">
      <c r="B82" s="223" t="s">
        <v>75</v>
      </c>
      <c r="C82" s="224"/>
      <c r="D82" s="65">
        <v>2</v>
      </c>
      <c r="E82" s="67">
        <v>4892.05</v>
      </c>
      <c r="F82" s="66">
        <f>1</f>
        <v>1</v>
      </c>
      <c r="G82" s="85">
        <f>+F82*E82*D82</f>
        <v>9784.1</v>
      </c>
    </row>
    <row r="83" spans="2:7" x14ac:dyDescent="0.2">
      <c r="B83" s="223"/>
      <c r="C83" s="224"/>
      <c r="D83" s="68"/>
      <c r="E83" s="69"/>
      <c r="F83" s="64"/>
      <c r="G83" s="85"/>
    </row>
    <row r="84" spans="2:7" x14ac:dyDescent="0.2">
      <c r="B84" s="79"/>
      <c r="C84" s="75"/>
      <c r="D84" s="75"/>
      <c r="E84" s="80"/>
      <c r="F84" s="81" t="s">
        <v>20</v>
      </c>
      <c r="G84" s="87">
        <f>ROUND(SUM(G82),0)</f>
        <v>9784</v>
      </c>
    </row>
    <row r="85" spans="2:7" x14ac:dyDescent="0.2">
      <c r="B85" s="60" t="s">
        <v>28</v>
      </c>
      <c r="C85" s="61"/>
      <c r="D85" s="61"/>
      <c r="E85" s="75"/>
      <c r="F85" s="75"/>
      <c r="G85" s="92"/>
    </row>
    <row r="86" spans="2:7" x14ac:dyDescent="0.2">
      <c r="B86" s="225" t="s">
        <v>14</v>
      </c>
      <c r="C86" s="214" t="s">
        <v>15</v>
      </c>
      <c r="D86" s="214" t="s">
        <v>29</v>
      </c>
      <c r="E86" s="82" t="s">
        <v>32</v>
      </c>
      <c r="F86" s="214" t="s">
        <v>27</v>
      </c>
      <c r="G86" s="215" t="s">
        <v>23</v>
      </c>
    </row>
    <row r="87" spans="2:7" x14ac:dyDescent="0.2">
      <c r="B87" s="225"/>
      <c r="C87" s="214"/>
      <c r="D87" s="214"/>
      <c r="E87" s="99">
        <v>1.8344</v>
      </c>
      <c r="F87" s="214"/>
      <c r="G87" s="215"/>
    </row>
    <row r="88" spans="2:7" x14ac:dyDescent="0.2">
      <c r="B88" s="70"/>
      <c r="C88" s="66"/>
      <c r="D88" s="71"/>
      <c r="E88" s="71"/>
      <c r="F88" s="66"/>
      <c r="G88" s="89"/>
    </row>
    <row r="89" spans="2:7" x14ac:dyDescent="0.2">
      <c r="B89" s="70"/>
      <c r="C89" s="66"/>
      <c r="D89" s="63"/>
      <c r="E89" s="63"/>
      <c r="F89" s="66"/>
      <c r="G89" s="89"/>
    </row>
    <row r="90" spans="2:7" x14ac:dyDescent="0.2">
      <c r="B90" s="60"/>
      <c r="C90" s="61"/>
      <c r="D90" s="61"/>
      <c r="E90" s="75"/>
      <c r="F90" s="81" t="s">
        <v>20</v>
      </c>
      <c r="G90" s="88">
        <f>ROUND(SUM(G88:G89),0)</f>
        <v>0</v>
      </c>
    </row>
    <row r="91" spans="2:7" x14ac:dyDescent="0.2">
      <c r="B91" s="60"/>
      <c r="C91" s="61"/>
      <c r="D91" s="61"/>
      <c r="E91" s="75"/>
      <c r="F91" s="75"/>
      <c r="G91" s="92"/>
    </row>
    <row r="92" spans="2:7" x14ac:dyDescent="0.2">
      <c r="B92" s="79"/>
      <c r="C92" s="75"/>
      <c r="D92" s="75"/>
      <c r="E92" s="98" t="s">
        <v>30</v>
      </c>
      <c r="F92" s="96"/>
      <c r="G92" s="97">
        <f>ROUND(G73+G79+G84+G90,0)</f>
        <v>9784</v>
      </c>
    </row>
    <row r="93" spans="2:7" x14ac:dyDescent="0.2">
      <c r="B93" s="3"/>
      <c r="C93" s="4"/>
      <c r="D93" s="101"/>
      <c r="E93" s="101"/>
      <c r="F93" s="101"/>
      <c r="G93" s="102"/>
    </row>
    <row r="94" spans="2:7" x14ac:dyDescent="0.2">
      <c r="B94" s="103"/>
      <c r="C94" s="104"/>
      <c r="D94" s="104"/>
      <c r="E94" s="104"/>
      <c r="F94" s="105"/>
      <c r="G94" s="106"/>
    </row>
    <row r="95" spans="2:7" x14ac:dyDescent="0.2">
      <c r="B95" s="107"/>
      <c r="C95" s="108"/>
      <c r="D95" s="108"/>
      <c r="E95" s="108"/>
      <c r="F95" s="108"/>
      <c r="G95" s="109"/>
    </row>
    <row r="96" spans="2:7" x14ac:dyDescent="0.2">
      <c r="B96" s="216"/>
      <c r="C96" s="217"/>
      <c r="D96" s="217"/>
      <c r="E96" s="217"/>
      <c r="F96" s="217"/>
      <c r="G96" s="218"/>
    </row>
    <row r="97" spans="2:7" x14ac:dyDescent="0.2">
      <c r="B97" s="219"/>
      <c r="C97" s="220"/>
      <c r="D97" s="220"/>
      <c r="E97" s="220"/>
      <c r="F97" s="220"/>
      <c r="G97" s="221"/>
    </row>
    <row r="98" spans="2:7" ht="16" thickBot="1" x14ac:dyDescent="0.25">
      <c r="B98" s="110"/>
      <c r="C98" s="222"/>
      <c r="D98" s="222"/>
      <c r="E98" s="222"/>
      <c r="F98" s="111"/>
      <c r="G98" s="112"/>
    </row>
    <row r="104" spans="2:7" ht="16" thickBot="1" x14ac:dyDescent="0.25"/>
    <row r="105" spans="2:7" x14ac:dyDescent="0.2">
      <c r="B105" s="244" t="s">
        <v>10</v>
      </c>
      <c r="C105" s="245"/>
      <c r="D105" s="245"/>
      <c r="E105" s="245"/>
      <c r="F105" s="245"/>
      <c r="G105" s="246"/>
    </row>
    <row r="106" spans="2:7" x14ac:dyDescent="0.2">
      <c r="B106" s="247"/>
      <c r="C106" s="248"/>
      <c r="D106" s="248"/>
      <c r="E106" s="248"/>
      <c r="F106" s="248"/>
      <c r="G106" s="249"/>
    </row>
    <row r="107" spans="2:7" x14ac:dyDescent="0.2">
      <c r="B107" s="250"/>
      <c r="C107" s="253" t="s">
        <v>31</v>
      </c>
      <c r="D107" s="254"/>
      <c r="E107" s="254"/>
      <c r="F107" s="254"/>
      <c r="G107" s="255"/>
    </row>
    <row r="108" spans="2:7" x14ac:dyDescent="0.2">
      <c r="B108" s="251"/>
      <c r="C108" s="256"/>
      <c r="D108" s="257"/>
      <c r="E108" s="257"/>
      <c r="F108" s="257"/>
      <c r="G108" s="258"/>
    </row>
    <row r="109" spans="2:7" ht="28.25" customHeight="1" x14ac:dyDescent="0.2">
      <c r="B109" s="252"/>
      <c r="C109" s="259"/>
      <c r="D109" s="260"/>
      <c r="E109" s="260"/>
      <c r="F109" s="260"/>
      <c r="G109" s="261"/>
    </row>
    <row r="110" spans="2:7" x14ac:dyDescent="0.2">
      <c r="B110" s="262" t="s">
        <v>11</v>
      </c>
      <c r="C110" s="263" t="str">
        <f>+C59</f>
        <v>LIMPIEZA Y MATENIMIENTO DE BOX CULVERTS CON TAPAS, PARA EL MANEJO Y DRENAJE DE AGUAS PLUVIABLES, EN LA ZONA URBANA DEL MUNICIPIO DE LA APARTADA, CÓRDOBA.</v>
      </c>
      <c r="D110" s="263"/>
      <c r="E110" s="263"/>
      <c r="F110" s="263"/>
      <c r="G110" s="264"/>
    </row>
    <row r="111" spans="2:7" x14ac:dyDescent="0.2">
      <c r="B111" s="262"/>
      <c r="C111" s="263"/>
      <c r="D111" s="263"/>
      <c r="E111" s="263"/>
      <c r="F111" s="263"/>
      <c r="G111" s="264"/>
    </row>
    <row r="112" spans="2:7" x14ac:dyDescent="0.2">
      <c r="B112" s="262"/>
      <c r="C112" s="263"/>
      <c r="D112" s="263"/>
      <c r="E112" s="263"/>
      <c r="F112" s="263"/>
      <c r="G112" s="264"/>
    </row>
    <row r="113" spans="2:7" x14ac:dyDescent="0.2">
      <c r="B113" s="262"/>
      <c r="C113" s="263"/>
      <c r="D113" s="263"/>
      <c r="E113" s="263"/>
      <c r="F113" s="263"/>
      <c r="G113" s="264"/>
    </row>
    <row r="114" spans="2:7" x14ac:dyDescent="0.2">
      <c r="B114" s="1"/>
      <c r="C114" s="2"/>
      <c r="D114" s="2"/>
      <c r="E114" s="2"/>
      <c r="F114" s="2"/>
      <c r="G114" s="32"/>
    </row>
    <row r="115" spans="2:7" x14ac:dyDescent="0.2">
      <c r="B115" s="230"/>
      <c r="C115" s="231"/>
      <c r="D115" s="231"/>
      <c r="E115" s="231"/>
      <c r="F115" s="231"/>
      <c r="G115" s="232"/>
    </row>
    <row r="116" spans="2:7" x14ac:dyDescent="0.2">
      <c r="B116" s="72" t="s">
        <v>1</v>
      </c>
      <c r="C116" s="233" t="s">
        <v>2</v>
      </c>
      <c r="D116" s="233"/>
      <c r="E116" s="233"/>
      <c r="F116" s="233"/>
      <c r="G116" s="90" t="s">
        <v>12</v>
      </c>
    </row>
    <row r="117" spans="2:7" x14ac:dyDescent="0.2">
      <c r="B117" s="234" t="str">
        <f>+PRESUPUESTO!B39</f>
        <v>3.2.3</v>
      </c>
      <c r="C117" s="236" t="str">
        <f>+C66</f>
        <v xml:space="preserve">Transporte Material Contaminado en Volqueta senciila de 6 m3 a distancia de 2 Km fuera del perímetro urbano. </v>
      </c>
      <c r="D117" s="237"/>
      <c r="E117" s="237"/>
      <c r="F117" s="238"/>
      <c r="G117" s="242" t="s">
        <v>78</v>
      </c>
    </row>
    <row r="118" spans="2:7" x14ac:dyDescent="0.2">
      <c r="B118" s="235"/>
      <c r="C118" s="239"/>
      <c r="D118" s="240"/>
      <c r="E118" s="240"/>
      <c r="F118" s="241"/>
      <c r="G118" s="243"/>
    </row>
    <row r="119" spans="2:7" x14ac:dyDescent="0.2">
      <c r="B119" s="73"/>
      <c r="C119" s="74"/>
      <c r="D119" s="74"/>
      <c r="E119" s="74"/>
      <c r="F119" s="74"/>
      <c r="G119" s="91"/>
    </row>
    <row r="120" spans="2:7" x14ac:dyDescent="0.2">
      <c r="B120" s="60" t="s">
        <v>13</v>
      </c>
      <c r="C120" s="61"/>
      <c r="D120" s="75"/>
      <c r="E120" s="75"/>
      <c r="F120" s="75"/>
      <c r="G120" s="92"/>
    </row>
    <row r="121" spans="2:7" x14ac:dyDescent="0.2">
      <c r="B121" s="76" t="s">
        <v>14</v>
      </c>
      <c r="C121" s="77" t="s">
        <v>15</v>
      </c>
      <c r="D121" s="77" t="s">
        <v>16</v>
      </c>
      <c r="E121" s="77" t="s">
        <v>73</v>
      </c>
      <c r="F121" s="77" t="s">
        <v>27</v>
      </c>
      <c r="G121" s="78" t="s">
        <v>18</v>
      </c>
    </row>
    <row r="122" spans="2:7" x14ac:dyDescent="0.2">
      <c r="B122" s="62"/>
      <c r="C122" s="83"/>
      <c r="D122" s="93"/>
      <c r="E122" s="94"/>
      <c r="F122" s="84"/>
      <c r="G122" s="85"/>
    </row>
    <row r="123" spans="2:7" x14ac:dyDescent="0.2">
      <c r="B123" s="86"/>
      <c r="C123" s="66"/>
      <c r="D123" s="65"/>
      <c r="E123" s="63"/>
      <c r="F123" s="66"/>
      <c r="G123" s="85"/>
    </row>
    <row r="124" spans="2:7" x14ac:dyDescent="0.2">
      <c r="B124" s="79"/>
      <c r="C124" s="75"/>
      <c r="D124" s="75"/>
      <c r="E124" s="80"/>
      <c r="F124" s="81" t="s">
        <v>20</v>
      </c>
      <c r="G124" s="87">
        <f>ROUND(SUM(G122:G123),0)</f>
        <v>0</v>
      </c>
    </row>
    <row r="125" spans="2:7" x14ac:dyDescent="0.2">
      <c r="B125" s="60" t="s">
        <v>21</v>
      </c>
      <c r="C125" s="61"/>
      <c r="D125" s="61"/>
      <c r="E125" s="75"/>
      <c r="F125" s="75"/>
      <c r="G125" s="92"/>
    </row>
    <row r="126" spans="2:7" x14ac:dyDescent="0.2">
      <c r="B126" s="226" t="s">
        <v>22</v>
      </c>
      <c r="C126" s="227"/>
      <c r="D126" s="77" t="s">
        <v>16</v>
      </c>
      <c r="E126" s="77" t="s">
        <v>18</v>
      </c>
      <c r="F126" s="77" t="s">
        <v>17</v>
      </c>
      <c r="G126" s="95" t="s">
        <v>23</v>
      </c>
    </row>
    <row r="127" spans="2:7" x14ac:dyDescent="0.2">
      <c r="B127" s="228"/>
      <c r="C127" s="229"/>
      <c r="D127" s="65"/>
      <c r="E127" s="63"/>
      <c r="F127" s="66"/>
      <c r="G127" s="85"/>
    </row>
    <row r="128" spans="2:7" x14ac:dyDescent="0.2">
      <c r="B128" s="223"/>
      <c r="C128" s="224"/>
      <c r="D128" s="65"/>
      <c r="E128" s="63"/>
      <c r="F128" s="66"/>
      <c r="G128" s="85"/>
    </row>
    <row r="129" spans="2:7" x14ac:dyDescent="0.2">
      <c r="B129" s="223"/>
      <c r="C129" s="224"/>
      <c r="D129" s="65"/>
      <c r="E129" s="63"/>
      <c r="F129" s="66"/>
      <c r="G129" s="85"/>
    </row>
    <row r="130" spans="2:7" x14ac:dyDescent="0.2">
      <c r="B130" s="79"/>
      <c r="C130" s="75"/>
      <c r="D130" s="75"/>
      <c r="E130" s="80"/>
      <c r="F130" s="81" t="s">
        <v>20</v>
      </c>
      <c r="G130" s="88">
        <f>ROUND(SUM(G127:G129),0)</f>
        <v>0</v>
      </c>
    </row>
    <row r="131" spans="2:7" x14ac:dyDescent="0.2">
      <c r="B131" s="60" t="s">
        <v>24</v>
      </c>
      <c r="C131" s="61"/>
      <c r="D131" s="61"/>
      <c r="E131" s="75"/>
      <c r="F131" s="75"/>
      <c r="G131" s="92"/>
    </row>
    <row r="132" spans="2:7" x14ac:dyDescent="0.2">
      <c r="B132" s="226" t="s">
        <v>14</v>
      </c>
      <c r="C132" s="227"/>
      <c r="D132" s="77" t="s">
        <v>76</v>
      </c>
      <c r="E132" s="77" t="s">
        <v>91</v>
      </c>
      <c r="F132" s="77" t="s">
        <v>77</v>
      </c>
      <c r="G132" s="95" t="s">
        <v>79</v>
      </c>
    </row>
    <row r="133" spans="2:7" x14ac:dyDescent="0.2">
      <c r="B133" s="223" t="s">
        <v>75</v>
      </c>
      <c r="C133" s="224"/>
      <c r="D133" s="65">
        <v>2</v>
      </c>
      <c r="E133" s="67">
        <v>4892.05</v>
      </c>
      <c r="F133" s="66">
        <f>1</f>
        <v>1</v>
      </c>
      <c r="G133" s="85">
        <f>+F133*E133*D133</f>
        <v>9784.1</v>
      </c>
    </row>
    <row r="134" spans="2:7" x14ac:dyDescent="0.2">
      <c r="B134" s="223"/>
      <c r="C134" s="224"/>
      <c r="D134" s="68"/>
      <c r="E134" s="69"/>
      <c r="F134" s="64"/>
      <c r="G134" s="85"/>
    </row>
    <row r="135" spans="2:7" x14ac:dyDescent="0.2">
      <c r="B135" s="79"/>
      <c r="C135" s="75"/>
      <c r="D135" s="75"/>
      <c r="E135" s="80"/>
      <c r="F135" s="81" t="s">
        <v>20</v>
      </c>
      <c r="G135" s="87">
        <f>ROUND(SUM(G133),0)</f>
        <v>9784</v>
      </c>
    </row>
    <row r="136" spans="2:7" x14ac:dyDescent="0.2">
      <c r="B136" s="60" t="s">
        <v>28</v>
      </c>
      <c r="C136" s="61"/>
      <c r="D136" s="61"/>
      <c r="E136" s="75"/>
      <c r="F136" s="75"/>
      <c r="G136" s="92"/>
    </row>
    <row r="137" spans="2:7" x14ac:dyDescent="0.2">
      <c r="B137" s="225" t="s">
        <v>14</v>
      </c>
      <c r="C137" s="214" t="s">
        <v>15</v>
      </c>
      <c r="D137" s="214" t="s">
        <v>29</v>
      </c>
      <c r="E137" s="82" t="s">
        <v>32</v>
      </c>
      <c r="F137" s="214" t="s">
        <v>27</v>
      </c>
      <c r="G137" s="215" t="s">
        <v>23</v>
      </c>
    </row>
    <row r="138" spans="2:7" x14ac:dyDescent="0.2">
      <c r="B138" s="225"/>
      <c r="C138" s="214"/>
      <c r="D138" s="214"/>
      <c r="E138" s="99">
        <v>1.8344</v>
      </c>
      <c r="F138" s="214"/>
      <c r="G138" s="215"/>
    </row>
    <row r="139" spans="2:7" x14ac:dyDescent="0.2">
      <c r="B139" s="70"/>
      <c r="C139" s="66"/>
      <c r="D139" s="71"/>
      <c r="E139" s="71"/>
      <c r="F139" s="66"/>
      <c r="G139" s="89"/>
    </row>
    <row r="140" spans="2:7" x14ac:dyDescent="0.2">
      <c r="B140" s="70"/>
      <c r="C140" s="66"/>
      <c r="D140" s="63"/>
      <c r="E140" s="63"/>
      <c r="F140" s="66"/>
      <c r="G140" s="89"/>
    </row>
    <row r="141" spans="2:7" x14ac:dyDescent="0.2">
      <c r="B141" s="60"/>
      <c r="C141" s="61"/>
      <c r="D141" s="61"/>
      <c r="E141" s="75"/>
      <c r="F141" s="81" t="s">
        <v>20</v>
      </c>
      <c r="G141" s="88">
        <f>ROUND(SUM(G139:G140),0)</f>
        <v>0</v>
      </c>
    </row>
    <row r="142" spans="2:7" x14ac:dyDescent="0.2">
      <c r="B142" s="60"/>
      <c r="C142" s="61"/>
      <c r="D142" s="61"/>
      <c r="E142" s="75"/>
      <c r="F142" s="75"/>
      <c r="G142" s="92"/>
    </row>
    <row r="143" spans="2:7" x14ac:dyDescent="0.2">
      <c r="B143" s="79"/>
      <c r="C143" s="75"/>
      <c r="D143" s="75"/>
      <c r="E143" s="98" t="s">
        <v>30</v>
      </c>
      <c r="F143" s="96"/>
      <c r="G143" s="97">
        <f>ROUND(G124+G130+G135+G141,0)</f>
        <v>9784</v>
      </c>
    </row>
    <row r="144" spans="2:7" x14ac:dyDescent="0.2">
      <c r="B144" s="3"/>
      <c r="C144" s="4"/>
      <c r="D144" s="101"/>
      <c r="E144" s="101"/>
      <c r="F144" s="101"/>
      <c r="G144" s="102"/>
    </row>
    <row r="145" spans="2:7" x14ac:dyDescent="0.2">
      <c r="B145" s="103"/>
      <c r="C145" s="104"/>
      <c r="D145" s="104"/>
      <c r="E145" s="104"/>
      <c r="F145" s="105"/>
      <c r="G145" s="106"/>
    </row>
    <row r="146" spans="2:7" x14ac:dyDescent="0.2">
      <c r="B146" s="107"/>
      <c r="C146" s="108"/>
      <c r="D146" s="108"/>
      <c r="E146" s="108"/>
      <c r="F146" s="108"/>
      <c r="G146" s="109"/>
    </row>
    <row r="147" spans="2:7" x14ac:dyDescent="0.2">
      <c r="B147" s="216"/>
      <c r="C147" s="217"/>
      <c r="D147" s="217"/>
      <c r="E147" s="217"/>
      <c r="F147" s="217"/>
      <c r="G147" s="218"/>
    </row>
    <row r="148" spans="2:7" x14ac:dyDescent="0.2">
      <c r="B148" s="219"/>
      <c r="C148" s="220"/>
      <c r="D148" s="220"/>
      <c r="E148" s="220"/>
      <c r="F148" s="220"/>
      <c r="G148" s="221"/>
    </row>
    <row r="149" spans="2:7" ht="16" thickBot="1" x14ac:dyDescent="0.25">
      <c r="B149" s="110"/>
      <c r="C149" s="222"/>
      <c r="D149" s="222"/>
      <c r="E149" s="222"/>
      <c r="F149" s="111"/>
      <c r="G149" s="112"/>
    </row>
    <row r="154" spans="2:7" ht="16" thickBot="1" x14ac:dyDescent="0.25"/>
    <row r="155" spans="2:7" x14ac:dyDescent="0.2">
      <c r="B155" s="244" t="s">
        <v>10</v>
      </c>
      <c r="C155" s="245"/>
      <c r="D155" s="245"/>
      <c r="E155" s="245"/>
      <c r="F155" s="245"/>
      <c r="G155" s="246"/>
    </row>
    <row r="156" spans="2:7" x14ac:dyDescent="0.2">
      <c r="B156" s="247"/>
      <c r="C156" s="248"/>
      <c r="D156" s="248"/>
      <c r="E156" s="248"/>
      <c r="F156" s="248"/>
      <c r="G156" s="249"/>
    </row>
    <row r="157" spans="2:7" x14ac:dyDescent="0.2">
      <c r="B157" s="250"/>
      <c r="C157" s="253" t="s">
        <v>31</v>
      </c>
      <c r="D157" s="254"/>
      <c r="E157" s="254"/>
      <c r="F157" s="254"/>
      <c r="G157" s="255"/>
    </row>
    <row r="158" spans="2:7" x14ac:dyDescent="0.2">
      <c r="B158" s="251"/>
      <c r="C158" s="256"/>
      <c r="D158" s="257"/>
      <c r="E158" s="257"/>
      <c r="F158" s="257"/>
      <c r="G158" s="258"/>
    </row>
    <row r="159" spans="2:7" ht="30.5" customHeight="1" x14ac:dyDescent="0.2">
      <c r="B159" s="252"/>
      <c r="C159" s="259"/>
      <c r="D159" s="260"/>
      <c r="E159" s="260"/>
      <c r="F159" s="260"/>
      <c r="G159" s="261"/>
    </row>
    <row r="160" spans="2:7" x14ac:dyDescent="0.2">
      <c r="B160" s="262" t="s">
        <v>11</v>
      </c>
      <c r="C160" s="263" t="str">
        <f>+C110</f>
        <v>LIMPIEZA Y MATENIMIENTO DE BOX CULVERTS CON TAPAS, PARA EL MANEJO Y DRENAJE DE AGUAS PLUVIABLES, EN LA ZONA URBANA DEL MUNICIPIO DE LA APARTADA, CÓRDOBA.</v>
      </c>
      <c r="D160" s="263"/>
      <c r="E160" s="263"/>
      <c r="F160" s="263"/>
      <c r="G160" s="264"/>
    </row>
    <row r="161" spans="2:7" x14ac:dyDescent="0.2">
      <c r="B161" s="262"/>
      <c r="C161" s="263"/>
      <c r="D161" s="263"/>
      <c r="E161" s="263"/>
      <c r="F161" s="263"/>
      <c r="G161" s="264"/>
    </row>
    <row r="162" spans="2:7" x14ac:dyDescent="0.2">
      <c r="B162" s="262"/>
      <c r="C162" s="263"/>
      <c r="D162" s="263"/>
      <c r="E162" s="263"/>
      <c r="F162" s="263"/>
      <c r="G162" s="264"/>
    </row>
    <row r="163" spans="2:7" x14ac:dyDescent="0.2">
      <c r="B163" s="262"/>
      <c r="C163" s="263"/>
      <c r="D163" s="263"/>
      <c r="E163" s="263"/>
      <c r="F163" s="263"/>
      <c r="G163" s="264"/>
    </row>
    <row r="164" spans="2:7" x14ac:dyDescent="0.2">
      <c r="B164" s="1"/>
      <c r="C164" s="2"/>
      <c r="D164" s="2"/>
      <c r="E164" s="2"/>
      <c r="F164" s="2"/>
      <c r="G164" s="32"/>
    </row>
    <row r="165" spans="2:7" x14ac:dyDescent="0.2">
      <c r="B165" s="230"/>
      <c r="C165" s="231"/>
      <c r="D165" s="231"/>
      <c r="E165" s="231"/>
      <c r="F165" s="231"/>
      <c r="G165" s="232"/>
    </row>
    <row r="166" spans="2:7" x14ac:dyDescent="0.2">
      <c r="B166" s="72" t="s">
        <v>1</v>
      </c>
      <c r="C166" s="233" t="s">
        <v>2</v>
      </c>
      <c r="D166" s="233"/>
      <c r="E166" s="233"/>
      <c r="F166" s="233"/>
      <c r="G166" s="90" t="s">
        <v>12</v>
      </c>
    </row>
    <row r="167" spans="2:7" x14ac:dyDescent="0.2">
      <c r="B167" s="234" t="str">
        <f>+PRESUPUESTO!B52</f>
        <v>4.2.3</v>
      </c>
      <c r="C167" s="236" t="str">
        <f>+C117</f>
        <v xml:space="preserve">Transporte Material Contaminado en Volqueta senciila de 6 m3 a distancia de 2 Km fuera del perímetro urbano. </v>
      </c>
      <c r="D167" s="237"/>
      <c r="E167" s="237"/>
      <c r="F167" s="238"/>
      <c r="G167" s="242" t="s">
        <v>78</v>
      </c>
    </row>
    <row r="168" spans="2:7" x14ac:dyDescent="0.2">
      <c r="B168" s="235"/>
      <c r="C168" s="239"/>
      <c r="D168" s="240"/>
      <c r="E168" s="240"/>
      <c r="F168" s="241"/>
      <c r="G168" s="243"/>
    </row>
    <row r="169" spans="2:7" x14ac:dyDescent="0.2">
      <c r="B169" s="73"/>
      <c r="C169" s="74"/>
      <c r="D169" s="74"/>
      <c r="E169" s="74"/>
      <c r="F169" s="74"/>
      <c r="G169" s="91"/>
    </row>
    <row r="170" spans="2:7" x14ac:dyDescent="0.2">
      <c r="B170" s="60" t="s">
        <v>13</v>
      </c>
      <c r="C170" s="61"/>
      <c r="D170" s="75"/>
      <c r="E170" s="75"/>
      <c r="F170" s="75"/>
      <c r="G170" s="92"/>
    </row>
    <row r="171" spans="2:7" x14ac:dyDescent="0.2">
      <c r="B171" s="76" t="s">
        <v>14</v>
      </c>
      <c r="C171" s="77" t="s">
        <v>15</v>
      </c>
      <c r="D171" s="77" t="s">
        <v>16</v>
      </c>
      <c r="E171" s="77" t="s">
        <v>73</v>
      </c>
      <c r="F171" s="77" t="s">
        <v>27</v>
      </c>
      <c r="G171" s="78" t="s">
        <v>18</v>
      </c>
    </row>
    <row r="172" spans="2:7" x14ac:dyDescent="0.2">
      <c r="B172" s="62"/>
      <c r="C172" s="83"/>
      <c r="D172" s="93"/>
      <c r="E172" s="94"/>
      <c r="F172" s="84"/>
      <c r="G172" s="85"/>
    </row>
    <row r="173" spans="2:7" x14ac:dyDescent="0.2">
      <c r="B173" s="86"/>
      <c r="C173" s="66"/>
      <c r="D173" s="65"/>
      <c r="E173" s="63"/>
      <c r="F173" s="66"/>
      <c r="G173" s="85"/>
    </row>
    <row r="174" spans="2:7" x14ac:dyDescent="0.2">
      <c r="B174" s="79"/>
      <c r="C174" s="75"/>
      <c r="D174" s="75"/>
      <c r="E174" s="80"/>
      <c r="F174" s="81" t="s">
        <v>20</v>
      </c>
      <c r="G174" s="87">
        <f>ROUND(SUM(G172:G173),0)</f>
        <v>0</v>
      </c>
    </row>
    <row r="175" spans="2:7" x14ac:dyDescent="0.2">
      <c r="B175" s="60" t="s">
        <v>21</v>
      </c>
      <c r="C175" s="61"/>
      <c r="D175" s="61"/>
      <c r="E175" s="75"/>
      <c r="F175" s="75"/>
      <c r="G175" s="92"/>
    </row>
    <row r="176" spans="2:7" x14ac:dyDescent="0.2">
      <c r="B176" s="226" t="s">
        <v>22</v>
      </c>
      <c r="C176" s="227"/>
      <c r="D176" s="77" t="s">
        <v>16</v>
      </c>
      <c r="E176" s="77" t="s">
        <v>18</v>
      </c>
      <c r="F176" s="77" t="s">
        <v>17</v>
      </c>
      <c r="G176" s="95" t="s">
        <v>23</v>
      </c>
    </row>
    <row r="177" spans="2:7" x14ac:dyDescent="0.2">
      <c r="B177" s="228"/>
      <c r="C177" s="229"/>
      <c r="D177" s="65"/>
      <c r="E177" s="63"/>
      <c r="F177" s="66"/>
      <c r="G177" s="85"/>
    </row>
    <row r="178" spans="2:7" x14ac:dyDescent="0.2">
      <c r="B178" s="223"/>
      <c r="C178" s="224"/>
      <c r="D178" s="65"/>
      <c r="E178" s="63"/>
      <c r="F178" s="66"/>
      <c r="G178" s="85"/>
    </row>
    <row r="179" spans="2:7" x14ac:dyDescent="0.2">
      <c r="B179" s="223"/>
      <c r="C179" s="224"/>
      <c r="D179" s="65"/>
      <c r="E179" s="63"/>
      <c r="F179" s="66"/>
      <c r="G179" s="85"/>
    </row>
    <row r="180" spans="2:7" x14ac:dyDescent="0.2">
      <c r="B180" s="79"/>
      <c r="C180" s="75"/>
      <c r="D180" s="75"/>
      <c r="E180" s="80"/>
      <c r="F180" s="81" t="s">
        <v>20</v>
      </c>
      <c r="G180" s="88">
        <f>ROUND(SUM(G177:G179),0)</f>
        <v>0</v>
      </c>
    </row>
    <row r="181" spans="2:7" x14ac:dyDescent="0.2">
      <c r="B181" s="60" t="s">
        <v>24</v>
      </c>
      <c r="C181" s="61"/>
      <c r="D181" s="61"/>
      <c r="E181" s="75"/>
      <c r="F181" s="75"/>
      <c r="G181" s="92"/>
    </row>
    <row r="182" spans="2:7" x14ac:dyDescent="0.2">
      <c r="B182" s="226" t="s">
        <v>14</v>
      </c>
      <c r="C182" s="227"/>
      <c r="D182" s="77" t="s">
        <v>76</v>
      </c>
      <c r="E182" s="77" t="s">
        <v>91</v>
      </c>
      <c r="F182" s="77" t="s">
        <v>77</v>
      </c>
      <c r="G182" s="95" t="s">
        <v>79</v>
      </c>
    </row>
    <row r="183" spans="2:7" x14ac:dyDescent="0.2">
      <c r="B183" s="223" t="s">
        <v>75</v>
      </c>
      <c r="C183" s="224"/>
      <c r="D183" s="65">
        <v>2</v>
      </c>
      <c r="E183" s="67">
        <v>4892.05</v>
      </c>
      <c r="F183" s="66">
        <f>1</f>
        <v>1</v>
      </c>
      <c r="G183" s="85">
        <f>+F183*E183*D183</f>
        <v>9784.1</v>
      </c>
    </row>
    <row r="184" spans="2:7" x14ac:dyDescent="0.2">
      <c r="B184" s="223"/>
      <c r="C184" s="224"/>
      <c r="D184" s="68"/>
      <c r="E184" s="69"/>
      <c r="F184" s="64"/>
      <c r="G184" s="85"/>
    </row>
    <row r="185" spans="2:7" x14ac:dyDescent="0.2">
      <c r="B185" s="79"/>
      <c r="C185" s="75"/>
      <c r="D185" s="75"/>
      <c r="E185" s="80"/>
      <c r="F185" s="81" t="s">
        <v>20</v>
      </c>
      <c r="G185" s="87">
        <f>ROUND(SUM(G183),0)</f>
        <v>9784</v>
      </c>
    </row>
    <row r="186" spans="2:7" x14ac:dyDescent="0.2">
      <c r="B186" s="60" t="s">
        <v>28</v>
      </c>
      <c r="C186" s="61"/>
      <c r="D186" s="61"/>
      <c r="E186" s="75"/>
      <c r="F186" s="75"/>
      <c r="G186" s="92"/>
    </row>
    <row r="187" spans="2:7" x14ac:dyDescent="0.2">
      <c r="B187" s="225" t="s">
        <v>14</v>
      </c>
      <c r="C187" s="214" t="s">
        <v>15</v>
      </c>
      <c r="D187" s="214" t="s">
        <v>29</v>
      </c>
      <c r="E187" s="82" t="s">
        <v>32</v>
      </c>
      <c r="F187" s="214" t="s">
        <v>27</v>
      </c>
      <c r="G187" s="215" t="s">
        <v>23</v>
      </c>
    </row>
    <row r="188" spans="2:7" x14ac:dyDescent="0.2">
      <c r="B188" s="225"/>
      <c r="C188" s="214"/>
      <c r="D188" s="214"/>
      <c r="E188" s="99">
        <v>1.8344</v>
      </c>
      <c r="F188" s="214"/>
      <c r="G188" s="215"/>
    </row>
    <row r="189" spans="2:7" x14ac:dyDescent="0.2">
      <c r="B189" s="70"/>
      <c r="C189" s="66"/>
      <c r="D189" s="71"/>
      <c r="E189" s="71"/>
      <c r="F189" s="66"/>
      <c r="G189" s="89"/>
    </row>
    <row r="190" spans="2:7" x14ac:dyDescent="0.2">
      <c r="B190" s="70"/>
      <c r="C190" s="66"/>
      <c r="D190" s="63"/>
      <c r="E190" s="63"/>
      <c r="F190" s="66"/>
      <c r="G190" s="89"/>
    </row>
    <row r="191" spans="2:7" x14ac:dyDescent="0.2">
      <c r="B191" s="60"/>
      <c r="C191" s="61"/>
      <c r="D191" s="61"/>
      <c r="E191" s="75"/>
      <c r="F191" s="81" t="s">
        <v>20</v>
      </c>
      <c r="G191" s="88">
        <f>ROUND(SUM(G189:G190),0)</f>
        <v>0</v>
      </c>
    </row>
    <row r="192" spans="2:7" x14ac:dyDescent="0.2">
      <c r="B192" s="60"/>
      <c r="C192" s="61"/>
      <c r="D192" s="61"/>
      <c r="E192" s="75"/>
      <c r="F192" s="75"/>
      <c r="G192" s="92"/>
    </row>
    <row r="193" spans="2:7" x14ac:dyDescent="0.2">
      <c r="B193" s="79"/>
      <c r="C193" s="75"/>
      <c r="D193" s="75"/>
      <c r="E193" s="98" t="s">
        <v>30</v>
      </c>
      <c r="F193" s="96"/>
      <c r="G193" s="97">
        <f>ROUND(G174+G180+G185+G191,0)</f>
        <v>9784</v>
      </c>
    </row>
    <row r="194" spans="2:7" x14ac:dyDescent="0.2">
      <c r="B194" s="3"/>
      <c r="C194" s="4"/>
      <c r="D194" s="101"/>
      <c r="E194" s="101"/>
      <c r="F194" s="101"/>
      <c r="G194" s="102"/>
    </row>
    <row r="195" spans="2:7" x14ac:dyDescent="0.2">
      <c r="B195" s="103"/>
      <c r="C195" s="104"/>
      <c r="D195" s="104"/>
      <c r="E195" s="104"/>
      <c r="F195" s="105"/>
      <c r="G195" s="106"/>
    </row>
    <row r="196" spans="2:7" x14ac:dyDescent="0.2">
      <c r="B196" s="107"/>
      <c r="C196" s="108"/>
      <c r="D196" s="108"/>
      <c r="E196" s="108"/>
      <c r="F196" s="108"/>
      <c r="G196" s="109"/>
    </row>
    <row r="197" spans="2:7" x14ac:dyDescent="0.2">
      <c r="B197" s="216"/>
      <c r="C197" s="217"/>
      <c r="D197" s="217"/>
      <c r="E197" s="217"/>
      <c r="F197" s="217"/>
      <c r="G197" s="218"/>
    </row>
    <row r="198" spans="2:7" x14ac:dyDescent="0.2">
      <c r="B198" s="219"/>
      <c r="C198" s="220"/>
      <c r="D198" s="220"/>
      <c r="E198" s="220"/>
      <c r="F198" s="220"/>
      <c r="G198" s="221"/>
    </row>
    <row r="199" spans="2:7" ht="16" thickBot="1" x14ac:dyDescent="0.25">
      <c r="B199" s="110"/>
      <c r="C199" s="222"/>
      <c r="D199" s="222"/>
      <c r="E199" s="222"/>
      <c r="F199" s="111"/>
      <c r="G199" s="112"/>
    </row>
  </sheetData>
  <mergeCells count="100">
    <mergeCell ref="F34:F35"/>
    <mergeCell ref="G34:G35"/>
    <mergeCell ref="B44:G44"/>
    <mergeCell ref="B45:G45"/>
    <mergeCell ref="C46:E46"/>
    <mergeCell ref="B34:B35"/>
    <mergeCell ref="C34:C35"/>
    <mergeCell ref="D34:D35"/>
    <mergeCell ref="B25:C25"/>
    <mergeCell ref="B26:C26"/>
    <mergeCell ref="B29:C29"/>
    <mergeCell ref="B30:C30"/>
    <mergeCell ref="B31:C31"/>
    <mergeCell ref="B24:C24"/>
    <mergeCell ref="B2:G3"/>
    <mergeCell ref="B4:B6"/>
    <mergeCell ref="C4:G6"/>
    <mergeCell ref="B7:B10"/>
    <mergeCell ref="C7:G10"/>
    <mergeCell ref="B12:G12"/>
    <mergeCell ref="C13:F13"/>
    <mergeCell ref="B14:B15"/>
    <mergeCell ref="C14:F15"/>
    <mergeCell ref="G14:G15"/>
    <mergeCell ref="B23:C23"/>
    <mergeCell ref="B54:G55"/>
    <mergeCell ref="B56:B58"/>
    <mergeCell ref="C56:G58"/>
    <mergeCell ref="B59:B62"/>
    <mergeCell ref="C59:G62"/>
    <mergeCell ref="B64:G64"/>
    <mergeCell ref="C65:F65"/>
    <mergeCell ref="B66:B67"/>
    <mergeCell ref="C66:F67"/>
    <mergeCell ref="G66:G67"/>
    <mergeCell ref="B75:C75"/>
    <mergeCell ref="B76:C76"/>
    <mergeCell ref="B77:C77"/>
    <mergeCell ref="B78:C78"/>
    <mergeCell ref="B81:C81"/>
    <mergeCell ref="B82:C82"/>
    <mergeCell ref="B83:C83"/>
    <mergeCell ref="B86:B87"/>
    <mergeCell ref="C86:C87"/>
    <mergeCell ref="D86:D87"/>
    <mergeCell ref="F86:F87"/>
    <mergeCell ref="G86:G87"/>
    <mergeCell ref="B96:G96"/>
    <mergeCell ref="B97:G97"/>
    <mergeCell ref="C98:E98"/>
    <mergeCell ref="B105:G106"/>
    <mergeCell ref="B107:B109"/>
    <mergeCell ref="C107:G109"/>
    <mergeCell ref="B110:B113"/>
    <mergeCell ref="C110:G113"/>
    <mergeCell ref="B115:G115"/>
    <mergeCell ref="C116:F116"/>
    <mergeCell ref="B117:B118"/>
    <mergeCell ref="C117:F118"/>
    <mergeCell ref="G117:G118"/>
    <mergeCell ref="B126:C126"/>
    <mergeCell ref="B127:C127"/>
    <mergeCell ref="B128:C128"/>
    <mergeCell ref="B129:C129"/>
    <mergeCell ref="B132:C132"/>
    <mergeCell ref="B133:C133"/>
    <mergeCell ref="B134:C134"/>
    <mergeCell ref="B137:B138"/>
    <mergeCell ref="C137:C138"/>
    <mergeCell ref="D137:D138"/>
    <mergeCell ref="F137:F138"/>
    <mergeCell ref="G137:G138"/>
    <mergeCell ref="B147:G147"/>
    <mergeCell ref="B148:G148"/>
    <mergeCell ref="C149:E149"/>
    <mergeCell ref="B155:G156"/>
    <mergeCell ref="B157:B159"/>
    <mergeCell ref="C157:G159"/>
    <mergeCell ref="B160:B163"/>
    <mergeCell ref="C160:G163"/>
    <mergeCell ref="B165:G165"/>
    <mergeCell ref="C166:F166"/>
    <mergeCell ref="B167:B168"/>
    <mergeCell ref="C167:F168"/>
    <mergeCell ref="G167:G168"/>
    <mergeCell ref="B176:C176"/>
    <mergeCell ref="B177:C177"/>
    <mergeCell ref="B178:C178"/>
    <mergeCell ref="B179:C179"/>
    <mergeCell ref="B182:C182"/>
    <mergeCell ref="B183:C183"/>
    <mergeCell ref="B184:C184"/>
    <mergeCell ref="B187:B188"/>
    <mergeCell ref="C187:C188"/>
    <mergeCell ref="D187:D188"/>
    <mergeCell ref="F187:F188"/>
    <mergeCell ref="G187:G188"/>
    <mergeCell ref="B197:G197"/>
    <mergeCell ref="B198:G198"/>
    <mergeCell ref="C199:E199"/>
  </mergeCells>
  <pageMargins left="0.7" right="0.7" top="0.75" bottom="0.75" header="0.3" footer="0.3"/>
  <pageSetup paperSize="9" scale="8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BF4F-B87C-407B-B458-4E275E0754E0}">
  <sheetPr>
    <pageSetUpPr fitToPage="1"/>
  </sheetPr>
  <dimension ref="B1:J201"/>
  <sheetViews>
    <sheetView zoomScale="87" zoomScaleNormal="100" zoomScaleSheetLayoutView="106" workbookViewId="0">
      <selection activeCell="I208" sqref="I208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3.6640625" bestFit="1" customWidth="1"/>
    <col min="7" max="7" width="16.1640625" style="31" customWidth="1"/>
    <col min="8" max="8" width="3.6640625" customWidth="1"/>
    <col min="9" max="9" width="14.5" customWidth="1"/>
  </cols>
  <sheetData>
    <row r="1" spans="2:7" ht="16" thickBot="1" x14ac:dyDescent="0.25"/>
    <row r="2" spans="2:7" ht="15" customHeight="1" x14ac:dyDescent="0.2">
      <c r="B2" s="244" t="s">
        <v>10</v>
      </c>
      <c r="C2" s="245"/>
      <c r="D2" s="245"/>
      <c r="E2" s="245"/>
      <c r="F2" s="245"/>
      <c r="G2" s="246"/>
    </row>
    <row r="3" spans="2:7" ht="15" customHeight="1" x14ac:dyDescent="0.2">
      <c r="B3" s="247"/>
      <c r="C3" s="248"/>
      <c r="D3" s="248"/>
      <c r="E3" s="248"/>
      <c r="F3" s="248"/>
      <c r="G3" s="249"/>
    </row>
    <row r="4" spans="2:7" ht="28.5" customHeight="1" x14ac:dyDescent="0.2">
      <c r="B4" s="250"/>
      <c r="C4" s="253" t="s">
        <v>31</v>
      </c>
      <c r="D4" s="254"/>
      <c r="E4" s="254"/>
      <c r="F4" s="254"/>
      <c r="G4" s="255"/>
    </row>
    <row r="5" spans="2:7" ht="28.25" customHeight="1" x14ac:dyDescent="0.2">
      <c r="B5" s="251"/>
      <c r="C5" s="256"/>
      <c r="D5" s="257"/>
      <c r="E5" s="257"/>
      <c r="F5" s="257"/>
      <c r="G5" s="258"/>
    </row>
    <row r="6" spans="2:7" ht="21" customHeight="1" x14ac:dyDescent="0.2">
      <c r="B6" s="252"/>
      <c r="C6" s="259"/>
      <c r="D6" s="260"/>
      <c r="E6" s="260"/>
      <c r="F6" s="260"/>
      <c r="G6" s="261"/>
    </row>
    <row r="7" spans="2:7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</row>
    <row r="8" spans="2:7" ht="15" customHeight="1" x14ac:dyDescent="0.2">
      <c r="B8" s="262"/>
      <c r="C8" s="263"/>
      <c r="D8" s="263"/>
      <c r="E8" s="263"/>
      <c r="F8" s="263"/>
      <c r="G8" s="264"/>
    </row>
    <row r="9" spans="2:7" ht="11.25" customHeight="1" x14ac:dyDescent="0.2">
      <c r="B9" s="262"/>
      <c r="C9" s="263"/>
      <c r="D9" s="263"/>
      <c r="E9" s="263"/>
      <c r="F9" s="263"/>
      <c r="G9" s="264"/>
    </row>
    <row r="10" spans="2:7" ht="14.25" customHeight="1" x14ac:dyDescent="0.2">
      <c r="B10" s="262"/>
      <c r="C10" s="263"/>
      <c r="D10" s="263"/>
      <c r="E10" s="263"/>
      <c r="F10" s="263"/>
      <c r="G10" s="264"/>
    </row>
    <row r="11" spans="2:7" ht="15" customHeight="1" x14ac:dyDescent="0.2">
      <c r="B11" s="1"/>
      <c r="C11" s="2"/>
      <c r="D11" s="2"/>
      <c r="E11" s="2"/>
      <c r="F11" s="2"/>
      <c r="G11" s="32"/>
    </row>
    <row r="12" spans="2:7" ht="15" customHeight="1" x14ac:dyDescent="0.2">
      <c r="B12" s="230"/>
      <c r="C12" s="231"/>
      <c r="D12" s="231"/>
      <c r="E12" s="231"/>
      <c r="F12" s="231"/>
      <c r="G12" s="232"/>
    </row>
    <row r="13" spans="2:7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</row>
    <row r="14" spans="2:7" ht="14" customHeight="1" x14ac:dyDescent="0.2">
      <c r="B14" s="276" t="str">
        <f>+PRESUPUESTO!B14</f>
        <v>1.2.4</v>
      </c>
      <c r="C14" s="236" t="str">
        <f>+PRESUPUESTO!C14</f>
        <v>Reinstalación de tapas en concreto reforzado</v>
      </c>
      <c r="D14" s="237"/>
      <c r="E14" s="237"/>
      <c r="F14" s="238"/>
      <c r="G14" s="242" t="s">
        <v>12</v>
      </c>
    </row>
    <row r="15" spans="2:7" ht="36.75" customHeight="1" x14ac:dyDescent="0.2">
      <c r="B15" s="235"/>
      <c r="C15" s="239"/>
      <c r="D15" s="240"/>
      <c r="E15" s="240"/>
      <c r="F15" s="241"/>
      <c r="G15" s="243"/>
    </row>
    <row r="16" spans="2:7" x14ac:dyDescent="0.2">
      <c r="B16" s="73"/>
      <c r="C16" s="74"/>
      <c r="D16" s="74"/>
      <c r="E16" s="74"/>
      <c r="F16" s="74"/>
      <c r="G16" s="91"/>
    </row>
    <row r="17" spans="2:7" x14ac:dyDescent="0.2">
      <c r="B17" s="60" t="s">
        <v>13</v>
      </c>
      <c r="C17" s="61"/>
      <c r="D17" s="75"/>
      <c r="E17" s="75"/>
      <c r="F17" s="75"/>
      <c r="G17" s="92"/>
    </row>
    <row r="18" spans="2:7" x14ac:dyDescent="0.2">
      <c r="B18" s="76" t="s">
        <v>14</v>
      </c>
      <c r="C18" s="77" t="s">
        <v>15</v>
      </c>
      <c r="D18" s="77" t="s">
        <v>16</v>
      </c>
      <c r="E18" s="77" t="s">
        <v>73</v>
      </c>
      <c r="F18" s="77" t="s">
        <v>27</v>
      </c>
      <c r="G18" s="78" t="s">
        <v>18</v>
      </c>
    </row>
    <row r="19" spans="2:7" x14ac:dyDescent="0.2">
      <c r="B19" s="62"/>
      <c r="C19" s="83"/>
      <c r="D19" s="93"/>
      <c r="E19" s="94"/>
      <c r="F19" s="84"/>
      <c r="G19" s="85"/>
    </row>
    <row r="20" spans="2:7" x14ac:dyDescent="0.2">
      <c r="B20" s="86"/>
      <c r="C20" s="66"/>
      <c r="D20" s="65"/>
      <c r="E20" s="63"/>
      <c r="F20" s="66"/>
      <c r="G20" s="85"/>
    </row>
    <row r="21" spans="2:7" x14ac:dyDescent="0.2">
      <c r="B21" s="79"/>
      <c r="C21" s="75"/>
      <c r="D21" s="75"/>
      <c r="E21" s="80"/>
      <c r="F21" s="81" t="s">
        <v>20</v>
      </c>
      <c r="G21" s="87">
        <f>ROUND(SUM(G19:G20),0)</f>
        <v>0</v>
      </c>
    </row>
    <row r="22" spans="2:7" x14ac:dyDescent="0.2">
      <c r="B22" s="60" t="s">
        <v>21</v>
      </c>
      <c r="C22" s="61"/>
      <c r="D22" s="61"/>
      <c r="E22" s="75"/>
      <c r="F22" s="75"/>
      <c r="G22" s="92"/>
    </row>
    <row r="23" spans="2:7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</row>
    <row r="24" spans="2:7" ht="13.5" customHeight="1" x14ac:dyDescent="0.2">
      <c r="B24" s="228"/>
      <c r="C24" s="229"/>
      <c r="D24" s="65"/>
      <c r="E24" s="63"/>
      <c r="F24" s="66"/>
      <c r="G24" s="85"/>
    </row>
    <row r="25" spans="2:7" x14ac:dyDescent="0.2">
      <c r="B25" s="223"/>
      <c r="C25" s="224"/>
      <c r="D25" s="65"/>
      <c r="E25" s="63"/>
      <c r="F25" s="66"/>
      <c r="G25" s="85"/>
    </row>
    <row r="26" spans="2:7" x14ac:dyDescent="0.2">
      <c r="B26" s="223"/>
      <c r="C26" s="224"/>
      <c r="D26" s="65"/>
      <c r="E26" s="63"/>
      <c r="F26" s="66"/>
      <c r="G26" s="85"/>
    </row>
    <row r="27" spans="2:7" x14ac:dyDescent="0.2">
      <c r="B27" s="79"/>
      <c r="C27" s="75"/>
      <c r="D27" s="75"/>
      <c r="E27" s="80"/>
      <c r="F27" s="81" t="s">
        <v>20</v>
      </c>
      <c r="G27" s="88">
        <f>ROUND(SUM(G24:G26),0)</f>
        <v>0</v>
      </c>
    </row>
    <row r="28" spans="2:7" x14ac:dyDescent="0.2">
      <c r="B28" s="60" t="s">
        <v>24</v>
      </c>
      <c r="C28" s="61"/>
      <c r="D28" s="61"/>
      <c r="E28" s="75"/>
      <c r="F28" s="75"/>
      <c r="G28" s="92"/>
    </row>
    <row r="29" spans="2:7" x14ac:dyDescent="0.2">
      <c r="B29" s="226" t="s">
        <v>14</v>
      </c>
      <c r="C29" s="227"/>
      <c r="D29" s="77" t="s">
        <v>76</v>
      </c>
      <c r="E29" s="77" t="s">
        <v>26</v>
      </c>
      <c r="F29" s="77" t="s">
        <v>77</v>
      </c>
      <c r="G29" s="95" t="s">
        <v>23</v>
      </c>
    </row>
    <row r="30" spans="2:7" x14ac:dyDescent="0.2">
      <c r="B30" s="223"/>
      <c r="C30" s="224"/>
      <c r="D30" s="65"/>
      <c r="E30" s="67"/>
      <c r="F30" s="66"/>
      <c r="G30" s="85">
        <f>+F30*E30</f>
        <v>0</v>
      </c>
    </row>
    <row r="31" spans="2:7" x14ac:dyDescent="0.2">
      <c r="B31" s="223"/>
      <c r="C31" s="224"/>
      <c r="D31" s="68"/>
      <c r="E31" s="69"/>
      <c r="F31" s="64"/>
      <c r="G31" s="85"/>
    </row>
    <row r="32" spans="2:7" x14ac:dyDescent="0.2">
      <c r="B32" s="79"/>
      <c r="C32" s="75"/>
      <c r="D32" s="75"/>
      <c r="E32" s="80"/>
      <c r="F32" s="81" t="s">
        <v>20</v>
      </c>
      <c r="G32" s="87">
        <f>ROUND(SUM(G30),0)</f>
        <v>0</v>
      </c>
    </row>
    <row r="33" spans="2:10" x14ac:dyDescent="0.2">
      <c r="B33" s="60" t="s">
        <v>28</v>
      </c>
      <c r="C33" s="61"/>
      <c r="D33" s="61"/>
      <c r="E33" s="75"/>
      <c r="F33" s="75"/>
      <c r="G33" s="92"/>
    </row>
    <row r="34" spans="2:10" x14ac:dyDescent="0.2">
      <c r="B34" s="225" t="s">
        <v>14</v>
      </c>
      <c r="C34" s="214" t="s">
        <v>15</v>
      </c>
      <c r="D34" s="214" t="s">
        <v>29</v>
      </c>
      <c r="E34" s="82" t="s">
        <v>32</v>
      </c>
      <c r="F34" s="214" t="s">
        <v>27</v>
      </c>
      <c r="G34" s="215" t="s">
        <v>23</v>
      </c>
      <c r="J34" t="s">
        <v>56</v>
      </c>
    </row>
    <row r="35" spans="2:10" x14ac:dyDescent="0.2">
      <c r="B35" s="225"/>
      <c r="C35" s="214"/>
      <c r="D35" s="214"/>
      <c r="E35" s="99">
        <v>1.8344</v>
      </c>
      <c r="F35" s="214"/>
      <c r="G35" s="215"/>
    </row>
    <row r="36" spans="2:10" x14ac:dyDescent="0.2">
      <c r="B36" s="70" t="s">
        <v>81</v>
      </c>
      <c r="C36" s="66">
        <v>2</v>
      </c>
      <c r="D36" s="71">
        <f>+'APU 1.2.2'!D36</f>
        <v>58364</v>
      </c>
      <c r="E36" s="71">
        <f>+D36*E35</f>
        <v>107062.9216</v>
      </c>
      <c r="F36" s="66">
        <v>25</v>
      </c>
      <c r="G36" s="89">
        <f>(C36*E36)/F36</f>
        <v>8565.0337280000003</v>
      </c>
    </row>
    <row r="37" spans="2:10" x14ac:dyDescent="0.2">
      <c r="B37" s="70"/>
      <c r="C37" s="66"/>
      <c r="D37" s="63"/>
      <c r="E37" s="63"/>
      <c r="F37" s="66"/>
      <c r="G37" s="89"/>
    </row>
    <row r="38" spans="2:10" x14ac:dyDescent="0.2">
      <c r="B38" s="60"/>
      <c r="C38" s="61"/>
      <c r="D38" s="61"/>
      <c r="E38" s="75"/>
      <c r="F38" s="81" t="s">
        <v>20</v>
      </c>
      <c r="G38" s="88">
        <f>ROUND(SUM(G36:G37),0)</f>
        <v>8565</v>
      </c>
    </row>
    <row r="39" spans="2:10" x14ac:dyDescent="0.2">
      <c r="B39" s="60"/>
      <c r="C39" s="61"/>
      <c r="D39" s="61"/>
      <c r="E39" s="75"/>
      <c r="F39" s="75"/>
      <c r="G39" s="92"/>
    </row>
    <row r="40" spans="2:10" x14ac:dyDescent="0.2">
      <c r="B40" s="79"/>
      <c r="C40" s="75"/>
      <c r="D40" s="75"/>
      <c r="E40" s="98" t="s">
        <v>30</v>
      </c>
      <c r="F40" s="96"/>
      <c r="G40" s="97">
        <f>ROUND(G21+G27+G32+G38,0)</f>
        <v>8565</v>
      </c>
    </row>
    <row r="41" spans="2:10" x14ac:dyDescent="0.2">
      <c r="B41" s="3"/>
      <c r="C41" s="4"/>
      <c r="D41" s="101"/>
      <c r="E41" s="101"/>
      <c r="F41" s="101"/>
      <c r="G41" s="102"/>
    </row>
    <row r="42" spans="2:10" x14ac:dyDescent="0.2">
      <c r="B42" s="103"/>
      <c r="C42" s="104"/>
      <c r="D42" s="104"/>
      <c r="E42" s="104"/>
      <c r="F42" s="105"/>
      <c r="G42" s="106"/>
    </row>
    <row r="43" spans="2:10" x14ac:dyDescent="0.2">
      <c r="B43" s="107"/>
      <c r="C43" s="108"/>
      <c r="D43" s="108"/>
      <c r="E43" s="108"/>
      <c r="F43" s="108"/>
      <c r="G43" s="109"/>
    </row>
    <row r="44" spans="2:10" x14ac:dyDescent="0.2">
      <c r="B44" s="216"/>
      <c r="C44" s="217"/>
      <c r="D44" s="217"/>
      <c r="E44" s="217"/>
      <c r="F44" s="217"/>
      <c r="G44" s="218"/>
    </row>
    <row r="45" spans="2:10" x14ac:dyDescent="0.2">
      <c r="B45" s="219"/>
      <c r="C45" s="220"/>
      <c r="D45" s="220"/>
      <c r="E45" s="220"/>
      <c r="F45" s="220"/>
      <c r="G45" s="221"/>
    </row>
    <row r="46" spans="2:10" ht="16" thickBot="1" x14ac:dyDescent="0.25">
      <c r="B46" s="110"/>
      <c r="C46" s="222"/>
      <c r="D46" s="222"/>
      <c r="E46" s="222"/>
      <c r="F46" s="111"/>
      <c r="G46" s="112"/>
    </row>
    <row r="53" spans="2:7" ht="16" thickBot="1" x14ac:dyDescent="0.25"/>
    <row r="54" spans="2:7" x14ac:dyDescent="0.2">
      <c r="B54" s="244" t="s">
        <v>10</v>
      </c>
      <c r="C54" s="245"/>
      <c r="D54" s="245"/>
      <c r="E54" s="245"/>
      <c r="F54" s="245"/>
      <c r="G54" s="246"/>
    </row>
    <row r="55" spans="2:7" x14ac:dyDescent="0.2">
      <c r="B55" s="247"/>
      <c r="C55" s="248"/>
      <c r="D55" s="248"/>
      <c r="E55" s="248"/>
      <c r="F55" s="248"/>
      <c r="G55" s="249"/>
    </row>
    <row r="56" spans="2:7" x14ac:dyDescent="0.2">
      <c r="B56" s="250"/>
      <c r="C56" s="253" t="s">
        <v>31</v>
      </c>
      <c r="D56" s="254"/>
      <c r="E56" s="254"/>
      <c r="F56" s="254"/>
      <c r="G56" s="255"/>
    </row>
    <row r="57" spans="2:7" x14ac:dyDescent="0.2">
      <c r="B57" s="251"/>
      <c r="C57" s="256"/>
      <c r="D57" s="257"/>
      <c r="E57" s="257"/>
      <c r="F57" s="257"/>
      <c r="G57" s="258"/>
    </row>
    <row r="58" spans="2:7" ht="32.5" customHeight="1" x14ac:dyDescent="0.2">
      <c r="B58" s="252"/>
      <c r="C58" s="259"/>
      <c r="D58" s="260"/>
      <c r="E58" s="260"/>
      <c r="F58" s="260"/>
      <c r="G58" s="261"/>
    </row>
    <row r="59" spans="2:7" x14ac:dyDescent="0.2">
      <c r="B59" s="262" t="s">
        <v>11</v>
      </c>
      <c r="C59" s="263" t="str">
        <f>+C7</f>
        <v>LIMPIEZA Y MATENIMIENTO DE BOX CULVERTS CON TAPAS, PARA EL MANEJO Y DRENAJE DE AGUAS PLUVIABLES, EN LA ZONA URBANA DEL MUNICIPIO DE LA APARTADA, CÓRDOBA.</v>
      </c>
      <c r="D59" s="263"/>
      <c r="E59" s="263"/>
      <c r="F59" s="263"/>
      <c r="G59" s="264"/>
    </row>
    <row r="60" spans="2:7" x14ac:dyDescent="0.2">
      <c r="B60" s="262"/>
      <c r="C60" s="263"/>
      <c r="D60" s="263"/>
      <c r="E60" s="263"/>
      <c r="F60" s="263"/>
      <c r="G60" s="264"/>
    </row>
    <row r="61" spans="2:7" x14ac:dyDescent="0.2">
      <c r="B61" s="262"/>
      <c r="C61" s="263"/>
      <c r="D61" s="263"/>
      <c r="E61" s="263"/>
      <c r="F61" s="263"/>
      <c r="G61" s="264"/>
    </row>
    <row r="62" spans="2:7" x14ac:dyDescent="0.2">
      <c r="B62" s="262"/>
      <c r="C62" s="263"/>
      <c r="D62" s="263"/>
      <c r="E62" s="263"/>
      <c r="F62" s="263"/>
      <c r="G62" s="264"/>
    </row>
    <row r="63" spans="2:7" x14ac:dyDescent="0.2">
      <c r="B63" s="1"/>
      <c r="C63" s="2"/>
      <c r="D63" s="2"/>
      <c r="E63" s="2"/>
      <c r="F63" s="2"/>
      <c r="G63" s="32"/>
    </row>
    <row r="64" spans="2:7" x14ac:dyDescent="0.2">
      <c r="B64" s="230"/>
      <c r="C64" s="231"/>
      <c r="D64" s="231"/>
      <c r="E64" s="231"/>
      <c r="F64" s="231"/>
      <c r="G64" s="232"/>
    </row>
    <row r="65" spans="2:7" x14ac:dyDescent="0.2">
      <c r="B65" s="72" t="s">
        <v>1</v>
      </c>
      <c r="C65" s="233" t="s">
        <v>2</v>
      </c>
      <c r="D65" s="233"/>
      <c r="E65" s="233"/>
      <c r="F65" s="233"/>
      <c r="G65" s="90" t="s">
        <v>12</v>
      </c>
    </row>
    <row r="66" spans="2:7" x14ac:dyDescent="0.2">
      <c r="B66" s="234" t="str">
        <f>+PRESUPUESTO!B27</f>
        <v>2.2.4</v>
      </c>
      <c r="C66" s="236" t="str">
        <f>+C14</f>
        <v>Reinstalación de tapas en concreto reforzado</v>
      </c>
      <c r="D66" s="237"/>
      <c r="E66" s="237"/>
      <c r="F66" s="238"/>
      <c r="G66" s="242" t="s">
        <v>12</v>
      </c>
    </row>
    <row r="67" spans="2:7" x14ac:dyDescent="0.2">
      <c r="B67" s="235"/>
      <c r="C67" s="239"/>
      <c r="D67" s="240"/>
      <c r="E67" s="240"/>
      <c r="F67" s="241"/>
      <c r="G67" s="243"/>
    </row>
    <row r="68" spans="2:7" x14ac:dyDescent="0.2">
      <c r="B68" s="73"/>
      <c r="C68" s="74"/>
      <c r="D68" s="74"/>
      <c r="E68" s="74"/>
      <c r="F68" s="74"/>
      <c r="G68" s="91"/>
    </row>
    <row r="69" spans="2:7" x14ac:dyDescent="0.2">
      <c r="B69" s="60" t="s">
        <v>13</v>
      </c>
      <c r="C69" s="61"/>
      <c r="D69" s="75"/>
      <c r="E69" s="75"/>
      <c r="F69" s="75"/>
      <c r="G69" s="92"/>
    </row>
    <row r="70" spans="2:7" x14ac:dyDescent="0.2">
      <c r="B70" s="76" t="s">
        <v>14</v>
      </c>
      <c r="C70" s="77" t="s">
        <v>15</v>
      </c>
      <c r="D70" s="77" t="s">
        <v>16</v>
      </c>
      <c r="E70" s="77" t="s">
        <v>73</v>
      </c>
      <c r="F70" s="77" t="s">
        <v>27</v>
      </c>
      <c r="G70" s="78" t="s">
        <v>18</v>
      </c>
    </row>
    <row r="71" spans="2:7" x14ac:dyDescent="0.2">
      <c r="B71" s="62"/>
      <c r="C71" s="83"/>
      <c r="D71" s="93"/>
      <c r="E71" s="94"/>
      <c r="F71" s="84"/>
      <c r="G71" s="85"/>
    </row>
    <row r="72" spans="2:7" x14ac:dyDescent="0.2">
      <c r="B72" s="86"/>
      <c r="C72" s="66"/>
      <c r="D72" s="65"/>
      <c r="E72" s="63"/>
      <c r="F72" s="66"/>
      <c r="G72" s="85"/>
    </row>
    <row r="73" spans="2:7" x14ac:dyDescent="0.2">
      <c r="B73" s="79"/>
      <c r="C73" s="75"/>
      <c r="D73" s="75"/>
      <c r="E73" s="80"/>
      <c r="F73" s="81" t="s">
        <v>20</v>
      </c>
      <c r="G73" s="87">
        <f>ROUND(SUM(G71:G72),0)</f>
        <v>0</v>
      </c>
    </row>
    <row r="74" spans="2:7" x14ac:dyDescent="0.2">
      <c r="B74" s="60" t="s">
        <v>21</v>
      </c>
      <c r="C74" s="61"/>
      <c r="D74" s="61"/>
      <c r="E74" s="75"/>
      <c r="F74" s="75"/>
      <c r="G74" s="92"/>
    </row>
    <row r="75" spans="2:7" x14ac:dyDescent="0.2">
      <c r="B75" s="226" t="s">
        <v>22</v>
      </c>
      <c r="C75" s="227"/>
      <c r="D75" s="77" t="s">
        <v>16</v>
      </c>
      <c r="E75" s="77" t="s">
        <v>18</v>
      </c>
      <c r="F75" s="77" t="s">
        <v>17</v>
      </c>
      <c r="G75" s="95" t="s">
        <v>23</v>
      </c>
    </row>
    <row r="76" spans="2:7" x14ac:dyDescent="0.2">
      <c r="B76" s="228"/>
      <c r="C76" s="229"/>
      <c r="D76" s="65"/>
      <c r="E76" s="63"/>
      <c r="F76" s="66"/>
      <c r="G76" s="85"/>
    </row>
    <row r="77" spans="2:7" x14ac:dyDescent="0.2">
      <c r="B77" s="223"/>
      <c r="C77" s="224"/>
      <c r="D77" s="65"/>
      <c r="E77" s="63"/>
      <c r="F77" s="66"/>
      <c r="G77" s="85"/>
    </row>
    <row r="78" spans="2:7" x14ac:dyDescent="0.2">
      <c r="B78" s="223"/>
      <c r="C78" s="224"/>
      <c r="D78" s="65"/>
      <c r="E78" s="63"/>
      <c r="F78" s="66"/>
      <c r="G78" s="85"/>
    </row>
    <row r="79" spans="2:7" x14ac:dyDescent="0.2">
      <c r="B79" s="79"/>
      <c r="C79" s="75"/>
      <c r="D79" s="75"/>
      <c r="E79" s="80"/>
      <c r="F79" s="81" t="s">
        <v>20</v>
      </c>
      <c r="G79" s="88">
        <f>ROUND(SUM(G76:G78),0)</f>
        <v>0</v>
      </c>
    </row>
    <row r="80" spans="2:7" x14ac:dyDescent="0.2">
      <c r="B80" s="60" t="s">
        <v>24</v>
      </c>
      <c r="C80" s="61"/>
      <c r="D80" s="61"/>
      <c r="E80" s="75"/>
      <c r="F80" s="75"/>
      <c r="G80" s="92"/>
    </row>
    <row r="81" spans="2:7" x14ac:dyDescent="0.2">
      <c r="B81" s="226" t="s">
        <v>14</v>
      </c>
      <c r="C81" s="227"/>
      <c r="D81" s="77" t="s">
        <v>76</v>
      </c>
      <c r="E81" s="77" t="s">
        <v>26</v>
      </c>
      <c r="F81" s="77" t="s">
        <v>77</v>
      </c>
      <c r="G81" s="95" t="s">
        <v>23</v>
      </c>
    </row>
    <row r="82" spans="2:7" x14ac:dyDescent="0.2">
      <c r="B82" s="223"/>
      <c r="C82" s="224"/>
      <c r="D82" s="65"/>
      <c r="E82" s="67"/>
      <c r="F82" s="66"/>
      <c r="G82" s="85">
        <f>+F82*E82</f>
        <v>0</v>
      </c>
    </row>
    <row r="83" spans="2:7" x14ac:dyDescent="0.2">
      <c r="B83" s="223"/>
      <c r="C83" s="224"/>
      <c r="D83" s="68"/>
      <c r="E83" s="69"/>
      <c r="F83" s="64"/>
      <c r="G83" s="85"/>
    </row>
    <row r="84" spans="2:7" x14ac:dyDescent="0.2">
      <c r="B84" s="79"/>
      <c r="C84" s="75"/>
      <c r="D84" s="75"/>
      <c r="E84" s="80"/>
      <c r="F84" s="81" t="s">
        <v>20</v>
      </c>
      <c r="G84" s="87">
        <f>ROUND(SUM(G82),0)</f>
        <v>0</v>
      </c>
    </row>
    <row r="85" spans="2:7" x14ac:dyDescent="0.2">
      <c r="B85" s="60" t="s">
        <v>28</v>
      </c>
      <c r="C85" s="61"/>
      <c r="D85" s="61"/>
      <c r="E85" s="75"/>
      <c r="F85" s="75"/>
      <c r="G85" s="92"/>
    </row>
    <row r="86" spans="2:7" x14ac:dyDescent="0.2">
      <c r="B86" s="225" t="s">
        <v>14</v>
      </c>
      <c r="C86" s="214" t="s">
        <v>15</v>
      </c>
      <c r="D86" s="214" t="s">
        <v>29</v>
      </c>
      <c r="E86" s="82" t="s">
        <v>32</v>
      </c>
      <c r="F86" s="214" t="s">
        <v>27</v>
      </c>
      <c r="G86" s="215" t="s">
        <v>23</v>
      </c>
    </row>
    <row r="87" spans="2:7" x14ac:dyDescent="0.2">
      <c r="B87" s="225"/>
      <c r="C87" s="214"/>
      <c r="D87" s="214"/>
      <c r="E87" s="99">
        <v>1.8344</v>
      </c>
      <c r="F87" s="214"/>
      <c r="G87" s="215"/>
    </row>
    <row r="88" spans="2:7" x14ac:dyDescent="0.2">
      <c r="B88" s="70" t="s">
        <v>81</v>
      </c>
      <c r="C88" s="66">
        <v>2</v>
      </c>
      <c r="D88" s="71">
        <f>+D36</f>
        <v>58364</v>
      </c>
      <c r="E88" s="71">
        <f>+D88*E87</f>
        <v>107062.9216</v>
      </c>
      <c r="F88" s="66">
        <v>25</v>
      </c>
      <c r="G88" s="89">
        <f>(C88*E88)/F88</f>
        <v>8565.0337280000003</v>
      </c>
    </row>
    <row r="89" spans="2:7" x14ac:dyDescent="0.2">
      <c r="B89" s="70"/>
      <c r="C89" s="66"/>
      <c r="D89" s="63"/>
      <c r="E89" s="63"/>
      <c r="F89" s="66"/>
      <c r="G89" s="89"/>
    </row>
    <row r="90" spans="2:7" x14ac:dyDescent="0.2">
      <c r="B90" s="60"/>
      <c r="C90" s="61"/>
      <c r="D90" s="61"/>
      <c r="E90" s="75"/>
      <c r="F90" s="81" t="s">
        <v>20</v>
      </c>
      <c r="G90" s="88">
        <f>ROUND(SUM(G88:G89),0)</f>
        <v>8565</v>
      </c>
    </row>
    <row r="91" spans="2:7" x14ac:dyDescent="0.2">
      <c r="B91" s="60"/>
      <c r="C91" s="61"/>
      <c r="D91" s="61"/>
      <c r="E91" s="75"/>
      <c r="F91" s="75"/>
      <c r="G91" s="92"/>
    </row>
    <row r="92" spans="2:7" x14ac:dyDescent="0.2">
      <c r="B92" s="79"/>
      <c r="C92" s="75"/>
      <c r="D92" s="75"/>
      <c r="E92" s="98" t="s">
        <v>30</v>
      </c>
      <c r="F92" s="96"/>
      <c r="G92" s="97">
        <f>ROUND(G73+G79+G84+G90,0)</f>
        <v>8565</v>
      </c>
    </row>
    <row r="93" spans="2:7" x14ac:dyDescent="0.2">
      <c r="B93" s="3"/>
      <c r="C93" s="4"/>
      <c r="D93" s="101"/>
      <c r="E93" s="101"/>
      <c r="F93" s="101"/>
      <c r="G93" s="102"/>
    </row>
    <row r="94" spans="2:7" x14ac:dyDescent="0.2">
      <c r="B94" s="103"/>
      <c r="C94" s="104"/>
      <c r="D94" s="104"/>
      <c r="E94" s="104"/>
      <c r="F94" s="105"/>
      <c r="G94" s="106"/>
    </row>
    <row r="95" spans="2:7" x14ac:dyDescent="0.2">
      <c r="B95" s="107"/>
      <c r="C95" s="108"/>
      <c r="D95" s="108"/>
      <c r="E95" s="108"/>
      <c r="F95" s="108"/>
      <c r="G95" s="109"/>
    </row>
    <row r="96" spans="2:7" x14ac:dyDescent="0.2">
      <c r="B96" s="216"/>
      <c r="C96" s="217"/>
      <c r="D96" s="217"/>
      <c r="E96" s="217"/>
      <c r="F96" s="217"/>
      <c r="G96" s="218"/>
    </row>
    <row r="97" spans="2:9" x14ac:dyDescent="0.2">
      <c r="B97" s="219"/>
      <c r="C97" s="220"/>
      <c r="D97" s="220"/>
      <c r="E97" s="220"/>
      <c r="F97" s="220"/>
      <c r="G97" s="221"/>
    </row>
    <row r="98" spans="2:9" ht="16" thickBot="1" x14ac:dyDescent="0.25">
      <c r="B98" s="110"/>
      <c r="C98" s="222"/>
      <c r="D98" s="222"/>
      <c r="E98" s="222"/>
      <c r="F98" s="111"/>
      <c r="G98" s="112"/>
      <c r="I98" t="s">
        <v>56</v>
      </c>
    </row>
    <row r="105" spans="2:9" ht="16" thickBot="1" x14ac:dyDescent="0.25"/>
    <row r="106" spans="2:9" x14ac:dyDescent="0.2">
      <c r="B106" s="244" t="s">
        <v>10</v>
      </c>
      <c r="C106" s="245"/>
      <c r="D106" s="245"/>
      <c r="E106" s="245"/>
      <c r="F106" s="245"/>
      <c r="G106" s="246"/>
    </row>
    <row r="107" spans="2:9" x14ac:dyDescent="0.2">
      <c r="B107" s="247"/>
      <c r="C107" s="248"/>
      <c r="D107" s="248"/>
      <c r="E107" s="248"/>
      <c r="F107" s="248"/>
      <c r="G107" s="249"/>
    </row>
    <row r="108" spans="2:9" x14ac:dyDescent="0.2">
      <c r="B108" s="250"/>
      <c r="C108" s="253" t="s">
        <v>31</v>
      </c>
      <c r="D108" s="254"/>
      <c r="E108" s="254"/>
      <c r="F108" s="254"/>
      <c r="G108" s="255"/>
    </row>
    <row r="109" spans="2:9" x14ac:dyDescent="0.2">
      <c r="B109" s="251"/>
      <c r="C109" s="256"/>
      <c r="D109" s="257"/>
      <c r="E109" s="257"/>
      <c r="F109" s="257"/>
      <c r="G109" s="258"/>
    </row>
    <row r="110" spans="2:9" ht="24.5" customHeight="1" x14ac:dyDescent="0.2">
      <c r="B110" s="252"/>
      <c r="C110" s="259"/>
      <c r="D110" s="260"/>
      <c r="E110" s="260"/>
      <c r="F110" s="260"/>
      <c r="G110" s="261"/>
    </row>
    <row r="111" spans="2:9" x14ac:dyDescent="0.2">
      <c r="B111" s="262" t="s">
        <v>11</v>
      </c>
      <c r="C111" s="263" t="str">
        <f>+C59</f>
        <v>LIMPIEZA Y MATENIMIENTO DE BOX CULVERTS CON TAPAS, PARA EL MANEJO Y DRENAJE DE AGUAS PLUVIABLES, EN LA ZONA URBANA DEL MUNICIPIO DE LA APARTADA, CÓRDOBA.</v>
      </c>
      <c r="D111" s="263"/>
      <c r="E111" s="263"/>
      <c r="F111" s="263"/>
      <c r="G111" s="264"/>
    </row>
    <row r="112" spans="2:9" x14ac:dyDescent="0.2">
      <c r="B112" s="262"/>
      <c r="C112" s="263"/>
      <c r="D112" s="263"/>
      <c r="E112" s="263"/>
      <c r="F112" s="263"/>
      <c r="G112" s="264"/>
    </row>
    <row r="113" spans="2:7" x14ac:dyDescent="0.2">
      <c r="B113" s="262"/>
      <c r="C113" s="263"/>
      <c r="D113" s="263"/>
      <c r="E113" s="263"/>
      <c r="F113" s="263"/>
      <c r="G113" s="264"/>
    </row>
    <row r="114" spans="2:7" x14ac:dyDescent="0.2">
      <c r="B114" s="262"/>
      <c r="C114" s="263"/>
      <c r="D114" s="263"/>
      <c r="E114" s="263"/>
      <c r="F114" s="263"/>
      <c r="G114" s="264"/>
    </row>
    <row r="115" spans="2:7" x14ac:dyDescent="0.2">
      <c r="B115" s="1"/>
      <c r="C115" s="2"/>
      <c r="D115" s="2"/>
      <c r="E115" s="2"/>
      <c r="F115" s="2"/>
      <c r="G115" s="32"/>
    </row>
    <row r="116" spans="2:7" x14ac:dyDescent="0.2">
      <c r="B116" s="230"/>
      <c r="C116" s="231"/>
      <c r="D116" s="231"/>
      <c r="E116" s="231"/>
      <c r="F116" s="231"/>
      <c r="G116" s="232"/>
    </row>
    <row r="117" spans="2:7" x14ac:dyDescent="0.2">
      <c r="B117" s="72" t="s">
        <v>1</v>
      </c>
      <c r="C117" s="233" t="s">
        <v>2</v>
      </c>
      <c r="D117" s="233"/>
      <c r="E117" s="233"/>
      <c r="F117" s="233"/>
      <c r="G117" s="90" t="s">
        <v>12</v>
      </c>
    </row>
    <row r="118" spans="2:7" x14ac:dyDescent="0.2">
      <c r="B118" s="234" t="str">
        <f>+PRESUPUESTO!B40</f>
        <v>3.2.4</v>
      </c>
      <c r="C118" s="236" t="str">
        <f>+C66</f>
        <v>Reinstalación de tapas en concreto reforzado</v>
      </c>
      <c r="D118" s="237"/>
      <c r="E118" s="237"/>
      <c r="F118" s="238"/>
      <c r="G118" s="242" t="s">
        <v>12</v>
      </c>
    </row>
    <row r="119" spans="2:7" x14ac:dyDescent="0.2">
      <c r="B119" s="235"/>
      <c r="C119" s="239"/>
      <c r="D119" s="240"/>
      <c r="E119" s="240"/>
      <c r="F119" s="241"/>
      <c r="G119" s="243"/>
    </row>
    <row r="120" spans="2:7" x14ac:dyDescent="0.2">
      <c r="B120" s="73"/>
      <c r="C120" s="74"/>
      <c r="D120" s="74"/>
      <c r="E120" s="74"/>
      <c r="F120" s="74"/>
      <c r="G120" s="91"/>
    </row>
    <row r="121" spans="2:7" x14ac:dyDescent="0.2">
      <c r="B121" s="60" t="s">
        <v>13</v>
      </c>
      <c r="C121" s="61"/>
      <c r="D121" s="75"/>
      <c r="E121" s="75"/>
      <c r="F121" s="75"/>
      <c r="G121" s="92"/>
    </row>
    <row r="122" spans="2:7" x14ac:dyDescent="0.2">
      <c r="B122" s="76" t="s">
        <v>14</v>
      </c>
      <c r="C122" s="77" t="s">
        <v>15</v>
      </c>
      <c r="D122" s="77" t="s">
        <v>16</v>
      </c>
      <c r="E122" s="77" t="s">
        <v>73</v>
      </c>
      <c r="F122" s="77" t="s">
        <v>27</v>
      </c>
      <c r="G122" s="78" t="s">
        <v>18</v>
      </c>
    </row>
    <row r="123" spans="2:7" x14ac:dyDescent="0.2">
      <c r="B123" s="62"/>
      <c r="C123" s="83"/>
      <c r="D123" s="93"/>
      <c r="E123" s="94"/>
      <c r="F123" s="84"/>
      <c r="G123" s="85"/>
    </row>
    <row r="124" spans="2:7" x14ac:dyDescent="0.2">
      <c r="B124" s="86"/>
      <c r="C124" s="66"/>
      <c r="D124" s="65"/>
      <c r="E124" s="63"/>
      <c r="F124" s="66"/>
      <c r="G124" s="85"/>
    </row>
    <row r="125" spans="2:7" x14ac:dyDescent="0.2">
      <c r="B125" s="79"/>
      <c r="C125" s="75"/>
      <c r="D125" s="75"/>
      <c r="E125" s="80"/>
      <c r="F125" s="81" t="s">
        <v>20</v>
      </c>
      <c r="G125" s="87">
        <f>ROUND(SUM(G123:G124),0)</f>
        <v>0</v>
      </c>
    </row>
    <row r="126" spans="2:7" x14ac:dyDescent="0.2">
      <c r="B126" s="60" t="s">
        <v>21</v>
      </c>
      <c r="C126" s="61"/>
      <c r="D126" s="61"/>
      <c r="E126" s="75"/>
      <c r="F126" s="75"/>
      <c r="G126" s="92"/>
    </row>
    <row r="127" spans="2:7" x14ac:dyDescent="0.2">
      <c r="B127" s="226" t="s">
        <v>22</v>
      </c>
      <c r="C127" s="227"/>
      <c r="D127" s="77" t="s">
        <v>16</v>
      </c>
      <c r="E127" s="77" t="s">
        <v>18</v>
      </c>
      <c r="F127" s="77" t="s">
        <v>17</v>
      </c>
      <c r="G127" s="95" t="s">
        <v>23</v>
      </c>
    </row>
    <row r="128" spans="2:7" x14ac:dyDescent="0.2">
      <c r="B128" s="228"/>
      <c r="C128" s="229"/>
      <c r="D128" s="65"/>
      <c r="E128" s="63"/>
      <c r="F128" s="66"/>
      <c r="G128" s="85"/>
    </row>
    <row r="129" spans="2:7" x14ac:dyDescent="0.2">
      <c r="B129" s="223"/>
      <c r="C129" s="224"/>
      <c r="D129" s="65"/>
      <c r="E129" s="63"/>
      <c r="F129" s="66"/>
      <c r="G129" s="85"/>
    </row>
    <row r="130" spans="2:7" x14ac:dyDescent="0.2">
      <c r="B130" s="223"/>
      <c r="C130" s="224"/>
      <c r="D130" s="65"/>
      <c r="E130" s="63"/>
      <c r="F130" s="66"/>
      <c r="G130" s="85"/>
    </row>
    <row r="131" spans="2:7" x14ac:dyDescent="0.2">
      <c r="B131" s="79"/>
      <c r="C131" s="75"/>
      <c r="D131" s="75"/>
      <c r="E131" s="80"/>
      <c r="F131" s="81" t="s">
        <v>20</v>
      </c>
      <c r="G131" s="88">
        <f>ROUND(SUM(G128:G130),0)</f>
        <v>0</v>
      </c>
    </row>
    <row r="132" spans="2:7" x14ac:dyDescent="0.2">
      <c r="B132" s="60" t="s">
        <v>24</v>
      </c>
      <c r="C132" s="61"/>
      <c r="D132" s="61"/>
      <c r="E132" s="75"/>
      <c r="F132" s="75"/>
      <c r="G132" s="92"/>
    </row>
    <row r="133" spans="2:7" x14ac:dyDescent="0.2">
      <c r="B133" s="226" t="s">
        <v>14</v>
      </c>
      <c r="C133" s="227"/>
      <c r="D133" s="77" t="s">
        <v>76</v>
      </c>
      <c r="E133" s="77" t="s">
        <v>26</v>
      </c>
      <c r="F133" s="77" t="s">
        <v>77</v>
      </c>
      <c r="G133" s="95" t="s">
        <v>23</v>
      </c>
    </row>
    <row r="134" spans="2:7" x14ac:dyDescent="0.2">
      <c r="B134" s="223"/>
      <c r="C134" s="224"/>
      <c r="D134" s="65"/>
      <c r="E134" s="67"/>
      <c r="F134" s="66"/>
      <c r="G134" s="85">
        <f>+F134*E134</f>
        <v>0</v>
      </c>
    </row>
    <row r="135" spans="2:7" x14ac:dyDescent="0.2">
      <c r="B135" s="223"/>
      <c r="C135" s="224"/>
      <c r="D135" s="68"/>
      <c r="E135" s="69"/>
      <c r="F135" s="64"/>
      <c r="G135" s="85"/>
    </row>
    <row r="136" spans="2:7" x14ac:dyDescent="0.2">
      <c r="B136" s="79"/>
      <c r="C136" s="75"/>
      <c r="D136" s="75"/>
      <c r="E136" s="80"/>
      <c r="F136" s="81" t="s">
        <v>20</v>
      </c>
      <c r="G136" s="87">
        <f>ROUND(SUM(G134),0)</f>
        <v>0</v>
      </c>
    </row>
    <row r="137" spans="2:7" x14ac:dyDescent="0.2">
      <c r="B137" s="60" t="s">
        <v>28</v>
      </c>
      <c r="C137" s="61"/>
      <c r="D137" s="61"/>
      <c r="E137" s="75"/>
      <c r="F137" s="75"/>
      <c r="G137" s="92"/>
    </row>
    <row r="138" spans="2:7" x14ac:dyDescent="0.2">
      <c r="B138" s="225" t="s">
        <v>14</v>
      </c>
      <c r="C138" s="214" t="s">
        <v>15</v>
      </c>
      <c r="D138" s="214" t="s">
        <v>29</v>
      </c>
      <c r="E138" s="82" t="s">
        <v>32</v>
      </c>
      <c r="F138" s="214" t="s">
        <v>27</v>
      </c>
      <c r="G138" s="215" t="s">
        <v>23</v>
      </c>
    </row>
    <row r="139" spans="2:7" x14ac:dyDescent="0.2">
      <c r="B139" s="225"/>
      <c r="C139" s="214"/>
      <c r="D139" s="214"/>
      <c r="E139" s="99">
        <v>1.8344</v>
      </c>
      <c r="F139" s="214"/>
      <c r="G139" s="215"/>
    </row>
    <row r="140" spans="2:7" x14ac:dyDescent="0.2">
      <c r="B140" s="70" t="s">
        <v>81</v>
      </c>
      <c r="C140" s="66">
        <v>2</v>
      </c>
      <c r="D140" s="71">
        <f>+D88</f>
        <v>58364</v>
      </c>
      <c r="E140" s="71">
        <f>+D140*E139</f>
        <v>107062.9216</v>
      </c>
      <c r="F140" s="66">
        <v>25</v>
      </c>
      <c r="G140" s="89">
        <f>(C140*E140)/F140</f>
        <v>8565.0337280000003</v>
      </c>
    </row>
    <row r="141" spans="2:7" x14ac:dyDescent="0.2">
      <c r="B141" s="70"/>
      <c r="C141" s="66"/>
      <c r="D141" s="63"/>
      <c r="E141" s="63"/>
      <c r="F141" s="66"/>
      <c r="G141" s="89"/>
    </row>
    <row r="142" spans="2:7" x14ac:dyDescent="0.2">
      <c r="B142" s="60"/>
      <c r="C142" s="61"/>
      <c r="D142" s="61"/>
      <c r="E142" s="75"/>
      <c r="F142" s="81" t="s">
        <v>20</v>
      </c>
      <c r="G142" s="88">
        <f>ROUND(SUM(G140:G141),0)</f>
        <v>8565</v>
      </c>
    </row>
    <row r="143" spans="2:7" x14ac:dyDescent="0.2">
      <c r="B143" s="60"/>
      <c r="C143" s="61"/>
      <c r="D143" s="61"/>
      <c r="E143" s="75"/>
      <c r="F143" s="75"/>
      <c r="G143" s="92"/>
    </row>
    <row r="144" spans="2:7" x14ac:dyDescent="0.2">
      <c r="B144" s="79"/>
      <c r="C144" s="75"/>
      <c r="D144" s="75"/>
      <c r="E144" s="98" t="s">
        <v>30</v>
      </c>
      <c r="F144" s="96"/>
      <c r="G144" s="97">
        <f>ROUND(G125+G131+G136+G142,0)</f>
        <v>8565</v>
      </c>
    </row>
    <row r="145" spans="2:7" x14ac:dyDescent="0.2">
      <c r="B145" s="3"/>
      <c r="C145" s="4"/>
      <c r="D145" s="101"/>
      <c r="E145" s="101"/>
      <c r="F145" s="101"/>
      <c r="G145" s="102"/>
    </row>
    <row r="146" spans="2:7" x14ac:dyDescent="0.2">
      <c r="B146" s="103"/>
      <c r="C146" s="104"/>
      <c r="D146" s="104"/>
      <c r="E146" s="104"/>
      <c r="F146" s="105"/>
      <c r="G146" s="106"/>
    </row>
    <row r="147" spans="2:7" x14ac:dyDescent="0.2">
      <c r="B147" s="107"/>
      <c r="C147" s="108"/>
      <c r="D147" s="108"/>
      <c r="E147" s="108"/>
      <c r="F147" s="108"/>
      <c r="G147" s="109"/>
    </row>
    <row r="148" spans="2:7" x14ac:dyDescent="0.2">
      <c r="B148" s="216"/>
      <c r="C148" s="217"/>
      <c r="D148" s="217"/>
      <c r="E148" s="217"/>
      <c r="F148" s="217"/>
      <c r="G148" s="218"/>
    </row>
    <row r="149" spans="2:7" x14ac:dyDescent="0.2">
      <c r="B149" s="219"/>
      <c r="C149" s="220"/>
      <c r="D149" s="220"/>
      <c r="E149" s="220"/>
      <c r="F149" s="220"/>
      <c r="G149" s="221"/>
    </row>
    <row r="150" spans="2:7" ht="16" thickBot="1" x14ac:dyDescent="0.25">
      <c r="B150" s="110"/>
      <c r="C150" s="222"/>
      <c r="D150" s="222"/>
      <c r="E150" s="222"/>
      <c r="F150" s="111"/>
      <c r="G150" s="112"/>
    </row>
    <row r="156" spans="2:7" ht="16" thickBot="1" x14ac:dyDescent="0.25"/>
    <row r="157" spans="2:7" x14ac:dyDescent="0.2">
      <c r="B157" s="244" t="s">
        <v>10</v>
      </c>
      <c r="C157" s="245"/>
      <c r="D157" s="245"/>
      <c r="E157" s="245"/>
      <c r="F157" s="245"/>
      <c r="G157" s="246"/>
    </row>
    <row r="158" spans="2:7" x14ac:dyDescent="0.2">
      <c r="B158" s="247"/>
      <c r="C158" s="248"/>
      <c r="D158" s="248"/>
      <c r="E158" s="248"/>
      <c r="F158" s="248"/>
      <c r="G158" s="249"/>
    </row>
    <row r="159" spans="2:7" x14ac:dyDescent="0.2">
      <c r="B159" s="250"/>
      <c r="C159" s="253" t="s">
        <v>31</v>
      </c>
      <c r="D159" s="254"/>
      <c r="E159" s="254"/>
      <c r="F159" s="254"/>
      <c r="G159" s="255"/>
    </row>
    <row r="160" spans="2:7" x14ac:dyDescent="0.2">
      <c r="B160" s="251"/>
      <c r="C160" s="256"/>
      <c r="D160" s="257"/>
      <c r="E160" s="257"/>
      <c r="F160" s="257"/>
      <c r="G160" s="258"/>
    </row>
    <row r="161" spans="2:7" ht="25.25" customHeight="1" x14ac:dyDescent="0.2">
      <c r="B161" s="252"/>
      <c r="C161" s="259"/>
      <c r="D161" s="260"/>
      <c r="E161" s="260"/>
      <c r="F161" s="260"/>
      <c r="G161" s="261"/>
    </row>
    <row r="162" spans="2:7" x14ac:dyDescent="0.2">
      <c r="B162" s="262" t="s">
        <v>11</v>
      </c>
      <c r="C162" s="263" t="str">
        <f>+C111</f>
        <v>LIMPIEZA Y MATENIMIENTO DE BOX CULVERTS CON TAPAS, PARA EL MANEJO Y DRENAJE DE AGUAS PLUVIABLES, EN LA ZONA URBANA DEL MUNICIPIO DE LA APARTADA, CÓRDOBA.</v>
      </c>
      <c r="D162" s="263"/>
      <c r="E162" s="263"/>
      <c r="F162" s="263"/>
      <c r="G162" s="264"/>
    </row>
    <row r="163" spans="2:7" x14ac:dyDescent="0.2">
      <c r="B163" s="262"/>
      <c r="C163" s="263"/>
      <c r="D163" s="263"/>
      <c r="E163" s="263"/>
      <c r="F163" s="263"/>
      <c r="G163" s="264"/>
    </row>
    <row r="164" spans="2:7" x14ac:dyDescent="0.2">
      <c r="B164" s="262"/>
      <c r="C164" s="263"/>
      <c r="D164" s="263"/>
      <c r="E164" s="263"/>
      <c r="F164" s="263"/>
      <c r="G164" s="264"/>
    </row>
    <row r="165" spans="2:7" x14ac:dyDescent="0.2">
      <c r="B165" s="262"/>
      <c r="C165" s="263"/>
      <c r="D165" s="263"/>
      <c r="E165" s="263"/>
      <c r="F165" s="263"/>
      <c r="G165" s="264"/>
    </row>
    <row r="166" spans="2:7" x14ac:dyDescent="0.2">
      <c r="B166" s="1"/>
      <c r="C166" s="2"/>
      <c r="D166" s="2"/>
      <c r="E166" s="2"/>
      <c r="F166" s="2"/>
      <c r="G166" s="32"/>
    </row>
    <row r="167" spans="2:7" x14ac:dyDescent="0.2">
      <c r="B167" s="230"/>
      <c r="C167" s="231"/>
      <c r="D167" s="231"/>
      <c r="E167" s="231"/>
      <c r="F167" s="231"/>
      <c r="G167" s="232"/>
    </row>
    <row r="168" spans="2:7" x14ac:dyDescent="0.2">
      <c r="B168" s="72" t="s">
        <v>1</v>
      </c>
      <c r="C168" s="233" t="s">
        <v>2</v>
      </c>
      <c r="D168" s="233"/>
      <c r="E168" s="233"/>
      <c r="F168" s="233"/>
      <c r="G168" s="90" t="s">
        <v>12</v>
      </c>
    </row>
    <row r="169" spans="2:7" x14ac:dyDescent="0.2">
      <c r="B169" s="234" t="str">
        <f>+PRESUPUESTO!B53</f>
        <v>4.2.4</v>
      </c>
      <c r="C169" s="236" t="str">
        <f>+C118</f>
        <v>Reinstalación de tapas en concreto reforzado</v>
      </c>
      <c r="D169" s="237"/>
      <c r="E169" s="237"/>
      <c r="F169" s="238"/>
      <c r="G169" s="242" t="s">
        <v>12</v>
      </c>
    </row>
    <row r="170" spans="2:7" x14ac:dyDescent="0.2">
      <c r="B170" s="235"/>
      <c r="C170" s="239"/>
      <c r="D170" s="240"/>
      <c r="E170" s="240"/>
      <c r="F170" s="241"/>
      <c r="G170" s="243"/>
    </row>
    <row r="171" spans="2:7" x14ac:dyDescent="0.2">
      <c r="B171" s="73"/>
      <c r="C171" s="74"/>
      <c r="D171" s="74"/>
      <c r="E171" s="74"/>
      <c r="F171" s="74"/>
      <c r="G171" s="91"/>
    </row>
    <row r="172" spans="2:7" x14ac:dyDescent="0.2">
      <c r="B172" s="60" t="s">
        <v>13</v>
      </c>
      <c r="C172" s="61"/>
      <c r="D172" s="75"/>
      <c r="E172" s="75"/>
      <c r="F172" s="75"/>
      <c r="G172" s="92"/>
    </row>
    <row r="173" spans="2:7" x14ac:dyDescent="0.2">
      <c r="B173" s="76" t="s">
        <v>14</v>
      </c>
      <c r="C173" s="77" t="s">
        <v>15</v>
      </c>
      <c r="D173" s="77" t="s">
        <v>16</v>
      </c>
      <c r="E173" s="77" t="s">
        <v>73</v>
      </c>
      <c r="F173" s="77" t="s">
        <v>27</v>
      </c>
      <c r="G173" s="78" t="s">
        <v>18</v>
      </c>
    </row>
    <row r="174" spans="2:7" x14ac:dyDescent="0.2">
      <c r="B174" s="62"/>
      <c r="C174" s="83"/>
      <c r="D174" s="93"/>
      <c r="E174" s="94"/>
      <c r="F174" s="84"/>
      <c r="G174" s="85"/>
    </row>
    <row r="175" spans="2:7" x14ac:dyDescent="0.2">
      <c r="B175" s="86"/>
      <c r="C175" s="66"/>
      <c r="D175" s="65"/>
      <c r="E175" s="63"/>
      <c r="F175" s="66"/>
      <c r="G175" s="85"/>
    </row>
    <row r="176" spans="2:7" x14ac:dyDescent="0.2">
      <c r="B176" s="79"/>
      <c r="C176" s="75"/>
      <c r="D176" s="75"/>
      <c r="E176" s="80"/>
      <c r="F176" s="81" t="s">
        <v>20</v>
      </c>
      <c r="G176" s="87">
        <f>ROUND(SUM(G174:G175),0)</f>
        <v>0</v>
      </c>
    </row>
    <row r="177" spans="2:7" x14ac:dyDescent="0.2">
      <c r="B177" s="60" t="s">
        <v>21</v>
      </c>
      <c r="C177" s="61"/>
      <c r="D177" s="61"/>
      <c r="E177" s="75"/>
      <c r="F177" s="75"/>
      <c r="G177" s="92"/>
    </row>
    <row r="178" spans="2:7" x14ac:dyDescent="0.2">
      <c r="B178" s="226" t="s">
        <v>22</v>
      </c>
      <c r="C178" s="227"/>
      <c r="D178" s="77" t="s">
        <v>16</v>
      </c>
      <c r="E178" s="77" t="s">
        <v>18</v>
      </c>
      <c r="F178" s="77" t="s">
        <v>17</v>
      </c>
      <c r="G178" s="95" t="s">
        <v>23</v>
      </c>
    </row>
    <row r="179" spans="2:7" x14ac:dyDescent="0.2">
      <c r="B179" s="228"/>
      <c r="C179" s="229"/>
      <c r="D179" s="65"/>
      <c r="E179" s="63"/>
      <c r="F179" s="66"/>
      <c r="G179" s="85"/>
    </row>
    <row r="180" spans="2:7" x14ac:dyDescent="0.2">
      <c r="B180" s="223"/>
      <c r="C180" s="224"/>
      <c r="D180" s="65"/>
      <c r="E180" s="63"/>
      <c r="F180" s="66"/>
      <c r="G180" s="85"/>
    </row>
    <row r="181" spans="2:7" x14ac:dyDescent="0.2">
      <c r="B181" s="223"/>
      <c r="C181" s="224"/>
      <c r="D181" s="65"/>
      <c r="E181" s="63"/>
      <c r="F181" s="66"/>
      <c r="G181" s="85"/>
    </row>
    <row r="182" spans="2:7" x14ac:dyDescent="0.2">
      <c r="B182" s="79"/>
      <c r="C182" s="75"/>
      <c r="D182" s="75"/>
      <c r="E182" s="80"/>
      <c r="F182" s="81" t="s">
        <v>20</v>
      </c>
      <c r="G182" s="88">
        <f>ROUND(SUM(G179:G181),0)</f>
        <v>0</v>
      </c>
    </row>
    <row r="183" spans="2:7" x14ac:dyDescent="0.2">
      <c r="B183" s="60" t="s">
        <v>24</v>
      </c>
      <c r="C183" s="61"/>
      <c r="D183" s="61"/>
      <c r="E183" s="75"/>
      <c r="F183" s="75"/>
      <c r="G183" s="92"/>
    </row>
    <row r="184" spans="2:7" x14ac:dyDescent="0.2">
      <c r="B184" s="226" t="s">
        <v>14</v>
      </c>
      <c r="C184" s="227"/>
      <c r="D184" s="77" t="s">
        <v>76</v>
      </c>
      <c r="E184" s="77" t="s">
        <v>26</v>
      </c>
      <c r="F184" s="77" t="s">
        <v>77</v>
      </c>
      <c r="G184" s="95" t="s">
        <v>23</v>
      </c>
    </row>
    <row r="185" spans="2:7" x14ac:dyDescent="0.2">
      <c r="B185" s="223"/>
      <c r="C185" s="224"/>
      <c r="D185" s="65"/>
      <c r="E185" s="67"/>
      <c r="F185" s="66"/>
      <c r="G185" s="85">
        <f>+F185*E185</f>
        <v>0</v>
      </c>
    </row>
    <row r="186" spans="2:7" x14ac:dyDescent="0.2">
      <c r="B186" s="223"/>
      <c r="C186" s="224"/>
      <c r="D186" s="68"/>
      <c r="E186" s="69"/>
      <c r="F186" s="64"/>
      <c r="G186" s="85"/>
    </row>
    <row r="187" spans="2:7" x14ac:dyDescent="0.2">
      <c r="B187" s="79"/>
      <c r="C187" s="75"/>
      <c r="D187" s="75"/>
      <c r="E187" s="80"/>
      <c r="F187" s="81" t="s">
        <v>20</v>
      </c>
      <c r="G187" s="87">
        <f>ROUND(SUM(G185),0)</f>
        <v>0</v>
      </c>
    </row>
    <row r="188" spans="2:7" x14ac:dyDescent="0.2">
      <c r="B188" s="60" t="s">
        <v>28</v>
      </c>
      <c r="C188" s="61"/>
      <c r="D188" s="61"/>
      <c r="E188" s="75"/>
      <c r="F188" s="75"/>
      <c r="G188" s="92"/>
    </row>
    <row r="189" spans="2:7" x14ac:dyDescent="0.2">
      <c r="B189" s="225" t="s">
        <v>14</v>
      </c>
      <c r="C189" s="214" t="s">
        <v>15</v>
      </c>
      <c r="D189" s="214" t="s">
        <v>29</v>
      </c>
      <c r="E189" s="82" t="s">
        <v>32</v>
      </c>
      <c r="F189" s="214" t="s">
        <v>27</v>
      </c>
      <c r="G189" s="215" t="s">
        <v>23</v>
      </c>
    </row>
    <row r="190" spans="2:7" x14ac:dyDescent="0.2">
      <c r="B190" s="225"/>
      <c r="C190" s="214"/>
      <c r="D190" s="214"/>
      <c r="E190" s="99">
        <v>1.8344</v>
      </c>
      <c r="F190" s="214"/>
      <c r="G190" s="215"/>
    </row>
    <row r="191" spans="2:7" x14ac:dyDescent="0.2">
      <c r="B191" s="70" t="s">
        <v>81</v>
      </c>
      <c r="C191" s="66">
        <v>2</v>
      </c>
      <c r="D191" s="71">
        <f>+D140</f>
        <v>58364</v>
      </c>
      <c r="E191" s="71">
        <f>+D191*E190</f>
        <v>107062.9216</v>
      </c>
      <c r="F191" s="66">
        <v>25</v>
      </c>
      <c r="G191" s="89">
        <f>(C191*E191)/F191</f>
        <v>8565.0337280000003</v>
      </c>
    </row>
    <row r="192" spans="2:7" x14ac:dyDescent="0.2">
      <c r="B192" s="70"/>
      <c r="C192" s="66"/>
      <c r="D192" s="63"/>
      <c r="E192" s="63"/>
      <c r="F192" s="66"/>
      <c r="G192" s="89"/>
    </row>
    <row r="193" spans="2:7" x14ac:dyDescent="0.2">
      <c r="B193" s="60"/>
      <c r="C193" s="61"/>
      <c r="D193" s="61"/>
      <c r="E193" s="75"/>
      <c r="F193" s="81" t="s">
        <v>20</v>
      </c>
      <c r="G193" s="88">
        <f>ROUND(SUM(G191:G192),0)</f>
        <v>8565</v>
      </c>
    </row>
    <row r="194" spans="2:7" x14ac:dyDescent="0.2">
      <c r="B194" s="60"/>
      <c r="C194" s="61"/>
      <c r="D194" s="61"/>
      <c r="E194" s="75"/>
      <c r="F194" s="75"/>
      <c r="G194" s="92"/>
    </row>
    <row r="195" spans="2:7" x14ac:dyDescent="0.2">
      <c r="B195" s="79"/>
      <c r="C195" s="75"/>
      <c r="D195" s="75"/>
      <c r="E195" s="98" t="s">
        <v>30</v>
      </c>
      <c r="F195" s="96"/>
      <c r="G195" s="97">
        <f>ROUND(G176+G182+G187+G193,0)</f>
        <v>8565</v>
      </c>
    </row>
    <row r="196" spans="2:7" x14ac:dyDescent="0.2">
      <c r="B196" s="3"/>
      <c r="C196" s="4"/>
      <c r="D196" s="101"/>
      <c r="E196" s="101"/>
      <c r="F196" s="101"/>
      <c r="G196" s="102"/>
    </row>
    <row r="197" spans="2:7" x14ac:dyDescent="0.2">
      <c r="B197" s="103"/>
      <c r="C197" s="104"/>
      <c r="D197" s="104"/>
      <c r="E197" s="104"/>
      <c r="F197" s="105"/>
      <c r="G197" s="106"/>
    </row>
    <row r="198" spans="2:7" x14ac:dyDescent="0.2">
      <c r="B198" s="107"/>
      <c r="C198" s="108"/>
      <c r="D198" s="108"/>
      <c r="E198" s="108"/>
      <c r="F198" s="108"/>
      <c r="G198" s="109"/>
    </row>
    <row r="199" spans="2:7" x14ac:dyDescent="0.2">
      <c r="B199" s="216"/>
      <c r="C199" s="217"/>
      <c r="D199" s="217"/>
      <c r="E199" s="217"/>
      <c r="F199" s="217"/>
      <c r="G199" s="218"/>
    </row>
    <row r="200" spans="2:7" x14ac:dyDescent="0.2">
      <c r="B200" s="219"/>
      <c r="C200" s="220"/>
      <c r="D200" s="220"/>
      <c r="E200" s="220"/>
      <c r="F200" s="220"/>
      <c r="G200" s="221"/>
    </row>
    <row r="201" spans="2:7" ht="16" thickBot="1" x14ac:dyDescent="0.25">
      <c r="B201" s="110"/>
      <c r="C201" s="222"/>
      <c r="D201" s="222"/>
      <c r="E201" s="222"/>
      <c r="F201" s="111"/>
      <c r="G201" s="112"/>
    </row>
  </sheetData>
  <mergeCells count="100">
    <mergeCell ref="F34:F35"/>
    <mergeCell ref="G34:G35"/>
    <mergeCell ref="B44:G44"/>
    <mergeCell ref="B45:G45"/>
    <mergeCell ref="C46:E46"/>
    <mergeCell ref="B34:B35"/>
    <mergeCell ref="C34:C35"/>
    <mergeCell ref="D34:D35"/>
    <mergeCell ref="B25:C25"/>
    <mergeCell ref="B26:C26"/>
    <mergeCell ref="B29:C29"/>
    <mergeCell ref="B30:C30"/>
    <mergeCell ref="B31:C31"/>
    <mergeCell ref="B24:C24"/>
    <mergeCell ref="B2:G3"/>
    <mergeCell ref="B4:B6"/>
    <mergeCell ref="C4:G6"/>
    <mergeCell ref="B7:B10"/>
    <mergeCell ref="C7:G10"/>
    <mergeCell ref="B12:G12"/>
    <mergeCell ref="C13:F13"/>
    <mergeCell ref="B14:B15"/>
    <mergeCell ref="C14:F15"/>
    <mergeCell ref="G14:G15"/>
    <mergeCell ref="B23:C23"/>
    <mergeCell ref="B54:G55"/>
    <mergeCell ref="B56:B58"/>
    <mergeCell ref="C56:G58"/>
    <mergeCell ref="B59:B62"/>
    <mergeCell ref="C59:G62"/>
    <mergeCell ref="B64:G64"/>
    <mergeCell ref="C65:F65"/>
    <mergeCell ref="B66:B67"/>
    <mergeCell ref="C66:F67"/>
    <mergeCell ref="G66:G67"/>
    <mergeCell ref="B75:C75"/>
    <mergeCell ref="B76:C76"/>
    <mergeCell ref="B77:C77"/>
    <mergeCell ref="B78:C78"/>
    <mergeCell ref="B81:C81"/>
    <mergeCell ref="B82:C82"/>
    <mergeCell ref="B83:C83"/>
    <mergeCell ref="B86:B87"/>
    <mergeCell ref="C86:C87"/>
    <mergeCell ref="D86:D87"/>
    <mergeCell ref="F86:F87"/>
    <mergeCell ref="G86:G87"/>
    <mergeCell ref="B96:G96"/>
    <mergeCell ref="B97:G97"/>
    <mergeCell ref="C98:E98"/>
    <mergeCell ref="B106:G107"/>
    <mergeCell ref="B108:B110"/>
    <mergeCell ref="C108:G110"/>
    <mergeCell ref="B111:B114"/>
    <mergeCell ref="C111:G114"/>
    <mergeCell ref="B116:G116"/>
    <mergeCell ref="C117:F117"/>
    <mergeCell ref="B118:B119"/>
    <mergeCell ref="C118:F119"/>
    <mergeCell ref="G118:G119"/>
    <mergeCell ref="B127:C127"/>
    <mergeCell ref="B128:C128"/>
    <mergeCell ref="B129:C129"/>
    <mergeCell ref="B130:C130"/>
    <mergeCell ref="B133:C133"/>
    <mergeCell ref="B134:C134"/>
    <mergeCell ref="B135:C135"/>
    <mergeCell ref="B138:B139"/>
    <mergeCell ref="C138:C139"/>
    <mergeCell ref="D138:D139"/>
    <mergeCell ref="F138:F139"/>
    <mergeCell ref="G138:G139"/>
    <mergeCell ref="B148:G148"/>
    <mergeCell ref="B149:G149"/>
    <mergeCell ref="C150:E150"/>
    <mergeCell ref="B157:G158"/>
    <mergeCell ref="B159:B161"/>
    <mergeCell ref="C159:G161"/>
    <mergeCell ref="B162:B165"/>
    <mergeCell ref="C162:G165"/>
    <mergeCell ref="B167:G167"/>
    <mergeCell ref="C168:F168"/>
    <mergeCell ref="B169:B170"/>
    <mergeCell ref="C169:F170"/>
    <mergeCell ref="G169:G170"/>
    <mergeCell ref="B178:C178"/>
    <mergeCell ref="B179:C179"/>
    <mergeCell ref="B180:C180"/>
    <mergeCell ref="B181:C181"/>
    <mergeCell ref="B184:C184"/>
    <mergeCell ref="B185:C185"/>
    <mergeCell ref="B186:C186"/>
    <mergeCell ref="B189:B190"/>
    <mergeCell ref="C189:C190"/>
    <mergeCell ref="D189:D190"/>
    <mergeCell ref="F189:F190"/>
    <mergeCell ref="G189:G190"/>
    <mergeCell ref="B199:G199"/>
    <mergeCell ref="B200:G200"/>
    <mergeCell ref="C201:E201"/>
  </mergeCells>
  <pageMargins left="0.7" right="0.7" top="0.75" bottom="0.75" header="0.3" footer="0.3"/>
  <pageSetup paperSize="9" scale="8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2075D-19E4-44D1-8FE1-66FE9A1885B0}">
  <sheetPr>
    <pageSetUpPr fitToPage="1"/>
  </sheetPr>
  <dimension ref="B1:K225"/>
  <sheetViews>
    <sheetView topLeftCell="A201" zoomScale="97" zoomScaleNormal="100" zoomScaleSheetLayoutView="106" workbookViewId="0">
      <selection activeCell="J226" sqref="J226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6.1640625" customWidth="1"/>
    <col min="7" max="7" width="16.1640625" style="31" customWidth="1"/>
    <col min="8" max="8" width="3.6640625" customWidth="1"/>
    <col min="9" max="9" width="14.5" customWidth="1"/>
  </cols>
  <sheetData>
    <row r="1" spans="2:10" ht="16" thickBot="1" x14ac:dyDescent="0.25"/>
    <row r="2" spans="2:10" ht="15" customHeight="1" x14ac:dyDescent="0.2">
      <c r="B2" s="244" t="s">
        <v>10</v>
      </c>
      <c r="C2" s="245"/>
      <c r="D2" s="245"/>
      <c r="E2" s="245"/>
      <c r="F2" s="245"/>
      <c r="G2" s="246"/>
    </row>
    <row r="3" spans="2:10" ht="15" customHeight="1" x14ac:dyDescent="0.2">
      <c r="B3" s="247"/>
      <c r="C3" s="248"/>
      <c r="D3" s="248"/>
      <c r="E3" s="248"/>
      <c r="F3" s="248"/>
      <c r="G3" s="249"/>
    </row>
    <row r="4" spans="2:10" ht="28.5" customHeight="1" x14ac:dyDescent="0.2">
      <c r="B4" s="250"/>
      <c r="C4" s="253" t="s">
        <v>31</v>
      </c>
      <c r="D4" s="254"/>
      <c r="E4" s="254"/>
      <c r="F4" s="254"/>
      <c r="G4" s="255"/>
    </row>
    <row r="5" spans="2:10" ht="28.25" customHeight="1" x14ac:dyDescent="0.2">
      <c r="B5" s="251"/>
      <c r="C5" s="256"/>
      <c r="D5" s="257"/>
      <c r="E5" s="257"/>
      <c r="F5" s="257"/>
      <c r="G5" s="258"/>
    </row>
    <row r="6" spans="2:10" ht="21" customHeight="1" x14ac:dyDescent="0.2">
      <c r="B6" s="252"/>
      <c r="C6" s="259"/>
      <c r="D6" s="260"/>
      <c r="E6" s="260"/>
      <c r="F6" s="260"/>
      <c r="G6" s="261"/>
    </row>
    <row r="7" spans="2:10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</row>
    <row r="8" spans="2:10" ht="15" customHeight="1" x14ac:dyDescent="0.2">
      <c r="B8" s="262"/>
      <c r="C8" s="263"/>
      <c r="D8" s="263"/>
      <c r="E8" s="263"/>
      <c r="F8" s="263"/>
      <c r="G8" s="264"/>
    </row>
    <row r="9" spans="2:10" ht="11.25" customHeight="1" x14ac:dyDescent="0.2">
      <c r="B9" s="262"/>
      <c r="C9" s="263"/>
      <c r="D9" s="263"/>
      <c r="E9" s="263"/>
      <c r="F9" s="263"/>
      <c r="G9" s="264"/>
    </row>
    <row r="10" spans="2:10" ht="14.25" customHeight="1" x14ac:dyDescent="0.2">
      <c r="B10" s="262"/>
      <c r="C10" s="263"/>
      <c r="D10" s="263"/>
      <c r="E10" s="263"/>
      <c r="F10" s="263"/>
      <c r="G10" s="264"/>
    </row>
    <row r="11" spans="2:10" ht="15" customHeight="1" x14ac:dyDescent="0.2">
      <c r="B11" s="1"/>
      <c r="C11" s="2"/>
      <c r="D11" s="2"/>
      <c r="E11" s="2"/>
      <c r="F11" s="2"/>
      <c r="G11" s="32"/>
    </row>
    <row r="12" spans="2:10" ht="15" customHeight="1" x14ac:dyDescent="0.2">
      <c r="B12" s="230"/>
      <c r="C12" s="231"/>
      <c r="D12" s="231"/>
      <c r="E12" s="231"/>
      <c r="F12" s="231"/>
      <c r="G12" s="232"/>
    </row>
    <row r="13" spans="2:10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  <c r="J13" t="s">
        <v>56</v>
      </c>
    </row>
    <row r="14" spans="2:10" ht="14" customHeight="1" x14ac:dyDescent="0.2">
      <c r="B14" s="234" t="str">
        <f>+PRESUPUESTO!B16</f>
        <v>1.3.1</v>
      </c>
      <c r="C14" s="236" t="str">
        <f>+PRESUPUESTO!C16</f>
        <v>Contrucción de tapas en concreto reforzado de 3000 psi de 0.50 mts x 1.40 mts x 0.07 mts, incluye acero de refuero #3@0.15 m.</v>
      </c>
      <c r="D14" s="237"/>
      <c r="E14" s="237"/>
      <c r="F14" s="238"/>
      <c r="G14" s="242" t="s">
        <v>12</v>
      </c>
    </row>
    <row r="15" spans="2:10" ht="36.75" customHeight="1" x14ac:dyDescent="0.2">
      <c r="B15" s="235"/>
      <c r="C15" s="239"/>
      <c r="D15" s="240"/>
      <c r="E15" s="240"/>
      <c r="F15" s="241"/>
      <c r="G15" s="243"/>
    </row>
    <row r="16" spans="2:10" x14ac:dyDescent="0.2">
      <c r="B16" s="73"/>
      <c r="C16" s="74"/>
      <c r="D16" s="74"/>
      <c r="E16" s="74"/>
      <c r="F16" s="74"/>
      <c r="G16" s="91"/>
    </row>
    <row r="17" spans="2:11" x14ac:dyDescent="0.2">
      <c r="B17" s="60" t="s">
        <v>13</v>
      </c>
      <c r="C17" s="61"/>
      <c r="D17" s="75"/>
      <c r="E17" s="75"/>
      <c r="F17" s="75"/>
      <c r="G17" s="92"/>
    </row>
    <row r="18" spans="2:11" x14ac:dyDescent="0.2">
      <c r="B18" s="76" t="s">
        <v>14</v>
      </c>
      <c r="C18" s="77" t="s">
        <v>15</v>
      </c>
      <c r="D18" s="77" t="s">
        <v>16</v>
      </c>
      <c r="E18" s="77" t="s">
        <v>73</v>
      </c>
      <c r="F18" s="77" t="s">
        <v>27</v>
      </c>
      <c r="G18" s="78" t="s">
        <v>18</v>
      </c>
    </row>
    <row r="19" spans="2:11" x14ac:dyDescent="0.2">
      <c r="B19" s="62" t="s">
        <v>119</v>
      </c>
      <c r="C19" s="83" t="s">
        <v>53</v>
      </c>
      <c r="D19" s="93" t="s">
        <v>64</v>
      </c>
      <c r="E19" s="37">
        <f>+G44</f>
        <v>32119</v>
      </c>
      <c r="F19" s="155">
        <v>0.1</v>
      </c>
      <c r="G19" s="85">
        <f>+E19*F19</f>
        <v>3211.9</v>
      </c>
    </row>
    <row r="20" spans="2:11" x14ac:dyDescent="0.2">
      <c r="B20" s="86"/>
      <c r="C20" s="66"/>
      <c r="D20" s="65"/>
      <c r="E20" s="63"/>
      <c r="F20" s="66"/>
      <c r="G20" s="85"/>
    </row>
    <row r="21" spans="2:11" x14ac:dyDescent="0.2">
      <c r="B21" s="79"/>
      <c r="C21" s="75"/>
      <c r="D21" s="75"/>
      <c r="E21" s="80"/>
      <c r="F21" s="81" t="s">
        <v>20</v>
      </c>
      <c r="G21" s="87">
        <f>ROUND(SUM(G19:G20),0)</f>
        <v>3212</v>
      </c>
    </row>
    <row r="22" spans="2:11" x14ac:dyDescent="0.2">
      <c r="B22" s="60" t="s">
        <v>21</v>
      </c>
      <c r="C22" s="61"/>
      <c r="D22" s="61"/>
      <c r="E22" s="75"/>
      <c r="F22" s="75"/>
      <c r="G22" s="92"/>
    </row>
    <row r="23" spans="2:11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</row>
    <row r="24" spans="2:11" ht="13.5" customHeight="1" x14ac:dyDescent="0.2">
      <c r="B24" s="281" t="s">
        <v>114</v>
      </c>
      <c r="C24" s="282"/>
      <c r="D24" s="137" t="s">
        <v>105</v>
      </c>
      <c r="E24" s="138">
        <f>14400/3.36</f>
        <v>4285.7142857142862</v>
      </c>
      <c r="F24" s="139">
        <f>J30*0.56</f>
        <v>5.2919999999999998</v>
      </c>
      <c r="G24" s="143">
        <f t="shared" ref="G24:G29" si="0">+E24*F24</f>
        <v>22680.000000000004</v>
      </c>
      <c r="H24" s="145"/>
    </row>
    <row r="25" spans="2:11" ht="13.5" customHeight="1" x14ac:dyDescent="0.2">
      <c r="B25" s="277" t="s">
        <v>106</v>
      </c>
      <c r="C25" s="278"/>
      <c r="D25" s="137" t="s">
        <v>77</v>
      </c>
      <c r="E25" s="138">
        <v>90000</v>
      </c>
      <c r="F25" s="139">
        <f>+J27*0.9</f>
        <v>4.41E-2</v>
      </c>
      <c r="G25" s="143">
        <f t="shared" si="0"/>
        <v>3969</v>
      </c>
      <c r="H25" s="145"/>
    </row>
    <row r="26" spans="2:11" ht="13.5" customHeight="1" x14ac:dyDescent="0.2">
      <c r="B26" s="277" t="s">
        <v>107</v>
      </c>
      <c r="C26" s="278"/>
      <c r="D26" s="137" t="s">
        <v>77</v>
      </c>
      <c r="E26" s="138">
        <v>55000</v>
      </c>
      <c r="F26" s="139">
        <f>+J27*0.52</f>
        <v>2.5480000000000003E-2</v>
      </c>
      <c r="G26" s="143">
        <f t="shared" si="0"/>
        <v>1401.4</v>
      </c>
      <c r="H26" s="145"/>
      <c r="J26" s="283" t="s">
        <v>115</v>
      </c>
      <c r="K26" s="283"/>
    </row>
    <row r="27" spans="2:11" ht="13.5" customHeight="1" x14ac:dyDescent="0.2">
      <c r="B27" s="277" t="s">
        <v>108</v>
      </c>
      <c r="C27" s="278"/>
      <c r="D27" s="137" t="s">
        <v>93</v>
      </c>
      <c r="E27" s="138">
        <v>32000</v>
      </c>
      <c r="F27" s="139">
        <f>+(J27*320)/50</f>
        <v>0.31359999999999999</v>
      </c>
      <c r="G27" s="143">
        <f t="shared" si="0"/>
        <v>10035.199999999999</v>
      </c>
      <c r="H27" s="145"/>
      <c r="J27" s="149">
        <f>1.4*0.5*0.07</f>
        <v>4.9000000000000002E-2</v>
      </c>
      <c r="K27" s="148" t="s">
        <v>77</v>
      </c>
    </row>
    <row r="28" spans="2:11" ht="13.5" customHeight="1" x14ac:dyDescent="0.2">
      <c r="B28" s="277" t="s">
        <v>109</v>
      </c>
      <c r="C28" s="278"/>
      <c r="D28" s="137" t="s">
        <v>110</v>
      </c>
      <c r="E28" s="138">
        <v>150</v>
      </c>
      <c r="F28" s="139">
        <f>+J27*170</f>
        <v>8.33</v>
      </c>
      <c r="G28" s="143">
        <f t="shared" si="0"/>
        <v>1249.5</v>
      </c>
      <c r="H28" s="145"/>
    </row>
    <row r="29" spans="2:11" ht="13.5" customHeight="1" x14ac:dyDescent="0.2">
      <c r="B29" s="277" t="s">
        <v>111</v>
      </c>
      <c r="C29" s="278"/>
      <c r="D29" s="137" t="s">
        <v>105</v>
      </c>
      <c r="E29" s="138">
        <v>9500</v>
      </c>
      <c r="F29" s="139">
        <v>0.2</v>
      </c>
      <c r="G29" s="143">
        <f t="shared" si="0"/>
        <v>1900</v>
      </c>
      <c r="H29" s="145"/>
      <c r="J29" t="s">
        <v>116</v>
      </c>
    </row>
    <row r="30" spans="2:11" x14ac:dyDescent="0.2">
      <c r="B30" s="279" t="s">
        <v>113</v>
      </c>
      <c r="C30" s="280"/>
      <c r="D30" s="140" t="s">
        <v>93</v>
      </c>
      <c r="E30" s="141">
        <v>36000</v>
      </c>
      <c r="F30" s="147">
        <v>0.4</v>
      </c>
      <c r="G30" s="144">
        <f>+E30*F30</f>
        <v>14400</v>
      </c>
      <c r="H30" s="146"/>
      <c r="J30">
        <f>+(4*1.35)+(9*0.45)</f>
        <v>9.4499999999999993</v>
      </c>
      <c r="K30" t="s">
        <v>117</v>
      </c>
    </row>
    <row r="31" spans="2:11" x14ac:dyDescent="0.2">
      <c r="B31" s="277" t="s">
        <v>112</v>
      </c>
      <c r="C31" s="278"/>
      <c r="D31" s="140" t="s">
        <v>64</v>
      </c>
      <c r="E31" s="141">
        <f>+SUM(G24:G30)</f>
        <v>55635.100000000006</v>
      </c>
      <c r="F31" s="142">
        <v>0.05</v>
      </c>
      <c r="G31" s="144">
        <f>E31*F31</f>
        <v>2781.7550000000006</v>
      </c>
      <c r="H31" s="146"/>
    </row>
    <row r="32" spans="2:11" x14ac:dyDescent="0.2">
      <c r="B32" s="79"/>
      <c r="C32" s="75"/>
      <c r="D32" s="75"/>
      <c r="E32" s="80"/>
      <c r="F32" s="81" t="s">
        <v>20</v>
      </c>
      <c r="G32" s="88">
        <f>(SUM(G24:G31))</f>
        <v>58416.855000000003</v>
      </c>
    </row>
    <row r="33" spans="2:10" x14ac:dyDescent="0.2">
      <c r="B33" s="60" t="s">
        <v>24</v>
      </c>
      <c r="C33" s="61"/>
      <c r="D33" s="61"/>
      <c r="E33" s="75"/>
      <c r="F33" s="75"/>
      <c r="G33" s="92"/>
    </row>
    <row r="34" spans="2:10" x14ac:dyDescent="0.2">
      <c r="B34" s="226" t="s">
        <v>14</v>
      </c>
      <c r="C34" s="227"/>
      <c r="D34" s="77" t="s">
        <v>76</v>
      </c>
      <c r="E34" s="77" t="s">
        <v>26</v>
      </c>
      <c r="F34" s="77" t="s">
        <v>77</v>
      </c>
      <c r="G34" s="95" t="s">
        <v>23</v>
      </c>
    </row>
    <row r="35" spans="2:10" x14ac:dyDescent="0.2">
      <c r="B35" s="223"/>
      <c r="C35" s="224"/>
      <c r="D35" s="65"/>
      <c r="E35" s="67"/>
      <c r="F35" s="66"/>
      <c r="G35" s="85">
        <f>+F35*E35</f>
        <v>0</v>
      </c>
    </row>
    <row r="36" spans="2:10" x14ac:dyDescent="0.2">
      <c r="B36" s="223"/>
      <c r="C36" s="224"/>
      <c r="D36" s="68"/>
      <c r="E36" s="69"/>
      <c r="F36" s="64"/>
      <c r="G36" s="85"/>
    </row>
    <row r="37" spans="2:10" x14ac:dyDescent="0.2">
      <c r="B37" s="79"/>
      <c r="C37" s="75"/>
      <c r="D37" s="75"/>
      <c r="E37" s="80"/>
      <c r="F37" s="81" t="s">
        <v>20</v>
      </c>
      <c r="G37" s="87">
        <f>ROUND(SUM(G35),0)</f>
        <v>0</v>
      </c>
    </row>
    <row r="38" spans="2:10" x14ac:dyDescent="0.2">
      <c r="B38" s="60" t="s">
        <v>28</v>
      </c>
      <c r="C38" s="61"/>
      <c r="D38" s="61"/>
      <c r="E38" s="75"/>
      <c r="F38" s="75"/>
      <c r="G38" s="92"/>
    </row>
    <row r="39" spans="2:10" x14ac:dyDescent="0.2">
      <c r="B39" s="225" t="s">
        <v>14</v>
      </c>
      <c r="C39" s="214" t="s">
        <v>15</v>
      </c>
      <c r="D39" s="214" t="s">
        <v>29</v>
      </c>
      <c r="E39" s="82" t="s">
        <v>32</v>
      </c>
      <c r="F39" s="214" t="s">
        <v>27</v>
      </c>
      <c r="G39" s="215" t="s">
        <v>23</v>
      </c>
      <c r="J39" t="s">
        <v>56</v>
      </c>
    </row>
    <row r="40" spans="2:10" x14ac:dyDescent="0.2">
      <c r="B40" s="225"/>
      <c r="C40" s="214"/>
      <c r="D40" s="214"/>
      <c r="E40" s="99">
        <v>1.8344</v>
      </c>
      <c r="F40" s="214"/>
      <c r="G40" s="215"/>
    </row>
    <row r="41" spans="2:10" x14ac:dyDescent="0.2">
      <c r="B41" s="151" t="s">
        <v>118</v>
      </c>
      <c r="C41" s="152">
        <v>1</v>
      </c>
      <c r="D41" s="153">
        <f>+'[8]APU EXTERNADO'!$D$298</f>
        <v>93381.6</v>
      </c>
      <c r="E41" s="138">
        <f>+D41*E40</f>
        <v>171299.20704000001</v>
      </c>
      <c r="F41" s="152">
        <v>10</v>
      </c>
      <c r="G41" s="150">
        <f>+(C41*E41)/F41</f>
        <v>17129.920704</v>
      </c>
    </row>
    <row r="42" spans="2:10" x14ac:dyDescent="0.2">
      <c r="B42" s="70" t="s">
        <v>81</v>
      </c>
      <c r="C42" s="66">
        <v>3</v>
      </c>
      <c r="D42" s="71">
        <f>+'APU 1.2.2'!D36</f>
        <v>58364</v>
      </c>
      <c r="E42" s="154">
        <f>+D42*E40</f>
        <v>107062.9216</v>
      </c>
      <c r="F42" s="66">
        <v>10</v>
      </c>
      <c r="G42" s="89">
        <f>(C42*E42)/F42</f>
        <v>32118.876479999999</v>
      </c>
    </row>
    <row r="43" spans="2:10" x14ac:dyDescent="0.2">
      <c r="B43" s="70"/>
      <c r="C43" s="66"/>
      <c r="D43" s="63"/>
      <c r="E43" s="63"/>
      <c r="F43" s="66"/>
      <c r="G43" s="89"/>
    </row>
    <row r="44" spans="2:10" x14ac:dyDescent="0.2">
      <c r="B44" s="60"/>
      <c r="C44" s="61"/>
      <c r="D44" s="61"/>
      <c r="E44" s="75"/>
      <c r="F44" s="81" t="s">
        <v>20</v>
      </c>
      <c r="G44" s="88">
        <f>ROUND(SUM(G42:G43),0)</f>
        <v>32119</v>
      </c>
    </row>
    <row r="45" spans="2:10" x14ac:dyDescent="0.2">
      <c r="B45" s="60"/>
      <c r="C45" s="61"/>
      <c r="D45" s="61"/>
      <c r="E45" s="75"/>
      <c r="F45" s="75"/>
      <c r="G45" s="92"/>
    </row>
    <row r="46" spans="2:10" x14ac:dyDescent="0.2">
      <c r="B46" s="79"/>
      <c r="C46" s="75"/>
      <c r="D46" s="75"/>
      <c r="E46" s="98" t="s">
        <v>30</v>
      </c>
      <c r="F46" s="96"/>
      <c r="G46" s="97">
        <f>ROUND(G21+G32+G37+G44,0)</f>
        <v>93748</v>
      </c>
    </row>
    <row r="47" spans="2:10" x14ac:dyDescent="0.2">
      <c r="B47" s="3"/>
      <c r="C47" s="4"/>
      <c r="D47" s="101"/>
      <c r="E47" s="101"/>
      <c r="F47" s="101"/>
      <c r="G47" s="102"/>
    </row>
    <row r="48" spans="2:10" x14ac:dyDescent="0.2">
      <c r="B48" s="103"/>
      <c r="C48" s="104"/>
      <c r="D48" s="104"/>
      <c r="E48" s="104"/>
      <c r="F48" s="105"/>
      <c r="G48" s="106"/>
    </row>
    <row r="49" spans="2:7" x14ac:dyDescent="0.2">
      <c r="B49" s="107"/>
      <c r="C49" s="108"/>
      <c r="D49" s="108"/>
      <c r="E49" s="108"/>
      <c r="F49" s="108"/>
      <c r="G49" s="109"/>
    </row>
    <row r="50" spans="2:7" x14ac:dyDescent="0.2">
      <c r="B50" s="216"/>
      <c r="C50" s="217"/>
      <c r="D50" s="217"/>
      <c r="E50" s="217"/>
      <c r="F50" s="217"/>
      <c r="G50" s="218"/>
    </row>
    <row r="51" spans="2:7" x14ac:dyDescent="0.2">
      <c r="B51" s="219"/>
      <c r="C51" s="220"/>
      <c r="D51" s="220"/>
      <c r="E51" s="220"/>
      <c r="F51" s="220"/>
      <c r="G51" s="221"/>
    </row>
    <row r="52" spans="2:7" ht="16" thickBot="1" x14ac:dyDescent="0.25">
      <c r="B52" s="110"/>
      <c r="C52" s="222"/>
      <c r="D52" s="222"/>
      <c r="E52" s="222"/>
      <c r="F52" s="111"/>
      <c r="G52" s="112"/>
    </row>
    <row r="58" spans="2:7" ht="16" thickBot="1" x14ac:dyDescent="0.25"/>
    <row r="59" spans="2:7" x14ac:dyDescent="0.2">
      <c r="B59" s="244" t="s">
        <v>10</v>
      </c>
      <c r="C59" s="245"/>
      <c r="D59" s="245"/>
      <c r="E59" s="245"/>
      <c r="F59" s="245"/>
      <c r="G59" s="246"/>
    </row>
    <row r="60" spans="2:7" x14ac:dyDescent="0.2">
      <c r="B60" s="247"/>
      <c r="C60" s="248"/>
      <c r="D60" s="248"/>
      <c r="E60" s="248"/>
      <c r="F60" s="248"/>
      <c r="G60" s="249"/>
    </row>
    <row r="61" spans="2:7" x14ac:dyDescent="0.2">
      <c r="B61" s="250"/>
      <c r="C61" s="253" t="s">
        <v>31</v>
      </c>
      <c r="D61" s="254"/>
      <c r="E61" s="254"/>
      <c r="F61" s="254"/>
      <c r="G61" s="255"/>
    </row>
    <row r="62" spans="2:7" x14ac:dyDescent="0.2">
      <c r="B62" s="251"/>
      <c r="C62" s="256"/>
      <c r="D62" s="257"/>
      <c r="E62" s="257"/>
      <c r="F62" s="257"/>
      <c r="G62" s="258"/>
    </row>
    <row r="63" spans="2:7" ht="18.5" customHeight="1" x14ac:dyDescent="0.2">
      <c r="B63" s="252"/>
      <c r="C63" s="259"/>
      <c r="D63" s="260"/>
      <c r="E63" s="260"/>
      <c r="F63" s="260"/>
      <c r="G63" s="261"/>
    </row>
    <row r="64" spans="2:7" x14ac:dyDescent="0.2">
      <c r="B64" s="262" t="s">
        <v>11</v>
      </c>
      <c r="C64" s="263" t="str">
        <f>+C7</f>
        <v>LIMPIEZA Y MATENIMIENTO DE BOX CULVERTS CON TAPAS, PARA EL MANEJO Y DRENAJE DE AGUAS PLUVIABLES, EN LA ZONA URBANA DEL MUNICIPIO DE LA APARTADA, CÓRDOBA.</v>
      </c>
      <c r="D64" s="263"/>
      <c r="E64" s="263"/>
      <c r="F64" s="263"/>
      <c r="G64" s="264"/>
    </row>
    <row r="65" spans="2:7" x14ac:dyDescent="0.2">
      <c r="B65" s="262"/>
      <c r="C65" s="263"/>
      <c r="D65" s="263"/>
      <c r="E65" s="263"/>
      <c r="F65" s="263"/>
      <c r="G65" s="264"/>
    </row>
    <row r="66" spans="2:7" x14ac:dyDescent="0.2">
      <c r="B66" s="262"/>
      <c r="C66" s="263"/>
      <c r="D66" s="263"/>
      <c r="E66" s="263"/>
      <c r="F66" s="263"/>
      <c r="G66" s="264"/>
    </row>
    <row r="67" spans="2:7" x14ac:dyDescent="0.2">
      <c r="B67" s="262"/>
      <c r="C67" s="263"/>
      <c r="D67" s="263"/>
      <c r="E67" s="263"/>
      <c r="F67" s="263"/>
      <c r="G67" s="264"/>
    </row>
    <row r="68" spans="2:7" x14ac:dyDescent="0.2">
      <c r="B68" s="1"/>
      <c r="C68" s="2"/>
      <c r="D68" s="2"/>
      <c r="E68" s="2"/>
      <c r="F68" s="2"/>
      <c r="G68" s="32"/>
    </row>
    <row r="69" spans="2:7" x14ac:dyDescent="0.2">
      <c r="B69" s="230"/>
      <c r="C69" s="231"/>
      <c r="D69" s="231"/>
      <c r="E69" s="231"/>
      <c r="F69" s="231"/>
      <c r="G69" s="232"/>
    </row>
    <row r="70" spans="2:7" x14ac:dyDescent="0.2">
      <c r="B70" s="72" t="s">
        <v>1</v>
      </c>
      <c r="C70" s="233" t="s">
        <v>2</v>
      </c>
      <c r="D70" s="233"/>
      <c r="E70" s="233"/>
      <c r="F70" s="233"/>
      <c r="G70" s="90" t="s">
        <v>12</v>
      </c>
    </row>
    <row r="71" spans="2:7" x14ac:dyDescent="0.2">
      <c r="B71" s="234" t="str">
        <f>+PRESUPUESTO!B29</f>
        <v>2.3.1</v>
      </c>
      <c r="C71" s="236" t="str">
        <f>+C14</f>
        <v>Contrucción de tapas en concreto reforzado de 3000 psi de 0.50 mts x 1.40 mts x 0.07 mts, incluye acero de refuero #3@0.15 m.</v>
      </c>
      <c r="D71" s="237"/>
      <c r="E71" s="237"/>
      <c r="F71" s="238"/>
      <c r="G71" s="242" t="s">
        <v>12</v>
      </c>
    </row>
    <row r="72" spans="2:7" ht="24" customHeight="1" x14ac:dyDescent="0.2">
      <c r="B72" s="235"/>
      <c r="C72" s="239"/>
      <c r="D72" s="240"/>
      <c r="E72" s="240"/>
      <c r="F72" s="241"/>
      <c r="G72" s="243"/>
    </row>
    <row r="73" spans="2:7" x14ac:dyDescent="0.2">
      <c r="B73" s="73"/>
      <c r="C73" s="74"/>
      <c r="D73" s="74"/>
      <c r="E73" s="74"/>
      <c r="F73" s="74"/>
      <c r="G73" s="91"/>
    </row>
    <row r="74" spans="2:7" x14ac:dyDescent="0.2">
      <c r="B74" s="60" t="s">
        <v>13</v>
      </c>
      <c r="C74" s="61"/>
      <c r="D74" s="75"/>
      <c r="E74" s="75"/>
      <c r="F74" s="75"/>
      <c r="G74" s="92"/>
    </row>
    <row r="75" spans="2:7" x14ac:dyDescent="0.2">
      <c r="B75" s="76" t="s">
        <v>14</v>
      </c>
      <c r="C75" s="77" t="s">
        <v>15</v>
      </c>
      <c r="D75" s="77" t="s">
        <v>16</v>
      </c>
      <c r="E75" s="77" t="s">
        <v>73</v>
      </c>
      <c r="F75" s="77" t="s">
        <v>27</v>
      </c>
      <c r="G75" s="78" t="s">
        <v>18</v>
      </c>
    </row>
    <row r="76" spans="2:7" x14ac:dyDescent="0.2">
      <c r="B76" s="62" t="s">
        <v>119</v>
      </c>
      <c r="C76" s="83" t="s">
        <v>53</v>
      </c>
      <c r="D76" s="93" t="s">
        <v>64</v>
      </c>
      <c r="E76" s="37">
        <f>+G101</f>
        <v>32119</v>
      </c>
      <c r="F76" s="155">
        <v>0.1</v>
      </c>
      <c r="G76" s="85">
        <f>+E76*F76</f>
        <v>3211.9</v>
      </c>
    </row>
    <row r="77" spans="2:7" x14ac:dyDescent="0.2">
      <c r="B77" s="86"/>
      <c r="C77" s="66"/>
      <c r="D77" s="65"/>
      <c r="E77" s="63"/>
      <c r="F77" s="66"/>
      <c r="G77" s="85"/>
    </row>
    <row r="78" spans="2:7" x14ac:dyDescent="0.2">
      <c r="B78" s="79"/>
      <c r="C78" s="75"/>
      <c r="D78" s="75"/>
      <c r="E78" s="80"/>
      <c r="F78" s="81" t="s">
        <v>20</v>
      </c>
      <c r="G78" s="87">
        <f>ROUND(SUM(G76:G77),0)</f>
        <v>3212</v>
      </c>
    </row>
    <row r="79" spans="2:7" x14ac:dyDescent="0.2">
      <c r="B79" s="60" t="s">
        <v>21</v>
      </c>
      <c r="C79" s="61"/>
      <c r="D79" s="61"/>
      <c r="E79" s="75"/>
      <c r="F79" s="75"/>
      <c r="G79" s="92"/>
    </row>
    <row r="80" spans="2:7" x14ac:dyDescent="0.2">
      <c r="B80" s="226" t="s">
        <v>22</v>
      </c>
      <c r="C80" s="227"/>
      <c r="D80" s="77" t="s">
        <v>16</v>
      </c>
      <c r="E80" s="77" t="s">
        <v>18</v>
      </c>
      <c r="F80" s="77" t="s">
        <v>17</v>
      </c>
      <c r="G80" s="95" t="s">
        <v>23</v>
      </c>
    </row>
    <row r="81" spans="2:10" x14ac:dyDescent="0.2">
      <c r="B81" s="281" t="s">
        <v>114</v>
      </c>
      <c r="C81" s="282"/>
      <c r="D81" s="137" t="s">
        <v>105</v>
      </c>
      <c r="E81" s="138">
        <f>14400/3.36</f>
        <v>4285.7142857142862</v>
      </c>
      <c r="F81" s="139">
        <f>J30*0.56</f>
        <v>5.2919999999999998</v>
      </c>
      <c r="G81" s="143">
        <f t="shared" ref="G81:G86" si="1">+E81*F81</f>
        <v>22680.000000000004</v>
      </c>
    </row>
    <row r="82" spans="2:10" x14ac:dyDescent="0.2">
      <c r="B82" s="277" t="s">
        <v>106</v>
      </c>
      <c r="C82" s="278"/>
      <c r="D82" s="137" t="s">
        <v>77</v>
      </c>
      <c r="E82" s="138">
        <v>90000</v>
      </c>
      <c r="F82" s="139">
        <f>+J84*0.9</f>
        <v>4.41E-2</v>
      </c>
      <c r="G82" s="143">
        <f t="shared" si="1"/>
        <v>3969</v>
      </c>
    </row>
    <row r="83" spans="2:10" x14ac:dyDescent="0.2">
      <c r="B83" s="277" t="s">
        <v>107</v>
      </c>
      <c r="C83" s="278"/>
      <c r="D83" s="137" t="s">
        <v>77</v>
      </c>
      <c r="E83" s="138">
        <v>55000</v>
      </c>
      <c r="F83" s="139">
        <f>+J84*0.52</f>
        <v>2.5480000000000003E-2</v>
      </c>
      <c r="G83" s="143">
        <f t="shared" si="1"/>
        <v>1401.4</v>
      </c>
    </row>
    <row r="84" spans="2:10" x14ac:dyDescent="0.2">
      <c r="B84" s="277" t="s">
        <v>108</v>
      </c>
      <c r="C84" s="278"/>
      <c r="D84" s="137" t="s">
        <v>93</v>
      </c>
      <c r="E84" s="138">
        <v>32000</v>
      </c>
      <c r="F84" s="139">
        <f>+(J84*320)/50</f>
        <v>0.31359999999999999</v>
      </c>
      <c r="G84" s="143">
        <f t="shared" si="1"/>
        <v>10035.199999999999</v>
      </c>
      <c r="J84">
        <f>+J27</f>
        <v>4.9000000000000002E-2</v>
      </c>
    </row>
    <row r="85" spans="2:10" x14ac:dyDescent="0.2">
      <c r="B85" s="277" t="s">
        <v>109</v>
      </c>
      <c r="C85" s="278"/>
      <c r="D85" s="137" t="s">
        <v>110</v>
      </c>
      <c r="E85" s="138">
        <v>150</v>
      </c>
      <c r="F85" s="139">
        <f>+J84*170</f>
        <v>8.33</v>
      </c>
      <c r="G85" s="143">
        <f t="shared" si="1"/>
        <v>1249.5</v>
      </c>
    </row>
    <row r="86" spans="2:10" x14ac:dyDescent="0.2">
      <c r="B86" s="277" t="s">
        <v>111</v>
      </c>
      <c r="C86" s="278"/>
      <c r="D86" s="137" t="s">
        <v>105</v>
      </c>
      <c r="E86" s="138">
        <v>9500</v>
      </c>
      <c r="F86" s="139">
        <v>0.2</v>
      </c>
      <c r="G86" s="143">
        <f t="shared" si="1"/>
        <v>1900</v>
      </c>
    </row>
    <row r="87" spans="2:10" x14ac:dyDescent="0.2">
      <c r="B87" s="279" t="s">
        <v>113</v>
      </c>
      <c r="C87" s="280"/>
      <c r="D87" s="140" t="s">
        <v>93</v>
      </c>
      <c r="E87" s="141">
        <v>36000</v>
      </c>
      <c r="F87" s="147">
        <v>0.4</v>
      </c>
      <c r="G87" s="144">
        <f>+E87*F87</f>
        <v>14400</v>
      </c>
    </row>
    <row r="88" spans="2:10" x14ac:dyDescent="0.2">
      <c r="B88" s="277" t="s">
        <v>112</v>
      </c>
      <c r="C88" s="278"/>
      <c r="D88" s="140" t="s">
        <v>64</v>
      </c>
      <c r="E88" s="141">
        <f>+SUM(G81:G87)</f>
        <v>55635.100000000006</v>
      </c>
      <c r="F88" s="142">
        <v>0.05</v>
      </c>
      <c r="G88" s="144">
        <f>E88*F88</f>
        <v>2781.7550000000006</v>
      </c>
    </row>
    <row r="89" spans="2:10" x14ac:dyDescent="0.2">
      <c r="B89" s="79"/>
      <c r="C89" s="75"/>
      <c r="D89" s="75"/>
      <c r="E89" s="80"/>
      <c r="F89" s="81" t="s">
        <v>20</v>
      </c>
      <c r="G89" s="88">
        <f>(SUM(G81:G88))</f>
        <v>58416.855000000003</v>
      </c>
    </row>
    <row r="90" spans="2:10" x14ac:dyDescent="0.2">
      <c r="B90" s="60" t="s">
        <v>24</v>
      </c>
      <c r="C90" s="61"/>
      <c r="D90" s="61"/>
      <c r="E90" s="75"/>
      <c r="F90" s="75"/>
      <c r="G90" s="92"/>
    </row>
    <row r="91" spans="2:10" x14ac:dyDescent="0.2">
      <c r="B91" s="226" t="s">
        <v>14</v>
      </c>
      <c r="C91" s="227"/>
      <c r="D91" s="77" t="s">
        <v>76</v>
      </c>
      <c r="E91" s="77" t="s">
        <v>26</v>
      </c>
      <c r="F91" s="77" t="s">
        <v>77</v>
      </c>
      <c r="G91" s="95" t="s">
        <v>23</v>
      </c>
    </row>
    <row r="92" spans="2:10" x14ac:dyDescent="0.2">
      <c r="B92" s="223"/>
      <c r="C92" s="224"/>
      <c r="D92" s="65"/>
      <c r="E92" s="67"/>
      <c r="F92" s="66"/>
      <c r="G92" s="85">
        <f>+F92*E92</f>
        <v>0</v>
      </c>
    </row>
    <row r="93" spans="2:10" x14ac:dyDescent="0.2">
      <c r="B93" s="223"/>
      <c r="C93" s="224"/>
      <c r="D93" s="68"/>
      <c r="E93" s="69"/>
      <c r="F93" s="64"/>
      <c r="G93" s="85"/>
    </row>
    <row r="94" spans="2:10" x14ac:dyDescent="0.2">
      <c r="B94" s="79"/>
      <c r="C94" s="75"/>
      <c r="D94" s="75"/>
      <c r="E94" s="80"/>
      <c r="F94" s="81" t="s">
        <v>20</v>
      </c>
      <c r="G94" s="87">
        <f>ROUND(SUM(G92),0)</f>
        <v>0</v>
      </c>
    </row>
    <row r="95" spans="2:10" x14ac:dyDescent="0.2">
      <c r="B95" s="60" t="s">
        <v>28</v>
      </c>
      <c r="C95" s="61"/>
      <c r="D95" s="61"/>
      <c r="E95" s="75"/>
      <c r="F95" s="75"/>
      <c r="G95" s="92"/>
    </row>
    <row r="96" spans="2:10" x14ac:dyDescent="0.2">
      <c r="B96" s="225" t="s">
        <v>14</v>
      </c>
      <c r="C96" s="214" t="s">
        <v>15</v>
      </c>
      <c r="D96" s="214" t="s">
        <v>29</v>
      </c>
      <c r="E96" s="82" t="s">
        <v>32</v>
      </c>
      <c r="F96" s="214" t="s">
        <v>27</v>
      </c>
      <c r="G96" s="215" t="s">
        <v>23</v>
      </c>
    </row>
    <row r="97" spans="2:7" x14ac:dyDescent="0.2">
      <c r="B97" s="225"/>
      <c r="C97" s="214"/>
      <c r="D97" s="214"/>
      <c r="E97" s="99">
        <v>1.8344</v>
      </c>
      <c r="F97" s="214"/>
      <c r="G97" s="215"/>
    </row>
    <row r="98" spans="2:7" x14ac:dyDescent="0.2">
      <c r="B98" s="151" t="s">
        <v>118</v>
      </c>
      <c r="C98" s="152">
        <v>1</v>
      </c>
      <c r="D98" s="153">
        <f>+'[8]APU EXTERNADO'!$D$298</f>
        <v>93381.6</v>
      </c>
      <c r="E98" s="138">
        <f>+D98*E97</f>
        <v>171299.20704000001</v>
      </c>
      <c r="F98" s="152">
        <v>10</v>
      </c>
      <c r="G98" s="150">
        <f>+(C98*E98)/F98</f>
        <v>17129.920704</v>
      </c>
    </row>
    <row r="99" spans="2:7" x14ac:dyDescent="0.2">
      <c r="B99" s="70" t="s">
        <v>81</v>
      </c>
      <c r="C99" s="66">
        <v>3</v>
      </c>
      <c r="D99" s="71">
        <f>++D42</f>
        <v>58364</v>
      </c>
      <c r="E99" s="154">
        <f>+D99*E97</f>
        <v>107062.9216</v>
      </c>
      <c r="F99" s="66">
        <v>10</v>
      </c>
      <c r="G99" s="89">
        <f>(C99*E99)/F99</f>
        <v>32118.876479999999</v>
      </c>
    </row>
    <row r="100" spans="2:7" x14ac:dyDescent="0.2">
      <c r="B100" s="70"/>
      <c r="C100" s="66"/>
      <c r="D100" s="63"/>
      <c r="E100" s="63"/>
      <c r="F100" s="66"/>
      <c r="G100" s="89"/>
    </row>
    <row r="101" spans="2:7" x14ac:dyDescent="0.2">
      <c r="B101" s="60"/>
      <c r="C101" s="61"/>
      <c r="D101" s="61"/>
      <c r="E101" s="75"/>
      <c r="F101" s="81" t="s">
        <v>20</v>
      </c>
      <c r="G101" s="88">
        <f>ROUND(SUM(G99:G100),0)</f>
        <v>32119</v>
      </c>
    </row>
    <row r="102" spans="2:7" x14ac:dyDescent="0.2">
      <c r="B102" s="60"/>
      <c r="C102" s="61"/>
      <c r="D102" s="61"/>
      <c r="E102" s="75"/>
      <c r="F102" s="75"/>
      <c r="G102" s="92"/>
    </row>
    <row r="103" spans="2:7" x14ac:dyDescent="0.2">
      <c r="B103" s="79"/>
      <c r="C103" s="75"/>
      <c r="D103" s="75"/>
      <c r="E103" s="98" t="s">
        <v>30</v>
      </c>
      <c r="F103" s="96"/>
      <c r="G103" s="97">
        <f>ROUND(G78+G89+G94+G101,0)</f>
        <v>93748</v>
      </c>
    </row>
    <row r="104" spans="2:7" x14ac:dyDescent="0.2">
      <c r="B104" s="3"/>
      <c r="C104" s="4"/>
      <c r="D104" s="101"/>
      <c r="E104" s="101"/>
      <c r="F104" s="101"/>
      <c r="G104" s="102"/>
    </row>
    <row r="105" spans="2:7" x14ac:dyDescent="0.2">
      <c r="B105" s="103"/>
      <c r="C105" s="104"/>
      <c r="D105" s="104"/>
      <c r="E105" s="104"/>
      <c r="F105" s="105"/>
      <c r="G105" s="106"/>
    </row>
    <row r="106" spans="2:7" x14ac:dyDescent="0.2">
      <c r="B106" s="107"/>
      <c r="C106" s="108"/>
      <c r="D106" s="108"/>
      <c r="E106" s="108"/>
      <c r="F106" s="108"/>
      <c r="G106" s="109"/>
    </row>
    <row r="107" spans="2:7" x14ac:dyDescent="0.2">
      <c r="B107" s="216"/>
      <c r="C107" s="217"/>
      <c r="D107" s="217"/>
      <c r="E107" s="217"/>
      <c r="F107" s="217"/>
      <c r="G107" s="218"/>
    </row>
    <row r="108" spans="2:7" x14ac:dyDescent="0.2">
      <c r="B108" s="219"/>
      <c r="C108" s="220"/>
      <c r="D108" s="220"/>
      <c r="E108" s="220"/>
      <c r="F108" s="220"/>
      <c r="G108" s="221"/>
    </row>
    <row r="109" spans="2:7" ht="16" thickBot="1" x14ac:dyDescent="0.25">
      <c r="B109" s="110"/>
      <c r="C109" s="222"/>
      <c r="D109" s="222"/>
      <c r="E109" s="222"/>
      <c r="F109" s="111"/>
      <c r="G109" s="112"/>
    </row>
    <row r="117" spans="2:7" ht="16" thickBot="1" x14ac:dyDescent="0.25"/>
    <row r="118" spans="2:7" x14ac:dyDescent="0.2">
      <c r="B118" s="244" t="s">
        <v>10</v>
      </c>
      <c r="C118" s="245"/>
      <c r="D118" s="245"/>
      <c r="E118" s="245"/>
      <c r="F118" s="245"/>
      <c r="G118" s="246"/>
    </row>
    <row r="119" spans="2:7" x14ac:dyDescent="0.2">
      <c r="B119" s="247"/>
      <c r="C119" s="248"/>
      <c r="D119" s="248"/>
      <c r="E119" s="248"/>
      <c r="F119" s="248"/>
      <c r="G119" s="249"/>
    </row>
    <row r="120" spans="2:7" x14ac:dyDescent="0.2">
      <c r="B120" s="250"/>
      <c r="C120" s="253" t="s">
        <v>31</v>
      </c>
      <c r="D120" s="254"/>
      <c r="E120" s="254"/>
      <c r="F120" s="254"/>
      <c r="G120" s="255"/>
    </row>
    <row r="121" spans="2:7" x14ac:dyDescent="0.2">
      <c r="B121" s="251"/>
      <c r="C121" s="256"/>
      <c r="D121" s="257"/>
      <c r="E121" s="257"/>
      <c r="F121" s="257"/>
      <c r="G121" s="258"/>
    </row>
    <row r="122" spans="2:7" ht="34.25" customHeight="1" x14ac:dyDescent="0.2">
      <c r="B122" s="252"/>
      <c r="C122" s="259"/>
      <c r="D122" s="260"/>
      <c r="E122" s="260"/>
      <c r="F122" s="260"/>
      <c r="G122" s="261"/>
    </row>
    <row r="123" spans="2:7" x14ac:dyDescent="0.2">
      <c r="B123" s="262" t="s">
        <v>11</v>
      </c>
      <c r="C123" s="263" t="str">
        <f>+C64</f>
        <v>LIMPIEZA Y MATENIMIENTO DE BOX CULVERTS CON TAPAS, PARA EL MANEJO Y DRENAJE DE AGUAS PLUVIABLES, EN LA ZONA URBANA DEL MUNICIPIO DE LA APARTADA, CÓRDOBA.</v>
      </c>
      <c r="D123" s="263"/>
      <c r="E123" s="263"/>
      <c r="F123" s="263"/>
      <c r="G123" s="264"/>
    </row>
    <row r="124" spans="2:7" x14ac:dyDescent="0.2">
      <c r="B124" s="262"/>
      <c r="C124" s="263"/>
      <c r="D124" s="263"/>
      <c r="E124" s="263"/>
      <c r="F124" s="263"/>
      <c r="G124" s="264"/>
    </row>
    <row r="125" spans="2:7" x14ac:dyDescent="0.2">
      <c r="B125" s="262"/>
      <c r="C125" s="263"/>
      <c r="D125" s="263"/>
      <c r="E125" s="263"/>
      <c r="F125" s="263"/>
      <c r="G125" s="264"/>
    </row>
    <row r="126" spans="2:7" x14ac:dyDescent="0.2">
      <c r="B126" s="262"/>
      <c r="C126" s="263"/>
      <c r="D126" s="263"/>
      <c r="E126" s="263"/>
      <c r="F126" s="263"/>
      <c r="G126" s="264"/>
    </row>
    <row r="127" spans="2:7" x14ac:dyDescent="0.2">
      <c r="B127" s="1"/>
      <c r="C127" s="2"/>
      <c r="D127" s="2"/>
      <c r="E127" s="2"/>
      <c r="F127" s="2"/>
      <c r="G127" s="32"/>
    </row>
    <row r="128" spans="2:7" x14ac:dyDescent="0.2">
      <c r="B128" s="230"/>
      <c r="C128" s="231"/>
      <c r="D128" s="231"/>
      <c r="E128" s="231"/>
      <c r="F128" s="231"/>
      <c r="G128" s="232"/>
    </row>
    <row r="129" spans="2:10" x14ac:dyDescent="0.2">
      <c r="B129" s="72" t="s">
        <v>1</v>
      </c>
      <c r="C129" s="233" t="s">
        <v>2</v>
      </c>
      <c r="D129" s="233"/>
      <c r="E129" s="233"/>
      <c r="F129" s="233"/>
      <c r="G129" s="90" t="s">
        <v>12</v>
      </c>
    </row>
    <row r="130" spans="2:10" x14ac:dyDescent="0.2">
      <c r="B130" s="234" t="str">
        <f>+PRESUPUESTO!B42</f>
        <v>3.3.1</v>
      </c>
      <c r="C130" s="236" t="str">
        <f>+C71</f>
        <v>Contrucción de tapas en concreto reforzado de 3000 psi de 0.50 mts x 1.40 mts x 0.07 mts, incluye acero de refuero #3@0.15 m.</v>
      </c>
      <c r="D130" s="237"/>
      <c r="E130" s="237"/>
      <c r="F130" s="238"/>
      <c r="G130" s="242" t="s">
        <v>12</v>
      </c>
    </row>
    <row r="131" spans="2:10" x14ac:dyDescent="0.2">
      <c r="B131" s="235"/>
      <c r="C131" s="239"/>
      <c r="D131" s="240"/>
      <c r="E131" s="240"/>
      <c r="F131" s="241"/>
      <c r="G131" s="243"/>
    </row>
    <row r="132" spans="2:10" x14ac:dyDescent="0.2">
      <c r="B132" s="73"/>
      <c r="C132" s="74"/>
      <c r="D132" s="74"/>
      <c r="E132" s="74"/>
      <c r="F132" s="74"/>
      <c r="G132" s="91"/>
    </row>
    <row r="133" spans="2:10" x14ac:dyDescent="0.2">
      <c r="B133" s="60" t="s">
        <v>13</v>
      </c>
      <c r="C133" s="61"/>
      <c r="D133" s="75"/>
      <c r="E133" s="75"/>
      <c r="F133" s="75"/>
      <c r="G133" s="92"/>
    </row>
    <row r="134" spans="2:10" x14ac:dyDescent="0.2">
      <c r="B134" s="76" t="s">
        <v>14</v>
      </c>
      <c r="C134" s="77" t="s">
        <v>15</v>
      </c>
      <c r="D134" s="77" t="s">
        <v>16</v>
      </c>
      <c r="E134" s="77" t="s">
        <v>73</v>
      </c>
      <c r="F134" s="77" t="s">
        <v>27</v>
      </c>
      <c r="G134" s="78" t="s">
        <v>18</v>
      </c>
    </row>
    <row r="135" spans="2:10" x14ac:dyDescent="0.2">
      <c r="B135" s="62" t="s">
        <v>119</v>
      </c>
      <c r="C135" s="83" t="s">
        <v>53</v>
      </c>
      <c r="D135" s="93" t="s">
        <v>64</v>
      </c>
      <c r="E135" s="37">
        <f>+G160</f>
        <v>32119</v>
      </c>
      <c r="F135" s="155">
        <v>0.1</v>
      </c>
      <c r="G135" s="85">
        <f>+E135*F135</f>
        <v>3211.9</v>
      </c>
    </row>
    <row r="136" spans="2:10" x14ac:dyDescent="0.2">
      <c r="B136" s="86"/>
      <c r="C136" s="66"/>
      <c r="D136" s="65"/>
      <c r="E136" s="63"/>
      <c r="F136" s="66"/>
      <c r="G136" s="85"/>
    </row>
    <row r="137" spans="2:10" x14ac:dyDescent="0.2">
      <c r="B137" s="79"/>
      <c r="C137" s="75"/>
      <c r="D137" s="75"/>
      <c r="E137" s="80"/>
      <c r="F137" s="81" t="s">
        <v>20</v>
      </c>
      <c r="G137" s="87">
        <f>ROUND(SUM(G135:G136),0)</f>
        <v>3212</v>
      </c>
    </row>
    <row r="138" spans="2:10" x14ac:dyDescent="0.2">
      <c r="B138" s="60" t="s">
        <v>21</v>
      </c>
      <c r="C138" s="61"/>
      <c r="D138" s="61"/>
      <c r="E138" s="75"/>
      <c r="F138" s="75"/>
      <c r="G138" s="92"/>
    </row>
    <row r="139" spans="2:10" x14ac:dyDescent="0.2">
      <c r="B139" s="226" t="s">
        <v>22</v>
      </c>
      <c r="C139" s="227"/>
      <c r="D139" s="77" t="s">
        <v>16</v>
      </c>
      <c r="E139" s="77" t="s">
        <v>18</v>
      </c>
      <c r="F139" s="77" t="s">
        <v>17</v>
      </c>
      <c r="G139" s="95" t="s">
        <v>23</v>
      </c>
    </row>
    <row r="140" spans="2:10" x14ac:dyDescent="0.2">
      <c r="B140" s="281" t="s">
        <v>114</v>
      </c>
      <c r="C140" s="282"/>
      <c r="D140" s="137" t="s">
        <v>105</v>
      </c>
      <c r="E140" s="138">
        <f>14400/3.36</f>
        <v>4285.7142857142862</v>
      </c>
      <c r="F140" s="139">
        <f>J30*0.56</f>
        <v>5.2919999999999998</v>
      </c>
      <c r="G140" s="143">
        <f t="shared" ref="G140:G145" si="2">+E140*F140</f>
        <v>22680.000000000004</v>
      </c>
    </row>
    <row r="141" spans="2:10" x14ac:dyDescent="0.2">
      <c r="B141" s="277" t="s">
        <v>106</v>
      </c>
      <c r="C141" s="278"/>
      <c r="D141" s="137" t="s">
        <v>77</v>
      </c>
      <c r="E141" s="138">
        <v>90000</v>
      </c>
      <c r="F141" s="139">
        <f>+J143*0.9</f>
        <v>4.41E-2</v>
      </c>
      <c r="G141" s="143">
        <f t="shared" si="2"/>
        <v>3969</v>
      </c>
    </row>
    <row r="142" spans="2:10" x14ac:dyDescent="0.2">
      <c r="B142" s="277" t="s">
        <v>107</v>
      </c>
      <c r="C142" s="278"/>
      <c r="D142" s="137" t="s">
        <v>77</v>
      </c>
      <c r="E142" s="138">
        <v>55000</v>
      </c>
      <c r="F142" s="139">
        <f>+J143*0.52</f>
        <v>2.5480000000000003E-2</v>
      </c>
      <c r="G142" s="143">
        <f t="shared" si="2"/>
        <v>1401.4</v>
      </c>
    </row>
    <row r="143" spans="2:10" x14ac:dyDescent="0.2">
      <c r="B143" s="277" t="s">
        <v>108</v>
      </c>
      <c r="C143" s="278"/>
      <c r="D143" s="137" t="s">
        <v>93</v>
      </c>
      <c r="E143" s="138">
        <v>32000</v>
      </c>
      <c r="F143" s="139">
        <f>+(J143*320)/50</f>
        <v>0.31359999999999999</v>
      </c>
      <c r="G143" s="143">
        <f t="shared" si="2"/>
        <v>10035.199999999999</v>
      </c>
      <c r="J143">
        <f>+J84</f>
        <v>4.9000000000000002E-2</v>
      </c>
    </row>
    <row r="144" spans="2:10" x14ac:dyDescent="0.2">
      <c r="B144" s="277" t="s">
        <v>109</v>
      </c>
      <c r="C144" s="278"/>
      <c r="D144" s="137" t="s">
        <v>110</v>
      </c>
      <c r="E144" s="138">
        <v>150</v>
      </c>
      <c r="F144" s="139">
        <f>+J143*170</f>
        <v>8.33</v>
      </c>
      <c r="G144" s="143">
        <f t="shared" si="2"/>
        <v>1249.5</v>
      </c>
    </row>
    <row r="145" spans="2:7" x14ac:dyDescent="0.2">
      <c r="B145" s="277" t="s">
        <v>111</v>
      </c>
      <c r="C145" s="278"/>
      <c r="D145" s="137" t="s">
        <v>105</v>
      </c>
      <c r="E145" s="138">
        <v>9500</v>
      </c>
      <c r="F145" s="139">
        <v>0.2</v>
      </c>
      <c r="G145" s="143">
        <f t="shared" si="2"/>
        <v>1900</v>
      </c>
    </row>
    <row r="146" spans="2:7" x14ac:dyDescent="0.2">
      <c r="B146" s="279" t="s">
        <v>113</v>
      </c>
      <c r="C146" s="280"/>
      <c r="D146" s="140" t="s">
        <v>93</v>
      </c>
      <c r="E146" s="141">
        <v>36000</v>
      </c>
      <c r="F146" s="147">
        <v>0.4</v>
      </c>
      <c r="G146" s="144">
        <f>+E146*F146</f>
        <v>14400</v>
      </c>
    </row>
    <row r="147" spans="2:7" x14ac:dyDescent="0.2">
      <c r="B147" s="277" t="s">
        <v>112</v>
      </c>
      <c r="C147" s="278"/>
      <c r="D147" s="140" t="s">
        <v>64</v>
      </c>
      <c r="E147" s="141">
        <f>+SUM(G140:G146)</f>
        <v>55635.100000000006</v>
      </c>
      <c r="F147" s="142">
        <v>0.05</v>
      </c>
      <c r="G147" s="144">
        <f>E147*F147</f>
        <v>2781.7550000000006</v>
      </c>
    </row>
    <row r="148" spans="2:7" x14ac:dyDescent="0.2">
      <c r="B148" s="79"/>
      <c r="C148" s="75"/>
      <c r="D148" s="75"/>
      <c r="E148" s="80"/>
      <c r="F148" s="81" t="s">
        <v>20</v>
      </c>
      <c r="G148" s="88">
        <f>(SUM(G140:G147))</f>
        <v>58416.855000000003</v>
      </c>
    </row>
    <row r="149" spans="2:7" x14ac:dyDescent="0.2">
      <c r="B149" s="60" t="s">
        <v>24</v>
      </c>
      <c r="C149" s="61"/>
      <c r="D149" s="61"/>
      <c r="E149" s="75"/>
      <c r="F149" s="75"/>
      <c r="G149" s="92"/>
    </row>
    <row r="150" spans="2:7" x14ac:dyDescent="0.2">
      <c r="B150" s="226" t="s">
        <v>14</v>
      </c>
      <c r="C150" s="227"/>
      <c r="D150" s="77" t="s">
        <v>76</v>
      </c>
      <c r="E150" s="77" t="s">
        <v>26</v>
      </c>
      <c r="F150" s="77" t="s">
        <v>77</v>
      </c>
      <c r="G150" s="95" t="s">
        <v>23</v>
      </c>
    </row>
    <row r="151" spans="2:7" x14ac:dyDescent="0.2">
      <c r="B151" s="223"/>
      <c r="C151" s="224"/>
      <c r="D151" s="65"/>
      <c r="E151" s="67"/>
      <c r="F151" s="66"/>
      <c r="G151" s="85">
        <f>+F151*E151</f>
        <v>0</v>
      </c>
    </row>
    <row r="152" spans="2:7" x14ac:dyDescent="0.2">
      <c r="B152" s="223"/>
      <c r="C152" s="224"/>
      <c r="D152" s="68"/>
      <c r="E152" s="69"/>
      <c r="F152" s="64"/>
      <c r="G152" s="85"/>
    </row>
    <row r="153" spans="2:7" x14ac:dyDescent="0.2">
      <c r="B153" s="79"/>
      <c r="C153" s="75"/>
      <c r="D153" s="75"/>
      <c r="E153" s="80"/>
      <c r="F153" s="81" t="s">
        <v>20</v>
      </c>
      <c r="G153" s="87">
        <f>ROUND(SUM(G151),0)</f>
        <v>0</v>
      </c>
    </row>
    <row r="154" spans="2:7" x14ac:dyDescent="0.2">
      <c r="B154" s="60" t="s">
        <v>28</v>
      </c>
      <c r="C154" s="61"/>
      <c r="D154" s="61"/>
      <c r="E154" s="75"/>
      <c r="F154" s="75"/>
      <c r="G154" s="92"/>
    </row>
    <row r="155" spans="2:7" x14ac:dyDescent="0.2">
      <c r="B155" s="225" t="s">
        <v>14</v>
      </c>
      <c r="C155" s="214" t="s">
        <v>15</v>
      </c>
      <c r="D155" s="214" t="s">
        <v>29</v>
      </c>
      <c r="E155" s="82" t="s">
        <v>32</v>
      </c>
      <c r="F155" s="214" t="s">
        <v>27</v>
      </c>
      <c r="G155" s="215" t="s">
        <v>23</v>
      </c>
    </row>
    <row r="156" spans="2:7" x14ac:dyDescent="0.2">
      <c r="B156" s="225"/>
      <c r="C156" s="214"/>
      <c r="D156" s="214"/>
      <c r="E156" s="99">
        <v>1.8344</v>
      </c>
      <c r="F156" s="214"/>
      <c r="G156" s="215"/>
    </row>
    <row r="157" spans="2:7" x14ac:dyDescent="0.2">
      <c r="B157" s="151" t="s">
        <v>118</v>
      </c>
      <c r="C157" s="152">
        <v>1</v>
      </c>
      <c r="D157" s="153">
        <f>+'[8]APU EXTERNADO'!$D$298</f>
        <v>93381.6</v>
      </c>
      <c r="E157" s="138">
        <f>+D157*E156</f>
        <v>171299.20704000001</v>
      </c>
      <c r="F157" s="152">
        <v>10</v>
      </c>
      <c r="G157" s="150">
        <f>+(C157*E157)/F157</f>
        <v>17129.920704</v>
      </c>
    </row>
    <row r="158" spans="2:7" x14ac:dyDescent="0.2">
      <c r="B158" s="70" t="s">
        <v>81</v>
      </c>
      <c r="C158" s="66">
        <v>3</v>
      </c>
      <c r="D158" s="71">
        <f>+D99</f>
        <v>58364</v>
      </c>
      <c r="E158" s="154">
        <f>+D158*E156</f>
        <v>107062.9216</v>
      </c>
      <c r="F158" s="66">
        <v>10</v>
      </c>
      <c r="G158" s="89">
        <f>(C158*E158)/F158</f>
        <v>32118.876479999999</v>
      </c>
    </row>
    <row r="159" spans="2:7" x14ac:dyDescent="0.2">
      <c r="B159" s="70"/>
      <c r="C159" s="66"/>
      <c r="D159" s="63"/>
      <c r="E159" s="63"/>
      <c r="F159" s="66"/>
      <c r="G159" s="89"/>
    </row>
    <row r="160" spans="2:7" x14ac:dyDescent="0.2">
      <c r="B160" s="60"/>
      <c r="C160" s="61"/>
      <c r="D160" s="61"/>
      <c r="E160" s="75"/>
      <c r="F160" s="81" t="s">
        <v>20</v>
      </c>
      <c r="G160" s="88">
        <f>ROUND(SUM(G158:G159),0)</f>
        <v>32119</v>
      </c>
    </row>
    <row r="161" spans="2:7" x14ac:dyDescent="0.2">
      <c r="B161" s="60"/>
      <c r="C161" s="61"/>
      <c r="D161" s="61"/>
      <c r="E161" s="75"/>
      <c r="F161" s="75"/>
      <c r="G161" s="92"/>
    </row>
    <row r="162" spans="2:7" x14ac:dyDescent="0.2">
      <c r="B162" s="79"/>
      <c r="C162" s="75"/>
      <c r="D162" s="75"/>
      <c r="E162" s="98" t="s">
        <v>30</v>
      </c>
      <c r="F162" s="96"/>
      <c r="G162" s="97">
        <f>ROUND(G137+G148+G153+G160,0)</f>
        <v>93748</v>
      </c>
    </row>
    <row r="163" spans="2:7" x14ac:dyDescent="0.2">
      <c r="B163" s="3"/>
      <c r="C163" s="4"/>
      <c r="D163" s="101"/>
      <c r="E163" s="101"/>
      <c r="F163" s="101"/>
      <c r="G163" s="102"/>
    </row>
    <row r="164" spans="2:7" x14ac:dyDescent="0.2">
      <c r="B164" s="103"/>
      <c r="C164" s="104"/>
      <c r="D164" s="104"/>
      <c r="E164" s="104"/>
      <c r="F164" s="105"/>
      <c r="G164" s="106"/>
    </row>
    <row r="165" spans="2:7" x14ac:dyDescent="0.2">
      <c r="B165" s="107"/>
      <c r="C165" s="108"/>
      <c r="D165" s="108"/>
      <c r="E165" s="108"/>
      <c r="F165" s="108"/>
      <c r="G165" s="109"/>
    </row>
    <row r="166" spans="2:7" x14ac:dyDescent="0.2">
      <c r="B166" s="216"/>
      <c r="C166" s="217"/>
      <c r="D166" s="217"/>
      <c r="E166" s="217"/>
      <c r="F166" s="217"/>
      <c r="G166" s="218"/>
    </row>
    <row r="167" spans="2:7" x14ac:dyDescent="0.2">
      <c r="B167" s="219"/>
      <c r="C167" s="220"/>
      <c r="D167" s="220"/>
      <c r="E167" s="220"/>
      <c r="F167" s="220"/>
      <c r="G167" s="221"/>
    </row>
    <row r="168" spans="2:7" ht="16" thickBot="1" x14ac:dyDescent="0.25">
      <c r="B168" s="110"/>
      <c r="C168" s="222"/>
      <c r="D168" s="222"/>
      <c r="E168" s="222"/>
      <c r="F168" s="111"/>
      <c r="G168" s="112"/>
    </row>
    <row r="174" spans="2:7" ht="16" thickBot="1" x14ac:dyDescent="0.25"/>
    <row r="175" spans="2:7" x14ac:dyDescent="0.2">
      <c r="B175" s="244" t="s">
        <v>10</v>
      </c>
      <c r="C175" s="245"/>
      <c r="D175" s="245"/>
      <c r="E175" s="245"/>
      <c r="F175" s="245"/>
      <c r="G175" s="246"/>
    </row>
    <row r="176" spans="2:7" x14ac:dyDescent="0.2">
      <c r="B176" s="247"/>
      <c r="C176" s="248"/>
      <c r="D176" s="248"/>
      <c r="E176" s="248"/>
      <c r="F176" s="248"/>
      <c r="G176" s="249"/>
    </row>
    <row r="177" spans="2:7" x14ac:dyDescent="0.2">
      <c r="B177" s="250"/>
      <c r="C177" s="253" t="s">
        <v>31</v>
      </c>
      <c r="D177" s="254"/>
      <c r="E177" s="254"/>
      <c r="F177" s="254"/>
      <c r="G177" s="255"/>
    </row>
    <row r="178" spans="2:7" x14ac:dyDescent="0.2">
      <c r="B178" s="251"/>
      <c r="C178" s="256"/>
      <c r="D178" s="257"/>
      <c r="E178" s="257"/>
      <c r="F178" s="257"/>
      <c r="G178" s="258"/>
    </row>
    <row r="179" spans="2:7" ht="33" customHeight="1" x14ac:dyDescent="0.2">
      <c r="B179" s="252"/>
      <c r="C179" s="259"/>
      <c r="D179" s="260"/>
      <c r="E179" s="260"/>
      <c r="F179" s="260"/>
      <c r="G179" s="261"/>
    </row>
    <row r="180" spans="2:7" x14ac:dyDescent="0.2">
      <c r="B180" s="262" t="s">
        <v>11</v>
      </c>
      <c r="C180" s="263" t="str">
        <f>+C123</f>
        <v>LIMPIEZA Y MATENIMIENTO DE BOX CULVERTS CON TAPAS, PARA EL MANEJO Y DRENAJE DE AGUAS PLUVIABLES, EN LA ZONA URBANA DEL MUNICIPIO DE LA APARTADA, CÓRDOBA.</v>
      </c>
      <c r="D180" s="263"/>
      <c r="E180" s="263"/>
      <c r="F180" s="263"/>
      <c r="G180" s="264"/>
    </row>
    <row r="181" spans="2:7" x14ac:dyDescent="0.2">
      <c r="B181" s="262"/>
      <c r="C181" s="263"/>
      <c r="D181" s="263"/>
      <c r="E181" s="263"/>
      <c r="F181" s="263"/>
      <c r="G181" s="264"/>
    </row>
    <row r="182" spans="2:7" x14ac:dyDescent="0.2">
      <c r="B182" s="262"/>
      <c r="C182" s="263"/>
      <c r="D182" s="263"/>
      <c r="E182" s="263"/>
      <c r="F182" s="263"/>
      <c r="G182" s="264"/>
    </row>
    <row r="183" spans="2:7" x14ac:dyDescent="0.2">
      <c r="B183" s="262"/>
      <c r="C183" s="263"/>
      <c r="D183" s="263"/>
      <c r="E183" s="263"/>
      <c r="F183" s="263"/>
      <c r="G183" s="264"/>
    </row>
    <row r="184" spans="2:7" x14ac:dyDescent="0.2">
      <c r="B184" s="1"/>
      <c r="C184" s="2"/>
      <c r="D184" s="2"/>
      <c r="E184" s="2"/>
      <c r="F184" s="2"/>
      <c r="G184" s="32"/>
    </row>
    <row r="185" spans="2:7" x14ac:dyDescent="0.2">
      <c r="B185" s="230"/>
      <c r="C185" s="231"/>
      <c r="D185" s="231"/>
      <c r="E185" s="231"/>
      <c r="F185" s="231"/>
      <c r="G185" s="232"/>
    </row>
    <row r="186" spans="2:7" x14ac:dyDescent="0.2">
      <c r="B186" s="72" t="s">
        <v>1</v>
      </c>
      <c r="C186" s="233" t="s">
        <v>2</v>
      </c>
      <c r="D186" s="233"/>
      <c r="E186" s="233"/>
      <c r="F186" s="233"/>
      <c r="G186" s="90" t="s">
        <v>12</v>
      </c>
    </row>
    <row r="187" spans="2:7" x14ac:dyDescent="0.2">
      <c r="B187" s="234" t="str">
        <f>+PRESUPUESTO!B55</f>
        <v>4.3.1</v>
      </c>
      <c r="C187" s="236" t="str">
        <f>+C130</f>
        <v>Contrucción de tapas en concreto reforzado de 3000 psi de 0.50 mts x 1.40 mts x 0.07 mts, incluye acero de refuero #3@0.15 m.</v>
      </c>
      <c r="D187" s="237"/>
      <c r="E187" s="237"/>
      <c r="F187" s="238"/>
      <c r="G187" s="242" t="s">
        <v>12</v>
      </c>
    </row>
    <row r="188" spans="2:7" x14ac:dyDescent="0.2">
      <c r="B188" s="235"/>
      <c r="C188" s="239"/>
      <c r="D188" s="240"/>
      <c r="E188" s="240"/>
      <c r="F188" s="241"/>
      <c r="G188" s="243"/>
    </row>
    <row r="189" spans="2:7" x14ac:dyDescent="0.2">
      <c r="B189" s="73"/>
      <c r="C189" s="74"/>
      <c r="D189" s="74"/>
      <c r="E189" s="74"/>
      <c r="F189" s="74"/>
      <c r="G189" s="91"/>
    </row>
    <row r="190" spans="2:7" x14ac:dyDescent="0.2">
      <c r="B190" s="60" t="s">
        <v>13</v>
      </c>
      <c r="C190" s="61"/>
      <c r="D190" s="75"/>
      <c r="E190" s="75"/>
      <c r="F190" s="75"/>
      <c r="G190" s="92"/>
    </row>
    <row r="191" spans="2:7" x14ac:dyDescent="0.2">
      <c r="B191" s="76" t="s">
        <v>14</v>
      </c>
      <c r="C191" s="77" t="s">
        <v>15</v>
      </c>
      <c r="D191" s="77" t="s">
        <v>16</v>
      </c>
      <c r="E191" s="77" t="s">
        <v>73</v>
      </c>
      <c r="F191" s="77" t="s">
        <v>27</v>
      </c>
      <c r="G191" s="78" t="s">
        <v>18</v>
      </c>
    </row>
    <row r="192" spans="2:7" x14ac:dyDescent="0.2">
      <c r="B192" s="62" t="s">
        <v>119</v>
      </c>
      <c r="C192" s="83" t="s">
        <v>53</v>
      </c>
      <c r="D192" s="93" t="s">
        <v>64</v>
      </c>
      <c r="E192" s="37">
        <f>+G217</f>
        <v>32119</v>
      </c>
      <c r="F192" s="155">
        <v>0.1</v>
      </c>
      <c r="G192" s="85">
        <f>+E192*F192</f>
        <v>3211.9</v>
      </c>
    </row>
    <row r="193" spans="2:10" x14ac:dyDescent="0.2">
      <c r="B193" s="86"/>
      <c r="C193" s="66"/>
      <c r="D193" s="65"/>
      <c r="E193" s="63"/>
      <c r="F193" s="66"/>
      <c r="G193" s="85"/>
    </row>
    <row r="194" spans="2:10" x14ac:dyDescent="0.2">
      <c r="B194" s="79"/>
      <c r="C194" s="75"/>
      <c r="D194" s="75"/>
      <c r="E194" s="80"/>
      <c r="F194" s="81" t="s">
        <v>20</v>
      </c>
      <c r="G194" s="87">
        <f>ROUND(SUM(G192:G193),0)</f>
        <v>3212</v>
      </c>
    </row>
    <row r="195" spans="2:10" x14ac:dyDescent="0.2">
      <c r="B195" s="60" t="s">
        <v>21</v>
      </c>
      <c r="C195" s="61"/>
      <c r="D195" s="61"/>
      <c r="E195" s="75"/>
      <c r="F195" s="75"/>
      <c r="G195" s="92"/>
    </row>
    <row r="196" spans="2:10" x14ac:dyDescent="0.2">
      <c r="B196" s="226" t="s">
        <v>22</v>
      </c>
      <c r="C196" s="227"/>
      <c r="D196" s="77" t="s">
        <v>16</v>
      </c>
      <c r="E196" s="77" t="s">
        <v>18</v>
      </c>
      <c r="F196" s="77" t="s">
        <v>17</v>
      </c>
      <c r="G196" s="95" t="s">
        <v>23</v>
      </c>
    </row>
    <row r="197" spans="2:10" x14ac:dyDescent="0.2">
      <c r="B197" s="281" t="s">
        <v>114</v>
      </c>
      <c r="C197" s="282"/>
      <c r="D197" s="137" t="s">
        <v>105</v>
      </c>
      <c r="E197" s="138">
        <f>14400/3.36</f>
        <v>4285.7142857142862</v>
      </c>
      <c r="F197" s="139">
        <f>J30*0.56</f>
        <v>5.2919999999999998</v>
      </c>
      <c r="G197" s="143">
        <f t="shared" ref="G197:G202" si="3">+E197*F197</f>
        <v>22680.000000000004</v>
      </c>
    </row>
    <row r="198" spans="2:10" x14ac:dyDescent="0.2">
      <c r="B198" s="277" t="s">
        <v>106</v>
      </c>
      <c r="C198" s="278"/>
      <c r="D198" s="137" t="s">
        <v>77</v>
      </c>
      <c r="E198" s="138">
        <v>90000</v>
      </c>
      <c r="F198" s="139">
        <f>+J200*0.9</f>
        <v>4.41E-2</v>
      </c>
      <c r="G198" s="143">
        <f t="shared" si="3"/>
        <v>3969</v>
      </c>
    </row>
    <row r="199" spans="2:10" x14ac:dyDescent="0.2">
      <c r="B199" s="277" t="s">
        <v>107</v>
      </c>
      <c r="C199" s="278"/>
      <c r="D199" s="137" t="s">
        <v>77</v>
      </c>
      <c r="E199" s="138">
        <v>55000</v>
      </c>
      <c r="F199" s="139">
        <f>+J200*0.52</f>
        <v>2.5480000000000003E-2</v>
      </c>
      <c r="G199" s="143">
        <f t="shared" si="3"/>
        <v>1401.4</v>
      </c>
    </row>
    <row r="200" spans="2:10" x14ac:dyDescent="0.2">
      <c r="B200" s="277" t="s">
        <v>108</v>
      </c>
      <c r="C200" s="278"/>
      <c r="D200" s="137" t="s">
        <v>93</v>
      </c>
      <c r="E200" s="138">
        <v>32000</v>
      </c>
      <c r="F200" s="139">
        <f>+(J200*320)/50</f>
        <v>0.31359999999999999</v>
      </c>
      <c r="G200" s="143">
        <f t="shared" si="3"/>
        <v>10035.199999999999</v>
      </c>
      <c r="J200">
        <f>+J143</f>
        <v>4.9000000000000002E-2</v>
      </c>
    </row>
    <row r="201" spans="2:10" x14ac:dyDescent="0.2">
      <c r="B201" s="277" t="s">
        <v>109</v>
      </c>
      <c r="C201" s="278"/>
      <c r="D201" s="137" t="s">
        <v>110</v>
      </c>
      <c r="E201" s="138">
        <v>150</v>
      </c>
      <c r="F201" s="139">
        <f>+J200*170</f>
        <v>8.33</v>
      </c>
      <c r="G201" s="143">
        <f t="shared" si="3"/>
        <v>1249.5</v>
      </c>
    </row>
    <row r="202" spans="2:10" x14ac:dyDescent="0.2">
      <c r="B202" s="277" t="s">
        <v>111</v>
      </c>
      <c r="C202" s="278"/>
      <c r="D202" s="137" t="s">
        <v>105</v>
      </c>
      <c r="E202" s="138">
        <v>9500</v>
      </c>
      <c r="F202" s="139">
        <v>0.2</v>
      </c>
      <c r="G202" s="143">
        <f t="shared" si="3"/>
        <v>1900</v>
      </c>
    </row>
    <row r="203" spans="2:10" x14ac:dyDescent="0.2">
      <c r="B203" s="279" t="s">
        <v>113</v>
      </c>
      <c r="C203" s="280"/>
      <c r="D203" s="140" t="s">
        <v>93</v>
      </c>
      <c r="E203" s="141">
        <v>36000</v>
      </c>
      <c r="F203" s="147">
        <v>0.4</v>
      </c>
      <c r="G203" s="144">
        <f>+E203*F203</f>
        <v>14400</v>
      </c>
    </row>
    <row r="204" spans="2:10" x14ac:dyDescent="0.2">
      <c r="B204" s="277" t="s">
        <v>112</v>
      </c>
      <c r="C204" s="278"/>
      <c r="D204" s="140" t="s">
        <v>64</v>
      </c>
      <c r="E204" s="141">
        <f>+SUM(G197:G203)</f>
        <v>55635.100000000006</v>
      </c>
      <c r="F204" s="142">
        <v>0.05</v>
      </c>
      <c r="G204" s="144">
        <f>E204*F204</f>
        <v>2781.7550000000006</v>
      </c>
    </row>
    <row r="205" spans="2:10" x14ac:dyDescent="0.2">
      <c r="B205" s="79"/>
      <c r="C205" s="75"/>
      <c r="D205" s="75"/>
      <c r="E205" s="80"/>
      <c r="F205" s="81" t="s">
        <v>20</v>
      </c>
      <c r="G205" s="88">
        <f>(SUM(G197:G204))</f>
        <v>58416.855000000003</v>
      </c>
    </row>
    <row r="206" spans="2:10" x14ac:dyDescent="0.2">
      <c r="B206" s="60" t="s">
        <v>24</v>
      </c>
      <c r="C206" s="61"/>
      <c r="D206" s="61"/>
      <c r="E206" s="75"/>
      <c r="F206" s="75"/>
      <c r="G206" s="92"/>
    </row>
    <row r="207" spans="2:10" x14ac:dyDescent="0.2">
      <c r="B207" s="226" t="s">
        <v>14</v>
      </c>
      <c r="C207" s="227"/>
      <c r="D207" s="77" t="s">
        <v>76</v>
      </c>
      <c r="E207" s="77" t="s">
        <v>26</v>
      </c>
      <c r="F207" s="77" t="s">
        <v>77</v>
      </c>
      <c r="G207" s="95" t="s">
        <v>23</v>
      </c>
    </row>
    <row r="208" spans="2:10" x14ac:dyDescent="0.2">
      <c r="B208" s="223"/>
      <c r="C208" s="224"/>
      <c r="D208" s="65"/>
      <c r="E208" s="67"/>
      <c r="F208" s="66"/>
      <c r="G208" s="85">
        <f>+F208*E208</f>
        <v>0</v>
      </c>
    </row>
    <row r="209" spans="2:7" x14ac:dyDescent="0.2">
      <c r="B209" s="223"/>
      <c r="C209" s="224"/>
      <c r="D209" s="68"/>
      <c r="E209" s="69"/>
      <c r="F209" s="64"/>
      <c r="G209" s="85"/>
    </row>
    <row r="210" spans="2:7" x14ac:dyDescent="0.2">
      <c r="B210" s="79"/>
      <c r="C210" s="75"/>
      <c r="D210" s="75"/>
      <c r="E210" s="80"/>
      <c r="F210" s="81" t="s">
        <v>20</v>
      </c>
      <c r="G210" s="87">
        <f>ROUND(SUM(G208),0)</f>
        <v>0</v>
      </c>
    </row>
    <row r="211" spans="2:7" x14ac:dyDescent="0.2">
      <c r="B211" s="60" t="s">
        <v>28</v>
      </c>
      <c r="C211" s="61"/>
      <c r="D211" s="61"/>
      <c r="E211" s="75"/>
      <c r="F211" s="75"/>
      <c r="G211" s="92"/>
    </row>
    <row r="212" spans="2:7" x14ac:dyDescent="0.2">
      <c r="B212" s="225" t="s">
        <v>14</v>
      </c>
      <c r="C212" s="214" t="s">
        <v>15</v>
      </c>
      <c r="D212" s="214" t="s">
        <v>29</v>
      </c>
      <c r="E212" s="82" t="s">
        <v>32</v>
      </c>
      <c r="F212" s="214" t="s">
        <v>27</v>
      </c>
      <c r="G212" s="215" t="s">
        <v>23</v>
      </c>
    </row>
    <row r="213" spans="2:7" x14ac:dyDescent="0.2">
      <c r="B213" s="225"/>
      <c r="C213" s="214"/>
      <c r="D213" s="214"/>
      <c r="E213" s="99">
        <v>1.8344</v>
      </c>
      <c r="F213" s="214"/>
      <c r="G213" s="215"/>
    </row>
    <row r="214" spans="2:7" x14ac:dyDescent="0.2">
      <c r="B214" s="151" t="s">
        <v>118</v>
      </c>
      <c r="C214" s="152">
        <v>1</v>
      </c>
      <c r="D214" s="153">
        <f>+'[8]APU EXTERNADO'!$D$298</f>
        <v>93381.6</v>
      </c>
      <c r="E214" s="138">
        <f>+D214*E213</f>
        <v>171299.20704000001</v>
      </c>
      <c r="F214" s="152">
        <v>10</v>
      </c>
      <c r="G214" s="150">
        <f>+(C214*E214)/F214</f>
        <v>17129.920704</v>
      </c>
    </row>
    <row r="215" spans="2:7" x14ac:dyDescent="0.2">
      <c r="B215" s="70" t="s">
        <v>81</v>
      </c>
      <c r="C215" s="66">
        <v>3</v>
      </c>
      <c r="D215" s="71">
        <f>+D158</f>
        <v>58364</v>
      </c>
      <c r="E215" s="154">
        <f>+D215*E213</f>
        <v>107062.9216</v>
      </c>
      <c r="F215" s="66">
        <v>10</v>
      </c>
      <c r="G215" s="89">
        <f>(C215*E215)/F215</f>
        <v>32118.876479999999</v>
      </c>
    </row>
    <row r="216" spans="2:7" x14ac:dyDescent="0.2">
      <c r="B216" s="70"/>
      <c r="C216" s="66"/>
      <c r="D216" s="63"/>
      <c r="E216" s="63"/>
      <c r="F216" s="66"/>
      <c r="G216" s="89"/>
    </row>
    <row r="217" spans="2:7" x14ac:dyDescent="0.2">
      <c r="B217" s="60"/>
      <c r="C217" s="61"/>
      <c r="D217" s="61"/>
      <c r="E217" s="75"/>
      <c r="F217" s="81" t="s">
        <v>20</v>
      </c>
      <c r="G217" s="88">
        <f>ROUND(SUM(G215:G216),0)</f>
        <v>32119</v>
      </c>
    </row>
    <row r="218" spans="2:7" x14ac:dyDescent="0.2">
      <c r="B218" s="60"/>
      <c r="C218" s="61"/>
      <c r="D218" s="61"/>
      <c r="E218" s="75"/>
      <c r="F218" s="75"/>
      <c r="G218" s="92"/>
    </row>
    <row r="219" spans="2:7" x14ac:dyDescent="0.2">
      <c r="B219" s="79"/>
      <c r="C219" s="75"/>
      <c r="D219" s="75"/>
      <c r="E219" s="98" t="s">
        <v>30</v>
      </c>
      <c r="F219" s="96"/>
      <c r="G219" s="97">
        <f>ROUND(G194+G205+G210+G217,0)</f>
        <v>93748</v>
      </c>
    </row>
    <row r="220" spans="2:7" x14ac:dyDescent="0.2">
      <c r="B220" s="3"/>
      <c r="C220" s="4"/>
      <c r="D220" s="101"/>
      <c r="E220" s="101"/>
      <c r="F220" s="101"/>
      <c r="G220" s="102"/>
    </row>
    <row r="221" spans="2:7" x14ac:dyDescent="0.2">
      <c r="B221" s="103"/>
      <c r="C221" s="104"/>
      <c r="D221" s="104"/>
      <c r="E221" s="104"/>
      <c r="F221" s="105"/>
      <c r="G221" s="106"/>
    </row>
    <row r="222" spans="2:7" x14ac:dyDescent="0.2">
      <c r="B222" s="107"/>
      <c r="C222" s="108"/>
      <c r="D222" s="108"/>
      <c r="E222" s="108"/>
      <c r="F222" s="108"/>
      <c r="G222" s="109"/>
    </row>
    <row r="223" spans="2:7" x14ac:dyDescent="0.2">
      <c r="B223" s="216"/>
      <c r="C223" s="217"/>
      <c r="D223" s="217"/>
      <c r="E223" s="217"/>
      <c r="F223" s="217"/>
      <c r="G223" s="218"/>
    </row>
    <row r="224" spans="2:7" x14ac:dyDescent="0.2">
      <c r="B224" s="219"/>
      <c r="C224" s="220"/>
      <c r="D224" s="220"/>
      <c r="E224" s="220"/>
      <c r="F224" s="220"/>
      <c r="G224" s="221"/>
    </row>
    <row r="225" spans="2:7" ht="16" thickBot="1" x14ac:dyDescent="0.25">
      <c r="B225" s="110"/>
      <c r="C225" s="222"/>
      <c r="D225" s="222"/>
      <c r="E225" s="222"/>
      <c r="F225" s="111"/>
      <c r="G225" s="112"/>
    </row>
  </sheetData>
  <mergeCells count="121">
    <mergeCell ref="J26:K26"/>
    <mergeCell ref="D39:D40"/>
    <mergeCell ref="F39:F40"/>
    <mergeCell ref="G39:G40"/>
    <mergeCell ref="B50:G50"/>
    <mergeCell ref="B25:C25"/>
    <mergeCell ref="B26:C26"/>
    <mergeCell ref="B27:C27"/>
    <mergeCell ref="B28:C28"/>
    <mergeCell ref="B29:C29"/>
    <mergeCell ref="B51:G51"/>
    <mergeCell ref="C52:E52"/>
    <mergeCell ref="B30:C30"/>
    <mergeCell ref="B31:C31"/>
    <mergeCell ref="B34:C34"/>
    <mergeCell ref="B35:C35"/>
    <mergeCell ref="B36:C36"/>
    <mergeCell ref="B39:B40"/>
    <mergeCell ref="C39:C40"/>
    <mergeCell ref="B24:C24"/>
    <mergeCell ref="B2:G3"/>
    <mergeCell ref="B4:B6"/>
    <mergeCell ref="C4:G6"/>
    <mergeCell ref="B7:B10"/>
    <mergeCell ref="C7:G10"/>
    <mergeCell ref="B12:G12"/>
    <mergeCell ref="C13:F13"/>
    <mergeCell ref="B14:B15"/>
    <mergeCell ref="C14:F15"/>
    <mergeCell ref="G14:G15"/>
    <mergeCell ref="B23:C23"/>
    <mergeCell ref="B69:G69"/>
    <mergeCell ref="C70:F70"/>
    <mergeCell ref="B71:B72"/>
    <mergeCell ref="C71:F72"/>
    <mergeCell ref="G71:G72"/>
    <mergeCell ref="B59:G60"/>
    <mergeCell ref="B61:B63"/>
    <mergeCell ref="C61:G63"/>
    <mergeCell ref="B64:B67"/>
    <mergeCell ref="C64:G67"/>
    <mergeCell ref="B85:C85"/>
    <mergeCell ref="B86:C86"/>
    <mergeCell ref="B87:C87"/>
    <mergeCell ref="B88:C88"/>
    <mergeCell ref="B91:C91"/>
    <mergeCell ref="B80:C80"/>
    <mergeCell ref="B81:C81"/>
    <mergeCell ref="B82:C82"/>
    <mergeCell ref="B83:C83"/>
    <mergeCell ref="B84:C84"/>
    <mergeCell ref="F96:F97"/>
    <mergeCell ref="G96:G97"/>
    <mergeCell ref="B107:G107"/>
    <mergeCell ref="B108:G108"/>
    <mergeCell ref="C109:E109"/>
    <mergeCell ref="B92:C92"/>
    <mergeCell ref="B93:C93"/>
    <mergeCell ref="B96:B97"/>
    <mergeCell ref="C96:C97"/>
    <mergeCell ref="D96:D97"/>
    <mergeCell ref="B128:G128"/>
    <mergeCell ref="C129:F129"/>
    <mergeCell ref="B130:B131"/>
    <mergeCell ref="C130:F131"/>
    <mergeCell ref="G130:G131"/>
    <mergeCell ref="B118:G119"/>
    <mergeCell ref="B120:B122"/>
    <mergeCell ref="C120:G122"/>
    <mergeCell ref="B123:B126"/>
    <mergeCell ref="C123:G126"/>
    <mergeCell ref="B144:C144"/>
    <mergeCell ref="B145:C145"/>
    <mergeCell ref="B146:C146"/>
    <mergeCell ref="B147:C147"/>
    <mergeCell ref="B150:C150"/>
    <mergeCell ref="B139:C139"/>
    <mergeCell ref="B140:C140"/>
    <mergeCell ref="B141:C141"/>
    <mergeCell ref="B142:C142"/>
    <mergeCell ref="B143:C143"/>
    <mergeCell ref="F155:F156"/>
    <mergeCell ref="G155:G156"/>
    <mergeCell ref="B166:G166"/>
    <mergeCell ref="B167:G167"/>
    <mergeCell ref="C168:E168"/>
    <mergeCell ref="B151:C151"/>
    <mergeCell ref="B152:C152"/>
    <mergeCell ref="B155:B156"/>
    <mergeCell ref="C155:C156"/>
    <mergeCell ref="D155:D156"/>
    <mergeCell ref="B185:G185"/>
    <mergeCell ref="C186:F186"/>
    <mergeCell ref="B187:B188"/>
    <mergeCell ref="C187:F188"/>
    <mergeCell ref="G187:G188"/>
    <mergeCell ref="B175:G176"/>
    <mergeCell ref="B177:B179"/>
    <mergeCell ref="C177:G179"/>
    <mergeCell ref="B180:B183"/>
    <mergeCell ref="C180:G183"/>
    <mergeCell ref="B201:C201"/>
    <mergeCell ref="B202:C202"/>
    <mergeCell ref="B203:C203"/>
    <mergeCell ref="B204:C204"/>
    <mergeCell ref="B207:C207"/>
    <mergeCell ref="B196:C196"/>
    <mergeCell ref="B197:C197"/>
    <mergeCell ref="B198:C198"/>
    <mergeCell ref="B199:C199"/>
    <mergeCell ref="B200:C200"/>
    <mergeCell ref="F212:F213"/>
    <mergeCell ref="G212:G213"/>
    <mergeCell ref="B223:G223"/>
    <mergeCell ref="B224:G224"/>
    <mergeCell ref="C225:E225"/>
    <mergeCell ref="B208:C208"/>
    <mergeCell ref="B209:C209"/>
    <mergeCell ref="B212:B213"/>
    <mergeCell ref="C212:C213"/>
    <mergeCell ref="D212:D213"/>
  </mergeCells>
  <pageMargins left="0.7" right="0.7" top="0.75" bottom="0.75" header="0.3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56E7-8302-4728-AADE-651145367F97}">
  <sheetPr>
    <pageSetUpPr fitToPage="1"/>
  </sheetPr>
  <dimension ref="B1:L201"/>
  <sheetViews>
    <sheetView zoomScale="97" zoomScaleNormal="100" zoomScaleSheetLayoutView="106" workbookViewId="0">
      <selection activeCell="L7" sqref="L7"/>
    </sheetView>
  </sheetViews>
  <sheetFormatPr baseColWidth="10" defaultRowHeight="15" x14ac:dyDescent="0.2"/>
  <cols>
    <col min="1" max="1" width="2.5" customWidth="1"/>
    <col min="2" max="2" width="28.5" bestFit="1" customWidth="1"/>
    <col min="3" max="3" width="10.5" customWidth="1"/>
    <col min="4" max="4" width="11.5" bestFit="1" customWidth="1"/>
    <col min="5" max="5" width="16.6640625" customWidth="1"/>
    <col min="6" max="6" width="13.6640625" bestFit="1" customWidth="1"/>
    <col min="7" max="7" width="16.1640625" style="31" customWidth="1"/>
    <col min="8" max="8" width="3.6640625" customWidth="1"/>
    <col min="9" max="9" width="14.5" customWidth="1"/>
  </cols>
  <sheetData>
    <row r="1" spans="2:12" ht="16" thickBot="1" x14ac:dyDescent="0.25"/>
    <row r="2" spans="2:12" ht="15" customHeight="1" x14ac:dyDescent="0.2">
      <c r="B2" s="244" t="s">
        <v>10</v>
      </c>
      <c r="C2" s="245"/>
      <c r="D2" s="245"/>
      <c r="E2" s="245"/>
      <c r="F2" s="245"/>
      <c r="G2" s="246"/>
    </row>
    <row r="3" spans="2:12" ht="15" customHeight="1" x14ac:dyDescent="0.2">
      <c r="B3" s="247"/>
      <c r="C3" s="248"/>
      <c r="D3" s="248"/>
      <c r="E3" s="248"/>
      <c r="F3" s="248"/>
      <c r="G3" s="249"/>
    </row>
    <row r="4" spans="2:12" ht="28.5" customHeight="1" x14ac:dyDescent="0.2">
      <c r="B4" s="250"/>
      <c r="C4" s="253" t="s">
        <v>31</v>
      </c>
      <c r="D4" s="254"/>
      <c r="E4" s="254"/>
      <c r="F4" s="254"/>
      <c r="G4" s="255"/>
    </row>
    <row r="5" spans="2:12" ht="28.25" customHeight="1" x14ac:dyDescent="0.2">
      <c r="B5" s="251"/>
      <c r="C5" s="256"/>
      <c r="D5" s="257"/>
      <c r="E5" s="257"/>
      <c r="F5" s="257"/>
      <c r="G5" s="258"/>
    </row>
    <row r="6" spans="2:12" ht="21" customHeight="1" x14ac:dyDescent="0.2">
      <c r="B6" s="252"/>
      <c r="C6" s="259"/>
      <c r="D6" s="260"/>
      <c r="E6" s="260"/>
      <c r="F6" s="260"/>
      <c r="G6" s="261"/>
    </row>
    <row r="7" spans="2:12" ht="14" customHeight="1" x14ac:dyDescent="0.2">
      <c r="B7" s="262" t="s">
        <v>11</v>
      </c>
      <c r="C7" s="263" t="str">
        <f>PRESUPUESTO!B2</f>
        <v>LIMPIEZA Y MATENIMIENTO DE BOX CULVERTS CON TAPAS, PARA EL MANEJO Y DRENAJE DE AGUAS PLUVIABLES, EN LA ZONA URBANA DEL MUNICIPIO DE LA APARTADA, CÓRDOBA.</v>
      </c>
      <c r="D7" s="263"/>
      <c r="E7" s="263"/>
      <c r="F7" s="263"/>
      <c r="G7" s="264"/>
      <c r="L7" t="s">
        <v>121</v>
      </c>
    </row>
    <row r="8" spans="2:12" ht="15" customHeight="1" x14ac:dyDescent="0.2">
      <c r="B8" s="262"/>
      <c r="C8" s="263"/>
      <c r="D8" s="263"/>
      <c r="E8" s="263"/>
      <c r="F8" s="263"/>
      <c r="G8" s="264"/>
    </row>
    <row r="9" spans="2:12" ht="11.25" customHeight="1" x14ac:dyDescent="0.2">
      <c r="B9" s="262"/>
      <c r="C9" s="263"/>
      <c r="D9" s="263"/>
      <c r="E9" s="263"/>
      <c r="F9" s="263"/>
      <c r="G9" s="264"/>
    </row>
    <row r="10" spans="2:12" ht="14.25" customHeight="1" x14ac:dyDescent="0.2">
      <c r="B10" s="262"/>
      <c r="C10" s="263"/>
      <c r="D10" s="263"/>
      <c r="E10" s="263"/>
      <c r="F10" s="263"/>
      <c r="G10" s="264"/>
    </row>
    <row r="11" spans="2:12" ht="15" customHeight="1" x14ac:dyDescent="0.2">
      <c r="B11" s="1"/>
      <c r="C11" s="2"/>
      <c r="D11" s="2"/>
      <c r="E11" s="2"/>
      <c r="F11" s="2"/>
      <c r="G11" s="32"/>
    </row>
    <row r="12" spans="2:12" ht="15" customHeight="1" x14ac:dyDescent="0.2">
      <c r="B12" s="230"/>
      <c r="C12" s="231"/>
      <c r="D12" s="231"/>
      <c r="E12" s="231"/>
      <c r="F12" s="231"/>
      <c r="G12" s="232"/>
    </row>
    <row r="13" spans="2:12" x14ac:dyDescent="0.2">
      <c r="B13" s="72" t="s">
        <v>1</v>
      </c>
      <c r="C13" s="233" t="s">
        <v>2</v>
      </c>
      <c r="D13" s="233"/>
      <c r="E13" s="233"/>
      <c r="F13" s="233"/>
      <c r="G13" s="90" t="s">
        <v>12</v>
      </c>
    </row>
    <row r="14" spans="2:12" ht="14" customHeight="1" x14ac:dyDescent="0.2">
      <c r="B14" s="234" t="str">
        <f>+PRESUPUESTO!B17</f>
        <v>1.3.2</v>
      </c>
      <c r="C14" s="236" t="str">
        <f>+PRESUPUESTO!C17</f>
        <v>Señalización Vial - Control de Tráfico  ( PALETERO )</v>
      </c>
      <c r="D14" s="237"/>
      <c r="E14" s="237"/>
      <c r="F14" s="238"/>
      <c r="G14" s="242" t="s">
        <v>80</v>
      </c>
    </row>
    <row r="15" spans="2:12" ht="36.75" customHeight="1" x14ac:dyDescent="0.2">
      <c r="B15" s="235"/>
      <c r="C15" s="239"/>
      <c r="D15" s="240"/>
      <c r="E15" s="240"/>
      <c r="F15" s="241"/>
      <c r="G15" s="243"/>
      <c r="J15" t="s">
        <v>56</v>
      </c>
    </row>
    <row r="16" spans="2:12" x14ac:dyDescent="0.2">
      <c r="B16" s="73"/>
      <c r="C16" s="74"/>
      <c r="D16" s="74"/>
      <c r="E16" s="74"/>
      <c r="F16" s="74"/>
      <c r="G16" s="91"/>
    </row>
    <row r="17" spans="2:7" x14ac:dyDescent="0.2">
      <c r="B17" s="60" t="s">
        <v>13</v>
      </c>
      <c r="C17" s="61"/>
      <c r="D17" s="75"/>
      <c r="E17" s="75"/>
      <c r="F17" s="75"/>
      <c r="G17" s="92"/>
    </row>
    <row r="18" spans="2:7" x14ac:dyDescent="0.2">
      <c r="B18" s="76" t="s">
        <v>14</v>
      </c>
      <c r="C18" s="77" t="s">
        <v>15</v>
      </c>
      <c r="D18" s="77" t="s">
        <v>16</v>
      </c>
      <c r="E18" s="77" t="s">
        <v>73</v>
      </c>
      <c r="F18" s="77" t="s">
        <v>27</v>
      </c>
      <c r="G18" s="78" t="s">
        <v>18</v>
      </c>
    </row>
    <row r="19" spans="2:7" x14ac:dyDescent="0.2">
      <c r="B19" s="62"/>
      <c r="C19" s="83"/>
      <c r="D19" s="93"/>
      <c r="E19" s="94"/>
      <c r="F19" s="84"/>
      <c r="G19" s="85"/>
    </row>
    <row r="20" spans="2:7" x14ac:dyDescent="0.2">
      <c r="B20" s="86"/>
      <c r="C20" s="66"/>
      <c r="D20" s="65"/>
      <c r="E20" s="63"/>
      <c r="F20" s="66"/>
      <c r="G20" s="85"/>
    </row>
    <row r="21" spans="2:7" x14ac:dyDescent="0.2">
      <c r="B21" s="79"/>
      <c r="C21" s="75"/>
      <c r="D21" s="75"/>
      <c r="E21" s="80"/>
      <c r="F21" s="81" t="s">
        <v>20</v>
      </c>
      <c r="G21" s="87">
        <f>ROUND(SUM(G19:G20),0)</f>
        <v>0</v>
      </c>
    </row>
    <row r="22" spans="2:7" x14ac:dyDescent="0.2">
      <c r="B22" s="60" t="s">
        <v>21</v>
      </c>
      <c r="C22" s="61"/>
      <c r="D22" s="61"/>
      <c r="E22" s="75"/>
      <c r="F22" s="75"/>
      <c r="G22" s="92"/>
    </row>
    <row r="23" spans="2:7" x14ac:dyDescent="0.2">
      <c r="B23" s="226" t="s">
        <v>22</v>
      </c>
      <c r="C23" s="227"/>
      <c r="D23" s="77" t="s">
        <v>16</v>
      </c>
      <c r="E23" s="77" t="s">
        <v>18</v>
      </c>
      <c r="F23" s="77" t="s">
        <v>17</v>
      </c>
      <c r="G23" s="95" t="s">
        <v>23</v>
      </c>
    </row>
    <row r="24" spans="2:7" ht="13.5" customHeight="1" x14ac:dyDescent="0.2">
      <c r="B24" s="228"/>
      <c r="C24" s="229"/>
      <c r="D24" s="65"/>
      <c r="E24" s="63"/>
      <c r="F24" s="66"/>
      <c r="G24" s="85"/>
    </row>
    <row r="25" spans="2:7" x14ac:dyDescent="0.2">
      <c r="B25" s="223"/>
      <c r="C25" s="224"/>
      <c r="D25" s="65"/>
      <c r="E25" s="63"/>
      <c r="F25" s="66"/>
      <c r="G25" s="85"/>
    </row>
    <row r="26" spans="2:7" x14ac:dyDescent="0.2">
      <c r="B26" s="223"/>
      <c r="C26" s="224"/>
      <c r="D26" s="65"/>
      <c r="E26" s="63"/>
      <c r="F26" s="66"/>
      <c r="G26" s="85"/>
    </row>
    <row r="27" spans="2:7" x14ac:dyDescent="0.2">
      <c r="B27" s="79"/>
      <c r="C27" s="75"/>
      <c r="D27" s="75"/>
      <c r="E27" s="80"/>
      <c r="F27" s="81" t="s">
        <v>20</v>
      </c>
      <c r="G27" s="88">
        <f>ROUND(SUM(G24:G26),0)</f>
        <v>0</v>
      </c>
    </row>
    <row r="28" spans="2:7" x14ac:dyDescent="0.2">
      <c r="B28" s="60" t="s">
        <v>24</v>
      </c>
      <c r="C28" s="61"/>
      <c r="D28" s="61"/>
      <c r="E28" s="75"/>
      <c r="F28" s="75"/>
      <c r="G28" s="92"/>
    </row>
    <row r="29" spans="2:7" x14ac:dyDescent="0.2">
      <c r="B29" s="226" t="s">
        <v>14</v>
      </c>
      <c r="C29" s="227"/>
      <c r="D29" s="77" t="s">
        <v>76</v>
      </c>
      <c r="E29" s="77" t="s">
        <v>26</v>
      </c>
      <c r="F29" s="77" t="s">
        <v>77</v>
      </c>
      <c r="G29" s="95" t="s">
        <v>23</v>
      </c>
    </row>
    <row r="30" spans="2:7" x14ac:dyDescent="0.2">
      <c r="B30" s="223"/>
      <c r="C30" s="224"/>
      <c r="D30" s="65"/>
      <c r="E30" s="67"/>
      <c r="F30" s="66"/>
      <c r="G30" s="85">
        <f>+F30*E30</f>
        <v>0</v>
      </c>
    </row>
    <row r="31" spans="2:7" x14ac:dyDescent="0.2">
      <c r="B31" s="223"/>
      <c r="C31" s="224"/>
      <c r="D31" s="68"/>
      <c r="E31" s="69"/>
      <c r="F31" s="64"/>
      <c r="G31" s="85"/>
    </row>
    <row r="32" spans="2:7" x14ac:dyDescent="0.2">
      <c r="B32" s="79"/>
      <c r="C32" s="75"/>
      <c r="D32" s="75"/>
      <c r="E32" s="80"/>
      <c r="F32" s="81" t="s">
        <v>20</v>
      </c>
      <c r="G32" s="87">
        <f>ROUND(SUM(G30),0)</f>
        <v>0</v>
      </c>
    </row>
    <row r="33" spans="2:10" x14ac:dyDescent="0.2">
      <c r="B33" s="60" t="s">
        <v>28</v>
      </c>
      <c r="C33" s="61"/>
      <c r="D33" s="61"/>
      <c r="E33" s="75"/>
      <c r="F33" s="75"/>
      <c r="G33" s="92"/>
    </row>
    <row r="34" spans="2:10" x14ac:dyDescent="0.2">
      <c r="B34" s="225" t="s">
        <v>14</v>
      </c>
      <c r="C34" s="214" t="s">
        <v>15</v>
      </c>
      <c r="D34" s="214" t="s">
        <v>29</v>
      </c>
      <c r="E34" s="82" t="s">
        <v>32</v>
      </c>
      <c r="F34" s="214" t="s">
        <v>27</v>
      </c>
      <c r="G34" s="215" t="s">
        <v>23</v>
      </c>
      <c r="J34" t="s">
        <v>56</v>
      </c>
    </row>
    <row r="35" spans="2:10" x14ac:dyDescent="0.2">
      <c r="B35" s="225"/>
      <c r="C35" s="214"/>
      <c r="D35" s="214"/>
      <c r="E35" s="99">
        <v>1.8344</v>
      </c>
      <c r="F35" s="214"/>
      <c r="G35" s="215"/>
    </row>
    <row r="36" spans="2:10" x14ac:dyDescent="0.2">
      <c r="B36" s="70" t="s">
        <v>81</v>
      </c>
      <c r="C36" s="66">
        <v>1</v>
      </c>
      <c r="D36" s="71">
        <f>+'APU 1.2.2'!D36</f>
        <v>58364</v>
      </c>
      <c r="E36" s="71">
        <f>+D36*E35</f>
        <v>107062.9216</v>
      </c>
      <c r="F36" s="66">
        <v>1</v>
      </c>
      <c r="G36" s="89">
        <f>+E36</f>
        <v>107062.9216</v>
      </c>
    </row>
    <row r="37" spans="2:10" x14ac:dyDescent="0.2">
      <c r="B37" s="70"/>
      <c r="C37" s="66"/>
      <c r="D37" s="63"/>
      <c r="E37" s="63"/>
      <c r="F37" s="66"/>
      <c r="G37" s="89"/>
    </row>
    <row r="38" spans="2:10" x14ac:dyDescent="0.2">
      <c r="B38" s="60"/>
      <c r="C38" s="61"/>
      <c r="D38" s="61"/>
      <c r="E38" s="75"/>
      <c r="F38" s="81" t="s">
        <v>20</v>
      </c>
      <c r="G38" s="88">
        <f>ROUND(SUM(G36:G37),0)</f>
        <v>107063</v>
      </c>
    </row>
    <row r="39" spans="2:10" x14ac:dyDescent="0.2">
      <c r="B39" s="60"/>
      <c r="C39" s="61"/>
      <c r="D39" s="61"/>
      <c r="E39" s="75"/>
      <c r="F39" s="75"/>
      <c r="G39" s="92"/>
    </row>
    <row r="40" spans="2:10" x14ac:dyDescent="0.2">
      <c r="B40" s="79"/>
      <c r="C40" s="75"/>
      <c r="D40" s="75"/>
      <c r="E40" s="98" t="s">
        <v>30</v>
      </c>
      <c r="F40" s="96"/>
      <c r="G40" s="97">
        <f>ROUND(G21+G27+G32+G38,0)</f>
        <v>107063</v>
      </c>
    </row>
    <row r="41" spans="2:10" x14ac:dyDescent="0.2">
      <c r="B41" s="3"/>
      <c r="C41" s="4"/>
      <c r="D41" s="101"/>
      <c r="E41" s="101"/>
      <c r="F41" s="101"/>
      <c r="G41" s="102"/>
    </row>
    <row r="42" spans="2:10" x14ac:dyDescent="0.2">
      <c r="B42" s="103"/>
      <c r="C42" s="104"/>
      <c r="D42" s="104"/>
      <c r="E42" s="104"/>
      <c r="F42" s="105"/>
      <c r="G42" s="106"/>
    </row>
    <row r="43" spans="2:10" x14ac:dyDescent="0.2">
      <c r="B43" s="107"/>
      <c r="C43" s="108"/>
      <c r="D43" s="108"/>
      <c r="E43" s="108"/>
      <c r="F43" s="108"/>
      <c r="G43" s="109"/>
    </row>
    <row r="44" spans="2:10" x14ac:dyDescent="0.2">
      <c r="B44" s="216"/>
      <c r="C44" s="217"/>
      <c r="D44" s="217"/>
      <c r="E44" s="217"/>
      <c r="F44" s="217"/>
      <c r="G44" s="218"/>
    </row>
    <row r="45" spans="2:10" x14ac:dyDescent="0.2">
      <c r="B45" s="219"/>
      <c r="C45" s="220"/>
      <c r="D45" s="220"/>
      <c r="E45" s="220"/>
      <c r="F45" s="220"/>
      <c r="G45" s="221"/>
    </row>
    <row r="46" spans="2:10" ht="16" thickBot="1" x14ac:dyDescent="0.25">
      <c r="B46" s="110"/>
      <c r="C46" s="222"/>
      <c r="D46" s="222"/>
      <c r="E46" s="222"/>
      <c r="F46" s="111"/>
      <c r="G46" s="112"/>
    </row>
    <row r="53" spans="2:7" ht="16" thickBot="1" x14ac:dyDescent="0.25"/>
    <row r="54" spans="2:7" x14ac:dyDescent="0.2">
      <c r="B54" s="244" t="s">
        <v>10</v>
      </c>
      <c r="C54" s="245"/>
      <c r="D54" s="245"/>
      <c r="E54" s="245"/>
      <c r="F54" s="245"/>
      <c r="G54" s="246"/>
    </row>
    <row r="55" spans="2:7" x14ac:dyDescent="0.2">
      <c r="B55" s="247"/>
      <c r="C55" s="248"/>
      <c r="D55" s="248"/>
      <c r="E55" s="248"/>
      <c r="F55" s="248"/>
      <c r="G55" s="249"/>
    </row>
    <row r="56" spans="2:7" x14ac:dyDescent="0.2">
      <c r="B56" s="250"/>
      <c r="C56" s="253" t="s">
        <v>31</v>
      </c>
      <c r="D56" s="254"/>
      <c r="E56" s="254"/>
      <c r="F56" s="254"/>
      <c r="G56" s="255"/>
    </row>
    <row r="57" spans="2:7" x14ac:dyDescent="0.2">
      <c r="B57" s="251"/>
      <c r="C57" s="256"/>
      <c r="D57" s="257"/>
      <c r="E57" s="257"/>
      <c r="F57" s="257"/>
      <c r="G57" s="258"/>
    </row>
    <row r="58" spans="2:7" ht="31.75" customHeight="1" x14ac:dyDescent="0.2">
      <c r="B58" s="252"/>
      <c r="C58" s="259"/>
      <c r="D58" s="260"/>
      <c r="E58" s="260"/>
      <c r="F58" s="260"/>
      <c r="G58" s="261"/>
    </row>
    <row r="59" spans="2:7" x14ac:dyDescent="0.2">
      <c r="B59" s="262" t="s">
        <v>11</v>
      </c>
      <c r="C59" s="263" t="str">
        <f>+C7</f>
        <v>LIMPIEZA Y MATENIMIENTO DE BOX CULVERTS CON TAPAS, PARA EL MANEJO Y DRENAJE DE AGUAS PLUVIABLES, EN LA ZONA URBANA DEL MUNICIPIO DE LA APARTADA, CÓRDOBA.</v>
      </c>
      <c r="D59" s="263"/>
      <c r="E59" s="263"/>
      <c r="F59" s="263"/>
      <c r="G59" s="264"/>
    </row>
    <row r="60" spans="2:7" x14ac:dyDescent="0.2">
      <c r="B60" s="262"/>
      <c r="C60" s="263"/>
      <c r="D60" s="263"/>
      <c r="E60" s="263"/>
      <c r="F60" s="263"/>
      <c r="G60" s="264"/>
    </row>
    <row r="61" spans="2:7" x14ac:dyDescent="0.2">
      <c r="B61" s="262"/>
      <c r="C61" s="263"/>
      <c r="D61" s="263"/>
      <c r="E61" s="263"/>
      <c r="F61" s="263"/>
      <c r="G61" s="264"/>
    </row>
    <row r="62" spans="2:7" x14ac:dyDescent="0.2">
      <c r="B62" s="262"/>
      <c r="C62" s="263"/>
      <c r="D62" s="263"/>
      <c r="E62" s="263"/>
      <c r="F62" s="263"/>
      <c r="G62" s="264"/>
    </row>
    <row r="63" spans="2:7" x14ac:dyDescent="0.2">
      <c r="B63" s="1"/>
      <c r="C63" s="2"/>
      <c r="D63" s="2"/>
      <c r="E63" s="2"/>
      <c r="F63" s="2"/>
      <c r="G63" s="32"/>
    </row>
    <row r="64" spans="2:7" x14ac:dyDescent="0.2">
      <c r="B64" s="230"/>
      <c r="C64" s="231"/>
      <c r="D64" s="231"/>
      <c r="E64" s="231"/>
      <c r="F64" s="231"/>
      <c r="G64" s="232"/>
    </row>
    <row r="65" spans="2:7" x14ac:dyDescent="0.2">
      <c r="B65" s="72" t="s">
        <v>1</v>
      </c>
      <c r="C65" s="233" t="s">
        <v>2</v>
      </c>
      <c r="D65" s="233"/>
      <c r="E65" s="233"/>
      <c r="F65" s="233"/>
      <c r="G65" s="90" t="s">
        <v>12</v>
      </c>
    </row>
    <row r="66" spans="2:7" x14ac:dyDescent="0.2">
      <c r="B66" s="234" t="str">
        <f>+PRESUPUESTO!B30</f>
        <v>2.3.2</v>
      </c>
      <c r="C66" s="236" t="str">
        <f>+C14</f>
        <v>Señalización Vial - Control de Tráfico  ( PALETERO )</v>
      </c>
      <c r="D66" s="237"/>
      <c r="E66" s="237"/>
      <c r="F66" s="238"/>
      <c r="G66" s="242" t="s">
        <v>80</v>
      </c>
    </row>
    <row r="67" spans="2:7" x14ac:dyDescent="0.2">
      <c r="B67" s="235"/>
      <c r="C67" s="239"/>
      <c r="D67" s="240"/>
      <c r="E67" s="240"/>
      <c r="F67" s="241"/>
      <c r="G67" s="243"/>
    </row>
    <row r="68" spans="2:7" x14ac:dyDescent="0.2">
      <c r="B68" s="73"/>
      <c r="C68" s="74"/>
      <c r="D68" s="74"/>
      <c r="E68" s="74"/>
      <c r="F68" s="74"/>
      <c r="G68" s="91"/>
    </row>
    <row r="69" spans="2:7" x14ac:dyDescent="0.2">
      <c r="B69" s="60" t="s">
        <v>13</v>
      </c>
      <c r="C69" s="61"/>
      <c r="D69" s="75"/>
      <c r="E69" s="75"/>
      <c r="F69" s="75"/>
      <c r="G69" s="92"/>
    </row>
    <row r="70" spans="2:7" x14ac:dyDescent="0.2">
      <c r="B70" s="76" t="s">
        <v>14</v>
      </c>
      <c r="C70" s="77" t="s">
        <v>15</v>
      </c>
      <c r="D70" s="77" t="s">
        <v>16</v>
      </c>
      <c r="E70" s="77" t="s">
        <v>73</v>
      </c>
      <c r="F70" s="77" t="s">
        <v>27</v>
      </c>
      <c r="G70" s="78" t="s">
        <v>18</v>
      </c>
    </row>
    <row r="71" spans="2:7" x14ac:dyDescent="0.2">
      <c r="B71" s="62"/>
      <c r="C71" s="83"/>
      <c r="D71" s="93"/>
      <c r="E71" s="94"/>
      <c r="F71" s="84"/>
      <c r="G71" s="85"/>
    </row>
    <row r="72" spans="2:7" x14ac:dyDescent="0.2">
      <c r="B72" s="86"/>
      <c r="C72" s="66"/>
      <c r="D72" s="65"/>
      <c r="E72" s="63"/>
      <c r="F72" s="66"/>
      <c r="G72" s="85"/>
    </row>
    <row r="73" spans="2:7" x14ac:dyDescent="0.2">
      <c r="B73" s="79"/>
      <c r="C73" s="75"/>
      <c r="D73" s="75"/>
      <c r="E73" s="80"/>
      <c r="F73" s="81" t="s">
        <v>20</v>
      </c>
      <c r="G73" s="87">
        <f>ROUND(SUM(G71:G72),0)</f>
        <v>0</v>
      </c>
    </row>
    <row r="74" spans="2:7" x14ac:dyDescent="0.2">
      <c r="B74" s="60" t="s">
        <v>21</v>
      </c>
      <c r="C74" s="61"/>
      <c r="D74" s="61"/>
      <c r="E74" s="75"/>
      <c r="F74" s="75"/>
      <c r="G74" s="92"/>
    </row>
    <row r="75" spans="2:7" x14ac:dyDescent="0.2">
      <c r="B75" s="226" t="s">
        <v>22</v>
      </c>
      <c r="C75" s="227"/>
      <c r="D75" s="77" t="s">
        <v>16</v>
      </c>
      <c r="E75" s="77" t="s">
        <v>18</v>
      </c>
      <c r="F75" s="77" t="s">
        <v>17</v>
      </c>
      <c r="G75" s="95" t="s">
        <v>23</v>
      </c>
    </row>
    <row r="76" spans="2:7" x14ac:dyDescent="0.2">
      <c r="B76" s="228"/>
      <c r="C76" s="229"/>
      <c r="D76" s="65"/>
      <c r="E76" s="63"/>
      <c r="F76" s="66"/>
      <c r="G76" s="85"/>
    </row>
    <row r="77" spans="2:7" x14ac:dyDescent="0.2">
      <c r="B77" s="223"/>
      <c r="C77" s="224"/>
      <c r="D77" s="65"/>
      <c r="E77" s="63"/>
      <c r="F77" s="66"/>
      <c r="G77" s="85"/>
    </row>
    <row r="78" spans="2:7" x14ac:dyDescent="0.2">
      <c r="B78" s="223"/>
      <c r="C78" s="224"/>
      <c r="D78" s="65"/>
      <c r="E78" s="63"/>
      <c r="F78" s="66"/>
      <c r="G78" s="85"/>
    </row>
    <row r="79" spans="2:7" x14ac:dyDescent="0.2">
      <c r="B79" s="79"/>
      <c r="C79" s="75"/>
      <c r="D79" s="75"/>
      <c r="E79" s="80"/>
      <c r="F79" s="81" t="s">
        <v>20</v>
      </c>
      <c r="G79" s="88">
        <f>ROUND(SUM(G76:G78),0)</f>
        <v>0</v>
      </c>
    </row>
    <row r="80" spans="2:7" x14ac:dyDescent="0.2">
      <c r="B80" s="60" t="s">
        <v>24</v>
      </c>
      <c r="C80" s="61"/>
      <c r="D80" s="61"/>
      <c r="E80" s="75"/>
      <c r="F80" s="75"/>
      <c r="G80" s="92"/>
    </row>
    <row r="81" spans="2:7" x14ac:dyDescent="0.2">
      <c r="B81" s="226" t="s">
        <v>14</v>
      </c>
      <c r="C81" s="227"/>
      <c r="D81" s="77" t="s">
        <v>76</v>
      </c>
      <c r="E81" s="77" t="s">
        <v>26</v>
      </c>
      <c r="F81" s="77" t="s">
        <v>77</v>
      </c>
      <c r="G81" s="95" t="s">
        <v>23</v>
      </c>
    </row>
    <row r="82" spans="2:7" x14ac:dyDescent="0.2">
      <c r="B82" s="223"/>
      <c r="C82" s="224"/>
      <c r="D82" s="65"/>
      <c r="E82" s="67"/>
      <c r="F82" s="66"/>
      <c r="G82" s="85">
        <f>+F82*E82</f>
        <v>0</v>
      </c>
    </row>
    <row r="83" spans="2:7" x14ac:dyDescent="0.2">
      <c r="B83" s="223"/>
      <c r="C83" s="224"/>
      <c r="D83" s="68"/>
      <c r="E83" s="69"/>
      <c r="F83" s="64"/>
      <c r="G83" s="85"/>
    </row>
    <row r="84" spans="2:7" x14ac:dyDescent="0.2">
      <c r="B84" s="79"/>
      <c r="C84" s="75"/>
      <c r="D84" s="75"/>
      <c r="E84" s="80"/>
      <c r="F84" s="81" t="s">
        <v>20</v>
      </c>
      <c r="G84" s="87">
        <f>ROUND(SUM(G82),0)</f>
        <v>0</v>
      </c>
    </row>
    <row r="85" spans="2:7" x14ac:dyDescent="0.2">
      <c r="B85" s="60" t="s">
        <v>28</v>
      </c>
      <c r="C85" s="61"/>
      <c r="D85" s="61"/>
      <c r="E85" s="75"/>
      <c r="F85" s="75"/>
      <c r="G85" s="92"/>
    </row>
    <row r="86" spans="2:7" x14ac:dyDescent="0.2">
      <c r="B86" s="225" t="s">
        <v>14</v>
      </c>
      <c r="C86" s="214" t="s">
        <v>15</v>
      </c>
      <c r="D86" s="214" t="s">
        <v>29</v>
      </c>
      <c r="E86" s="82" t="s">
        <v>32</v>
      </c>
      <c r="F86" s="214" t="s">
        <v>27</v>
      </c>
      <c r="G86" s="215" t="s">
        <v>23</v>
      </c>
    </row>
    <row r="87" spans="2:7" x14ac:dyDescent="0.2">
      <c r="B87" s="225"/>
      <c r="C87" s="214"/>
      <c r="D87" s="214"/>
      <c r="E87" s="99">
        <v>1.8344</v>
      </c>
      <c r="F87" s="214"/>
      <c r="G87" s="215"/>
    </row>
    <row r="88" spans="2:7" x14ac:dyDescent="0.2">
      <c r="B88" s="70" t="s">
        <v>81</v>
      </c>
      <c r="C88" s="66">
        <v>1</v>
      </c>
      <c r="D88" s="71">
        <f>+D36</f>
        <v>58364</v>
      </c>
      <c r="E88" s="71">
        <f>+D88*E87</f>
        <v>107062.9216</v>
      </c>
      <c r="F88" s="66">
        <v>1</v>
      </c>
      <c r="G88" s="89">
        <f>+E88</f>
        <v>107062.9216</v>
      </c>
    </row>
    <row r="89" spans="2:7" x14ac:dyDescent="0.2">
      <c r="B89" s="70"/>
      <c r="C89" s="66"/>
      <c r="D89" s="63"/>
      <c r="E89" s="63"/>
      <c r="F89" s="66"/>
      <c r="G89" s="89"/>
    </row>
    <row r="90" spans="2:7" x14ac:dyDescent="0.2">
      <c r="B90" s="60"/>
      <c r="C90" s="61"/>
      <c r="D90" s="61"/>
      <c r="E90" s="75"/>
      <c r="F90" s="81" t="s">
        <v>20</v>
      </c>
      <c r="G90" s="88">
        <f>ROUND(SUM(G88:G89),0)</f>
        <v>107063</v>
      </c>
    </row>
    <row r="91" spans="2:7" x14ac:dyDescent="0.2">
      <c r="B91" s="60"/>
      <c r="C91" s="61"/>
      <c r="D91" s="61"/>
      <c r="E91" s="75"/>
      <c r="F91" s="75"/>
      <c r="G91" s="92"/>
    </row>
    <row r="92" spans="2:7" x14ac:dyDescent="0.2">
      <c r="B92" s="79"/>
      <c r="C92" s="75"/>
      <c r="D92" s="75"/>
      <c r="E92" s="98" t="s">
        <v>30</v>
      </c>
      <c r="F92" s="96"/>
      <c r="G92" s="97">
        <f>ROUND(G73+G79+G84+G90,0)</f>
        <v>107063</v>
      </c>
    </row>
    <row r="93" spans="2:7" x14ac:dyDescent="0.2">
      <c r="B93" s="3"/>
      <c r="C93" s="4"/>
      <c r="D93" s="101"/>
      <c r="E93" s="101"/>
      <c r="F93" s="101"/>
      <c r="G93" s="102"/>
    </row>
    <row r="94" spans="2:7" x14ac:dyDescent="0.2">
      <c r="B94" s="103"/>
      <c r="C94" s="104"/>
      <c r="D94" s="104"/>
      <c r="E94" s="104"/>
      <c r="F94" s="105"/>
      <c r="G94" s="106"/>
    </row>
    <row r="95" spans="2:7" x14ac:dyDescent="0.2">
      <c r="B95" s="107"/>
      <c r="C95" s="108"/>
      <c r="D95" s="108"/>
      <c r="E95" s="108"/>
      <c r="F95" s="108"/>
      <c r="G95" s="109"/>
    </row>
    <row r="96" spans="2:7" x14ac:dyDescent="0.2">
      <c r="B96" s="216"/>
      <c r="C96" s="217"/>
      <c r="D96" s="217"/>
      <c r="E96" s="217"/>
      <c r="F96" s="217"/>
      <c r="G96" s="218"/>
    </row>
    <row r="97" spans="2:7" x14ac:dyDescent="0.2">
      <c r="B97" s="219"/>
      <c r="C97" s="220"/>
      <c r="D97" s="220"/>
      <c r="E97" s="220"/>
      <c r="F97" s="220"/>
      <c r="G97" s="221"/>
    </row>
    <row r="98" spans="2:7" ht="16" thickBot="1" x14ac:dyDescent="0.25">
      <c r="B98" s="110"/>
      <c r="C98" s="222"/>
      <c r="D98" s="222"/>
      <c r="E98" s="222"/>
      <c r="F98" s="111"/>
      <c r="G98" s="112"/>
    </row>
    <row r="105" spans="2:7" ht="16" thickBot="1" x14ac:dyDescent="0.25"/>
    <row r="106" spans="2:7" x14ac:dyDescent="0.2">
      <c r="B106" s="244" t="s">
        <v>10</v>
      </c>
      <c r="C106" s="245"/>
      <c r="D106" s="245"/>
      <c r="E106" s="245"/>
      <c r="F106" s="245"/>
      <c r="G106" s="246"/>
    </row>
    <row r="107" spans="2:7" x14ac:dyDescent="0.2">
      <c r="B107" s="247"/>
      <c r="C107" s="248"/>
      <c r="D107" s="248"/>
      <c r="E107" s="248"/>
      <c r="F107" s="248"/>
      <c r="G107" s="249"/>
    </row>
    <row r="108" spans="2:7" x14ac:dyDescent="0.2">
      <c r="B108" s="250"/>
      <c r="C108" s="253" t="s">
        <v>31</v>
      </c>
      <c r="D108" s="254"/>
      <c r="E108" s="254"/>
      <c r="F108" s="254"/>
      <c r="G108" s="255"/>
    </row>
    <row r="109" spans="2:7" x14ac:dyDescent="0.2">
      <c r="B109" s="251"/>
      <c r="C109" s="256"/>
      <c r="D109" s="257"/>
      <c r="E109" s="257"/>
      <c r="F109" s="257"/>
      <c r="G109" s="258"/>
    </row>
    <row r="110" spans="2:7" ht="30" customHeight="1" x14ac:dyDescent="0.2">
      <c r="B110" s="252"/>
      <c r="C110" s="259"/>
      <c r="D110" s="260"/>
      <c r="E110" s="260"/>
      <c r="F110" s="260"/>
      <c r="G110" s="261"/>
    </row>
    <row r="111" spans="2:7" x14ac:dyDescent="0.2">
      <c r="B111" s="262" t="s">
        <v>11</v>
      </c>
      <c r="C111" s="263" t="str">
        <f>+C59</f>
        <v>LIMPIEZA Y MATENIMIENTO DE BOX CULVERTS CON TAPAS, PARA EL MANEJO Y DRENAJE DE AGUAS PLUVIABLES, EN LA ZONA URBANA DEL MUNICIPIO DE LA APARTADA, CÓRDOBA.</v>
      </c>
      <c r="D111" s="263"/>
      <c r="E111" s="263"/>
      <c r="F111" s="263"/>
      <c r="G111" s="264"/>
    </row>
    <row r="112" spans="2:7" x14ac:dyDescent="0.2">
      <c r="B112" s="262"/>
      <c r="C112" s="263"/>
      <c r="D112" s="263"/>
      <c r="E112" s="263"/>
      <c r="F112" s="263"/>
      <c r="G112" s="264"/>
    </row>
    <row r="113" spans="2:7" x14ac:dyDescent="0.2">
      <c r="B113" s="262"/>
      <c r="C113" s="263"/>
      <c r="D113" s="263"/>
      <c r="E113" s="263"/>
      <c r="F113" s="263"/>
      <c r="G113" s="264"/>
    </row>
    <row r="114" spans="2:7" x14ac:dyDescent="0.2">
      <c r="B114" s="262"/>
      <c r="C114" s="263"/>
      <c r="D114" s="263"/>
      <c r="E114" s="263"/>
      <c r="F114" s="263"/>
      <c r="G114" s="264"/>
    </row>
    <row r="115" spans="2:7" x14ac:dyDescent="0.2">
      <c r="B115" s="1"/>
      <c r="C115" s="2"/>
      <c r="D115" s="2"/>
      <c r="E115" s="2"/>
      <c r="F115" s="2"/>
      <c r="G115" s="32"/>
    </row>
    <row r="116" spans="2:7" x14ac:dyDescent="0.2">
      <c r="B116" s="230"/>
      <c r="C116" s="231"/>
      <c r="D116" s="231"/>
      <c r="E116" s="231"/>
      <c r="F116" s="231"/>
      <c r="G116" s="232"/>
    </row>
    <row r="117" spans="2:7" x14ac:dyDescent="0.2">
      <c r="B117" s="72" t="s">
        <v>1</v>
      </c>
      <c r="C117" s="233" t="s">
        <v>2</v>
      </c>
      <c r="D117" s="233"/>
      <c r="E117" s="233"/>
      <c r="F117" s="233"/>
      <c r="G117" s="90" t="s">
        <v>12</v>
      </c>
    </row>
    <row r="118" spans="2:7" x14ac:dyDescent="0.2">
      <c r="B118" s="234" t="str">
        <f>+PRESUPUESTO!B43</f>
        <v>3.3.2</v>
      </c>
      <c r="C118" s="236" t="str">
        <f>+C66</f>
        <v>Señalización Vial - Control de Tráfico  ( PALETERO )</v>
      </c>
      <c r="D118" s="237"/>
      <c r="E118" s="237"/>
      <c r="F118" s="238"/>
      <c r="G118" s="242" t="s">
        <v>80</v>
      </c>
    </row>
    <row r="119" spans="2:7" x14ac:dyDescent="0.2">
      <c r="B119" s="235"/>
      <c r="C119" s="239"/>
      <c r="D119" s="240"/>
      <c r="E119" s="240"/>
      <c r="F119" s="241"/>
      <c r="G119" s="243"/>
    </row>
    <row r="120" spans="2:7" x14ac:dyDescent="0.2">
      <c r="B120" s="73"/>
      <c r="C120" s="74"/>
      <c r="D120" s="74"/>
      <c r="E120" s="74"/>
      <c r="F120" s="74"/>
      <c r="G120" s="91"/>
    </row>
    <row r="121" spans="2:7" x14ac:dyDescent="0.2">
      <c r="B121" s="60" t="s">
        <v>13</v>
      </c>
      <c r="C121" s="61"/>
      <c r="D121" s="75"/>
      <c r="E121" s="75"/>
      <c r="F121" s="75"/>
      <c r="G121" s="92"/>
    </row>
    <row r="122" spans="2:7" x14ac:dyDescent="0.2">
      <c r="B122" s="76" t="s">
        <v>14</v>
      </c>
      <c r="C122" s="77" t="s">
        <v>15</v>
      </c>
      <c r="D122" s="77" t="s">
        <v>16</v>
      </c>
      <c r="E122" s="77" t="s">
        <v>73</v>
      </c>
      <c r="F122" s="77" t="s">
        <v>27</v>
      </c>
      <c r="G122" s="78" t="s">
        <v>18</v>
      </c>
    </row>
    <row r="123" spans="2:7" x14ac:dyDescent="0.2">
      <c r="B123" s="62"/>
      <c r="C123" s="83"/>
      <c r="D123" s="93"/>
      <c r="E123" s="94"/>
      <c r="F123" s="84"/>
      <c r="G123" s="85"/>
    </row>
    <row r="124" spans="2:7" x14ac:dyDescent="0.2">
      <c r="B124" s="86"/>
      <c r="C124" s="66"/>
      <c r="D124" s="65"/>
      <c r="E124" s="63"/>
      <c r="F124" s="66"/>
      <c r="G124" s="85"/>
    </row>
    <row r="125" spans="2:7" x14ac:dyDescent="0.2">
      <c r="B125" s="79"/>
      <c r="C125" s="75"/>
      <c r="D125" s="75"/>
      <c r="E125" s="80"/>
      <c r="F125" s="81" t="s">
        <v>20</v>
      </c>
      <c r="G125" s="87">
        <f>ROUND(SUM(G123:G124),0)</f>
        <v>0</v>
      </c>
    </row>
    <row r="126" spans="2:7" x14ac:dyDescent="0.2">
      <c r="B126" s="60" t="s">
        <v>21</v>
      </c>
      <c r="C126" s="61"/>
      <c r="D126" s="61"/>
      <c r="E126" s="75"/>
      <c r="F126" s="75"/>
      <c r="G126" s="92"/>
    </row>
    <row r="127" spans="2:7" x14ac:dyDescent="0.2">
      <c r="B127" s="226" t="s">
        <v>22</v>
      </c>
      <c r="C127" s="227"/>
      <c r="D127" s="77" t="s">
        <v>16</v>
      </c>
      <c r="E127" s="77" t="s">
        <v>18</v>
      </c>
      <c r="F127" s="77" t="s">
        <v>17</v>
      </c>
      <c r="G127" s="95" t="s">
        <v>23</v>
      </c>
    </row>
    <row r="128" spans="2:7" x14ac:dyDescent="0.2">
      <c r="B128" s="228"/>
      <c r="C128" s="229"/>
      <c r="D128" s="65"/>
      <c r="E128" s="63"/>
      <c r="F128" s="66"/>
      <c r="G128" s="85"/>
    </row>
    <row r="129" spans="2:7" x14ac:dyDescent="0.2">
      <c r="B129" s="223"/>
      <c r="C129" s="224"/>
      <c r="D129" s="65"/>
      <c r="E129" s="63"/>
      <c r="F129" s="66"/>
      <c r="G129" s="85"/>
    </row>
    <row r="130" spans="2:7" x14ac:dyDescent="0.2">
      <c r="B130" s="223"/>
      <c r="C130" s="224"/>
      <c r="D130" s="65"/>
      <c r="E130" s="63"/>
      <c r="F130" s="66"/>
      <c r="G130" s="85"/>
    </row>
    <row r="131" spans="2:7" x14ac:dyDescent="0.2">
      <c r="B131" s="79"/>
      <c r="C131" s="75"/>
      <c r="D131" s="75"/>
      <c r="E131" s="80"/>
      <c r="F131" s="81" t="s">
        <v>20</v>
      </c>
      <c r="G131" s="88">
        <f>ROUND(SUM(G128:G130),0)</f>
        <v>0</v>
      </c>
    </row>
    <row r="132" spans="2:7" x14ac:dyDescent="0.2">
      <c r="B132" s="60" t="s">
        <v>24</v>
      </c>
      <c r="C132" s="61"/>
      <c r="D132" s="61"/>
      <c r="E132" s="75"/>
      <c r="F132" s="75"/>
      <c r="G132" s="92"/>
    </row>
    <row r="133" spans="2:7" x14ac:dyDescent="0.2">
      <c r="B133" s="226" t="s">
        <v>14</v>
      </c>
      <c r="C133" s="227"/>
      <c r="D133" s="77" t="s">
        <v>76</v>
      </c>
      <c r="E133" s="77" t="s">
        <v>26</v>
      </c>
      <c r="F133" s="77" t="s">
        <v>77</v>
      </c>
      <c r="G133" s="95" t="s">
        <v>23</v>
      </c>
    </row>
    <row r="134" spans="2:7" x14ac:dyDescent="0.2">
      <c r="B134" s="223"/>
      <c r="C134" s="224"/>
      <c r="D134" s="65"/>
      <c r="E134" s="67"/>
      <c r="F134" s="66"/>
      <c r="G134" s="85">
        <f>+F134*E134</f>
        <v>0</v>
      </c>
    </row>
    <row r="135" spans="2:7" x14ac:dyDescent="0.2">
      <c r="B135" s="223"/>
      <c r="C135" s="224"/>
      <c r="D135" s="68"/>
      <c r="E135" s="69"/>
      <c r="F135" s="64"/>
      <c r="G135" s="85"/>
    </row>
    <row r="136" spans="2:7" x14ac:dyDescent="0.2">
      <c r="B136" s="79"/>
      <c r="C136" s="75"/>
      <c r="D136" s="75"/>
      <c r="E136" s="80"/>
      <c r="F136" s="81" t="s">
        <v>20</v>
      </c>
      <c r="G136" s="87">
        <f>ROUND(SUM(G134),0)</f>
        <v>0</v>
      </c>
    </row>
    <row r="137" spans="2:7" x14ac:dyDescent="0.2">
      <c r="B137" s="60" t="s">
        <v>28</v>
      </c>
      <c r="C137" s="61"/>
      <c r="D137" s="61"/>
      <c r="E137" s="75"/>
      <c r="F137" s="75"/>
      <c r="G137" s="92"/>
    </row>
    <row r="138" spans="2:7" x14ac:dyDescent="0.2">
      <c r="B138" s="225" t="s">
        <v>14</v>
      </c>
      <c r="C138" s="214" t="s">
        <v>15</v>
      </c>
      <c r="D138" s="214" t="s">
        <v>29</v>
      </c>
      <c r="E138" s="82" t="s">
        <v>32</v>
      </c>
      <c r="F138" s="214" t="s">
        <v>27</v>
      </c>
      <c r="G138" s="215" t="s">
        <v>23</v>
      </c>
    </row>
    <row r="139" spans="2:7" x14ac:dyDescent="0.2">
      <c r="B139" s="225"/>
      <c r="C139" s="214"/>
      <c r="D139" s="214"/>
      <c r="E139" s="99">
        <v>1.8344</v>
      </c>
      <c r="F139" s="214"/>
      <c r="G139" s="215"/>
    </row>
    <row r="140" spans="2:7" x14ac:dyDescent="0.2">
      <c r="B140" s="70" t="s">
        <v>81</v>
      </c>
      <c r="C140" s="66">
        <v>1</v>
      </c>
      <c r="D140" s="71">
        <f>+ D88</f>
        <v>58364</v>
      </c>
      <c r="E140" s="71">
        <f>+D140*E139</f>
        <v>107062.9216</v>
      </c>
      <c r="F140" s="66">
        <v>1</v>
      </c>
      <c r="G140" s="89">
        <f>+E140</f>
        <v>107062.9216</v>
      </c>
    </row>
    <row r="141" spans="2:7" x14ac:dyDescent="0.2">
      <c r="B141" s="70"/>
      <c r="C141" s="66"/>
      <c r="D141" s="63"/>
      <c r="E141" s="63"/>
      <c r="F141" s="66"/>
      <c r="G141" s="89"/>
    </row>
    <row r="142" spans="2:7" x14ac:dyDescent="0.2">
      <c r="B142" s="60"/>
      <c r="C142" s="61"/>
      <c r="D142" s="61"/>
      <c r="E142" s="75"/>
      <c r="F142" s="81" t="s">
        <v>20</v>
      </c>
      <c r="G142" s="88">
        <f>ROUND(SUM(G140:G141),0)</f>
        <v>107063</v>
      </c>
    </row>
    <row r="143" spans="2:7" x14ac:dyDescent="0.2">
      <c r="B143" s="60"/>
      <c r="C143" s="61"/>
      <c r="D143" s="61"/>
      <c r="E143" s="75"/>
      <c r="F143" s="75"/>
      <c r="G143" s="92"/>
    </row>
    <row r="144" spans="2:7" x14ac:dyDescent="0.2">
      <c r="B144" s="79"/>
      <c r="C144" s="75"/>
      <c r="D144" s="75"/>
      <c r="E144" s="98" t="s">
        <v>30</v>
      </c>
      <c r="F144" s="96"/>
      <c r="G144" s="97">
        <f>ROUND(G125+G131+G136+G142,0)</f>
        <v>107063</v>
      </c>
    </row>
    <row r="145" spans="2:7" x14ac:dyDescent="0.2">
      <c r="B145" s="3"/>
      <c r="C145" s="4"/>
      <c r="D145" s="101"/>
      <c r="E145" s="101"/>
      <c r="F145" s="101"/>
      <c r="G145" s="102"/>
    </row>
    <row r="146" spans="2:7" x14ac:dyDescent="0.2">
      <c r="B146" s="103"/>
      <c r="C146" s="104"/>
      <c r="D146" s="104"/>
      <c r="E146" s="104"/>
      <c r="F146" s="105"/>
      <c r="G146" s="106"/>
    </row>
    <row r="147" spans="2:7" x14ac:dyDescent="0.2">
      <c r="B147" s="107"/>
      <c r="C147" s="108"/>
      <c r="D147" s="108"/>
      <c r="E147" s="108"/>
      <c r="F147" s="108"/>
      <c r="G147" s="109"/>
    </row>
    <row r="148" spans="2:7" x14ac:dyDescent="0.2">
      <c r="B148" s="216"/>
      <c r="C148" s="217"/>
      <c r="D148" s="217"/>
      <c r="E148" s="217"/>
      <c r="F148" s="217"/>
      <c r="G148" s="218"/>
    </row>
    <row r="149" spans="2:7" x14ac:dyDescent="0.2">
      <c r="B149" s="219"/>
      <c r="C149" s="220"/>
      <c r="D149" s="220"/>
      <c r="E149" s="220"/>
      <c r="F149" s="220"/>
      <c r="G149" s="221"/>
    </row>
    <row r="150" spans="2:7" ht="16" thickBot="1" x14ac:dyDescent="0.25">
      <c r="B150" s="110"/>
      <c r="C150" s="222"/>
      <c r="D150" s="222"/>
      <c r="E150" s="222"/>
      <c r="F150" s="111"/>
      <c r="G150" s="112"/>
    </row>
    <row r="156" spans="2:7" ht="16" thickBot="1" x14ac:dyDescent="0.25"/>
    <row r="157" spans="2:7" x14ac:dyDescent="0.2">
      <c r="B157" s="244" t="s">
        <v>10</v>
      </c>
      <c r="C157" s="245"/>
      <c r="D157" s="245"/>
      <c r="E157" s="245"/>
      <c r="F157" s="245"/>
      <c r="G157" s="246"/>
    </row>
    <row r="158" spans="2:7" x14ac:dyDescent="0.2">
      <c r="B158" s="247"/>
      <c r="C158" s="248"/>
      <c r="D158" s="248"/>
      <c r="E158" s="248"/>
      <c r="F158" s="248"/>
      <c r="G158" s="249"/>
    </row>
    <row r="159" spans="2:7" x14ac:dyDescent="0.2">
      <c r="B159" s="250"/>
      <c r="C159" s="253" t="s">
        <v>31</v>
      </c>
      <c r="D159" s="254"/>
      <c r="E159" s="254"/>
      <c r="F159" s="254"/>
      <c r="G159" s="255"/>
    </row>
    <row r="160" spans="2:7" x14ac:dyDescent="0.2">
      <c r="B160" s="251"/>
      <c r="C160" s="256"/>
      <c r="D160" s="257"/>
      <c r="E160" s="257"/>
      <c r="F160" s="257"/>
      <c r="G160" s="258"/>
    </row>
    <row r="161" spans="2:7" ht="36" customHeight="1" x14ac:dyDescent="0.2">
      <c r="B161" s="252"/>
      <c r="C161" s="259"/>
      <c r="D161" s="260"/>
      <c r="E161" s="260"/>
      <c r="F161" s="260"/>
      <c r="G161" s="261"/>
    </row>
    <row r="162" spans="2:7" x14ac:dyDescent="0.2">
      <c r="B162" s="262" t="s">
        <v>11</v>
      </c>
      <c r="C162" s="263" t="str">
        <f>+C111</f>
        <v>LIMPIEZA Y MATENIMIENTO DE BOX CULVERTS CON TAPAS, PARA EL MANEJO Y DRENAJE DE AGUAS PLUVIABLES, EN LA ZONA URBANA DEL MUNICIPIO DE LA APARTADA, CÓRDOBA.</v>
      </c>
      <c r="D162" s="263"/>
      <c r="E162" s="263"/>
      <c r="F162" s="263"/>
      <c r="G162" s="264"/>
    </row>
    <row r="163" spans="2:7" x14ac:dyDescent="0.2">
      <c r="B163" s="262"/>
      <c r="C163" s="263"/>
      <c r="D163" s="263"/>
      <c r="E163" s="263"/>
      <c r="F163" s="263"/>
      <c r="G163" s="264"/>
    </row>
    <row r="164" spans="2:7" x14ac:dyDescent="0.2">
      <c r="B164" s="262"/>
      <c r="C164" s="263"/>
      <c r="D164" s="263"/>
      <c r="E164" s="263"/>
      <c r="F164" s="263"/>
      <c r="G164" s="264"/>
    </row>
    <row r="165" spans="2:7" x14ac:dyDescent="0.2">
      <c r="B165" s="262"/>
      <c r="C165" s="263"/>
      <c r="D165" s="263"/>
      <c r="E165" s="263"/>
      <c r="F165" s="263"/>
      <c r="G165" s="264"/>
    </row>
    <row r="166" spans="2:7" x14ac:dyDescent="0.2">
      <c r="B166" s="1"/>
      <c r="C166" s="2"/>
      <c r="D166" s="2"/>
      <c r="E166" s="2"/>
      <c r="F166" s="2"/>
      <c r="G166" s="32"/>
    </row>
    <row r="167" spans="2:7" x14ac:dyDescent="0.2">
      <c r="B167" s="230"/>
      <c r="C167" s="231"/>
      <c r="D167" s="231"/>
      <c r="E167" s="231"/>
      <c r="F167" s="231"/>
      <c r="G167" s="232"/>
    </row>
    <row r="168" spans="2:7" x14ac:dyDescent="0.2">
      <c r="B168" s="72" t="s">
        <v>1</v>
      </c>
      <c r="C168" s="233" t="s">
        <v>2</v>
      </c>
      <c r="D168" s="233"/>
      <c r="E168" s="233"/>
      <c r="F168" s="233"/>
      <c r="G168" s="90" t="s">
        <v>12</v>
      </c>
    </row>
    <row r="169" spans="2:7" x14ac:dyDescent="0.2">
      <c r="B169" s="234" t="str">
        <f>+PRESUPUESTO!B56</f>
        <v>4.3.2</v>
      </c>
      <c r="C169" s="236" t="str">
        <f>+C118</f>
        <v>Señalización Vial - Control de Tráfico  ( PALETERO )</v>
      </c>
      <c r="D169" s="237"/>
      <c r="E169" s="237"/>
      <c r="F169" s="238"/>
      <c r="G169" s="242" t="s">
        <v>80</v>
      </c>
    </row>
    <row r="170" spans="2:7" x14ac:dyDescent="0.2">
      <c r="B170" s="235"/>
      <c r="C170" s="239"/>
      <c r="D170" s="240"/>
      <c r="E170" s="240"/>
      <c r="F170" s="241"/>
      <c r="G170" s="243"/>
    </row>
    <row r="171" spans="2:7" x14ac:dyDescent="0.2">
      <c r="B171" s="73"/>
      <c r="C171" s="74"/>
      <c r="D171" s="74"/>
      <c r="E171" s="74"/>
      <c r="F171" s="74"/>
      <c r="G171" s="91"/>
    </row>
    <row r="172" spans="2:7" x14ac:dyDescent="0.2">
      <c r="B172" s="60" t="s">
        <v>13</v>
      </c>
      <c r="C172" s="61"/>
      <c r="D172" s="75"/>
      <c r="E172" s="75"/>
      <c r="F172" s="75"/>
      <c r="G172" s="92"/>
    </row>
    <row r="173" spans="2:7" x14ac:dyDescent="0.2">
      <c r="B173" s="76" t="s">
        <v>14</v>
      </c>
      <c r="C173" s="77" t="s">
        <v>15</v>
      </c>
      <c r="D173" s="77" t="s">
        <v>16</v>
      </c>
      <c r="E173" s="77" t="s">
        <v>73</v>
      </c>
      <c r="F173" s="77" t="s">
        <v>27</v>
      </c>
      <c r="G173" s="78" t="s">
        <v>18</v>
      </c>
    </row>
    <row r="174" spans="2:7" x14ac:dyDescent="0.2">
      <c r="B174" s="62"/>
      <c r="C174" s="83"/>
      <c r="D174" s="93"/>
      <c r="E174" s="94"/>
      <c r="F174" s="84"/>
      <c r="G174" s="85"/>
    </row>
    <row r="175" spans="2:7" x14ac:dyDescent="0.2">
      <c r="B175" s="86"/>
      <c r="C175" s="66"/>
      <c r="D175" s="65"/>
      <c r="E175" s="63"/>
      <c r="F175" s="66"/>
      <c r="G175" s="85"/>
    </row>
    <row r="176" spans="2:7" x14ac:dyDescent="0.2">
      <c r="B176" s="79"/>
      <c r="C176" s="75"/>
      <c r="D176" s="75"/>
      <c r="E176" s="80"/>
      <c r="F176" s="81" t="s">
        <v>20</v>
      </c>
      <c r="G176" s="87">
        <f>ROUND(SUM(G174:G175),0)</f>
        <v>0</v>
      </c>
    </row>
    <row r="177" spans="2:7" x14ac:dyDescent="0.2">
      <c r="B177" s="60" t="s">
        <v>21</v>
      </c>
      <c r="C177" s="61"/>
      <c r="D177" s="61"/>
      <c r="E177" s="75"/>
      <c r="F177" s="75"/>
      <c r="G177" s="92"/>
    </row>
    <row r="178" spans="2:7" x14ac:dyDescent="0.2">
      <c r="B178" s="226" t="s">
        <v>22</v>
      </c>
      <c r="C178" s="227"/>
      <c r="D178" s="77" t="s">
        <v>16</v>
      </c>
      <c r="E178" s="77" t="s">
        <v>18</v>
      </c>
      <c r="F178" s="77" t="s">
        <v>17</v>
      </c>
      <c r="G178" s="95" t="s">
        <v>23</v>
      </c>
    </row>
    <row r="179" spans="2:7" x14ac:dyDescent="0.2">
      <c r="B179" s="228"/>
      <c r="C179" s="229"/>
      <c r="D179" s="65"/>
      <c r="E179" s="63"/>
      <c r="F179" s="66"/>
      <c r="G179" s="85"/>
    </row>
    <row r="180" spans="2:7" x14ac:dyDescent="0.2">
      <c r="B180" s="223"/>
      <c r="C180" s="224"/>
      <c r="D180" s="65"/>
      <c r="E180" s="63"/>
      <c r="F180" s="66"/>
      <c r="G180" s="85"/>
    </row>
    <row r="181" spans="2:7" x14ac:dyDescent="0.2">
      <c r="B181" s="223"/>
      <c r="C181" s="224"/>
      <c r="D181" s="65"/>
      <c r="E181" s="63"/>
      <c r="F181" s="66"/>
      <c r="G181" s="85"/>
    </row>
    <row r="182" spans="2:7" x14ac:dyDescent="0.2">
      <c r="B182" s="79"/>
      <c r="C182" s="75"/>
      <c r="D182" s="75"/>
      <c r="E182" s="80"/>
      <c r="F182" s="81" t="s">
        <v>20</v>
      </c>
      <c r="G182" s="88">
        <f>ROUND(SUM(G179:G181),0)</f>
        <v>0</v>
      </c>
    </row>
    <row r="183" spans="2:7" x14ac:dyDescent="0.2">
      <c r="B183" s="60" t="s">
        <v>24</v>
      </c>
      <c r="C183" s="61"/>
      <c r="D183" s="61"/>
      <c r="E183" s="75"/>
      <c r="F183" s="75"/>
      <c r="G183" s="92"/>
    </row>
    <row r="184" spans="2:7" x14ac:dyDescent="0.2">
      <c r="B184" s="226" t="s">
        <v>14</v>
      </c>
      <c r="C184" s="227"/>
      <c r="D184" s="77" t="s">
        <v>76</v>
      </c>
      <c r="E184" s="77" t="s">
        <v>26</v>
      </c>
      <c r="F184" s="77" t="s">
        <v>77</v>
      </c>
      <c r="G184" s="95" t="s">
        <v>23</v>
      </c>
    </row>
    <row r="185" spans="2:7" x14ac:dyDescent="0.2">
      <c r="B185" s="223"/>
      <c r="C185" s="224"/>
      <c r="D185" s="65"/>
      <c r="E185" s="67"/>
      <c r="F185" s="66"/>
      <c r="G185" s="85">
        <f>+F185*E185</f>
        <v>0</v>
      </c>
    </row>
    <row r="186" spans="2:7" x14ac:dyDescent="0.2">
      <c r="B186" s="223"/>
      <c r="C186" s="224"/>
      <c r="D186" s="68"/>
      <c r="E186" s="69"/>
      <c r="F186" s="64"/>
      <c r="G186" s="85"/>
    </row>
    <row r="187" spans="2:7" x14ac:dyDescent="0.2">
      <c r="B187" s="79"/>
      <c r="C187" s="75"/>
      <c r="D187" s="75"/>
      <c r="E187" s="80"/>
      <c r="F187" s="81" t="s">
        <v>20</v>
      </c>
      <c r="G187" s="87">
        <f>ROUND(SUM(G185),0)</f>
        <v>0</v>
      </c>
    </row>
    <row r="188" spans="2:7" x14ac:dyDescent="0.2">
      <c r="B188" s="60" t="s">
        <v>28</v>
      </c>
      <c r="C188" s="61"/>
      <c r="D188" s="61"/>
      <c r="E188" s="75"/>
      <c r="F188" s="75"/>
      <c r="G188" s="92"/>
    </row>
    <row r="189" spans="2:7" x14ac:dyDescent="0.2">
      <c r="B189" s="225" t="s">
        <v>14</v>
      </c>
      <c r="C189" s="214" t="s">
        <v>15</v>
      </c>
      <c r="D189" s="214" t="s">
        <v>29</v>
      </c>
      <c r="E189" s="82" t="s">
        <v>32</v>
      </c>
      <c r="F189" s="214" t="s">
        <v>27</v>
      </c>
      <c r="G189" s="215" t="s">
        <v>23</v>
      </c>
    </row>
    <row r="190" spans="2:7" x14ac:dyDescent="0.2">
      <c r="B190" s="225"/>
      <c r="C190" s="214"/>
      <c r="D190" s="214"/>
      <c r="E190" s="99">
        <v>1.8344</v>
      </c>
      <c r="F190" s="214"/>
      <c r="G190" s="215"/>
    </row>
    <row r="191" spans="2:7" x14ac:dyDescent="0.2">
      <c r="B191" s="70" t="s">
        <v>81</v>
      </c>
      <c r="C191" s="66">
        <v>1</v>
      </c>
      <c r="D191" s="71">
        <f>+D140</f>
        <v>58364</v>
      </c>
      <c r="E191" s="71">
        <f>+D191*E190</f>
        <v>107062.9216</v>
      </c>
      <c r="F191" s="66">
        <v>1</v>
      </c>
      <c r="G191" s="89">
        <f>+E191</f>
        <v>107062.9216</v>
      </c>
    </row>
    <row r="192" spans="2:7" x14ac:dyDescent="0.2">
      <c r="B192" s="70"/>
      <c r="C192" s="66"/>
      <c r="D192" s="63"/>
      <c r="E192" s="63"/>
      <c r="F192" s="66"/>
      <c r="G192" s="89"/>
    </row>
    <row r="193" spans="2:7" x14ac:dyDescent="0.2">
      <c r="B193" s="60"/>
      <c r="C193" s="61"/>
      <c r="D193" s="61"/>
      <c r="E193" s="75"/>
      <c r="F193" s="81" t="s">
        <v>20</v>
      </c>
      <c r="G193" s="88">
        <f>ROUND(SUM(G191:G192),0)</f>
        <v>107063</v>
      </c>
    </row>
    <row r="194" spans="2:7" x14ac:dyDescent="0.2">
      <c r="B194" s="60"/>
      <c r="C194" s="61"/>
      <c r="D194" s="61"/>
      <c r="E194" s="75"/>
      <c r="F194" s="75"/>
      <c r="G194" s="92"/>
    </row>
    <row r="195" spans="2:7" x14ac:dyDescent="0.2">
      <c r="B195" s="79"/>
      <c r="C195" s="75"/>
      <c r="D195" s="75"/>
      <c r="E195" s="98" t="s">
        <v>30</v>
      </c>
      <c r="F195" s="96"/>
      <c r="G195" s="97">
        <f>ROUND(G176+G182+G187+G193,0)</f>
        <v>107063</v>
      </c>
    </row>
    <row r="196" spans="2:7" x14ac:dyDescent="0.2">
      <c r="B196" s="3"/>
      <c r="C196" s="4"/>
      <c r="D196" s="101"/>
      <c r="E196" s="101"/>
      <c r="F196" s="101"/>
      <c r="G196" s="102"/>
    </row>
    <row r="197" spans="2:7" x14ac:dyDescent="0.2">
      <c r="B197" s="103"/>
      <c r="C197" s="104"/>
      <c r="D197" s="104"/>
      <c r="E197" s="104"/>
      <c r="F197" s="105"/>
      <c r="G197" s="106"/>
    </row>
    <row r="198" spans="2:7" x14ac:dyDescent="0.2">
      <c r="B198" s="107"/>
      <c r="C198" s="108"/>
      <c r="D198" s="108"/>
      <c r="E198" s="108"/>
      <c r="F198" s="108"/>
      <c r="G198" s="109"/>
    </row>
    <row r="199" spans="2:7" x14ac:dyDescent="0.2">
      <c r="B199" s="216"/>
      <c r="C199" s="217"/>
      <c r="D199" s="217"/>
      <c r="E199" s="217"/>
      <c r="F199" s="217"/>
      <c r="G199" s="218"/>
    </row>
    <row r="200" spans="2:7" x14ac:dyDescent="0.2">
      <c r="B200" s="219"/>
      <c r="C200" s="220"/>
      <c r="D200" s="220"/>
      <c r="E200" s="220"/>
      <c r="F200" s="220"/>
      <c r="G200" s="221"/>
    </row>
    <row r="201" spans="2:7" ht="16" thickBot="1" x14ac:dyDescent="0.25">
      <c r="B201" s="110"/>
      <c r="C201" s="222"/>
      <c r="D201" s="222"/>
      <c r="E201" s="222"/>
      <c r="F201" s="111"/>
      <c r="G201" s="112"/>
    </row>
  </sheetData>
  <mergeCells count="100">
    <mergeCell ref="F34:F35"/>
    <mergeCell ref="G34:G35"/>
    <mergeCell ref="B44:G44"/>
    <mergeCell ref="B45:G45"/>
    <mergeCell ref="C46:E46"/>
    <mergeCell ref="B34:B35"/>
    <mergeCell ref="C34:C35"/>
    <mergeCell ref="D34:D35"/>
    <mergeCell ref="B25:C25"/>
    <mergeCell ref="B26:C26"/>
    <mergeCell ref="B29:C29"/>
    <mergeCell ref="B30:C30"/>
    <mergeCell ref="B31:C31"/>
    <mergeCell ref="B24:C24"/>
    <mergeCell ref="B2:G3"/>
    <mergeCell ref="B4:B6"/>
    <mergeCell ref="C4:G6"/>
    <mergeCell ref="B7:B10"/>
    <mergeCell ref="C7:G10"/>
    <mergeCell ref="B12:G12"/>
    <mergeCell ref="C13:F13"/>
    <mergeCell ref="B14:B15"/>
    <mergeCell ref="C14:F15"/>
    <mergeCell ref="G14:G15"/>
    <mergeCell ref="B23:C23"/>
    <mergeCell ref="B54:G55"/>
    <mergeCell ref="B56:B58"/>
    <mergeCell ref="C56:G58"/>
    <mergeCell ref="B59:B62"/>
    <mergeCell ref="C59:G62"/>
    <mergeCell ref="B64:G64"/>
    <mergeCell ref="C65:F65"/>
    <mergeCell ref="B66:B67"/>
    <mergeCell ref="C66:F67"/>
    <mergeCell ref="G66:G67"/>
    <mergeCell ref="B75:C75"/>
    <mergeCell ref="B76:C76"/>
    <mergeCell ref="B77:C77"/>
    <mergeCell ref="B78:C78"/>
    <mergeCell ref="B81:C81"/>
    <mergeCell ref="B82:C82"/>
    <mergeCell ref="B83:C83"/>
    <mergeCell ref="B86:B87"/>
    <mergeCell ref="C86:C87"/>
    <mergeCell ref="D86:D87"/>
    <mergeCell ref="F86:F87"/>
    <mergeCell ref="G86:G87"/>
    <mergeCell ref="B96:G96"/>
    <mergeCell ref="B97:G97"/>
    <mergeCell ref="C98:E98"/>
    <mergeCell ref="B106:G107"/>
    <mergeCell ref="B108:B110"/>
    <mergeCell ref="C108:G110"/>
    <mergeCell ref="B111:B114"/>
    <mergeCell ref="C111:G114"/>
    <mergeCell ref="B116:G116"/>
    <mergeCell ref="C117:F117"/>
    <mergeCell ref="B118:B119"/>
    <mergeCell ref="C118:F119"/>
    <mergeCell ref="G118:G119"/>
    <mergeCell ref="B127:C127"/>
    <mergeCell ref="B128:C128"/>
    <mergeCell ref="B129:C129"/>
    <mergeCell ref="B130:C130"/>
    <mergeCell ref="B133:C133"/>
    <mergeCell ref="B134:C134"/>
    <mergeCell ref="B135:C135"/>
    <mergeCell ref="B138:B139"/>
    <mergeCell ref="C138:C139"/>
    <mergeCell ref="D138:D139"/>
    <mergeCell ref="F138:F139"/>
    <mergeCell ref="G138:G139"/>
    <mergeCell ref="B148:G148"/>
    <mergeCell ref="B149:G149"/>
    <mergeCell ref="C150:E150"/>
    <mergeCell ref="B157:G158"/>
    <mergeCell ref="B159:B161"/>
    <mergeCell ref="C159:G161"/>
    <mergeCell ref="B162:B165"/>
    <mergeCell ref="C162:G165"/>
    <mergeCell ref="B167:G167"/>
    <mergeCell ref="C168:F168"/>
    <mergeCell ref="B169:B170"/>
    <mergeCell ref="C169:F170"/>
    <mergeCell ref="G169:G170"/>
    <mergeCell ref="B178:C178"/>
    <mergeCell ref="B179:C179"/>
    <mergeCell ref="B180:C180"/>
    <mergeCell ref="B181:C181"/>
    <mergeCell ref="B184:C184"/>
    <mergeCell ref="B185:C185"/>
    <mergeCell ref="B186:C186"/>
    <mergeCell ref="B189:B190"/>
    <mergeCell ref="C189:C190"/>
    <mergeCell ref="D189:D190"/>
    <mergeCell ref="F189:F190"/>
    <mergeCell ref="G189:G190"/>
    <mergeCell ref="B199:G199"/>
    <mergeCell ref="B200:G200"/>
    <mergeCell ref="C201:E201"/>
  </mergeCells>
  <pageMargins left="0.7" right="0.7" top="0.75" bottom="0.75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PRESUPUESTO</vt:lpstr>
      <vt:lpstr>APU 1.1.1</vt:lpstr>
      <vt:lpstr>APU 1.1.2.</vt:lpstr>
      <vt:lpstr>APU 1.2.1</vt:lpstr>
      <vt:lpstr>APU 1.2.2</vt:lpstr>
      <vt:lpstr>APU 1.2.3</vt:lpstr>
      <vt:lpstr>APU 1.2.4</vt:lpstr>
      <vt:lpstr>APU 1.3.1</vt:lpstr>
      <vt:lpstr>APU 1.3.2</vt:lpstr>
      <vt:lpstr>'APU 1.1.1'!Área_de_impresión</vt:lpstr>
      <vt:lpstr>'APU 1.1.2.'!Área_de_impresión</vt:lpstr>
      <vt:lpstr>'APU 1.2.1'!Área_de_impresión</vt:lpstr>
      <vt:lpstr>'APU 1.2.2'!Área_de_impresión</vt:lpstr>
      <vt:lpstr>'APU 1.2.3'!Área_de_impresión</vt:lpstr>
      <vt:lpstr>'APU 1.2.4'!Área_de_impresión</vt:lpstr>
      <vt:lpstr>'APU 1.3.1'!Área_de_impresión</vt:lpstr>
      <vt:lpstr>'APU 1.3.2'!Área_de_impresión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JORGE RODRIGUEZ</cp:lastModifiedBy>
  <cp:lastPrinted>2026-10-01T22:19:23Z</cp:lastPrinted>
  <dcterms:created xsi:type="dcterms:W3CDTF">2020-04-14T21:13:43Z</dcterms:created>
  <dcterms:modified xsi:type="dcterms:W3CDTF">2026-10-18T12:17:38Z</dcterms:modified>
</cp:coreProperties>
</file>