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eidelcastro/Documents/01. FDLM/05. LICITACION PARTICIPACION/01. 15102026 DOCUMENTOS_LICITACION/DOCUMENTOS_LICITACION_PARTICIPACION_15102026/"/>
    </mc:Choice>
  </mc:AlternateContent>
  <xr:revisionPtr revIDLastSave="0" documentId="13_ncr:1_{38067FA2-24E7-1E46-B3F6-7ED29E88D5B1}" xr6:coauthVersionLast="47" xr6:coauthVersionMax="47" xr10:uidLastSave="{00000000-0000-0000-0000-000000000000}"/>
  <bookViews>
    <workbookView xWindow="-32000" yWindow="-2740" windowWidth="32000" windowHeight="17400" xr2:uid="{7D9EDA1C-71FB-4B09-B6A7-EB3546255C4A}"/>
  </bookViews>
  <sheets>
    <sheet name="FORMATO ESTUDIO DE MERCADO" sheetId="1" r:id="rId1"/>
    <sheet name="DATOS PROVEEDORES" sheetId="4" r:id="rId2"/>
  </sheets>
  <externalReferences>
    <externalReference r:id="rId3"/>
    <externalReference r:id="rId4"/>
  </externalReferences>
  <definedNames>
    <definedName name="_xlnm._FilterDatabase" localSheetId="0" hidden="1">'FORMATO ESTUDIO DE MERCADO'!$A$1:$BN$208</definedName>
    <definedName name="BASE">#REF!</definedName>
    <definedName name="Casas_de_juventud">#REF!</definedName>
    <definedName name="Centros_Forjar">#REF!</definedName>
    <definedName name="CONCPETOLINEA">#REF!</definedName>
    <definedName name="dgsgdffg">#REF!</definedName>
    <definedName name="DIMENSION">#REF!</definedName>
    <definedName name="Escuelas_culturales">#REF!</definedName>
    <definedName name="Escuelas_deportivas">#REF!</definedName>
    <definedName name="ESTADO">[1]LISTAS!$B$5:$B$10</definedName>
    <definedName name="ESTADODOS">[1]LISTAS!$B$6:$B$10</definedName>
    <definedName name="ETAPA">#REF!</definedName>
    <definedName name="FGKJHLKHKJÑ">#REF!</definedName>
    <definedName name="GGGGGGGGGGGGG">#REF!</definedName>
    <definedName name="IED">#REF!</definedName>
    <definedName name="INDICADOR">[2]listas!$S$216:$S$275</definedName>
    <definedName name="LINEA">#REF!</definedName>
    <definedName name="Mipymes">#REF!</definedName>
    <definedName name="NIVEL">#REF!</definedName>
    <definedName name="SECTOR">#REF!</definedName>
    <definedName name="Sedes_culturales">#REF!</definedName>
    <definedName name="TEMA">#REF!</definedName>
    <definedName name="TEMAGEO">#REF!</definedName>
    <definedName name="TIPODECODIG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K222" i="1" l="1"/>
  <c r="BK197" i="1"/>
  <c r="BK196" i="1"/>
  <c r="BK189" i="1"/>
  <c r="BK163" i="1"/>
  <c r="BK164" i="1"/>
  <c r="BK162" i="1"/>
  <c r="BK158" i="1"/>
  <c r="BK155" i="1"/>
  <c r="BK154" i="1"/>
  <c r="BK151" i="1"/>
  <c r="BK134" i="1"/>
  <c r="BK103" i="1"/>
  <c r="BK73" i="1"/>
  <c r="BK58" i="1"/>
  <c r="BK56" i="1"/>
  <c r="BK46" i="1"/>
  <c r="BK47" i="1"/>
  <c r="BK45" i="1"/>
  <c r="BK22" i="1"/>
  <c r="BK23" i="1"/>
  <c r="BK21" i="1"/>
  <c r="BK13" i="1"/>
  <c r="BK14" i="1"/>
  <c r="BK15" i="1"/>
  <c r="BK12" i="1"/>
  <c r="BJ12" i="1"/>
  <c r="BL197" i="1"/>
  <c r="BL159" i="1"/>
  <c r="BL145" i="1"/>
  <c r="BL144" i="1"/>
  <c r="BJ106" i="1"/>
  <c r="BJ151" i="1"/>
  <c r="BJ98" i="1"/>
  <c r="BK98" i="1" s="1"/>
  <c r="BL122" i="1"/>
  <c r="BL121" i="1"/>
  <c r="BL89" i="1"/>
  <c r="BL76" i="1"/>
  <c r="BK76" i="1"/>
  <c r="BJ76" i="1"/>
  <c r="BL73" i="1"/>
  <c r="BL72" i="1"/>
  <c r="BL56" i="1"/>
  <c r="BL46" i="1"/>
  <c r="BL14" i="1"/>
  <c r="BK37" i="1"/>
  <c r="BJ37" i="1"/>
  <c r="BK35" i="1"/>
  <c r="BL150" i="1"/>
  <c r="BJ150" i="1"/>
  <c r="BK150" i="1"/>
  <c r="BJ184" i="1"/>
  <c r="BJ162" i="1"/>
  <c r="BJ155" i="1"/>
  <c r="BJ154" i="1"/>
  <c r="BJ141" i="1"/>
  <c r="BJ130" i="1"/>
  <c r="BJ112" i="1"/>
  <c r="BJ108" i="1"/>
  <c r="BJ103" i="1"/>
  <c r="BJ45" i="1"/>
  <c r="BJ190" i="1"/>
  <c r="BI190" i="1"/>
  <c r="BI184" i="1"/>
  <c r="BI151" i="1"/>
  <c r="BI150" i="1"/>
  <c r="BI130" i="1"/>
  <c r="BI108" i="1"/>
  <c r="BI106" i="1"/>
  <c r="BI103" i="1"/>
  <c r="BJ81" i="1"/>
  <c r="BI81" i="1"/>
  <c r="BJ196" i="1"/>
  <c r="BJ21" i="1"/>
  <c r="BJ201" i="1"/>
  <c r="BJ202" i="1"/>
  <c r="BJ203" i="1"/>
  <c r="BJ204" i="1"/>
  <c r="BJ200" i="1"/>
  <c r="BJ178" i="1"/>
  <c r="BJ179" i="1"/>
  <c r="BJ180" i="1"/>
  <c r="BJ165" i="1"/>
  <c r="BJ166" i="1"/>
  <c r="BJ167" i="1"/>
  <c r="BJ168" i="1"/>
  <c r="BJ169" i="1"/>
  <c r="BJ170" i="1"/>
  <c r="BJ171" i="1"/>
  <c r="BJ172" i="1"/>
  <c r="BJ173" i="1"/>
  <c r="BJ174" i="1"/>
  <c r="BJ175" i="1"/>
  <c r="BJ176" i="1"/>
  <c r="BJ177" i="1"/>
  <c r="BJ164" i="1"/>
  <c r="BJ158" i="1"/>
  <c r="BJ153" i="1"/>
  <c r="BJ142" i="1"/>
  <c r="BJ119" i="1"/>
  <c r="BJ118" i="1"/>
  <c r="BJ117" i="1"/>
  <c r="BJ115" i="1"/>
  <c r="BJ116" i="1"/>
  <c r="BJ114" i="1"/>
  <c r="BJ113" i="1"/>
  <c r="BJ93" i="1"/>
  <c r="BJ59" i="1"/>
  <c r="BJ54" i="1"/>
  <c r="BI201" i="1"/>
  <c r="BI202" i="1"/>
  <c r="BI203" i="1"/>
  <c r="BI204" i="1"/>
  <c r="BI200" i="1"/>
  <c r="BI165" i="1"/>
  <c r="BI166" i="1"/>
  <c r="BI167" i="1"/>
  <c r="BI168" i="1"/>
  <c r="BI169" i="1"/>
  <c r="BI170" i="1"/>
  <c r="BI171" i="1"/>
  <c r="BI172" i="1"/>
  <c r="BI173" i="1"/>
  <c r="BI174" i="1"/>
  <c r="BI175" i="1"/>
  <c r="BI176" i="1"/>
  <c r="BI177" i="1"/>
  <c r="BI178" i="1"/>
  <c r="BI179" i="1"/>
  <c r="BI180" i="1"/>
  <c r="BI164" i="1"/>
  <c r="BI158" i="1"/>
  <c r="BI154" i="1"/>
  <c r="BI155" i="1"/>
  <c r="BI153" i="1"/>
  <c r="BI142" i="1"/>
  <c r="BI141" i="1"/>
  <c r="BI119" i="1"/>
  <c r="BI118" i="1"/>
  <c r="BI117" i="1"/>
  <c r="BI116" i="1"/>
  <c r="BI115" i="1"/>
  <c r="BI114" i="1"/>
  <c r="BI113" i="1"/>
  <c r="BI112" i="1"/>
  <c r="BI93" i="1"/>
  <c r="BI59" i="1"/>
  <c r="BI54" i="1"/>
  <c r="BI120" i="1"/>
  <c r="BJ52" i="1"/>
  <c r="BJ56" i="1"/>
  <c r="BJ58" i="1"/>
  <c r="BJ197" i="1"/>
  <c r="BJ189" i="1"/>
  <c r="BJ163" i="1"/>
  <c r="BK148" i="1"/>
  <c r="BJ134" i="1"/>
  <c r="BJ89" i="1"/>
  <c r="BJ73" i="1"/>
  <c r="BJ46" i="1"/>
  <c r="BJ47" i="1"/>
  <c r="BJ23" i="1"/>
  <c r="BJ22" i="1"/>
  <c r="BJ13" i="1"/>
  <c r="BJ14" i="1"/>
  <c r="BK19" i="1"/>
  <c r="BJ19" i="1"/>
  <c r="BJ18" i="1"/>
  <c r="BJ16" i="1"/>
  <c r="BJ17" i="1"/>
  <c r="BJ147" i="1"/>
  <c r="BJ195" i="1"/>
  <c r="BJ199" i="1"/>
  <c r="BJ198" i="1"/>
  <c r="N191" i="1" l="1"/>
  <c r="BK187" i="1"/>
  <c r="BL187" i="1" s="1"/>
  <c r="N185" i="1" l="1"/>
  <c r="N140" i="1"/>
  <c r="BL133" i="1"/>
  <c r="N125" i="1"/>
  <c r="N124" i="1"/>
  <c r="N129" i="1"/>
  <c r="N105" i="1"/>
  <c r="N101" i="1"/>
  <c r="N100" i="1"/>
  <c r="N88" i="1"/>
  <c r="N87" i="1"/>
  <c r="N86" i="1"/>
  <c r="N85" i="1"/>
  <c r="N72" i="1" l="1"/>
  <c r="N127" i="1"/>
  <c r="N68" i="1"/>
  <c r="N48" i="1"/>
  <c r="N25" i="1" l="1"/>
  <c r="N8" i="1"/>
  <c r="BJ183" i="1" l="1"/>
  <c r="BJ182" i="1"/>
  <c r="BJ181" i="1"/>
  <c r="BL95" i="1"/>
  <c r="S155" i="1"/>
  <c r="AI151" i="1"/>
  <c r="Y151" i="1"/>
  <c r="S151" i="1"/>
  <c r="BJ149" i="1"/>
  <c r="BJ143" i="1"/>
  <c r="BJ138" i="1"/>
  <c r="BJ120" i="1"/>
  <c r="BJ107" i="1"/>
  <c r="BJ102" i="1"/>
  <c r="BK101" i="1"/>
  <c r="BJ101" i="1"/>
  <c r="BJ94" i="1"/>
  <c r="BJ92" i="1"/>
  <c r="BL151" i="1" l="1"/>
  <c r="BL155" i="1"/>
  <c r="BM151" i="1" l="1"/>
  <c r="BJ80" i="1"/>
  <c r="BJ79" i="1"/>
  <c r="BK80" i="1"/>
  <c r="BJ61" i="1"/>
  <c r="BK51" i="1"/>
  <c r="BK206" i="1"/>
  <c r="BK208" i="1" s="1"/>
  <c r="BK96" i="1" l="1"/>
  <c r="Q35" i="1" l="1"/>
  <c r="BJ35" i="1"/>
  <c r="BL35" i="1"/>
  <c r="AO199" i="1"/>
  <c r="AO198" i="1"/>
  <c r="AE197" i="1"/>
  <c r="AE196" i="1"/>
  <c r="AG197" i="1"/>
  <c r="AG196" i="1"/>
  <c r="W199" i="1"/>
  <c r="W198" i="1"/>
  <c r="Q205" i="1"/>
  <c r="S204" i="1"/>
  <c r="S203" i="1"/>
  <c r="S202" i="1"/>
  <c r="S201" i="1"/>
  <c r="S200" i="1"/>
  <c r="S199" i="1"/>
  <c r="S198" i="1"/>
  <c r="S197" i="1"/>
  <c r="S196" i="1"/>
  <c r="N195" i="1"/>
  <c r="BC189" i="1"/>
  <c r="AQ190" i="1"/>
  <c r="Q194" i="1"/>
  <c r="Q193" i="1"/>
  <c r="Q192" i="1"/>
  <c r="S190" i="1"/>
  <c r="S189" i="1"/>
  <c r="N188" i="1"/>
  <c r="N186" i="1"/>
  <c r="AK179" i="1"/>
  <c r="AK180" i="1"/>
  <c r="S180" i="1"/>
  <c r="S179" i="1"/>
  <c r="S168" i="1"/>
  <c r="S169" i="1"/>
  <c r="S170" i="1"/>
  <c r="S171" i="1"/>
  <c r="S172" i="1"/>
  <c r="S173" i="1"/>
  <c r="S174" i="1"/>
  <c r="S175" i="1"/>
  <c r="S176" i="1"/>
  <c r="S177" i="1"/>
  <c r="S178" i="1"/>
  <c r="S167" i="1"/>
  <c r="AG163" i="1"/>
  <c r="AG162" i="1"/>
  <c r="AE163" i="1"/>
  <c r="AE162" i="1"/>
  <c r="S165" i="1"/>
  <c r="S164" i="1"/>
  <c r="S163" i="1"/>
  <c r="S162" i="1"/>
  <c r="N161" i="1"/>
  <c r="N160" i="1"/>
  <c r="N159" i="1"/>
  <c r="BA158" i="1"/>
  <c r="S158" i="1"/>
  <c r="N157" i="1"/>
  <c r="N156" i="1"/>
  <c r="S154" i="1"/>
  <c r="S153" i="1"/>
  <c r="Y150" i="1"/>
  <c r="S150" i="1"/>
  <c r="S149" i="1"/>
  <c r="N148" i="1"/>
  <c r="N147" i="1"/>
  <c r="N146" i="1"/>
  <c r="Q145" i="1"/>
  <c r="Q144" i="1"/>
  <c r="AY143" i="1"/>
  <c r="AW143" i="1"/>
  <c r="U143" i="1"/>
  <c r="S142" i="1"/>
  <c r="S141" i="1"/>
  <c r="BK141" i="1" s="1"/>
  <c r="N139" i="1"/>
  <c r="AO138" i="1"/>
  <c r="W138" i="1"/>
  <c r="S138" i="1"/>
  <c r="N137" i="1"/>
  <c r="N136" i="1"/>
  <c r="N135" i="1"/>
  <c r="AY134" i="1"/>
  <c r="AW134" i="1"/>
  <c r="U134" i="1"/>
  <c r="N132" i="1"/>
  <c r="N131" i="1"/>
  <c r="AI130" i="1"/>
  <c r="Y130" i="1"/>
  <c r="S130" i="1"/>
  <c r="N126" i="1"/>
  <c r="N123" i="1"/>
  <c r="Q122" i="1"/>
  <c r="Q121" i="1"/>
  <c r="S120" i="1"/>
  <c r="S116" i="1"/>
  <c r="S117" i="1"/>
  <c r="S118" i="1"/>
  <c r="S119" i="1"/>
  <c r="S115" i="1"/>
  <c r="S114" i="1"/>
  <c r="S113" i="1"/>
  <c r="S112" i="1"/>
  <c r="BK112" i="1" s="1"/>
  <c r="N111" i="1"/>
  <c r="N110" i="1"/>
  <c r="N109" i="1"/>
  <c r="AI108" i="1"/>
  <c r="Y108" i="1"/>
  <c r="S108" i="1"/>
  <c r="AI107" i="1"/>
  <c r="Y107" i="1"/>
  <c r="S107" i="1"/>
  <c r="AI106" i="1"/>
  <c r="Y106" i="1"/>
  <c r="W106" i="1"/>
  <c r="N104" i="1"/>
  <c r="AI103" i="1"/>
  <c r="AI102" i="1"/>
  <c r="Y103" i="1"/>
  <c r="Y102" i="1"/>
  <c r="S103" i="1"/>
  <c r="S102" i="1"/>
  <c r="N95" i="1"/>
  <c r="AQ93" i="1"/>
  <c r="S94" i="1"/>
  <c r="W94" i="1"/>
  <c r="AO94" i="1"/>
  <c r="S93" i="1"/>
  <c r="Q92" i="1"/>
  <c r="N91" i="1"/>
  <c r="N90" i="1"/>
  <c r="AG89" i="1"/>
  <c r="AE89" i="1"/>
  <c r="S89" i="1"/>
  <c r="Q84" i="1"/>
  <c r="BL84" i="1" s="1"/>
  <c r="AI83" i="1"/>
  <c r="Y83" i="1"/>
  <c r="S83" i="1"/>
  <c r="N82" i="1"/>
  <c r="AI81" i="1"/>
  <c r="Y81" i="1"/>
  <c r="W81" i="1"/>
  <c r="N80" i="1"/>
  <c r="N79" i="1"/>
  <c r="N78" i="1"/>
  <c r="N77" i="1"/>
  <c r="AO76" i="1"/>
  <c r="W76" i="1"/>
  <c r="S76" i="1"/>
  <c r="N75" i="1"/>
  <c r="N74" i="1"/>
  <c r="AG73" i="1"/>
  <c r="AE73" i="1"/>
  <c r="S73" i="1"/>
  <c r="Q71" i="1"/>
  <c r="Q69" i="1"/>
  <c r="N67" i="1"/>
  <c r="N66" i="1"/>
  <c r="N65" i="1"/>
  <c r="N64" i="1"/>
  <c r="N63" i="1"/>
  <c r="N62" i="1"/>
  <c r="AC61" i="1"/>
  <c r="AA61" i="1"/>
  <c r="S61" i="1"/>
  <c r="N60" i="1"/>
  <c r="S59" i="1"/>
  <c r="AG58" i="1"/>
  <c r="AE58" i="1"/>
  <c r="S58" i="1"/>
  <c r="N57" i="1"/>
  <c r="AG56" i="1"/>
  <c r="AE56" i="1"/>
  <c r="S56" i="1"/>
  <c r="N55" i="1"/>
  <c r="S54" i="1"/>
  <c r="N53" i="1"/>
  <c r="AS52" i="1"/>
  <c r="AC52" i="1"/>
  <c r="S52" i="1"/>
  <c r="Q51" i="1"/>
  <c r="N50" i="1"/>
  <c r="BL50" i="1" s="1"/>
  <c r="AI49" i="1"/>
  <c r="Y49" i="1"/>
  <c r="S49" i="1"/>
  <c r="AG47" i="1"/>
  <c r="AE47" i="1"/>
  <c r="S47" i="1"/>
  <c r="AG46" i="1"/>
  <c r="AE46" i="1"/>
  <c r="S46" i="1"/>
  <c r="AG45" i="1"/>
  <c r="AE45" i="1"/>
  <c r="S45" i="1"/>
  <c r="N44" i="1"/>
  <c r="N43" i="1"/>
  <c r="N42" i="1"/>
  <c r="N41" i="1"/>
  <c r="N40" i="1"/>
  <c r="N39" i="1"/>
  <c r="N38" i="1"/>
  <c r="Q37" i="1"/>
  <c r="Q36" i="1"/>
  <c r="N34" i="1"/>
  <c r="N33" i="1"/>
  <c r="N32" i="1"/>
  <c r="N31" i="1"/>
  <c r="N30" i="1"/>
  <c r="N29" i="1"/>
  <c r="N28" i="1"/>
  <c r="N27" i="1"/>
  <c r="N26" i="1"/>
  <c r="N24" i="1"/>
  <c r="AG23" i="1"/>
  <c r="AE23" i="1"/>
  <c r="AG22" i="1"/>
  <c r="AE22" i="1"/>
  <c r="AG21" i="1"/>
  <c r="AE21" i="1"/>
  <c r="S23" i="1"/>
  <c r="S22" i="1"/>
  <c r="S21" i="1"/>
  <c r="N20" i="1"/>
  <c r="Q19" i="1"/>
  <c r="Q18" i="1"/>
  <c r="Q17" i="1"/>
  <c r="Q16" i="1"/>
  <c r="Q15" i="1"/>
  <c r="AG14" i="1"/>
  <c r="AG13" i="1"/>
  <c r="AG12" i="1"/>
  <c r="AE14" i="1"/>
  <c r="AE13" i="1"/>
  <c r="AE12" i="1"/>
  <c r="S14" i="1"/>
  <c r="S13" i="1"/>
  <c r="S12" i="1"/>
  <c r="N11" i="1"/>
  <c r="N10" i="1"/>
  <c r="N9" i="1"/>
  <c r="N7" i="1"/>
  <c r="N6" i="1"/>
  <c r="BL6" i="1" s="1"/>
  <c r="BK205" i="1"/>
  <c r="BJ205" i="1"/>
  <c r="BJ194" i="1"/>
  <c r="BJ193" i="1"/>
  <c r="BK193" i="1" s="1"/>
  <c r="BJ192" i="1"/>
  <c r="BK191" i="1"/>
  <c r="BJ191" i="1"/>
  <c r="BJ188" i="1"/>
  <c r="BJ186" i="1"/>
  <c r="BK185" i="1"/>
  <c r="BJ185" i="1"/>
  <c r="BK161" i="1"/>
  <c r="BJ161" i="1"/>
  <c r="BK160" i="1"/>
  <c r="BJ160" i="1"/>
  <c r="BJ159" i="1"/>
  <c r="BK159" i="1" s="1"/>
  <c r="BK157" i="1"/>
  <c r="BJ157" i="1"/>
  <c r="BK156" i="1"/>
  <c r="BJ156" i="1"/>
  <c r="BK152" i="1"/>
  <c r="BJ152" i="1"/>
  <c r="BJ148" i="1"/>
  <c r="BL147" i="1"/>
  <c r="BL148" i="1"/>
  <c r="BL146" i="1"/>
  <c r="BK147" i="1"/>
  <c r="BK146" i="1"/>
  <c r="BJ146" i="1"/>
  <c r="BJ145" i="1"/>
  <c r="BJ144" i="1"/>
  <c r="BJ140" i="1"/>
  <c r="BJ139" i="1"/>
  <c r="BK137" i="1"/>
  <c r="BJ137" i="1"/>
  <c r="BJ135" i="1"/>
  <c r="BK132" i="1"/>
  <c r="BJ132" i="1"/>
  <c r="BK131" i="1"/>
  <c r="BJ131" i="1"/>
  <c r="BK129" i="1"/>
  <c r="BJ129" i="1"/>
  <c r="BK127" i="1"/>
  <c r="BJ127" i="1"/>
  <c r="BK126" i="1"/>
  <c r="BJ126" i="1"/>
  <c r="BK125" i="1"/>
  <c r="BJ125" i="1"/>
  <c r="BK124" i="1"/>
  <c r="BJ124" i="1"/>
  <c r="BK123" i="1"/>
  <c r="BJ123" i="1"/>
  <c r="BJ122" i="1"/>
  <c r="BK122" i="1" s="1"/>
  <c r="BJ121" i="1"/>
  <c r="BK121" i="1" s="1"/>
  <c r="BK111" i="1"/>
  <c r="BJ111" i="1"/>
  <c r="BK110" i="1"/>
  <c r="BJ110" i="1"/>
  <c r="BJ109" i="1"/>
  <c r="BK105" i="1"/>
  <c r="BJ104" i="1"/>
  <c r="BK100" i="1"/>
  <c r="BJ100" i="1"/>
  <c r="BK95" i="1"/>
  <c r="BJ95" i="1"/>
  <c r="BK92" i="1"/>
  <c r="BK91" i="1"/>
  <c r="BJ91" i="1"/>
  <c r="BK90" i="1"/>
  <c r="BJ90" i="1"/>
  <c r="BK88" i="1"/>
  <c r="BJ88" i="1"/>
  <c r="BJ87" i="1"/>
  <c r="BK86" i="1"/>
  <c r="BJ86" i="1"/>
  <c r="BK85" i="1"/>
  <c r="BJ85" i="1"/>
  <c r="BJ83" i="1"/>
  <c r="BK82" i="1"/>
  <c r="BJ82" i="1"/>
  <c r="BK79" i="1"/>
  <c r="BK78" i="1"/>
  <c r="BJ78" i="1"/>
  <c r="BK77" i="1"/>
  <c r="BJ77" i="1"/>
  <c r="BJ75" i="1"/>
  <c r="BJ74" i="1"/>
  <c r="BK75" i="1"/>
  <c r="BK74" i="1"/>
  <c r="BK72" i="1"/>
  <c r="BJ72" i="1"/>
  <c r="BK71" i="1"/>
  <c r="BJ71" i="1"/>
  <c r="BJ70" i="1"/>
  <c r="BK70" i="1"/>
  <c r="BL70" i="1"/>
  <c r="BL71" i="1"/>
  <c r="BL69" i="1"/>
  <c r="BJ69" i="1"/>
  <c r="BK69" i="1" s="1"/>
  <c r="BK68" i="1"/>
  <c r="BJ68" i="1"/>
  <c r="BK67" i="1"/>
  <c r="BJ67" i="1"/>
  <c r="BK66" i="1"/>
  <c r="BJ66" i="1"/>
  <c r="BK65" i="1"/>
  <c r="BJ65" i="1"/>
  <c r="BK64" i="1"/>
  <c r="BJ63" i="1"/>
  <c r="BK62" i="1"/>
  <c r="BJ62" i="1"/>
  <c r="BK60" i="1"/>
  <c r="BJ60" i="1"/>
  <c r="BK57" i="1"/>
  <c r="BJ57" i="1"/>
  <c r="BK55" i="1"/>
  <c r="BJ55" i="1"/>
  <c r="BJ53" i="1"/>
  <c r="BL51" i="1"/>
  <c r="BJ51" i="1"/>
  <c r="BK50" i="1"/>
  <c r="BJ50" i="1"/>
  <c r="BJ49" i="1"/>
  <c r="BJ48" i="1"/>
  <c r="BK48" i="1"/>
  <c r="BK44" i="1"/>
  <c r="BJ44" i="1"/>
  <c r="BK43" i="1"/>
  <c r="BJ43" i="1"/>
  <c r="BK42" i="1"/>
  <c r="BJ42" i="1"/>
  <c r="BK41" i="1"/>
  <c r="BJ41" i="1"/>
  <c r="BK40" i="1"/>
  <c r="BJ40" i="1"/>
  <c r="BK39" i="1"/>
  <c r="BJ39" i="1"/>
  <c r="BJ38" i="1"/>
  <c r="BK38" i="1"/>
  <c r="BJ36" i="1"/>
  <c r="BK34" i="1"/>
  <c r="BJ34" i="1"/>
  <c r="BK33" i="1"/>
  <c r="BJ33" i="1"/>
  <c r="BK32" i="1"/>
  <c r="BJ32" i="1"/>
  <c r="BK31" i="1"/>
  <c r="BJ31" i="1"/>
  <c r="BK30" i="1"/>
  <c r="BJ30" i="1"/>
  <c r="BK29" i="1"/>
  <c r="BJ29" i="1"/>
  <c r="BK28" i="1"/>
  <c r="BJ28" i="1"/>
  <c r="BK27" i="1"/>
  <c r="BJ27" i="1"/>
  <c r="BJ26" i="1"/>
  <c r="BK26" i="1"/>
  <c r="BK25" i="1"/>
  <c r="BJ25" i="1"/>
  <c r="BK24" i="1"/>
  <c r="BJ24" i="1"/>
  <c r="BL20" i="1"/>
  <c r="BK20" i="1"/>
  <c r="BJ20" i="1"/>
  <c r="BL17" i="1"/>
  <c r="BL18" i="1"/>
  <c r="BL19" i="1"/>
  <c r="BK17" i="1"/>
  <c r="BK18" i="1"/>
  <c r="BL16" i="1"/>
  <c r="BK16" i="1"/>
  <c r="BL15" i="1"/>
  <c r="BJ15" i="1"/>
  <c r="BK11" i="1"/>
  <c r="BJ11" i="1"/>
  <c r="BK10" i="1"/>
  <c r="BJ10" i="1"/>
  <c r="BK9" i="1"/>
  <c r="BJ9" i="1"/>
  <c r="BK8" i="1"/>
  <c r="BJ8" i="1"/>
  <c r="BK7" i="1"/>
  <c r="BJ7" i="1"/>
  <c r="BK6" i="1"/>
  <c r="BJ6" i="1"/>
  <c r="AM183" i="1"/>
  <c r="AK183" i="1"/>
  <c r="S183" i="1"/>
  <c r="BL49" i="1" l="1"/>
  <c r="BK52" i="1"/>
  <c r="BL190" i="1"/>
  <c r="BK190" i="1"/>
  <c r="BL130" i="1"/>
  <c r="BK130" i="1"/>
  <c r="BK108" i="1"/>
  <c r="BL108" i="1"/>
  <c r="BL106" i="1"/>
  <c r="BK106" i="1"/>
  <c r="BL103" i="1"/>
  <c r="BL81" i="1"/>
  <c r="BK81" i="1"/>
  <c r="BK204" i="1"/>
  <c r="BL204" i="1"/>
  <c r="BK203" i="1"/>
  <c r="BL203" i="1"/>
  <c r="BL202" i="1"/>
  <c r="BK202" i="1"/>
  <c r="BL201" i="1"/>
  <c r="BK201" i="1"/>
  <c r="BK200" i="1"/>
  <c r="BL200" i="1"/>
  <c r="BL180" i="1"/>
  <c r="BK180" i="1"/>
  <c r="BK179" i="1"/>
  <c r="BL179" i="1"/>
  <c r="BL168" i="1"/>
  <c r="BK168" i="1"/>
  <c r="BK169" i="1"/>
  <c r="BL169" i="1"/>
  <c r="BK170" i="1"/>
  <c r="BL170" i="1"/>
  <c r="BL171" i="1"/>
  <c r="BK171" i="1"/>
  <c r="BK172" i="1"/>
  <c r="BL172" i="1"/>
  <c r="BK173" i="1"/>
  <c r="BL173" i="1"/>
  <c r="BL174" i="1"/>
  <c r="BK174" i="1"/>
  <c r="BK175" i="1"/>
  <c r="BL175" i="1"/>
  <c r="BK176" i="1"/>
  <c r="BL176" i="1"/>
  <c r="BK177" i="1"/>
  <c r="BL177" i="1"/>
  <c r="BK178" i="1"/>
  <c r="BL178" i="1"/>
  <c r="BK167" i="1"/>
  <c r="BL167" i="1"/>
  <c r="BK165" i="1"/>
  <c r="BL165" i="1"/>
  <c r="BL164" i="1"/>
  <c r="BL158" i="1"/>
  <c r="BL154" i="1"/>
  <c r="BL153" i="1"/>
  <c r="BK153" i="1"/>
  <c r="BK142" i="1"/>
  <c r="BL142" i="1"/>
  <c r="BL141" i="1"/>
  <c r="BK116" i="1"/>
  <c r="BL116" i="1"/>
  <c r="BL117" i="1"/>
  <c r="BK117" i="1"/>
  <c r="BL118" i="1"/>
  <c r="BK118" i="1"/>
  <c r="BL119" i="1"/>
  <c r="BK119" i="1"/>
  <c r="BL115" i="1"/>
  <c r="BK115" i="1"/>
  <c r="BK114" i="1"/>
  <c r="BL114" i="1"/>
  <c r="BK113" i="1"/>
  <c r="BL113" i="1"/>
  <c r="BL112" i="1"/>
  <c r="BK93" i="1"/>
  <c r="BL93" i="1"/>
  <c r="BL59" i="1"/>
  <c r="BK59" i="1"/>
  <c r="BK54" i="1"/>
  <c r="BL54" i="1"/>
  <c r="BL52" i="1"/>
  <c r="BK89" i="1"/>
  <c r="BL47" i="1"/>
  <c r="BL13" i="1"/>
  <c r="BL21" i="1"/>
  <c r="BL45" i="1"/>
  <c r="BL196" i="1"/>
  <c r="BL199" i="1"/>
  <c r="BK199" i="1"/>
  <c r="BL12" i="1"/>
  <c r="BK198" i="1"/>
  <c r="BL198" i="1"/>
  <c r="BK183" i="1"/>
  <c r="BL183" i="1"/>
  <c r="BL61" i="1"/>
  <c r="BK61" i="1"/>
  <c r="BL189" i="1"/>
  <c r="BL102" i="1"/>
  <c r="BK102" i="1"/>
  <c r="BL138" i="1"/>
  <c r="BK138" i="1"/>
  <c r="BL22" i="1"/>
  <c r="BL94" i="1"/>
  <c r="BK94" i="1"/>
  <c r="BL23" i="1"/>
  <c r="BL143" i="1"/>
  <c r="BK143" i="1"/>
  <c r="BK107" i="1"/>
  <c r="BL107" i="1"/>
  <c r="BM35" i="1"/>
  <c r="BM148" i="1"/>
  <c r="BK83" i="1"/>
  <c r="BL83" i="1"/>
  <c r="BM147" i="1"/>
  <c r="BK49" i="1"/>
  <c r="BJ84" i="1"/>
  <c r="BK84" i="1"/>
  <c r="BM15" i="1"/>
  <c r="BG120" i="1"/>
  <c r="BK120" i="1" s="1"/>
  <c r="BE120" i="1"/>
  <c r="BM45" i="1" l="1"/>
  <c r="BM190" i="1"/>
  <c r="BM21" i="1"/>
  <c r="BM196" i="1"/>
  <c r="BM142" i="1"/>
  <c r="BM107" i="1"/>
  <c r="BM153" i="1"/>
  <c r="BL120" i="1"/>
  <c r="BM106" i="1"/>
  <c r="BM12" i="1"/>
  <c r="BM170" i="1"/>
  <c r="BM183" i="1"/>
  <c r="BM120" i="1" l="1"/>
  <c r="BL92" i="1"/>
  <c r="BL91" i="1"/>
  <c r="BL90" i="1"/>
  <c r="BL88" i="1"/>
  <c r="BK87" i="1"/>
  <c r="BL87" i="1"/>
  <c r="BL86" i="1"/>
  <c r="BL85" i="1"/>
  <c r="BM141" i="1" l="1"/>
  <c r="BM90" i="1"/>
  <c r="BM92" i="1"/>
  <c r="BM94" i="1"/>
  <c r="BM95" i="1"/>
  <c r="BM91" i="1"/>
  <c r="BM87" i="1"/>
  <c r="BM85" i="1"/>
  <c r="BM88" i="1"/>
  <c r="BM86" i="1"/>
  <c r="BM89" i="1" l="1"/>
  <c r="BM93" i="1"/>
  <c r="BM119" i="1"/>
  <c r="S184" i="1"/>
  <c r="AK184" i="1"/>
  <c r="AM184" i="1"/>
  <c r="BK194" i="1"/>
  <c r="BK186" i="1"/>
  <c r="BK188" i="1"/>
  <c r="BL205" i="1"/>
  <c r="BK195" i="1"/>
  <c r="BM159" i="1"/>
  <c r="BK145" i="1"/>
  <c r="BK144" i="1"/>
  <c r="BK140" i="1"/>
  <c r="BK139" i="1"/>
  <c r="BK136" i="1"/>
  <c r="BJ136" i="1"/>
  <c r="BL129" i="1"/>
  <c r="BL127" i="1"/>
  <c r="BL126" i="1"/>
  <c r="BL125" i="1"/>
  <c r="BL124" i="1"/>
  <c r="BL123" i="1"/>
  <c r="BK109" i="1"/>
  <c r="BJ105" i="1"/>
  <c r="BJ208" i="1" s="1"/>
  <c r="BJ216" i="1" s="1"/>
  <c r="BK104" i="1"/>
  <c r="BK36" i="1"/>
  <c r="BK207" i="1"/>
  <c r="BK135" i="1"/>
  <c r="BJ64" i="1"/>
  <c r="BJ97" i="1" s="1"/>
  <c r="BJ214" i="1" s="1"/>
  <c r="BL63" i="1"/>
  <c r="BK63" i="1"/>
  <c r="BL62" i="1"/>
  <c r="BL34" i="1"/>
  <c r="BL136" i="1"/>
  <c r="BL135" i="1"/>
  <c r="BL75" i="1"/>
  <c r="BK184" i="1" l="1"/>
  <c r="BL184" i="1"/>
  <c r="BM125" i="1"/>
  <c r="BM71" i="1"/>
  <c r="BM63" i="1"/>
  <c r="BM133" i="1"/>
  <c r="BM126" i="1"/>
  <c r="BM146" i="1"/>
  <c r="BM75" i="1"/>
  <c r="BM34" i="1"/>
  <c r="BM70" i="1"/>
  <c r="BM127" i="1"/>
  <c r="BM69" i="1"/>
  <c r="BM121" i="1"/>
  <c r="BM124" i="1"/>
  <c r="BM129" i="1"/>
  <c r="BM135" i="1"/>
  <c r="BM136" i="1"/>
  <c r="BM62" i="1"/>
  <c r="BM81" i="1"/>
  <c r="BM84" i="1"/>
  <c r="BM123" i="1"/>
  <c r="BM205" i="1"/>
  <c r="BM145" i="1"/>
  <c r="BM144" i="1"/>
  <c r="BM122" i="1"/>
  <c r="BK53" i="1"/>
  <c r="BL33" i="1"/>
  <c r="BM197" i="1" l="1"/>
  <c r="BM184" i="1"/>
  <c r="BM51" i="1"/>
  <c r="BM33" i="1"/>
  <c r="BM50" i="1"/>
  <c r="BA149" i="1" l="1"/>
  <c r="BK149" i="1" l="1"/>
  <c r="BL149" i="1"/>
  <c r="BL163" i="1"/>
  <c r="BL134" i="1"/>
  <c r="BM149" i="1" l="1"/>
  <c r="BL162" i="1"/>
  <c r="BM163" i="1"/>
  <c r="BM134" i="1"/>
  <c r="AU59" i="1"/>
  <c r="AM181" i="1"/>
  <c r="AM182" i="1"/>
  <c r="BM162" i="1" l="1"/>
  <c r="BL58" i="1"/>
  <c r="AK178" i="1"/>
  <c r="AK182" i="1"/>
  <c r="AK181" i="1"/>
  <c r="AI150" i="1"/>
  <c r="BL48" i="1"/>
  <c r="BM48" i="1" s="1"/>
  <c r="BK181" i="1" l="1"/>
  <c r="BL181" i="1"/>
  <c r="BL182" i="1"/>
  <c r="BK182" i="1"/>
  <c r="BM56" i="1"/>
  <c r="BM58" i="1"/>
  <c r="BM73" i="1"/>
  <c r="BM118" i="1"/>
  <c r="BM113" i="1"/>
  <c r="BM178" i="1" l="1"/>
  <c r="BM181" i="1"/>
  <c r="BM102" i="1"/>
  <c r="BM150" i="1"/>
  <c r="BK97" i="1" l="1"/>
  <c r="BK214" i="1" l="1"/>
  <c r="BM22" i="1"/>
  <c r="BM23" i="1"/>
  <c r="BM49" i="1"/>
  <c r="BL191" i="1"/>
  <c r="BM191" i="1" s="1"/>
  <c r="BL188" i="1"/>
  <c r="BM188" i="1" s="1"/>
  <c r="BM187" i="1"/>
  <c r="BL185" i="1"/>
  <c r="BM185" i="1" s="1"/>
  <c r="S181" i="1"/>
  <c r="S182" i="1"/>
  <c r="S166" i="1"/>
  <c r="BL166" i="1" l="1"/>
  <c r="BK166" i="1"/>
  <c r="BM172" i="1"/>
  <c r="BL101" i="1"/>
  <c r="BM101" i="1" s="1"/>
  <c r="BM83" i="1"/>
  <c r="BL82" i="1"/>
  <c r="BM82" i="1" s="1"/>
  <c r="BM61" i="1" l="1"/>
  <c r="BM180" i="1"/>
  <c r="BM199" i="1"/>
  <c r="BM177" i="1"/>
  <c r="BM179" i="1"/>
  <c r="BM200" i="1"/>
  <c r="BM154" i="1"/>
  <c r="BM176" i="1"/>
  <c r="BM164" i="1"/>
  <c r="BM204" i="1"/>
  <c r="BM155" i="1"/>
  <c r="BM189" i="1"/>
  <c r="BM169" i="1"/>
  <c r="BM168" i="1"/>
  <c r="BM117" i="1"/>
  <c r="BM165" i="1"/>
  <c r="BM174" i="1"/>
  <c r="BM203" i="1"/>
  <c r="BM116" i="1"/>
  <c r="BM166" i="1"/>
  <c r="BM175" i="1"/>
  <c r="BM112" i="1"/>
  <c r="BM143" i="1"/>
  <c r="BM130" i="1"/>
  <c r="BM115" i="1"/>
  <c r="BM198" i="1"/>
  <c r="BM158" i="1"/>
  <c r="BM114" i="1"/>
  <c r="BM201" i="1"/>
  <c r="BM138" i="1"/>
  <c r="BM76" i="1"/>
  <c r="BM167" i="1"/>
  <c r="BM202" i="1"/>
  <c r="BM59" i="1"/>
  <c r="BM173" i="1"/>
  <c r="BM182" i="1"/>
  <c r="BM108" i="1"/>
  <c r="BM171" i="1"/>
  <c r="BM54" i="1"/>
  <c r="BM52" i="1"/>
  <c r="BM103" i="1" l="1"/>
  <c r="BL137" i="1"/>
  <c r="BM137" i="1" s="1"/>
  <c r="BL7" i="1" l="1"/>
  <c r="BL195" i="1" l="1"/>
  <c r="BM195" i="1" s="1"/>
  <c r="BL193" i="1"/>
  <c r="BM193" i="1" s="1"/>
  <c r="BL194" i="1"/>
  <c r="BM194" i="1" s="1"/>
  <c r="BK192" i="1"/>
  <c r="BL186" i="1"/>
  <c r="BM186" i="1" s="1"/>
  <c r="BL160" i="1"/>
  <c r="BM160" i="1" s="1"/>
  <c r="BL161" i="1"/>
  <c r="BM161" i="1" s="1"/>
  <c r="BL157" i="1"/>
  <c r="BM157" i="1" s="1"/>
  <c r="BL156" i="1"/>
  <c r="BM156" i="1" s="1"/>
  <c r="N152" i="1"/>
  <c r="BL152" i="1" s="1"/>
  <c r="BM152" i="1" s="1"/>
  <c r="BL140" i="1"/>
  <c r="BM140" i="1" s="1"/>
  <c r="BL139" i="1"/>
  <c r="BM139" i="1" s="1"/>
  <c r="BL132" i="1"/>
  <c r="BM132" i="1" s="1"/>
  <c r="BL131" i="1"/>
  <c r="BM131" i="1" s="1"/>
  <c r="BL111" i="1"/>
  <c r="BM111" i="1" s="1"/>
  <c r="BL110" i="1"/>
  <c r="BM110" i="1" s="1"/>
  <c r="BL109" i="1"/>
  <c r="BM109" i="1" s="1"/>
  <c r="BL105" i="1"/>
  <c r="BM105" i="1" s="1"/>
  <c r="BL104" i="1"/>
  <c r="BM104" i="1" s="1"/>
  <c r="BL100" i="1"/>
  <c r="BM100" i="1" s="1"/>
  <c r="BL80" i="1"/>
  <c r="BM80" i="1" s="1"/>
  <c r="BL78" i="1"/>
  <c r="BM78" i="1" s="1"/>
  <c r="BL79" i="1"/>
  <c r="BM79" i="1" s="1"/>
  <c r="BL77" i="1"/>
  <c r="BM77" i="1" s="1"/>
  <c r="BL74" i="1"/>
  <c r="BM74" i="1" s="1"/>
  <c r="BM72" i="1"/>
  <c r="Q70" i="1"/>
  <c r="BL68" i="1"/>
  <c r="BM68" i="1" s="1"/>
  <c r="BL67" i="1"/>
  <c r="BM67" i="1" s="1"/>
  <c r="BL66" i="1"/>
  <c r="BM66" i="1" s="1"/>
  <c r="BL65" i="1"/>
  <c r="BM65" i="1" s="1"/>
  <c r="BL64" i="1"/>
  <c r="BM64" i="1" s="1"/>
  <c r="BL60" i="1"/>
  <c r="BM60" i="1" s="1"/>
  <c r="BL55" i="1"/>
  <c r="BM55" i="1" s="1"/>
  <c r="BL57" i="1"/>
  <c r="BM57" i="1" s="1"/>
  <c r="BL53" i="1"/>
  <c r="BM53" i="1" s="1"/>
  <c r="BL41" i="1"/>
  <c r="BM41" i="1" s="1"/>
  <c r="BL42" i="1"/>
  <c r="BM42" i="1" s="1"/>
  <c r="BL43" i="1"/>
  <c r="BM43" i="1" s="1"/>
  <c r="BL44" i="1"/>
  <c r="BM44" i="1" s="1"/>
  <c r="BM46" i="1"/>
  <c r="BM47" i="1"/>
  <c r="BL40" i="1"/>
  <c r="BM40" i="1" s="1"/>
  <c r="BL39" i="1"/>
  <c r="BM39" i="1" s="1"/>
  <c r="BL38" i="1"/>
  <c r="BM38" i="1" s="1"/>
  <c r="BL26" i="1"/>
  <c r="BM26" i="1" s="1"/>
  <c r="BL27" i="1"/>
  <c r="BM27" i="1" s="1"/>
  <c r="BL28" i="1"/>
  <c r="BM28" i="1" s="1"/>
  <c r="BL29" i="1"/>
  <c r="BM29" i="1" s="1"/>
  <c r="BL30" i="1"/>
  <c r="BM30" i="1" s="1"/>
  <c r="BL31" i="1"/>
  <c r="BM31" i="1" s="1"/>
  <c r="BL32" i="1"/>
  <c r="BM32" i="1" s="1"/>
  <c r="BM20" i="1"/>
  <c r="BL37" i="1"/>
  <c r="BL36" i="1"/>
  <c r="BL8" i="1"/>
  <c r="BL9" i="1"/>
  <c r="BL10" i="1"/>
  <c r="BL11" i="1"/>
  <c r="BM11" i="1" s="1"/>
  <c r="BM6" i="1"/>
  <c r="BK216" i="1" l="1"/>
  <c r="BL192" i="1"/>
  <c r="BL25" i="1"/>
  <c r="BM25" i="1" s="1"/>
  <c r="BL24" i="1"/>
  <c r="BM24" i="1" s="1"/>
  <c r="BM7" i="1"/>
  <c r="BM192" i="1" l="1"/>
  <c r="BM37" i="1"/>
  <c r="BM36" i="1"/>
  <c r="BM19" i="1"/>
  <c r="BM17" i="1"/>
  <c r="BM18" i="1"/>
  <c r="BM10" i="1"/>
  <c r="BM13" i="1"/>
  <c r="BM14" i="1"/>
  <c r="BM9" i="1"/>
  <c r="BM16" i="1"/>
  <c r="BM8" i="1"/>
  <c r="BJ99" i="1"/>
  <c r="BJ215" i="1" s="1"/>
  <c r="BK99" i="1"/>
  <c r="BK215" i="1" s="1"/>
  <c r="BK219" i="1" s="1"/>
</calcChain>
</file>

<file path=xl/sharedStrings.xml><?xml version="1.0" encoding="utf-8"?>
<sst xmlns="http://schemas.openxmlformats.org/spreadsheetml/2006/main" count="2076" uniqueCount="485">
  <si>
    <t xml:space="preserve"> ESTUDIO DE MERCADO FONDO DE DESARROLLO LOCAL LOS MÁRTIRES -2026</t>
  </si>
  <si>
    <t>OBJETO: “PRESTAR SERVICIOS PARA EL FORTALECIMIENTO DE ORGANIZACIONES SOCIALES E INSTANCIAS DE PARTICIPACIÓN CIUDADANA, ORGANIZACIONES COMUNALES Y CAPACITACIÓN PARA LA PARTICIPACIÓN INCIDENTE EN LA LOCALIDAD DE LOS MÁRTIRES EN EL MARCO DEL PROYECTO 2716”.</t>
  </si>
  <si>
    <t>PROVEEDOR 1</t>
  </si>
  <si>
    <t>Valores Canasta de precios FDLM</t>
  </si>
  <si>
    <t>TELEFONO CONTACTO</t>
  </si>
  <si>
    <t>N/A</t>
  </si>
  <si>
    <t>Logo Proveedor (Opcional)</t>
  </si>
  <si>
    <t>NIT</t>
  </si>
  <si>
    <t>CORREO CONTACTO</t>
  </si>
  <si>
    <t>DIRECCIÓN</t>
  </si>
  <si>
    <t>PAGINA WEB</t>
  </si>
  <si>
    <t>PROVEEDOR 2</t>
  </si>
  <si>
    <t>Memorando 20254000408633  de honorarios para contratos de prestación de servicios profesionales y de apoyo a la gestión Vigencia 2026.</t>
  </si>
  <si>
    <t>PROVEEDOR 3</t>
  </si>
  <si>
    <t>Fundación G3</t>
  </si>
  <si>
    <t>900.843.188-8</t>
  </si>
  <si>
    <t>fundaciong3@gmail.com</t>
  </si>
  <si>
    <t>Carrera  72 B  # 5 B 93</t>
  </si>
  <si>
    <t>PROVEEDOR 4</t>
  </si>
  <si>
    <t>900.925.348-2</t>
  </si>
  <si>
    <t>afrosalud2017@gmail.com</t>
  </si>
  <si>
    <t>Carrera 7 #17-10</t>
  </si>
  <si>
    <t>www.afrosalud.org</t>
  </si>
  <si>
    <t>PROVEEDOR 5</t>
  </si>
  <si>
    <t>Saldaña Publicidad SAS</t>
  </si>
  <si>
    <t>901.595.783-1</t>
  </si>
  <si>
    <t>saldanapublicidad@gmail.com</t>
  </si>
  <si>
    <t>Calle 9 #29-25</t>
  </si>
  <si>
    <t>www.saldanapublicidad.com</t>
  </si>
  <si>
    <t>PROVEEDOR 6</t>
  </si>
  <si>
    <t>79.335.100-4</t>
  </si>
  <si>
    <t>papeleriagrancentral@live.com</t>
  </si>
  <si>
    <t>Carrera 12 #11-76</t>
  </si>
  <si>
    <t>www.pgrancentral.com</t>
  </si>
  <si>
    <t>PROVEEDOR 7</t>
  </si>
  <si>
    <t>Seguros del estado</t>
  </si>
  <si>
    <t>860.009.578-6</t>
  </si>
  <si>
    <t>contactenos@segurosdelestado.com</t>
  </si>
  <si>
    <t>Av Carrera 7 #57-67</t>
  </si>
  <si>
    <t>www.segurosdevidadelestado.com</t>
  </si>
  <si>
    <t>PROVEEDOR 8</t>
  </si>
  <si>
    <t>CLUB CAMPESTRE EL BOSQUE</t>
  </si>
  <si>
    <t>860055887-2</t>
  </si>
  <si>
    <t>gerencia@clubelbosque.com.co</t>
  </si>
  <si>
    <t>PROVEEDOR 9</t>
  </si>
  <si>
    <t xml:space="preserve">Refri ale SAS </t>
  </si>
  <si>
    <t>901910068-3</t>
  </si>
  <si>
    <t>comercial@refribreak.com</t>
  </si>
  <si>
    <t>PROVEEDOR 10</t>
  </si>
  <si>
    <t>Sabor Capital Catering SAS</t>
  </si>
  <si>
    <t>901.456.782-1</t>
  </si>
  <si>
    <t>Calle 63 #24-18</t>
  </si>
  <si>
    <t>PROVEEDOR 11</t>
  </si>
  <si>
    <t>El Faro Distriuidora</t>
  </si>
  <si>
    <t>830.111.876-2</t>
  </si>
  <si>
    <t>angie.cortes@distribuidoraelfaro.co</t>
  </si>
  <si>
    <t>Calle 10 #20-24</t>
  </si>
  <si>
    <t>distribuidoraelfaro.com</t>
  </si>
  <si>
    <t>PROVEEDOR 12</t>
  </si>
  <si>
    <t>Maquinas la 43</t>
  </si>
  <si>
    <t>901.802.230 - 8</t>
  </si>
  <si>
    <t>ventas@maquinasla43.com</t>
  </si>
  <si>
    <t>Calle 43 sur 53-22</t>
  </si>
  <si>
    <t xml:space="preserve"> PROVEEDOR 13</t>
  </si>
  <si>
    <t>COSTURAS PROGRAMADAS SAS</t>
  </si>
  <si>
    <t>901.766.661-4</t>
  </si>
  <si>
    <t>andreses1963@hotmail.com</t>
  </si>
  <si>
    <t>Cra 52b 4338 sur</t>
  </si>
  <si>
    <t>PROVEEDOR 14</t>
  </si>
  <si>
    <t>Roman publicidad</t>
  </si>
  <si>
    <t>901.583.072-1</t>
  </si>
  <si>
    <t>comprasromanpublicidad@gmail.com</t>
  </si>
  <si>
    <t>Carrera 28 #10-40</t>
  </si>
  <si>
    <t>PROVEEDOR 15</t>
  </si>
  <si>
    <t>PROVEEDOR 16</t>
  </si>
  <si>
    <t>DJG DISTRIBUCIONES SAS</t>
  </si>
  <si>
    <t>djgdistribuciones@hotmail.com</t>
  </si>
  <si>
    <t>CARRERA 68 A 68A 83</t>
  </si>
  <si>
    <t>PROVEEDOR 17</t>
  </si>
  <si>
    <t>PROVEEDOR 18</t>
  </si>
  <si>
    <t>Operadora de Hoteles Avia</t>
  </si>
  <si>
    <t>901311985-2</t>
  </si>
  <si>
    <t>comercial.ash@aviasolucioneshoteleras.com</t>
  </si>
  <si>
    <t>Km. 1 vía Villeta – Sasaima</t>
  </si>
  <si>
    <t>https://www.laspalmerasvilleta.com/</t>
  </si>
  <si>
    <t>PROVEEDOR 19</t>
  </si>
  <si>
    <t>Carrera 10 # 19-45</t>
  </si>
  <si>
    <t>PROVEEDOR 21</t>
  </si>
  <si>
    <t>corporonegrocomercial@gmail.com</t>
  </si>
  <si>
    <t>PROVEEDOR 22</t>
  </si>
  <si>
    <t>Event-Design</t>
  </si>
  <si>
    <t>901948951-7</t>
  </si>
  <si>
    <t>PROVEEDOR 23</t>
  </si>
  <si>
    <t>AMUCOL</t>
  </si>
  <si>
    <t xml:space="preserve"> 312 631 3853</t>
  </si>
  <si>
    <t>830042043 – 8</t>
  </si>
  <si>
    <t>mujerrurallac@gmail.com</t>
  </si>
  <si>
    <t>AFNEMO</t>
  </si>
  <si>
    <t>900.380.303-0</t>
  </si>
  <si>
    <t>afnemo210@gmail.com</t>
  </si>
  <si>
    <t>Calle 3 A Sur No. 19 - 56</t>
  </si>
  <si>
    <t>Copy Center Express</t>
  </si>
  <si>
    <t>860.002.341-9</t>
  </si>
  <si>
    <t>copicentro123@hotmail.com</t>
  </si>
  <si>
    <t>Calle 45 # 13 - 22,</t>
  </si>
  <si>
    <t>Sodimac Colombia S.A.</t>
  </si>
  <si>
    <t>800242106-2</t>
  </si>
  <si>
    <t>servicioalcliente@homecenter.co</t>
  </si>
  <si>
    <t>Carrera 68D # 80 - 70</t>
  </si>
  <si>
    <t>www.homecenter.com.co</t>
  </si>
  <si>
    <t>Beauty eyes</t>
  </si>
  <si>
    <t>Calle 161 #21-25</t>
  </si>
  <si>
    <t>www.beautyeyesstore.com</t>
  </si>
  <si>
    <t>Foto accesorios</t>
  </si>
  <si>
    <t>79.513.489-7</t>
  </si>
  <si>
    <t>evelyn.marin@fotoaccesorios.com.co</t>
  </si>
  <si>
    <t>CRA 38 # 9 17</t>
  </si>
  <si>
    <t>VARIABLES DE LOS ITEMS A COTIZAR</t>
  </si>
  <si>
    <t>ANÁLISIS DE MERCADO</t>
  </si>
  <si>
    <t>Ítem</t>
  </si>
  <si>
    <t>Proyecto</t>
  </si>
  <si>
    <t>Meta</t>
  </si>
  <si>
    <t>Componente</t>
  </si>
  <si>
    <t>Iniciativa de PP</t>
  </si>
  <si>
    <t>Personal y/o Insumos (bienes Y/O servicios)</t>
  </si>
  <si>
    <t>Descripción técnica</t>
  </si>
  <si>
    <t>Cantidad</t>
  </si>
  <si>
    <t>Unidad de medida</t>
  </si>
  <si>
    <t>Tiempo</t>
  </si>
  <si>
    <t>Valor unitario con IVA</t>
  </si>
  <si>
    <t>Valor total con IVA</t>
  </si>
  <si>
    <t>Nº de proceso</t>
  </si>
  <si>
    <t>TOTAL PROMEDIO (CON IVA)</t>
  </si>
  <si>
    <t>DESVIACION ESTANDAR</t>
  </si>
  <si>
    <t>COEFICIENTE DE VARIACION</t>
  </si>
  <si>
    <t>Meta 1,2 y 3</t>
  </si>
  <si>
    <t>Alistamiento</t>
  </si>
  <si>
    <t>Volantes</t>
  </si>
  <si>
    <t>Diseño e impresión (tamaño 21 x 14 cm finalizado, impreso 4x0, en papel propalcote 115 gr</t>
  </si>
  <si>
    <t>Unidad</t>
  </si>
  <si>
    <t>FDLM-LP-028-2025 (142215)</t>
  </si>
  <si>
    <t>Afiches</t>
  </si>
  <si>
    <t>En papel propalcote  medio pliego de 125 grms a full color y con las respectivas aprobaciones de diseño por parte del área de prensa de la alcaldía local de los mártires.</t>
  </si>
  <si>
    <t>FDLM-IPMC-025-2025</t>
  </si>
  <si>
    <t xml:space="preserve">Esfero ecológico </t>
  </si>
  <si>
    <t xml:space="preserve"> forma cilíndrica de cartón rígido, tinta negra, tampografía a 1 tinta.</t>
  </si>
  <si>
    <t>FDLM-LP-019-2025 (133715)</t>
  </si>
  <si>
    <t>Tabla Planillera</t>
  </si>
  <si>
    <t>Tabla planillera apoyo deposito gancho presión a4</t>
  </si>
  <si>
    <t>FDLM-IPMC-008-2025</t>
  </si>
  <si>
    <t>Medios alternativos locales</t>
  </si>
  <si>
    <t>Pauta en medios alternativos y comunitarios de la localidad, a través de la construcción de un plan de medios en concertación con la oficina local de prensa, su difusión podrá ser virtual o física y se tomará como una bolsa a monto agotable de acuerdo a los precios de difusión emitidos por el IDPAC.</t>
  </si>
  <si>
    <t xml:space="preserve">Espacio </t>
  </si>
  <si>
    <t>Salón o espacio acorde para la realización de cada taller, capacitación o demás actividades, este deberá ser un lugar limpio y seguro, adaptado de acuerdo con la actividad a realizar con los medios audiovisuales  requeridos (si aplica) .</t>
  </si>
  <si>
    <t xml:space="preserve">Refrigerios Refrigerio  incluido transporte en los lugares acordados -presentación pública Ciudadania  </t>
  </si>
  <si>
    <t>Un (1) pastel hojaldrado hawaiano (jamón, queso y piña) de mínimo 200gr.  Una (1) fruta entera de temporada de mínimo 80gr una (1) bebida de jugo natural, de mínimo 250 ml en envase con tapa, empaques biodegradable</t>
  </si>
  <si>
    <t>Refrigerios Refrigerio  incluido transporte en los lugares acordados - presentación pública Jal</t>
  </si>
  <si>
    <t>Empanadas: carne, pollo, ranchera,  jamón y campesina.( 110 grm.) Fruta: duraznos, manzanas, mandarinas, mangos. Jugo : bebida de jugo natural, de mínimo 250 ml en envase con tapa, empaques biodegradable</t>
  </si>
  <si>
    <t>Un (1) sandwich de pollo y queso de 240gr con aderezo, que contenga verduras: Lechuga y tomate. Una (1) fruta entera de temporada de mínimo 80gr, una (1) bebida de jugo natural, de mínimo 250 ml en envase con tapa, empaques biodegradables .</t>
  </si>
  <si>
    <t>Transversal a todos los componentes</t>
  </si>
  <si>
    <t>Componente 1,2 y 3</t>
  </si>
  <si>
    <t xml:space="preserve"> Coordinación general  </t>
  </si>
  <si>
    <t>Meses</t>
  </si>
  <si>
    <t>Apoyo administrativo</t>
  </si>
  <si>
    <t xml:space="preserve">Un (1) Técnica y/o tecnóloga con doce meses de experiencia laboral en áreas administrativas, contables. </t>
  </si>
  <si>
    <t>Diseñador grafico</t>
  </si>
  <si>
    <t xml:space="preserve">Un (1) Profesional en diseño, publicidad o áreas fines con dos años  de experiencia certificada en diagramación de productos gráficos, físicos y digitales, realización de campañas publicitarias y contenidos para medios de comunicación </t>
  </si>
  <si>
    <t>Meta 2 y 3</t>
  </si>
  <si>
    <t>Componente 2 y 3</t>
  </si>
  <si>
    <t>Profesional transversal</t>
  </si>
  <si>
    <t>Dinamizador</t>
  </si>
  <si>
    <t xml:space="preserve">Un (1) Bachiller o empírica(o) Con un año de experiencia en trabajo comunitario </t>
  </si>
  <si>
    <t>Meta 1: Capacitar 500 personas a través de procesos de formación para la participación de manera virtual y presencial.</t>
  </si>
  <si>
    <t>Componente 1</t>
  </si>
  <si>
    <t>Si</t>
  </si>
  <si>
    <t>Espacio</t>
  </si>
  <si>
    <t xml:space="preserve"> Salón o espacio acorde para la realización de cada taller, capacitación o demás actividades, este deberá ser un lugar limpio y seguro, adaptado de acuerdo con la actividad a realizar con los medios audiovisuales  requeridos (si aplica) .</t>
  </si>
  <si>
    <t>Sesiones</t>
  </si>
  <si>
    <t>Horas</t>
  </si>
  <si>
    <t>Refrigerio  incluido transporte en los lugares acordados</t>
  </si>
  <si>
    <t>Agenda</t>
  </si>
  <si>
    <t>Material amigable con el medio ambiente, tamaño cuaderno (21,5 x 14 cms), 80 hojas internas en bond 75 gms, impresas a una tinta (1x2) con los logos del proyecto, e institucionales FDLM, tapa dura, full color, plastificada, anillo doble O. Incluidos  4 separadores o insertos que contenga la información impresa de las temáticas que se desarrollarán.</t>
  </si>
  <si>
    <t>Estación de café</t>
  </si>
  <si>
    <t>Estación de café permanente durante toda la jornada , para 150 personas (2 cafés o agua por persona). Servicio de cafetería (tinto, aromática y agua): Operario + presentación mesa + vasos de cartón bebida caliente  4 oz. + mezclador + azúcar + crema para café).  Transporte incluido.</t>
  </si>
  <si>
    <t>Almuerzo</t>
  </si>
  <si>
    <t>Sopa o porción de fruta, plato fuerte compuesto por proteína, verdura, carbohidrato, postre y bebida de sobremesa. (Consumo calórico normal diario) Que cumpla con las normas de Bioseguridad - Empacado</t>
  </si>
  <si>
    <t>FDLM-SAMC-018-2025 (134366)</t>
  </si>
  <si>
    <t>Plegable</t>
  </si>
  <si>
    <t>Impresión de plegable impreso en propalcote de 150 gr. Tamaño carta a cuatro (4) tintas, acabado brillante, plegado tipo envolvente.</t>
  </si>
  <si>
    <t>FDLM-SAMC-031-2025 (142830)</t>
  </si>
  <si>
    <t>Placa</t>
  </si>
  <si>
    <t xml:space="preserve">
Placas de reconocimiento 25cm x 20cm en acrílico de 12mm. Grabada a laser y/o color con respectivo soporte en acrílico tipo trípode.</t>
  </si>
  <si>
    <t>Cartillas</t>
  </si>
  <si>
    <t>Medio impreso full color: 4x4 CMYK, tamaño: 48 x 34 cms, plegada a la mitad, número de páginas: 8 páginas; tipo de papel: bond blanco 90grs, color: CMYK NOTA:  EL DISEÑO SERA APROBADO POR LA OFICINA DE PRENSA DEL FDLM</t>
  </si>
  <si>
    <t xml:space="preserve">Diploma y/o certificados </t>
  </si>
  <si>
    <t>Impresión  en papel opalina de 240 gr, tintas 4X0, tamaño carta. Según diseño institucional.</t>
  </si>
  <si>
    <t>Chaqueta</t>
  </si>
  <si>
    <t>Térmica, tipo impermeable con 4 bolsillos con cremallera, capota, impermeable  y con mínimo dos estampados para el proyecto</t>
  </si>
  <si>
    <t>Presentaciones artísticas: teatral</t>
  </si>
  <si>
    <t>Incluye dotación, montaje y demás elementos que se requieran para la presentación, mínimo 4 personas, de una duración mínimo de 45 minutos.</t>
  </si>
  <si>
    <t>Minutos</t>
  </si>
  <si>
    <t xml:space="preserve">Presentaciones artísticas: danza </t>
  </si>
  <si>
    <t>Tallerista</t>
  </si>
  <si>
    <t>Un (1) Profesional en Ciencias Sociales, Trabajo Social, Ciencia Política, Sociología, Psicología, Administración Pública, Educación o áreas afines.
Experiencia profesional mínima de dos (2) años, certificada en el diseño y facilitación de talleres comunitarios y/o desarrollo de procesos de liderazgo social y fortalecimiento organizacional y/o trabajo con organizaciones sociales e instancias de participación local y/o implementación de metodologías participativas y estrategias orientadas a la promoción de la participación ciudadana con estructura del Estado y/o gestión pública territorial y/o educación.</t>
  </si>
  <si>
    <t>Mes</t>
  </si>
  <si>
    <t>Tallerista Circulo de la palabra 2</t>
  </si>
  <si>
    <t>Un (1) Sabedor y/o emperico.
Experiencia mínima de dos (2) años, certificada en procesos de formación, y/o acompañamiento espiritual y/o facilitación de talleres en contextos comunitarios, con experiencia certificada en trabajo con comunidades indígenas y/o en escenarios de diversidad cultural y religiosa</t>
  </si>
  <si>
    <t>Días</t>
  </si>
  <si>
    <t>Promotora territorial</t>
  </si>
  <si>
    <t>Un Bachiller o empírica Con un año de experiencia en trabajo comunitario</t>
  </si>
  <si>
    <t>No</t>
  </si>
  <si>
    <t>Auditorio</t>
  </si>
  <si>
    <t>Acorde para la realización de una conferencia, con sillas para la audiencia , este deberá ser un lugar limpio y seguro, adaptado  con los medios audiovisuales requeridos sonido, video beam en lo posible en la localidad de los Mártires Capacidad mínimo de 50 personas
Nota: Se deberá asegurar que el espacio cuente con baño con servicio de agua potable, lavamanos con dispensador de jabón líquido y papel higiénico</t>
  </si>
  <si>
    <t>Material amigable con el medio ambiente, tamaño cuaderno (21,5 x 14 cms), 80 hojas internas en bond 75 gms, impresas a una tinta (1x2) con los logos del proyecto, e institucionales FDLM, tapa dura, full color, plastificada, anillo doble O. Incluidos  7 separadores o insertos que contenga la información impresa de las temáticas que se desarrollaron.</t>
  </si>
  <si>
    <t>Con impresión a una tinta por una cara</t>
  </si>
  <si>
    <t>Bolsa ecológica</t>
  </si>
  <si>
    <t xml:space="preserve"> Plana en Tela 100% reciclable y biodegradable con mangos largos, Color Beige Medidas 42,0 x 38,0 x 0,2 cm, estampado a una tinta. </t>
  </si>
  <si>
    <t xml:space="preserve">Rollo papel kraft </t>
  </si>
  <si>
    <t>24 pulgadas 60 gramos</t>
  </si>
  <si>
    <t xml:space="preserve">Caja de marcadores </t>
  </si>
  <si>
    <t>Caja x 12 marcadores permanentes colores surtidos punta fina</t>
  </si>
  <si>
    <t>Refrigerio  transporte en los lugares acordados</t>
  </si>
  <si>
    <t xml:space="preserve"> Decoración</t>
  </si>
  <si>
    <t>Bombas -Paquetes por 100 unidades</t>
  </si>
  <si>
    <t>Presentación artistica</t>
  </si>
  <si>
    <t>Danza, teatro y/o canto: incluye dotación, montaje y demás elementos que se requieran para la presentación, mínimo 4 personas, de una duración mínimo de 45 minutos.</t>
  </si>
  <si>
    <t>Profesional en Administración de empresas y/ o Pública, Derecho, Ciencia Política, Contaduría, economía y afines.
Experiencia profesional mínima de dos (2) años.</t>
  </si>
  <si>
    <t xml:space="preserve">Centro recreacional: </t>
  </si>
  <si>
    <t>Centro recreacional y de reuniones a las afueras de Bogotá, (Cundinamarca clima caliente con piscina (salva vidas) y espacios para realizar fortalecimiento(taller), comedor (manteles, servilletas. Bien presentado), y juegos recreo deportivos con capacidad mínimo para 150 personas</t>
  </si>
  <si>
    <t>Jornada</t>
  </si>
  <si>
    <t xml:space="preserve">Gorro para piscina: </t>
  </si>
  <si>
    <t>En tela elástica</t>
  </si>
  <si>
    <t xml:space="preserve">Transporte bus Intermunicipal : </t>
  </si>
  <si>
    <t>Transporte: bus con capacidad para 40 personas (ida y regreso), modelo 2017 en adelante, conductor con mínimo 2 años de experiencia en la prestación del servicio, incluido todos costos del servicio y pólizas de ley.
Documentos que debe acreditar el contratista con la Ficha Técnica de los vehículos, para el servicio de transporte como mínimo, son:
▪ Resolución de habilitación en el Servicio Público de Transporte Terrestre Automotor Especial de pasajeros, expedida por el Ministerio de Transporte.
▪ Tarjeta de operación vigente.
▪ Certificado de revisión técnico-mecánica de los vehículos automotores vigente.
▪ SOAT vigente del vehículo que prestará el servicio.
▪ Póliza de responsabilidad civil contractual y extracontractual del vehículo. Transporte ida y regreso a las afueras de bogotá</t>
  </si>
  <si>
    <t>FDLM-LP-029-2025 (142236)</t>
  </si>
  <si>
    <t>Refrigerios mañana:</t>
  </si>
  <si>
    <t>Refrigerio tarde:</t>
  </si>
  <si>
    <t xml:space="preserve">Meseros: </t>
  </si>
  <si>
    <t>Con su respectivo uniforme, bien presentados para pasar a la mesa (dos horas)</t>
  </si>
  <si>
    <t xml:space="preserve">Plan de Contingencia: </t>
  </si>
  <si>
    <t>Elaboración, Evaluación, Publicación y Autorización del Plan de Contingencia para el Evento Masivo de Baja Complejidad, de acuerdo a la ley 1801 de 2016, Decreto Distrital 599 DE 2013, Resolución 569 de 2014 y demás normas que le sean aplicables, relacionadas con las autorizaciones para la realización de actividades de aglomeración al público (SUGA). Dentro de los términos allí establecidos para su autorización y aprobación, se incluirá ambulancia, paramédico, enfermero, bomberos, defensa civil  y demás aspectos requeridos. A las normas nacionales y distritales en el asunto.</t>
  </si>
  <si>
    <t>Seguro</t>
  </si>
  <si>
    <t>Póliza de responsabilidad civil extracontractual para 150 personas</t>
  </si>
  <si>
    <t>minutos</t>
  </si>
  <si>
    <t>Presentación Musical</t>
  </si>
  <si>
    <t>incluye dotación, montaje y demás elementos que se requieran para la presentación, mínimo 4 personas, de una duración mínimo de 45 minutos.</t>
  </si>
  <si>
    <t xml:space="preserve"> Un(1) Profesional: en administración, derecho, economía y carreras afines.
Experiencia profesional de dos (2) años</t>
  </si>
  <si>
    <t>Recreacionista</t>
  </si>
  <si>
    <t>Un (1) Estudiante de últimos semestres de educación física, ciencias del deporte y carreras afines.
Experiencia desarrollo de actividades lúdicas y Recreodeportivas.</t>
  </si>
  <si>
    <t>Apoyo logístico</t>
  </si>
  <si>
    <t>Persona bachiller con experiencia mínimo de 3 meses en montaje y/o apoyo de eventos y/o facilitador</t>
  </si>
  <si>
    <t>Carpas</t>
  </si>
  <si>
    <t>Carpas 4x4 incluye transporte, montaje y desmontaje. (Cuatro carpas por día)</t>
  </si>
  <si>
    <t>Refrigerios</t>
  </si>
  <si>
    <t>Sonido</t>
  </si>
  <si>
    <t>Alquiler de sistema de sonido de 5000 watts, consola de amplificación de 4 canales, dos micrófonos inalámbricos con su respectiva base y dos (2) cabinas. Incluye operador dj,  transporte, montaje y desmontaje. Disponible 1 horas antes de inicio del evento con el proyecto</t>
  </si>
  <si>
    <t>Danza, teatro y/o canto: incluye dotación, montaje y demás elementos que se requieran para la presentación, mínimo 4 personas, de una duración mínimo de 45 minutos.
Dos presentaciones</t>
  </si>
  <si>
    <t>Sombrillas</t>
  </si>
  <si>
    <t>Sombrilla de 74 cm, capa de 140cm, amplitud 120 cm, mago imitación madera con logos de la alcaldía y frase del cine foro</t>
  </si>
  <si>
    <t>Mesas</t>
  </si>
  <si>
    <t>Alquiler de mesas plásticas 4 puestos para adultos. Incluye transporte</t>
  </si>
  <si>
    <t>Sillas</t>
  </si>
  <si>
    <t>Alquiler de sillas plásticas con brazos para adultos, por 1 día; para la realización de la jornada móvil del código de convivencia, Incluye transporte</t>
  </si>
  <si>
    <t xml:space="preserve">Post-it </t>
  </si>
  <si>
    <t xml:space="preserve"> Medianos de 7.5 x 7.5 cm (3” x 3”) varios colores </t>
  </si>
  <si>
    <t>Decoración - bombas</t>
  </si>
  <si>
    <t>Paquetes por 100  unidades</t>
  </si>
  <si>
    <t>Profesional: en administración, derecho, economía y carreras afines.
Experiencia profesional de dos (2) años</t>
  </si>
  <si>
    <t>Diseño e impresión (tamaño 21 x 15 cm finalizado, impreso 4x0, en papel propalcote 115 gr</t>
  </si>
  <si>
    <t>Alquiler de mesas plásticas 4 puestos para adultos</t>
  </si>
  <si>
    <t>Hidratación:</t>
  </si>
  <si>
    <t xml:space="preserve"> Botella de agua sin gas x 600 ml </t>
  </si>
  <si>
    <t xml:space="preserve">Sonido </t>
  </si>
  <si>
    <t>Día</t>
  </si>
  <si>
    <t>Carpa</t>
  </si>
  <si>
    <t>Alquiler  Cubierta de 4X4 para camerino</t>
  </si>
  <si>
    <t xml:space="preserve">Chaquetas </t>
  </si>
  <si>
    <t>Térmica, tipo impermeable con 4 bolsillos con cremallera, capota, impermeable  y con mínimo dos  estampados para el proyecto</t>
  </si>
  <si>
    <t>Bolsa - monto agotable</t>
  </si>
  <si>
    <r>
      <t>Utilizada para comprar los elementos reuqeridos para el desarrollo de las activiades presentada</t>
    </r>
    <r>
      <rPr>
        <sz val="11"/>
        <rFont val="Garamond"/>
        <family val="1"/>
      </rPr>
      <t>s en marco de la implementación de la Segunda fase de Presupuestos Participativos.</t>
    </r>
  </si>
  <si>
    <t>Global</t>
  </si>
  <si>
    <t>Meta 2: Fortalecer 14 organizaciones comunales.</t>
  </si>
  <si>
    <t>Componente 2</t>
  </si>
  <si>
    <t>Utilizada para comprar los elementos reuqeridos para el desarrollo de las activiades presentadas el Plan de Fortalecimiento por las Organizaciones Comunales. Son Veintidos millones novecientos ochenta mil trescientos cincuenta y siete pesos Moneda Corriente ($22.980.357). Para cada Organización</t>
  </si>
  <si>
    <t>Fortalecer 15 Organizaciones sociales e Instancias de participación ciudadana</t>
  </si>
  <si>
    <t>Componente 3</t>
  </si>
  <si>
    <t xml:space="preserve">Agendas: </t>
  </si>
  <si>
    <t>Lápiz</t>
  </si>
  <si>
    <t>BH # 2</t>
  </si>
  <si>
    <t>Borradores</t>
  </si>
  <si>
    <t>Goma suave y flexible - blanco</t>
  </si>
  <si>
    <t>Tajalápiz</t>
  </si>
  <si>
    <t>Tajalápiz plástico con deposito doble</t>
  </si>
  <si>
    <t>Plana en Tela 100% reciclable y biodegradable con mangos largos, Color Beige Medidas 42,0 x 38,0 x 0,2 cm, estampado a una tinta.</t>
  </si>
  <si>
    <t xml:space="preserve">Pliegos de cartulina </t>
  </si>
  <si>
    <t>Pliegos de cartulina colores surtidos</t>
  </si>
  <si>
    <t xml:space="preserve">Caja de Marcadores </t>
  </si>
  <si>
    <t>Cinta de enmascarar gruesa</t>
  </si>
  <si>
    <t>de 25 x 24 cms por rollo</t>
  </si>
  <si>
    <t>Pegante en barra</t>
  </si>
  <si>
    <t>Pegante en barra 40 g</t>
  </si>
  <si>
    <t xml:space="preserve">Computador portátil: </t>
  </si>
  <si>
    <t>Procesador de arquitectura híbrida o multinúcleo de última generación, Intel Core i5 de 12ª generación en adelante, AMD Ryzen 5 serie 5000 o superior, Núcleos: mínimo 10 (o equivalente en rendimiento) Frecuencia: superior a 4.0 GHz en modo turbo, MEMORIA RAM mínimo 16 GB, Tipo: DDR4 o superior, Configuración: preferiblemente expandible a 32 GB Frecuencia: mínimo 2666 MHz, Almacenamiento - Tipo: Unidad de estado sólido (SSD) Capacidad mínima: 512 GB, Interfaz: NVMe PCIe, Pantalla Tamaño: entre 14” y 15.6” Resolución: Full HD (1920 x 1080) Tipo de panel: antirreflejo, Gráficos Tipo: gráficos integrados de última generación Compatibilidad con reproducción de video Full HD y edición básica - Conectividad y puertos WiFi: mínimo WiFi 5, Bluetooth: mínimo versión 5.0. Puertos obligatorios: 1 HDMI, mínimo 2 USB tipo A, mínimo 1 USB tipo C. Entrada de audio combinada, Entrada combinada – Sitema operativo - Compatible con Windows 11, Bateria - Autonomía mínima: 6 horas en uso mixto.  DISEÑO Y CONSTRUCCIÓN :Chasis resistente (plástico reforzado o aluminio), Diseño sobrio tipo empresarial (no gamer, no consumo básico), Bisagras reforzadas para uso frecuente. CÁMARA Y AUDIO Cámara HD integrada (mínimo 720p) Micrófono interno funcional y Parlantes estéreo. Garantía mínima: 12 meses iSoporte técnico en Colombia</t>
  </si>
  <si>
    <t>Licencia</t>
  </si>
  <si>
    <t>Microsoft 365 para excel y word por doce (12) meses</t>
  </si>
  <si>
    <t>Video beam (proyector)</t>
  </si>
  <si>
    <t>Brillo mínimo: 4000 lúmenes ANSI reales, Resolución nativa mínima: 1280 x 800 (WXGA) Compatibilidad: Full HD (1920 x 1080), RELACIÓN DE CONTRASTE Mínimo: 15.000:1, TECNOLOGÍA DE PROYECCIÓN Tipo: DLP o 3LCD, Fuente de luz: lámpara o LED, Proyección mínima: 80 pulgadas, Proyección óptima: hasta 120 pulgadas, Capacidad de proyectar desde corta y media distancia con Ajuste flexible para espacios comunitarios Corrección trapezoidal (keystone): vertical obligatoria, horizontal deseable y Ajuste manual o automático, Puertos obligatorios:, HDMI (mínimo 1), USB tipo A. Entrada VGA (opcional pero recomendable), Salida de audio Compatibilidad con: computadores, dispositivos móviles, memorias USB. Parlante incorporado mínimo de 2W, Lámpara: mínimo 10.000 horas en modo eco, Uso prolongado sin degradación rápida ACCESORIOS INCLUIDOS Control remoto, Cable de alimentación, Cable HDMI o VGA,  Mínimo 12 meses y Soporte técnico en Colombia</t>
  </si>
  <si>
    <t>Micrófonos de solapa inalámbricos</t>
  </si>
  <si>
    <t xml:space="preserve">
Sistema inalámbrico completo compuesto por: 2 transmisores (TX), 1 receptor (RX) yFuncionamiento simultáneo (grabación de dos personas). Tipo: transmisión digital inalámbrica, Frecuencia: 2.4 GH y Estabilidad de señal sin interferencias. Patrón polar: omnidireccional
Respuesta de frecuencia: mínimo 20 Hz – 20 kHz, Relación señal/ruido: alta (audio limpio sin ruido de fondo), Reducción de ruido integrada (noise reduction o similar). Rango mínimo: 15 metros sin obstáculos y Funcionamiento estable en espacios abiertos y cerrados. Latencia baja: menor a 20 ms. Compatible con: Dispositivos móviles Android (USB-C), iOS (mediante adaptador si aplica) y Plug &amp; Play (sin necesidad de software complejo). Duración mínima de batería: 5 a 8 horas continuas, Recarga mediante estuche o cable USB. Formato compacto y liviano,
Clip de sujeción tipo solapa, Fácil transporte en campo. Estuche de carga o almacenamiento, Cables de conexión, Protectores de viento (deadcat o espuma) garantia Mínimo 12 meses y Soporte técnico en Colombia</t>
  </si>
  <si>
    <t>Estabilizador (gimbal) para dispositivos móviles</t>
  </si>
  <si>
    <t>Estabilización en 3 ejes: Pitch (inclinación), Roll (balanceo) y Yaw (paneo).Compatible con smartphones de hasta 6.7 pulgadas, Peso soportado: mínimo 200–300 gramos y Ajuste universal para diferentes modelos. Debe incluir como mínimo: Modo seguimiento de rostro, (face tracking), Modo seguimiento de objeto, Modo paneo automático, y Modo bloqueo de eje. Conexión Bluetooth con dispositivo móvil
Control desde aplicación compatible (Android / iOS). Batería integrada recargable , Duración mínima: 8 horas continuas. Botones físicos integrados para: inicio/parada de grabación, cambio de modo y control de orientación. Diseño ergonómico, Fácil transporte en campo.
Cable de carga, Manual de uso, GARANTÍA Mínimo 12 mesesy Soporte en Colombia</t>
  </si>
  <si>
    <t>Trípode profesional para cámara / celular</t>
  </si>
  <si>
    <t>Material: aluminio o aleación metálica resistente, Estructura reforzada para uso frecuente, Acabado anticorrosivo o resistente al desgaste.
Altura mínima: 1.70 metros, Altura máxima: mínimo 1.80 metros y Ajuste telescópico por secciones. Capacidad mínima: 3 kg. Cabezal móvil tipo: fluido, paneo 360°. Movimientos: horizontal (paneo) y vertical (inclinación). Nivel de burbuja incorporado. Patas antideslizantes, Sistema de bloqueo seguro en cada sección y  Base firme para superficies irregulares. Rosca universal 1/4” Compatible con: cámaras soportes para celular y gimbals. Diseño plegable, Peso máximo: 2 kg aprox. y Incluye bolso o funda de transporte. Cabezal integrado y Adaptador o base de montaje, GARANTÍA,  Mínimo 12 meses y Soporte en Colombia</t>
  </si>
  <si>
    <t>Impresora multifuncional</t>
  </si>
  <si>
    <t>Para: Impresión, Copiado y Escaneo a color y balnaco y negro. con tinta recargable con cartucchos. Impresión de alto volumen: recomendadas, Rendimiento de tinta o tóner elevado, Sistema diseñado para uso frecuente. Mínimo: 4800 x 1200 dpi (color optimizado), Texto nítido y gráficos definidos. Negro: mínimo 10 ppm y Color: mínimo 5 ppm. CONECTIVIDAd: WiFi integrado, WiFi Direct, Puerto USB e Impresión móvil (app o similar). Impresión automática a doble cara (dúplex), Alimentador automático de documentos (ADF) mínimo 30 hojas, Bandeja de entrada: mínimo 100 hojas y Salida: mínimo 30 hojas. Uso institucional o de oficina, Operación continua y Estructura robusta. Sistema de recarga eficiente (tinta o tóner) cable de conexión a electricidad, GARANTÍA Mínimo 12 meses y  Soporte técnico en Colombia</t>
  </si>
  <si>
    <t>Parlante portátil</t>
  </si>
  <si>
    <t>Potencia mínima: 30W RMS reales, Capacidad de cubrir espacios medianos sin distorsión. Sonido balanceado (graves, medios y agudos definidos), Baja distorsión a volumen alto Y Claridad en reproducción de voz (fundamental para talleres). Bluetooth: versión 5.0 o superior Entrada auxiliar (3.5 mm) Y Puerto USB (reproducción o carga). Duración mínima: 8 horas continuas y Batería recargable integrada. Protección contra salpicaduras: mínimo IPX4 y Construcción robusta para transporte frecuente. Diseño portátil con agarre o correa, Peso manejable (máximo 2 kg aprox.) y Estructura resistente a golpes leves. Control de volumen integrado y Indicador de batería. Cable de carga y Manual de uso.  GARANTÍA  12 meses</t>
  </si>
  <si>
    <t>Aro de Luz led</t>
  </si>
  <si>
    <t xml:space="preserve">
Dimensiones (clave para calidad) Diámetro mínimo: 45 cm (18 pulgadas)
Tipo: LED de alta eficiencia Iluminación continua (no intermitente) Distribución uniforme de luz Rango ajustable: 3200K (luz cálida) hasta 6500K (luz fría)
Regulación de brillo (dimmer integrado) Ajuste progresivo de intensidad
Trípode incluido Altura ajustable: mínimo 1.70 m – 2.00 m Material: aluminio o aleación resistente Base estable para evitar caídas. Soporte para celular incluido
Control (integrado o remoto) Adaptador de corriente Soporte completo (aro + trípode + base celular). Mínimo 12 meses Soporte en Colombia</t>
  </si>
  <si>
    <t>Profesional: en administración, derecho, economía y carreras afines.
Experiencia profesional de dos (2) años. Certifiacada en planeación estrategica y/ o fomulación de proyectos y/o supervisión de contrato.</t>
  </si>
  <si>
    <t xml:space="preserve"> Profesional: enMarketing y/o Marketing Digital y/o Comunicación Social y/o  publicidad
Experiencia profesional de dos (2) años. Certifiacada </t>
  </si>
  <si>
    <t>Espacios</t>
  </si>
  <si>
    <t>Salón o espacio acorde para la realización de cada taller, capacitación o demás actividades, este deberá ser un lugar limpio y seguro, adaptado de acuerdo con la actividad a realizar con los medios audiovisuales requeridos (si aplica) .</t>
  </si>
  <si>
    <t>Hora</t>
  </si>
  <si>
    <t>Impresión de Tamaño: 21,59 cm x 27,94 cm (8,5 x 11 pulgadas) - Tamaño carta estándar.
Papel: Papel couché mate de 150 gramos por metro cuadrado (gsm). Este gramaje ofrece una buena consistencia y calidad de impresión sin ser excesivamente grosera.
Impresión: Impresión digital a color (CMYK) de alta resolución (mínimo 300 ppp) para garantizar la nitidez en textos e imágenes.
Tintas: Tintas de impresión digital a base de pigmentos para asegurar la durabilidad del color y resistencia a la decoloración</t>
  </si>
  <si>
    <t xml:space="preserve">Refrigerios étnicos </t>
  </si>
  <si>
    <t>Bolsa de recursos  para suministro de 32 refrigerios con enfoque étnico de toda la iniciativa</t>
  </si>
  <si>
    <t>x 12 de permanente de punta gruesa</t>
  </si>
  <si>
    <t>x 12 marcadores permanentes colores surtidos punta fina</t>
  </si>
  <si>
    <t>Medicina Ancestral</t>
  </si>
  <si>
    <t xml:space="preserve">Bolsa de recursos para suministro de isumos para el desarrollo de las amornizaciones </t>
  </si>
  <si>
    <t xml:space="preserve">Muestra gastronómica: </t>
  </si>
  <si>
    <t xml:space="preserve">Arroz Sandunga y sorbete de borojó. </t>
  </si>
  <si>
    <t>Presentación artística Currulao</t>
  </si>
  <si>
    <t>Presentación artística Chirimia</t>
  </si>
  <si>
    <t>Pendón</t>
  </si>
  <si>
    <t>Impresión 2 x 2 tipo de araña con logo 6 tintas, full color (diseño
entregado por el consejo) con nombre de la instancia</t>
  </si>
  <si>
    <t>Perforadora</t>
  </si>
  <si>
    <t>Perforadora de papel 1038 rank</t>
  </si>
  <si>
    <t>Cocedora</t>
  </si>
  <si>
    <t>metálica mediana bates 550</t>
  </si>
  <si>
    <t>Sabedora</t>
  </si>
  <si>
    <t>Dos(2) Emprica
Con una (1) Año de expereincia en procesos de medicina ancesatral. Con pertenencia étcnica Afrocolombiana.</t>
  </si>
  <si>
    <t>Una (1) Profesional en Administración, Derecho y afines.
Experiencia de dos (2) años certificada en temas realcionados con la cultura y legislación Afronocolombiana. Con pertenencia étcnica Afrocolombiana.</t>
  </si>
  <si>
    <t>Agendas:</t>
  </si>
  <si>
    <t xml:space="preserve">Fotocopias </t>
  </si>
  <si>
    <t>en blanco y negro, en tamaño carta y oficio.</t>
  </si>
  <si>
    <t>Papel trazo pliego</t>
  </si>
  <si>
    <t>para diseño de modas de 70 x 100 cm</t>
  </si>
  <si>
    <t>Alfileres</t>
  </si>
  <si>
    <t xml:space="preserve">Rueda o disco plástico de alfileres x 30 unidades </t>
  </si>
  <si>
    <t xml:space="preserve">Metros </t>
  </si>
  <si>
    <t>de costura plastico</t>
  </si>
  <si>
    <t xml:space="preserve">Colores </t>
  </si>
  <si>
    <t>Caja x 12 unid</t>
  </si>
  <si>
    <t>Impresiones</t>
  </si>
  <si>
    <t>A color, en tamaños carta y oficio</t>
  </si>
  <si>
    <t>Tijeras</t>
  </si>
  <si>
    <t>Tijeras punta roma colores surtidos</t>
  </si>
  <si>
    <t xml:space="preserve">juegos de reglas </t>
  </si>
  <si>
    <t>para patronaje x 3 en plástico flexible</t>
  </si>
  <si>
    <t>Maniquí</t>
  </si>
  <si>
    <t>compra . De drapeado con base sencilla</t>
  </si>
  <si>
    <t xml:space="preserve"> de tela </t>
  </si>
  <si>
    <t>Tela</t>
  </si>
  <si>
    <t>Jeans</t>
  </si>
  <si>
    <t>Metros</t>
  </si>
  <si>
    <t>Demin</t>
  </si>
  <si>
    <t xml:space="preserve">Organza, </t>
  </si>
  <si>
    <t xml:space="preserve">Tul </t>
  </si>
  <si>
    <t>Licra</t>
  </si>
  <si>
    <t>Dril</t>
  </si>
  <si>
    <t xml:space="preserve">Lino </t>
  </si>
  <si>
    <t xml:space="preserve">Algodón </t>
  </si>
  <si>
    <t>Liencillo</t>
  </si>
  <si>
    <t>Hilo</t>
  </si>
  <si>
    <t>Docena  colores surtidos</t>
  </si>
  <si>
    <t>Hilaza</t>
  </si>
  <si>
    <t>Desbaratador</t>
  </si>
  <si>
    <t>Para costura</t>
  </si>
  <si>
    <t xml:space="preserve">Aguja para maquina </t>
  </si>
  <si>
    <t xml:space="preserve">Paño de aguja para maquina </t>
  </si>
  <si>
    <t xml:space="preserve">Aguja de mano </t>
  </si>
  <si>
    <t xml:space="preserve">Paño de aguja de mano </t>
  </si>
  <si>
    <t>Maquina</t>
  </si>
  <si>
    <t>Compra: fileteadora industrial</t>
  </si>
  <si>
    <t>Compra: plana industrial</t>
  </si>
  <si>
    <t>Compra: Cortadora de tela circular industrial</t>
  </si>
  <si>
    <t>Plancha</t>
  </si>
  <si>
    <t xml:space="preserve">Compra: de vapor industrial </t>
  </si>
  <si>
    <t>Tarima con techo</t>
  </si>
  <si>
    <t xml:space="preserve">se debe suministrar 1 tarima por día, Tarima 4 x 4 mts , escalera y techo incluye traslado, armado y desmonte. </t>
  </si>
  <si>
    <t xml:space="preserve">Olla comunitaria: </t>
  </si>
  <si>
    <t>Bolsa de recursos para compra de alimentos y menaje para la preparación comida comunitaria para 100 personas</t>
  </si>
  <si>
    <t>Alquiler de sistema de sonido de 5000 watts, consola de amplificación de 4 canales, dos micrófonos inalámbricos con su respectiva base y dos (2) cabinas. Incluye operador dj, transporte, montaje y desmontaje. Disponible 1 horas antes de inicio del evento con el proyecto</t>
  </si>
  <si>
    <t>Cinta Amarilla</t>
  </si>
  <si>
    <t>de prohibido pasar 50 mts</t>
  </si>
  <si>
    <t>Volante</t>
  </si>
  <si>
    <t>Profesional en diseño de modas o áreas afines.
Experiencia profesional mínima de dos (2) años, certificada en diseño y/o elaboración de prendas de vestir, manejo de máquinas de confección y/o técnicas básicas y avanzadas de costura.</t>
  </si>
  <si>
    <t>Forográfo</t>
  </si>
  <si>
    <t>Profesional en fotografía o áreas afines.
Experiencia profesional mínima de dos (2) años, con experiencia certificada en temas relacionados con retratos y/o eventos de moda y/o contenidos visuales para redes sociales y/o medios digitales y/o sesiones fotográficas</t>
  </si>
  <si>
    <t>Bachiller y/o empírico Con un año de experiencia en trabajo comunitario</t>
  </si>
  <si>
    <t>Balón</t>
  </si>
  <si>
    <t>Balón de microfútbol / fútbol de salón
No. 4,Circunferencia: 60 a 62 cm, Peso: 430 a 450 gramos
Rebote: 35 cm desde 2 m Cubierta externa: PVC, PU sintético o cuero sintético de alta resistencia, Cámara interna: Butilo de alta retención de aire, Construcción: Cosido, laminado o termosellado y empacado</t>
  </si>
  <si>
    <t>Refrigerios conversatorio</t>
  </si>
  <si>
    <t>Refrigerios clausura</t>
  </si>
  <si>
    <t>de 2 x2 con orificios para colgar a 6 tintas, full color (diseño realizado y aprobado por el consejo antes de la impresión). Reglamento del  consejo y otro nombre de la instancia</t>
  </si>
  <si>
    <t>2 x 2 tipo de araña con logo 6 tintas, full color (diseño
entregado por el consejo) con nombre de la instancia</t>
  </si>
  <si>
    <t>Tablet</t>
  </si>
  <si>
    <t xml:space="preserve"> Compra: 128 G 11P + lápiz y teclado </t>
  </si>
  <si>
    <t>Videobeam:</t>
  </si>
  <si>
    <t xml:space="preserve">Compra: 300 pulgadas, 3600 lumens, 30 cm y alto 8.7 cm, energía eléctrica, conexión con cable, entrada y salida de audio estéreo mini, cable de alimentación, control remoto guía de instalación y garantía </t>
  </si>
  <si>
    <t xml:space="preserve">Camara fotografía: </t>
  </si>
  <si>
    <t xml:space="preserve"> Compra: D75000 kit con lente 18-140mm f/3.5-56g ed VR potencia DSLR4K alto rendimiento.</t>
  </si>
  <si>
    <t>Parlante de Sonido</t>
  </si>
  <si>
    <t xml:space="preserve"> Compra: Sonido: jlb boombox 4 parlante Bluetootg – 34 hrs</t>
  </si>
  <si>
    <t xml:space="preserve">Micrófonos inalámbricos: </t>
  </si>
  <si>
    <t xml:space="preserve"> Compra: Hollyland Lark Max 2 combo (2tx -+ 1rx)</t>
  </si>
  <si>
    <r>
      <t>Utilizada para comprar los elementos reuqeridos para el desarrollo de las activiades presentada</t>
    </r>
    <r>
      <rPr>
        <sz val="11"/>
        <rFont val="Aptos Narrow"/>
        <family val="2"/>
        <scheme val="minor"/>
      </rPr>
      <t>s en marco de las acciones territoriales desarrolladas por las instancias de participación local</t>
    </r>
  </si>
  <si>
    <r>
      <t>Utilizada para comprar los elementos reuqeridos para el desarrollo de las activiades presentada</t>
    </r>
    <r>
      <rPr>
        <sz val="11"/>
        <rFont val="Aptos Narrow"/>
        <family val="2"/>
        <scheme val="minor"/>
      </rPr>
      <t>s el Plan de Fortalecimiento por las Organizaciones Sociales- comunitarias e Instancias de Participación. Son  Catorce millones novecientos mil pesos ($14.900.000)</t>
    </r>
    <r>
      <rPr>
        <sz val="11"/>
        <color rgb="FF000000"/>
        <rFont val="Aptos Narrow"/>
        <family val="2"/>
        <scheme val="minor"/>
      </rPr>
      <t xml:space="preserve"> para cada Organización e Instancia</t>
    </r>
  </si>
  <si>
    <t xml:space="preserve">VALOR TOTAL PROMEDIO CON IVA </t>
  </si>
  <si>
    <t>PROYECTO DE INVERSIÓN 2716 MÁRTIRES CONSTRUYE CONFIANZA DESDE LA PARTICIPACIÓN INCIDENTE</t>
  </si>
  <si>
    <t>TELÉFONO CONTACTO</t>
  </si>
  <si>
    <t>Asociación Afrosalud</t>
  </si>
  <si>
    <t>Papelería Gran central</t>
  </si>
  <si>
    <t>1. CANASTA DE PRECIOS</t>
  </si>
  <si>
    <t>2. MEMORANDO HONORARIOS 20254000408633</t>
  </si>
  <si>
    <t>3. FUNDACIÓN G3</t>
  </si>
  <si>
    <t>4. ASOCIACIÓN AFROSALUD</t>
  </si>
  <si>
    <t>5. SALDAÑA PUBLICIDAD</t>
  </si>
  <si>
    <t>6. PAPELERIA GRANCENTRAL</t>
  </si>
  <si>
    <t>7. SEGUROS DE VIDA DEL ESTADO</t>
  </si>
  <si>
    <t>8. CLUB CAMPESTRE EL BOSQUE</t>
  </si>
  <si>
    <t>9. REFRIBREAK</t>
  </si>
  <si>
    <t>10. SABOR CAPITAL CATERING</t>
  </si>
  <si>
    <t>11. EL FARO DISTRIBUIDORA</t>
  </si>
  <si>
    <t>12. MAQUINAS LA 43</t>
  </si>
  <si>
    <t>13. COSTURAS PROGRAMADAS S.A.S.</t>
  </si>
  <si>
    <t>14. ROMAN PUBLICIDAD</t>
  </si>
  <si>
    <t>OBSERVACIÓN</t>
  </si>
  <si>
    <t>PARA COTIZAR - SUGIERO QUITAR ÍTEM</t>
  </si>
  <si>
    <t>AGREGAR NOTA</t>
  </si>
  <si>
    <t>VALOR UNITARIO CON IVA</t>
  </si>
  <si>
    <t>VALOR TOTAL CON IVA</t>
  </si>
  <si>
    <t>PROMEDIO UNITARIO (CON IVA)</t>
  </si>
  <si>
    <t>15. DJG DISTRIBUCIONES S.A.S.</t>
  </si>
  <si>
    <t>16. LAS PALMERAS</t>
  </si>
  <si>
    <t>17. EVENT DESIGN</t>
  </si>
  <si>
    <t>18. ASOCIACIÓN MULTIÉTNICA</t>
  </si>
  <si>
    <t>19. ASOCIACION AFROCULTURAL NEFTALI MOSQUERA “AFNEMO”</t>
  </si>
  <si>
    <t>20. COPY CENTER EXPRESS</t>
  </si>
  <si>
    <t>21. HOMECENTER</t>
  </si>
  <si>
    <t>22. BEAUTY EYES</t>
  </si>
  <si>
    <t>23. FOTO ACCESORIOS</t>
  </si>
  <si>
    <t>VALOR TOTAL COMPONENTE 3</t>
  </si>
  <si>
    <t>VALOR TOTAL COMPONENTE 1</t>
  </si>
  <si>
    <t>VALOR TOTAL COMPONENTE 2</t>
  </si>
  <si>
    <t>**Nota: Valores de referencia de la Canasta de Precios FDLM**
Para la determinación de los valores unitarios de algunos ítems del presente estudio de mercado, se tomó como referencia la **Canasta de Precios del Fondo de Desarrollo Local de Los Mártires**, construida a partir de precios históricos de procesos contractuales de la vigencia 2025.
Estos valores fueron analizados mediante medidas de tendencia central, depuración de valores extremos y actualización con el IPC de cierre de 2025 (5,10 %). A partir de los valores de referencia disponibles, **se seleccionó el precio más favorable para la Entidad**, previa verificación de su correspondencia con las especificaciones técnicas y condiciones de contratación, con el propósito de garantizar la razonabilidad de los precios, la optimización de los recursos públicos y la aplicación del principio de economía.</t>
  </si>
  <si>
    <t>**Nota:** Para la determinación del valor de referencia, se seleccionó el **precio unitario más favorable para la Entidad** entre las cotizaciones obtenidas, previa verificación del cumplimiento de las especificaciones técnicas y la inclusión de los impuestos y demás costos aplicables. Lo anterior, con el propósito de garantizar la razonabilidad de los precios, la optimización de los recursos públicos y la aplicación del principio de economía en la contratación.</t>
  </si>
  <si>
    <t>PROVEEDOR 20</t>
  </si>
  <si>
    <t>Actividad / Programa</t>
  </si>
  <si>
    <t>Recurso Humano</t>
  </si>
  <si>
    <t>8.1.1 “Círculos de palabra para fortalecer la comunicación del equipo de trabajo” código 51148</t>
  </si>
  <si>
    <t>8.1.8 ESCUELA FORMATIVA EN PRESUPUESTOS PARTICIPATIVOS</t>
  </si>
  <si>
    <t>8.1.15 ENCUENTRO PEDAGÓGICO PARA EL FORTALECIMIENTO DE LA PARTICIPACIÓN CIUDADANA – MÁRTIRES PARTICIPA</t>
  </si>
  <si>
    <t>8.1.19 LABORATORIO VIVO DE PARTICIPACIÓN CIUDADANA – MÁRTIRES INCIDE</t>
  </si>
  <si>
    <t>8.1.26 ASAMBLEA DE JUVENTUD</t>
  </si>
  <si>
    <t>8.1.28 COMPONENTE 1 - BOLSA – MONTO AGOTABLE</t>
  </si>
  <si>
    <t>8.2. COMPONENTE 2 – META 2 - FORTALECER 14 ORGANIZACIONES COMUNALES.</t>
  </si>
  <si>
    <t>8.3.1. “FORMACIÓN DE LOS MÁRTIRES PARA LA ACCIÓN – CÓDIGO 54509.”</t>
  </si>
  <si>
    <t>8.3.7. “RAÍCES VIVAS: FORTALECIMIENTO AUTÓNOMO Y PARTICIPATIVO DE LA COMISIÓN CONSULTIVA AFRO LOCAL - CÓDIGO 50760”</t>
  </si>
  <si>
    <t>8.3.12. “TEJIENDO RESISTENCIA LGBTI – CÓDIGO 54519”</t>
  </si>
  <si>
    <t>8.3.21. “FORTALECIMIENTO CONSEJO LOCAL DE BARRAS FUTBOLERAS DE MÁRTIRES – CÓDIGO 56545”</t>
  </si>
  <si>
    <t xml:space="preserve"> 8.3.40. PRESUPUESTO  - BOLSA MONTO AGOTABLE componente 3</t>
  </si>
  <si>
    <t>8.3.41. BOLSA - MONTO AGOTABLE. COMPONENTE 3</t>
  </si>
  <si>
    <t>24. ALIADOS DE COLOMBIA S.A.S.</t>
  </si>
  <si>
    <t>COMPONENTES</t>
  </si>
  <si>
    <t>900.354.406-0</t>
  </si>
  <si>
    <t>aliadosdecolombia@gmail.com</t>
  </si>
  <si>
    <t>Fabian Roa 3125309817</t>
  </si>
  <si>
    <t>Carrera 110 Bis 64d 28</t>
  </si>
  <si>
    <t>*VALOR NO OFERTABLE*</t>
  </si>
  <si>
    <t xml:space="preserve">Profesional en administración de empresas, psicología con experiencia mínima de tres años en gerencia y/o coordinación de proyectos sociales y/o supervisión de contratos con entidades públicas o profesional, con especialización en gerencia de proyectos y/o desarrollo humano y bienestar social empresarial. </t>
  </si>
  <si>
    <t>Profesional en Ciencias Sociales y/o Humanas y/o Administración. Experiencia profesional mínima de dos años en gerencia y/o coordinación y/o profesional de proyectos sociales y/o supervisión de contratos con entidades públicas, con especialización en alta gerencia y/o gerencia financiera y/o gestión financiera.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</si>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</sst>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&quot;$&quot;\ * #,##0_-;\-&quot;$&quot;\ * #,##0_-;_-&quot;$&quot;\ * &quot;-&quot;??_-;_-@_-"/>
    <numFmt numFmtId="166" formatCode="&quot;$&quot;#,##0.00"/>
    <numFmt numFmtId="167" formatCode="_-&quot;$&quot;\ * #,##0_-;\-&quot;$&quot;\ * #,##0_-;_-&quot;$&quot;\ * &quot;-&quot;??_-;_-@"/>
    <numFmt numFmtId="168" formatCode="&quot;$&quot;#,##0"/>
    <numFmt numFmtId="169" formatCode="0.0%"/>
    <numFmt numFmtId="170" formatCode="&quot;$&quot;#,##0.0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1"/>
      <name val="Garamond"/>
      <family val="1"/>
    </font>
    <font>
      <sz val="14"/>
      <color theme="1"/>
      <name val="Aptos Narrow"/>
      <family val="2"/>
      <scheme val="minor"/>
    </font>
    <font>
      <sz val="11"/>
      <color rgb="FF000000"/>
      <name val="Garamond"/>
      <family val="1"/>
    </font>
    <font>
      <sz val="8"/>
      <name val="Aptos Narrow"/>
      <family val="2"/>
      <scheme val="minor"/>
    </font>
    <font>
      <sz val="10"/>
      <name val="Arial"/>
      <family val="2"/>
    </font>
    <font>
      <sz val="1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8"/>
      <color theme="1"/>
      <name val="Aptos Narrow"/>
      <scheme val="minor"/>
    </font>
    <font>
      <b/>
      <sz val="14"/>
      <color theme="1"/>
      <name val="Aptos Narrow"/>
      <scheme val="minor"/>
    </font>
    <font>
      <sz val="14"/>
      <color theme="1"/>
      <name val="Aptos Narrow"/>
      <scheme val="minor"/>
    </font>
    <font>
      <u/>
      <sz val="11"/>
      <color theme="10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DE387"/>
        <bgColor indexed="64"/>
      </patternFill>
    </fill>
    <fill>
      <patternFill patternType="solid">
        <fgColor rgb="FF79E2F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6666FF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996600"/>
        <bgColor indexed="64"/>
      </patternFill>
    </fill>
    <fill>
      <patternFill patternType="solid">
        <fgColor rgb="FF3366CC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E4E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42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1" fillId="0" borderId="0"/>
    <xf numFmtId="0" fontId="19" fillId="0" borderId="0" applyNumberFormat="0" applyFill="0" applyBorder="0" applyAlignment="0" applyProtection="0"/>
  </cellStyleXfs>
  <cellXfs count="249">
    <xf numFmtId="0" fontId="0" fillId="0" borderId="0" xfId="0"/>
    <xf numFmtId="0" fontId="0" fillId="0" borderId="0" xfId="0" applyAlignment="1">
      <alignment horizontal="center" vertical="center"/>
    </xf>
    <xf numFmtId="42" fontId="2" fillId="6" borderId="1" xfId="5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42" fontId="2" fillId="5" borderId="1" xfId="5" applyFont="1" applyFill="1" applyBorder="1" applyAlignment="1">
      <alignment horizontal="center" vertical="center" wrapText="1"/>
    </xf>
    <xf numFmtId="168" fontId="0" fillId="0" borderId="1" xfId="0" applyNumberFormat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68" fontId="0" fillId="8" borderId="1" xfId="0" applyNumberFormat="1" applyFill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left" vertical="center"/>
    </xf>
    <xf numFmtId="0" fontId="0" fillId="8" borderId="1" xfId="0" applyFill="1" applyBorder="1"/>
    <xf numFmtId="0" fontId="0" fillId="8" borderId="0" xfId="0" applyFill="1" applyAlignment="1">
      <alignment vertical="center"/>
    </xf>
    <xf numFmtId="0" fontId="0" fillId="8" borderId="1" xfId="0" applyFill="1" applyBorder="1" applyAlignment="1">
      <alignment horizontal="center" vertical="center" wrapText="1"/>
    </xf>
    <xf numFmtId="166" fontId="0" fillId="8" borderId="1" xfId="2" applyNumberFormat="1" applyFont="1" applyFill="1" applyBorder="1" applyAlignment="1">
      <alignment horizontal="right" vertical="center"/>
    </xf>
    <xf numFmtId="166" fontId="0" fillId="8" borderId="1" xfId="0" applyNumberFormat="1" applyFill="1" applyBorder="1" applyAlignment="1">
      <alignment horizontal="right" vertical="center"/>
    </xf>
    <xf numFmtId="0" fontId="0" fillId="8" borderId="1" xfId="0" applyFill="1" applyBorder="1" applyAlignment="1">
      <alignment vertical="center" wrapText="1"/>
    </xf>
    <xf numFmtId="168" fontId="0" fillId="0" borderId="1" xfId="0" applyNumberFormat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42" fontId="2" fillId="6" borderId="1" xfId="5" applyFont="1" applyFill="1" applyBorder="1" applyAlignment="1">
      <alignment horizontal="left" vertical="center" wrapText="1"/>
    </xf>
    <xf numFmtId="0" fontId="0" fillId="8" borderId="1" xfId="0" applyFill="1" applyBorder="1" applyAlignment="1">
      <alignment wrapText="1"/>
    </xf>
    <xf numFmtId="168" fontId="1" fillId="0" borderId="1" xfId="5" applyNumberFormat="1" applyFont="1" applyFill="1" applyBorder="1" applyAlignment="1">
      <alignment horizontal="center" vertical="center" wrapText="1"/>
    </xf>
    <xf numFmtId="0" fontId="0" fillId="8" borderId="1" xfId="0" applyFill="1" applyBorder="1" applyAlignment="1">
      <alignment vertical="center"/>
    </xf>
    <xf numFmtId="167" fontId="0" fillId="0" borderId="1" xfId="0" applyNumberFormat="1" applyBorder="1" applyAlignment="1">
      <alignment vertical="center"/>
    </xf>
    <xf numFmtId="167" fontId="0" fillId="8" borderId="1" xfId="0" applyNumberFormat="1" applyFill="1" applyBorder="1" applyAlignment="1">
      <alignment vertical="center"/>
    </xf>
    <xf numFmtId="167" fontId="0" fillId="0" borderId="1" xfId="0" applyNumberFormat="1" applyBorder="1" applyAlignment="1">
      <alignment vertical="center" wrapText="1"/>
    </xf>
    <xf numFmtId="168" fontId="0" fillId="0" borderId="1" xfId="0" applyNumberFormat="1" applyBorder="1" applyAlignment="1">
      <alignment vertical="center" wrapText="1"/>
    </xf>
    <xf numFmtId="168" fontId="0" fillId="0" borderId="1" xfId="0" applyNumberFormat="1" applyBorder="1" applyAlignment="1">
      <alignment vertical="center"/>
    </xf>
    <xf numFmtId="42" fontId="2" fillId="10" borderId="1" xfId="5" applyFont="1" applyFill="1" applyBorder="1" applyAlignment="1">
      <alignment horizontal="left" vertical="center" wrapText="1"/>
    </xf>
    <xf numFmtId="168" fontId="0" fillId="8" borderId="1" xfId="0" applyNumberFormat="1" applyFill="1" applyBorder="1" applyAlignment="1">
      <alignment horizontal="center" vertical="center" wrapText="1"/>
    </xf>
    <xf numFmtId="0" fontId="0" fillId="8" borderId="0" xfId="0" applyFill="1"/>
    <xf numFmtId="42" fontId="2" fillId="10" borderId="1" xfId="5" applyFont="1" applyFill="1" applyBorder="1" applyAlignment="1">
      <alignment horizontal="center" vertical="center" wrapText="1"/>
    </xf>
    <xf numFmtId="0" fontId="0" fillId="8" borderId="0" xfId="0" applyFill="1" applyAlignment="1">
      <alignment horizontal="center"/>
    </xf>
    <xf numFmtId="168" fontId="0" fillId="8" borderId="1" xfId="0" applyNumberFormat="1" applyFill="1" applyBorder="1" applyAlignment="1">
      <alignment vertical="center" wrapText="1"/>
    </xf>
    <xf numFmtId="0" fontId="0" fillId="11" borderId="1" xfId="0" applyFill="1" applyBorder="1" applyAlignment="1">
      <alignment horizontal="left" vertical="center" wrapText="1"/>
    </xf>
    <xf numFmtId="42" fontId="2" fillId="12" borderId="1" xfId="5" applyFont="1" applyFill="1" applyBorder="1" applyAlignment="1">
      <alignment horizontal="center" vertical="center" wrapText="1"/>
    </xf>
    <xf numFmtId="42" fontId="2" fillId="13" borderId="1" xfId="5" applyFont="1" applyFill="1" applyBorder="1" applyAlignment="1">
      <alignment horizontal="center" vertical="center" wrapText="1"/>
    </xf>
    <xf numFmtId="42" fontId="2" fillId="14" borderId="1" xfId="5" applyFont="1" applyFill="1" applyBorder="1" applyAlignment="1">
      <alignment horizontal="center" vertical="center" wrapText="1"/>
    </xf>
    <xf numFmtId="42" fontId="2" fillId="8" borderId="1" xfId="5" applyFont="1" applyFill="1" applyBorder="1" applyAlignment="1">
      <alignment horizontal="center" vertical="center" wrapText="1"/>
    </xf>
    <xf numFmtId="168" fontId="1" fillId="8" borderId="1" xfId="5" applyNumberFormat="1" applyFont="1" applyFill="1" applyBorder="1" applyAlignment="1">
      <alignment horizontal="center" vertical="center" wrapText="1"/>
    </xf>
    <xf numFmtId="42" fontId="2" fillId="9" borderId="1" xfId="5" applyFont="1" applyFill="1" applyBorder="1" applyAlignment="1">
      <alignment horizontal="center" vertical="center" wrapText="1"/>
    </xf>
    <xf numFmtId="42" fontId="2" fillId="15" borderId="1" xfId="5" applyFont="1" applyFill="1" applyBorder="1" applyAlignment="1">
      <alignment horizontal="center" vertical="center" wrapText="1"/>
    </xf>
    <xf numFmtId="42" fontId="2" fillId="0" borderId="1" xfId="5" applyFont="1" applyFill="1" applyBorder="1" applyAlignment="1">
      <alignment horizontal="center" vertical="center" wrapText="1"/>
    </xf>
    <xf numFmtId="42" fontId="2" fillId="16" borderId="1" xfId="5" applyFont="1" applyFill="1" applyBorder="1" applyAlignment="1">
      <alignment horizontal="center" vertical="center" wrapText="1"/>
    </xf>
    <xf numFmtId="42" fontId="2" fillId="17" borderId="1" xfId="5" applyFont="1" applyFill="1" applyBorder="1" applyAlignment="1">
      <alignment horizontal="center" vertical="center" wrapText="1"/>
    </xf>
    <xf numFmtId="42" fontId="2" fillId="18" borderId="1" xfId="5" applyFont="1" applyFill="1" applyBorder="1" applyAlignment="1">
      <alignment horizontal="center" vertical="center" wrapText="1"/>
    </xf>
    <xf numFmtId="42" fontId="2" fillId="19" borderId="1" xfId="5" applyFont="1" applyFill="1" applyBorder="1" applyAlignment="1">
      <alignment horizontal="center" vertical="center" wrapText="1"/>
    </xf>
    <xf numFmtId="42" fontId="2" fillId="20" borderId="1" xfId="5" applyFont="1" applyFill="1" applyBorder="1" applyAlignment="1">
      <alignment horizontal="center" vertical="center" wrapText="1"/>
    </xf>
    <xf numFmtId="42" fontId="2" fillId="21" borderId="1" xfId="5" applyFont="1" applyFill="1" applyBorder="1" applyAlignment="1">
      <alignment horizontal="center" vertical="center" wrapText="1"/>
    </xf>
    <xf numFmtId="42" fontId="2" fillId="22" borderId="1" xfId="5" applyFont="1" applyFill="1" applyBorder="1" applyAlignment="1">
      <alignment horizontal="center" vertical="center" wrapText="1"/>
    </xf>
    <xf numFmtId="42" fontId="2" fillId="23" borderId="1" xfId="5" applyFont="1" applyFill="1" applyBorder="1" applyAlignment="1">
      <alignment horizontal="center" vertical="center" wrapText="1"/>
    </xf>
    <xf numFmtId="42" fontId="2" fillId="7" borderId="1" xfId="5" applyFont="1" applyFill="1" applyBorder="1" applyAlignment="1">
      <alignment horizontal="center" vertical="center" wrapText="1"/>
    </xf>
    <xf numFmtId="42" fontId="2" fillId="24" borderId="1" xfId="5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left" vertical="center"/>
    </xf>
    <xf numFmtId="0" fontId="0" fillId="25" borderId="1" xfId="0" applyFill="1" applyBorder="1" applyAlignment="1">
      <alignment horizontal="center" vertical="center" wrapText="1"/>
    </xf>
    <xf numFmtId="44" fontId="0" fillId="0" borderId="0" xfId="1" applyFont="1"/>
    <xf numFmtId="166" fontId="0" fillId="0" borderId="0" xfId="0" applyNumberFormat="1"/>
    <xf numFmtId="165" fontId="0" fillId="0" borderId="0" xfId="1" applyNumberFormat="1" applyFont="1" applyAlignment="1">
      <alignment vertical="center" wrapText="1"/>
    </xf>
    <xf numFmtId="0" fontId="8" fillId="0" borderId="1" xfId="4" applyFont="1" applyBorder="1" applyAlignment="1">
      <alignment horizontal="center" vertical="center"/>
    </xf>
    <xf numFmtId="166" fontId="0" fillId="8" borderId="1" xfId="0" applyNumberForma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3" fillId="0" borderId="1" xfId="4" applyBorder="1" applyAlignment="1">
      <alignment horizontal="center" vertical="center"/>
    </xf>
    <xf numFmtId="168" fontId="0" fillId="0" borderId="4" xfId="0" applyNumberFormat="1" applyBorder="1" applyAlignment="1">
      <alignment horizontal="center" vertical="center"/>
    </xf>
    <xf numFmtId="0" fontId="0" fillId="0" borderId="6" xfId="0" applyBorder="1"/>
    <xf numFmtId="0" fontId="0" fillId="0" borderId="4" xfId="0" applyBorder="1"/>
    <xf numFmtId="42" fontId="2" fillId="25" borderId="1" xfId="5" applyFont="1" applyFill="1" applyBorder="1" applyAlignment="1">
      <alignment horizontal="left" vertical="center" wrapText="1"/>
    </xf>
    <xf numFmtId="42" fontId="2" fillId="9" borderId="1" xfId="5" applyFont="1" applyFill="1" applyBorder="1" applyAlignment="1">
      <alignment horizontal="left" vertical="center" wrapText="1"/>
    </xf>
    <xf numFmtId="42" fontId="2" fillId="15" borderId="1" xfId="5" applyFont="1" applyFill="1" applyBorder="1" applyAlignment="1">
      <alignment horizontal="left" vertical="center" wrapText="1"/>
    </xf>
    <xf numFmtId="168" fontId="0" fillId="0" borderId="9" xfId="0" applyNumberForma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5" xfId="0" applyBorder="1"/>
    <xf numFmtId="0" fontId="0" fillId="0" borderId="10" xfId="0" applyBorder="1"/>
    <xf numFmtId="0" fontId="0" fillId="0" borderId="9" xfId="0" applyBorder="1"/>
    <xf numFmtId="0" fontId="0" fillId="0" borderId="2" xfId="0" applyBorder="1"/>
    <xf numFmtId="168" fontId="2" fillId="4" borderId="5" xfId="5" applyNumberFormat="1" applyFont="1" applyFill="1" applyBorder="1" applyAlignment="1">
      <alignment horizontal="center" vertical="center" wrapText="1"/>
    </xf>
    <xf numFmtId="168" fontId="5" fillId="4" borderId="5" xfId="5" applyNumberFormat="1" applyFont="1" applyFill="1" applyBorder="1" applyAlignment="1">
      <alignment horizontal="center" vertical="center" wrapText="1"/>
    </xf>
    <xf numFmtId="9" fontId="0" fillId="0" borderId="1" xfId="3" applyFont="1" applyBorder="1" applyAlignment="1">
      <alignment horizontal="center" vertical="center"/>
    </xf>
    <xf numFmtId="9" fontId="0" fillId="0" borderId="0" xfId="3" applyFont="1" applyAlignment="1">
      <alignment horizontal="center" vertical="center"/>
    </xf>
    <xf numFmtId="9" fontId="0" fillId="0" borderId="0" xfId="3" applyFont="1"/>
    <xf numFmtId="9" fontId="0" fillId="0" borderId="1" xfId="3" applyFont="1" applyBorder="1" applyAlignment="1">
      <alignment horizontal="right" vertical="center"/>
    </xf>
    <xf numFmtId="9" fontId="0" fillId="0" borderId="1" xfId="3" applyFont="1" applyFill="1" applyBorder="1" applyAlignment="1">
      <alignment horizontal="right" vertical="center"/>
    </xf>
    <xf numFmtId="169" fontId="0" fillId="0" borderId="1" xfId="3" applyNumberFormat="1" applyFont="1" applyBorder="1" applyAlignment="1">
      <alignment horizontal="right" vertical="center"/>
    </xf>
    <xf numFmtId="169" fontId="0" fillId="0" borderId="1" xfId="3" applyNumberFormat="1" applyFont="1" applyFill="1" applyBorder="1" applyAlignment="1">
      <alignment horizontal="right" vertical="center"/>
    </xf>
    <xf numFmtId="168" fontId="0" fillId="0" borderId="1" xfId="2" applyNumberFormat="1" applyFont="1" applyBorder="1" applyAlignment="1">
      <alignment horizontal="right" vertical="center"/>
    </xf>
    <xf numFmtId="168" fontId="0" fillId="0" borderId="1" xfId="2" applyNumberFormat="1" applyFont="1" applyFill="1" applyBorder="1" applyAlignment="1">
      <alignment horizontal="right" vertical="center"/>
    </xf>
    <xf numFmtId="0" fontId="4" fillId="2" borderId="0" xfId="4" applyFont="1" applyFill="1" applyAlignment="1">
      <alignment horizontal="center" vertical="center"/>
    </xf>
    <xf numFmtId="0" fontId="4" fillId="2" borderId="0" xfId="4" applyFont="1" applyFill="1" applyAlignment="1">
      <alignment horizontal="center" vertical="center" wrapText="1"/>
    </xf>
    <xf numFmtId="168" fontId="0" fillId="0" borderId="1" xfId="5" applyNumberFormat="1" applyFont="1" applyFill="1" applyBorder="1" applyAlignment="1">
      <alignment horizontal="center" vertical="center" wrapText="1"/>
    </xf>
    <xf numFmtId="164" fontId="0" fillId="0" borderId="0" xfId="0" applyNumberFormat="1"/>
    <xf numFmtId="168" fontId="0" fillId="0" borderId="0" xfId="0" applyNumberForma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8" fontId="0" fillId="28" borderId="1" xfId="0" applyNumberFormat="1" applyFill="1" applyBorder="1" applyAlignment="1">
      <alignment horizontal="center" vertical="center"/>
    </xf>
    <xf numFmtId="9" fontId="0" fillId="28" borderId="1" xfId="3" applyFont="1" applyFill="1" applyBorder="1" applyAlignment="1">
      <alignment horizontal="right" vertical="center"/>
    </xf>
    <xf numFmtId="168" fontId="0" fillId="28" borderId="1" xfId="0" applyNumberFormat="1" applyFill="1" applyBorder="1" applyAlignment="1">
      <alignment horizontal="center" vertical="center" wrapText="1"/>
    </xf>
    <xf numFmtId="0" fontId="0" fillId="28" borderId="1" xfId="0" applyFill="1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1" xfId="7" applyFont="1" applyBorder="1" applyAlignment="1" applyProtection="1">
      <alignment vertical="center" wrapText="1"/>
      <protection hidden="1"/>
    </xf>
    <xf numFmtId="0" fontId="12" fillId="0" borderId="1" xfId="0" applyFont="1" applyBorder="1" applyAlignment="1">
      <alignment horizontal="left" vertical="center" wrapText="1"/>
    </xf>
    <xf numFmtId="0" fontId="14" fillId="3" borderId="1" xfId="4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4" fillId="3" borderId="1" xfId="4" applyFont="1" applyFill="1" applyBorder="1" applyAlignment="1">
      <alignment horizontal="center" vertical="center" wrapText="1"/>
    </xf>
    <xf numFmtId="168" fontId="14" fillId="4" borderId="1" xfId="5" applyNumberFormat="1" applyFont="1" applyFill="1" applyBorder="1" applyAlignment="1">
      <alignment horizontal="center" vertical="center" wrapText="1"/>
    </xf>
    <xf numFmtId="42" fontId="14" fillId="5" borderId="1" xfId="5" applyFont="1" applyFill="1" applyBorder="1" applyAlignment="1">
      <alignment horizontal="center" vertical="center" wrapText="1"/>
    </xf>
    <xf numFmtId="42" fontId="14" fillId="6" borderId="1" xfId="5" applyFont="1" applyFill="1" applyBorder="1" applyAlignment="1">
      <alignment horizontal="center" vertical="center" wrapText="1"/>
    </xf>
    <xf numFmtId="42" fontId="14" fillId="10" borderId="1" xfId="5" applyFont="1" applyFill="1" applyBorder="1" applyAlignment="1">
      <alignment horizontal="center" vertical="center" wrapText="1"/>
    </xf>
    <xf numFmtId="42" fontId="14" fillId="12" borderId="1" xfId="5" applyFont="1" applyFill="1" applyBorder="1" applyAlignment="1">
      <alignment horizontal="center" vertical="center" wrapText="1"/>
    </xf>
    <xf numFmtId="42" fontId="14" fillId="13" borderId="1" xfId="5" applyFont="1" applyFill="1" applyBorder="1" applyAlignment="1">
      <alignment horizontal="center" vertical="center" wrapText="1"/>
    </xf>
    <xf numFmtId="42" fontId="14" fillId="14" borderId="1" xfId="5" applyFont="1" applyFill="1" applyBorder="1" applyAlignment="1">
      <alignment horizontal="center" vertical="center" wrapText="1"/>
    </xf>
    <xf numFmtId="42" fontId="14" fillId="8" borderId="1" xfId="5" applyFont="1" applyFill="1" applyBorder="1" applyAlignment="1">
      <alignment horizontal="center" vertical="center" wrapText="1"/>
    </xf>
    <xf numFmtId="42" fontId="14" fillId="9" borderId="1" xfId="5" applyFont="1" applyFill="1" applyBorder="1" applyAlignment="1">
      <alignment horizontal="center" vertical="center" wrapText="1"/>
    </xf>
    <xf numFmtId="42" fontId="14" fillId="15" borderId="1" xfId="5" applyFont="1" applyFill="1" applyBorder="1" applyAlignment="1">
      <alignment horizontal="center" vertical="center" wrapText="1"/>
    </xf>
    <xf numFmtId="42" fontId="14" fillId="16" borderId="1" xfId="5" applyFont="1" applyFill="1" applyBorder="1" applyAlignment="1">
      <alignment horizontal="center" vertical="center" wrapText="1"/>
    </xf>
    <xf numFmtId="42" fontId="14" fillId="17" borderId="1" xfId="5" applyFont="1" applyFill="1" applyBorder="1" applyAlignment="1">
      <alignment horizontal="center" vertical="center" wrapText="1"/>
    </xf>
    <xf numFmtId="42" fontId="14" fillId="18" borderId="1" xfId="5" applyFont="1" applyFill="1" applyBorder="1" applyAlignment="1">
      <alignment horizontal="center" vertical="center" wrapText="1"/>
    </xf>
    <xf numFmtId="42" fontId="14" fillId="20" borderId="1" xfId="5" applyFont="1" applyFill="1" applyBorder="1" applyAlignment="1">
      <alignment horizontal="center" vertical="center" wrapText="1"/>
    </xf>
    <xf numFmtId="42" fontId="14" fillId="19" borderId="1" xfId="5" applyFont="1" applyFill="1" applyBorder="1" applyAlignment="1">
      <alignment horizontal="center" vertical="center" wrapText="1"/>
    </xf>
    <xf numFmtId="42" fontId="14" fillId="21" borderId="1" xfId="5" applyFont="1" applyFill="1" applyBorder="1" applyAlignment="1">
      <alignment horizontal="center" vertical="center" wrapText="1"/>
    </xf>
    <xf numFmtId="42" fontId="14" fillId="22" borderId="1" xfId="5" applyFont="1" applyFill="1" applyBorder="1" applyAlignment="1">
      <alignment horizontal="center" vertical="center" wrapText="1"/>
    </xf>
    <xf numFmtId="42" fontId="14" fillId="23" borderId="1" xfId="5" applyFont="1" applyFill="1" applyBorder="1" applyAlignment="1">
      <alignment horizontal="center" vertical="center" wrapText="1"/>
    </xf>
    <xf numFmtId="42" fontId="14" fillId="7" borderId="1" xfId="5" applyFont="1" applyFill="1" applyBorder="1" applyAlignment="1">
      <alignment horizontal="center" vertical="center" wrapText="1"/>
    </xf>
    <xf numFmtId="168" fontId="14" fillId="26" borderId="1" xfId="5" applyNumberFormat="1" applyFont="1" applyFill="1" applyBorder="1" applyAlignment="1">
      <alignment horizontal="center" vertical="center" wrapText="1"/>
    </xf>
    <xf numFmtId="168" fontId="14" fillId="27" borderId="1" xfId="5" applyNumberFormat="1" applyFont="1" applyFill="1" applyBorder="1" applyAlignment="1">
      <alignment horizontal="center" vertical="center" wrapText="1"/>
    </xf>
    <xf numFmtId="9" fontId="14" fillId="7" borderId="1" xfId="3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8" fontId="14" fillId="29" borderId="1" xfId="5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168" fontId="13" fillId="0" borderId="1" xfId="0" applyNumberFormat="1" applyFont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168" fontId="0" fillId="0" borderId="1" xfId="0" applyNumberFormat="1" applyBorder="1" applyAlignment="1">
      <alignment horizontal="right" vertical="center"/>
    </xf>
    <xf numFmtId="166" fontId="17" fillId="3" borderId="1" xfId="0" applyNumberFormat="1" applyFont="1" applyFill="1" applyBorder="1" applyAlignment="1">
      <alignment horizontal="center" vertical="center"/>
    </xf>
    <xf numFmtId="166" fontId="17" fillId="3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168" fontId="0" fillId="0" borderId="0" xfId="0" applyNumberFormat="1" applyAlignment="1">
      <alignment horizontal="right" vertical="center"/>
    </xf>
    <xf numFmtId="9" fontId="0" fillId="0" borderId="0" xfId="3" applyFont="1" applyAlignment="1">
      <alignment horizontal="right" vertical="center"/>
    </xf>
    <xf numFmtId="168" fontId="14" fillId="7" borderId="1" xfId="4" applyNumberFormat="1" applyFont="1" applyFill="1" applyBorder="1" applyAlignment="1">
      <alignment horizontal="right" vertical="center" wrapText="1"/>
    </xf>
    <xf numFmtId="168" fontId="14" fillId="7" borderId="1" xfId="1" applyNumberFormat="1" applyFont="1" applyFill="1" applyBorder="1" applyAlignment="1">
      <alignment horizontal="right" vertical="center" wrapText="1"/>
    </xf>
    <xf numFmtId="9" fontId="14" fillId="7" borderId="1" xfId="3" applyFont="1" applyFill="1" applyBorder="1" applyAlignment="1">
      <alignment horizontal="right" vertical="center" wrapText="1"/>
    </xf>
    <xf numFmtId="168" fontId="15" fillId="3" borderId="1" xfId="0" applyNumberFormat="1" applyFont="1" applyFill="1" applyBorder="1" applyAlignment="1">
      <alignment horizontal="right" vertical="center" wrapText="1"/>
    </xf>
    <xf numFmtId="168" fontId="2" fillId="3" borderId="2" xfId="0" applyNumberFormat="1" applyFont="1" applyFill="1" applyBorder="1" applyAlignment="1">
      <alignment horizontal="right" vertical="center" wrapText="1"/>
    </xf>
    <xf numFmtId="168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168" fontId="17" fillId="3" borderId="1" xfId="0" applyNumberFormat="1" applyFont="1" applyFill="1" applyBorder="1" applyAlignment="1">
      <alignment horizontal="right" vertical="center"/>
    </xf>
    <xf numFmtId="168" fontId="18" fillId="0" borderId="1" xfId="0" applyNumberFormat="1" applyFont="1" applyBorder="1" applyAlignment="1">
      <alignment horizontal="right" vertical="center"/>
    </xf>
    <xf numFmtId="168" fontId="15" fillId="0" borderId="8" xfId="0" applyNumberFormat="1" applyFont="1" applyBorder="1" applyAlignment="1">
      <alignment horizontal="right" vertical="center" indent="7"/>
    </xf>
    <xf numFmtId="0" fontId="0" fillId="28" borderId="1" xfId="0" applyFill="1" applyBorder="1" applyAlignment="1">
      <alignment horizontal="center" vertical="center"/>
    </xf>
    <xf numFmtId="0" fontId="0" fillId="28" borderId="1" xfId="0" applyFill="1" applyBorder="1" applyAlignment="1">
      <alignment vertical="center" wrapText="1"/>
    </xf>
    <xf numFmtId="0" fontId="0" fillId="28" borderId="1" xfId="0" applyFill="1" applyBorder="1" applyAlignment="1">
      <alignment horizontal="center" vertical="center" wrapText="1"/>
    </xf>
    <xf numFmtId="0" fontId="9" fillId="28" borderId="1" xfId="0" applyFont="1" applyFill="1" applyBorder="1" applyAlignment="1">
      <alignment horizontal="center" vertical="center" wrapText="1"/>
    </xf>
    <xf numFmtId="0" fontId="0" fillId="28" borderId="1" xfId="0" applyFill="1" applyBorder="1" applyAlignment="1">
      <alignment horizontal="left" vertical="center" wrapText="1"/>
    </xf>
    <xf numFmtId="168" fontId="0" fillId="28" borderId="1" xfId="0" applyNumberFormat="1" applyFill="1" applyBorder="1" applyAlignment="1">
      <alignment horizontal="right" vertical="center"/>
    </xf>
    <xf numFmtId="0" fontId="17" fillId="28" borderId="1" xfId="0" applyFont="1" applyFill="1" applyBorder="1" applyAlignment="1">
      <alignment vertical="center"/>
    </xf>
    <xf numFmtId="0" fontId="13" fillId="28" borderId="1" xfId="0" applyFont="1" applyFill="1" applyBorder="1" applyAlignment="1">
      <alignment horizontal="justify" vertical="center" wrapText="1"/>
    </xf>
    <xf numFmtId="0" fontId="0" fillId="28" borderId="1" xfId="0" applyFill="1" applyBorder="1"/>
    <xf numFmtId="168" fontId="0" fillId="28" borderId="1" xfId="2" applyNumberFormat="1" applyFont="1" applyFill="1" applyBorder="1" applyAlignment="1">
      <alignment horizontal="right" vertical="center"/>
    </xf>
    <xf numFmtId="169" fontId="0" fillId="28" borderId="1" xfId="3" applyNumberFormat="1" applyFont="1" applyFill="1" applyBorder="1" applyAlignment="1">
      <alignment horizontal="right" vertical="center"/>
    </xf>
    <xf numFmtId="168" fontId="2" fillId="3" borderId="4" xfId="0" applyNumberFormat="1" applyFont="1" applyFill="1" applyBorder="1" applyAlignment="1">
      <alignment horizontal="right" vertical="center" wrapText="1"/>
    </xf>
    <xf numFmtId="168" fontId="20" fillId="0" borderId="0" xfId="0" applyNumberFormat="1" applyFont="1" applyAlignment="1">
      <alignment horizontal="right" vertical="center"/>
    </xf>
    <xf numFmtId="0" fontId="0" fillId="28" borderId="1" xfId="0" applyFill="1" applyBorder="1" applyAlignment="1">
      <alignment horizontal="left" vertical="center"/>
    </xf>
    <xf numFmtId="170" fontId="0" fillId="0" borderId="1" xfId="0" applyNumberFormat="1" applyBorder="1" applyAlignment="1">
      <alignment horizontal="right" vertical="center"/>
    </xf>
    <xf numFmtId="170" fontId="0" fillId="28" borderId="1" xfId="0" applyNumberFormat="1" applyFill="1" applyBorder="1" applyAlignment="1">
      <alignment horizontal="right" vertical="center"/>
    </xf>
    <xf numFmtId="170" fontId="15" fillId="3" borderId="1" xfId="0" applyNumberFormat="1" applyFont="1" applyFill="1" applyBorder="1" applyAlignment="1">
      <alignment horizontal="right" vertical="center" wrapText="1"/>
    </xf>
    <xf numFmtId="166" fontId="0" fillId="0" borderId="1" xfId="0" applyNumberFormat="1" applyBorder="1" applyAlignment="1">
      <alignment horizontal="right" vertical="center"/>
    </xf>
    <xf numFmtId="168" fontId="14" fillId="27" borderId="6" xfId="5" applyNumberFormat="1" applyFont="1" applyFill="1" applyBorder="1" applyAlignment="1">
      <alignment horizontal="center" vertical="center" wrapText="1"/>
    </xf>
    <xf numFmtId="168" fontId="14" fillId="27" borderId="4" xfId="5" applyNumberFormat="1" applyFont="1" applyFill="1" applyBorder="1" applyAlignment="1">
      <alignment horizontal="center" vertical="center" wrapText="1"/>
    </xf>
    <xf numFmtId="0" fontId="14" fillId="14" borderId="6" xfId="4" applyFont="1" applyFill="1" applyBorder="1" applyAlignment="1">
      <alignment horizontal="center" vertical="center" wrapText="1"/>
    </xf>
    <xf numFmtId="0" fontId="14" fillId="14" borderId="4" xfId="4" applyFont="1" applyFill="1" applyBorder="1" applyAlignment="1">
      <alignment horizontal="center" vertical="center" wrapText="1"/>
    </xf>
    <xf numFmtId="168" fontId="16" fillId="3" borderId="7" xfId="0" applyNumberFormat="1" applyFont="1" applyFill="1" applyBorder="1" applyAlignment="1">
      <alignment horizontal="center" vertical="center"/>
    </xf>
    <xf numFmtId="168" fontId="16" fillId="3" borderId="8" xfId="0" applyNumberFormat="1" applyFont="1" applyFill="1" applyBorder="1" applyAlignment="1">
      <alignment horizontal="center" vertical="center"/>
    </xf>
    <xf numFmtId="168" fontId="14" fillId="29" borderId="6" xfId="5" applyNumberFormat="1" applyFont="1" applyFill="1" applyBorder="1" applyAlignment="1">
      <alignment horizontal="center" vertical="center" wrapText="1"/>
    </xf>
    <xf numFmtId="168" fontId="14" fillId="29" borderId="4" xfId="5" applyNumberFormat="1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right" vertical="center" wrapText="1" indent="1"/>
    </xf>
    <xf numFmtId="0" fontId="15" fillId="3" borderId="2" xfId="0" applyFont="1" applyFill="1" applyBorder="1" applyAlignment="1">
      <alignment horizontal="right" vertical="center" wrapText="1" indent="1"/>
    </xf>
    <xf numFmtId="0" fontId="15" fillId="3" borderId="4" xfId="0" applyFont="1" applyFill="1" applyBorder="1" applyAlignment="1">
      <alignment horizontal="right" vertical="center" wrapText="1" indent="1"/>
    </xf>
    <xf numFmtId="0" fontId="14" fillId="7" borderId="1" xfId="4" applyFont="1" applyFill="1" applyBorder="1" applyAlignment="1">
      <alignment horizontal="center" vertical="center" wrapText="1"/>
    </xf>
    <xf numFmtId="0" fontId="14" fillId="23" borderId="6" xfId="4" applyFont="1" applyFill="1" applyBorder="1" applyAlignment="1">
      <alignment horizontal="center" vertical="center" wrapText="1"/>
    </xf>
    <xf numFmtId="0" fontId="14" fillId="23" borderId="4" xfId="4" applyFont="1" applyFill="1" applyBorder="1" applyAlignment="1">
      <alignment horizontal="center" vertical="center" wrapText="1"/>
    </xf>
    <xf numFmtId="0" fontId="14" fillId="12" borderId="6" xfId="4" applyFont="1" applyFill="1" applyBorder="1" applyAlignment="1">
      <alignment horizontal="center" vertical="center" wrapText="1"/>
    </xf>
    <xf numFmtId="0" fontId="14" fillId="12" borderId="4" xfId="4" applyFont="1" applyFill="1" applyBorder="1" applyAlignment="1">
      <alignment horizontal="center" vertical="center" wrapText="1"/>
    </xf>
    <xf numFmtId="0" fontId="14" fillId="22" borderId="6" xfId="4" applyFont="1" applyFill="1" applyBorder="1" applyAlignment="1">
      <alignment horizontal="center" vertical="center" wrapText="1"/>
    </xf>
    <xf numFmtId="0" fontId="14" fillId="22" borderId="4" xfId="4" applyFont="1" applyFill="1" applyBorder="1" applyAlignment="1">
      <alignment horizontal="center" vertical="center" wrapText="1"/>
    </xf>
    <xf numFmtId="0" fontId="14" fillId="19" borderId="6" xfId="4" applyFont="1" applyFill="1" applyBorder="1" applyAlignment="1">
      <alignment horizontal="center" vertical="center" wrapText="1"/>
    </xf>
    <xf numFmtId="0" fontId="14" fillId="19" borderId="4" xfId="4" applyFont="1" applyFill="1" applyBorder="1" applyAlignment="1">
      <alignment horizontal="center" vertical="center" wrapText="1"/>
    </xf>
    <xf numFmtId="0" fontId="14" fillId="6" borderId="1" xfId="4" applyFont="1" applyFill="1" applyBorder="1" applyAlignment="1">
      <alignment horizontal="center" vertical="center" wrapText="1"/>
    </xf>
    <xf numFmtId="0" fontId="14" fillId="10" borderId="6" xfId="4" applyFont="1" applyFill="1" applyBorder="1" applyAlignment="1">
      <alignment horizontal="center" vertical="center" wrapText="1"/>
    </xf>
    <xf numFmtId="0" fontId="14" fillId="10" borderId="4" xfId="4" applyFont="1" applyFill="1" applyBorder="1" applyAlignment="1">
      <alignment horizontal="center" vertical="center" wrapText="1"/>
    </xf>
    <xf numFmtId="0" fontId="14" fillId="21" borderId="6" xfId="4" applyFont="1" applyFill="1" applyBorder="1" applyAlignment="1">
      <alignment horizontal="center" vertical="center" wrapText="1"/>
    </xf>
    <xf numFmtId="0" fontId="14" fillId="21" borderId="4" xfId="4" applyFont="1" applyFill="1" applyBorder="1" applyAlignment="1">
      <alignment horizontal="center" vertical="center" wrapText="1"/>
    </xf>
    <xf numFmtId="0" fontId="14" fillId="16" borderId="6" xfId="4" applyFont="1" applyFill="1" applyBorder="1" applyAlignment="1">
      <alignment horizontal="center" vertical="center" wrapText="1"/>
    </xf>
    <xf numFmtId="0" fontId="14" fillId="16" borderId="4" xfId="4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right" vertical="center" wrapText="1"/>
    </xf>
    <xf numFmtId="0" fontId="15" fillId="3" borderId="2" xfId="0" applyFont="1" applyFill="1" applyBorder="1" applyAlignment="1">
      <alignment horizontal="right" vertical="center" wrapText="1"/>
    </xf>
    <xf numFmtId="0" fontId="15" fillId="3" borderId="4" xfId="0" applyFont="1" applyFill="1" applyBorder="1" applyAlignment="1">
      <alignment horizontal="right" vertical="center" wrapText="1"/>
    </xf>
    <xf numFmtId="168" fontId="14" fillId="26" borderId="6" xfId="5" applyNumberFormat="1" applyFont="1" applyFill="1" applyBorder="1" applyAlignment="1">
      <alignment horizontal="center" vertical="center" wrapText="1"/>
    </xf>
    <xf numFmtId="168" fontId="14" fillId="26" borderId="4" xfId="5" applyNumberFormat="1" applyFont="1" applyFill="1" applyBorder="1" applyAlignment="1">
      <alignment horizontal="center" vertical="center" wrapText="1"/>
    </xf>
    <xf numFmtId="0" fontId="4" fillId="2" borderId="10" xfId="4" applyFont="1" applyFill="1" applyBorder="1" applyAlignment="1">
      <alignment horizontal="center" vertical="center"/>
    </xf>
    <xf numFmtId="0" fontId="4" fillId="2" borderId="11" xfId="4" applyFont="1" applyFill="1" applyBorder="1" applyAlignment="1">
      <alignment horizontal="center" vertical="center"/>
    </xf>
    <xf numFmtId="0" fontId="4" fillId="2" borderId="6" xfId="4" applyFont="1" applyFill="1" applyBorder="1" applyAlignment="1">
      <alignment horizontal="center" vertical="center"/>
    </xf>
    <xf numFmtId="0" fontId="4" fillId="2" borderId="2" xfId="4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6" xfId="4" applyFont="1" applyFill="1" applyBorder="1" applyAlignment="1">
      <alignment horizontal="center" vertical="center" wrapText="1"/>
    </xf>
    <xf numFmtId="0" fontId="4" fillId="2" borderId="2" xfId="4" applyFont="1" applyFill="1" applyBorder="1" applyAlignment="1">
      <alignment horizontal="center" vertical="center" wrapText="1"/>
    </xf>
    <xf numFmtId="0" fontId="4" fillId="2" borderId="4" xfId="4" applyFont="1" applyFill="1" applyBorder="1" applyAlignment="1">
      <alignment horizontal="center" vertical="center" wrapText="1"/>
    </xf>
    <xf numFmtId="0" fontId="14" fillId="3" borderId="1" xfId="4" applyFont="1" applyFill="1" applyBorder="1" applyAlignment="1">
      <alignment horizontal="center" vertical="center"/>
    </xf>
    <xf numFmtId="0" fontId="14" fillId="5" borderId="1" xfId="4" applyFont="1" applyFill="1" applyBorder="1" applyAlignment="1">
      <alignment horizontal="center" vertical="center" wrapText="1"/>
    </xf>
    <xf numFmtId="0" fontId="14" fillId="15" borderId="6" xfId="4" applyFont="1" applyFill="1" applyBorder="1" applyAlignment="1">
      <alignment horizontal="center" vertical="center" wrapText="1"/>
    </xf>
    <xf numFmtId="0" fontId="14" fillId="15" borderId="4" xfId="4" applyFont="1" applyFill="1" applyBorder="1" applyAlignment="1">
      <alignment horizontal="center" vertical="center" wrapText="1"/>
    </xf>
    <xf numFmtId="0" fontId="14" fillId="18" borderId="6" xfId="4" applyFont="1" applyFill="1" applyBorder="1" applyAlignment="1">
      <alignment horizontal="center" vertical="center" wrapText="1"/>
    </xf>
    <xf numFmtId="0" fontId="14" fillId="18" borderId="4" xfId="4" applyFont="1" applyFill="1" applyBorder="1" applyAlignment="1">
      <alignment horizontal="center" vertical="center" wrapText="1"/>
    </xf>
    <xf numFmtId="0" fontId="14" fillId="20" borderId="6" xfId="4" applyFont="1" applyFill="1" applyBorder="1" applyAlignment="1">
      <alignment horizontal="center" vertical="center" wrapText="1"/>
    </xf>
    <xf numFmtId="0" fontId="14" fillId="20" borderId="4" xfId="4" applyFont="1" applyFill="1" applyBorder="1" applyAlignment="1">
      <alignment horizontal="center" vertical="center" wrapText="1"/>
    </xf>
    <xf numFmtId="0" fontId="14" fillId="17" borderId="6" xfId="4" applyFont="1" applyFill="1" applyBorder="1" applyAlignment="1">
      <alignment horizontal="center" vertical="center" wrapText="1"/>
    </xf>
    <xf numFmtId="0" fontId="14" fillId="17" borderId="4" xfId="4" applyFont="1" applyFill="1" applyBorder="1" applyAlignment="1">
      <alignment horizontal="center" vertical="center" wrapText="1"/>
    </xf>
    <xf numFmtId="0" fontId="14" fillId="8" borderId="6" xfId="4" applyFont="1" applyFill="1" applyBorder="1" applyAlignment="1">
      <alignment horizontal="center" vertical="center" wrapText="1"/>
    </xf>
    <xf numFmtId="0" fontId="14" fillId="8" borderId="4" xfId="4" applyFont="1" applyFill="1" applyBorder="1" applyAlignment="1">
      <alignment horizontal="center" vertical="center" wrapText="1"/>
    </xf>
    <xf numFmtId="0" fontId="14" fillId="9" borderId="6" xfId="4" applyFont="1" applyFill="1" applyBorder="1" applyAlignment="1">
      <alignment horizontal="center" vertical="center" wrapText="1"/>
    </xf>
    <xf numFmtId="0" fontId="14" fillId="9" borderId="4" xfId="4" applyFont="1" applyFill="1" applyBorder="1" applyAlignment="1">
      <alignment horizontal="center" vertical="center" wrapText="1"/>
    </xf>
    <xf numFmtId="0" fontId="14" fillId="7" borderId="6" xfId="4" applyFont="1" applyFill="1" applyBorder="1" applyAlignment="1">
      <alignment horizontal="center" vertical="center" wrapText="1"/>
    </xf>
    <xf numFmtId="0" fontId="14" fillId="7" borderId="4" xfId="4" applyFont="1" applyFill="1" applyBorder="1" applyAlignment="1">
      <alignment horizontal="center" vertical="center" wrapText="1"/>
    </xf>
    <xf numFmtId="168" fontId="14" fillId="4" borderId="6" xfId="4" applyNumberFormat="1" applyFont="1" applyFill="1" applyBorder="1" applyAlignment="1">
      <alignment horizontal="center" vertical="center" wrapText="1"/>
    </xf>
    <xf numFmtId="168" fontId="14" fillId="4" borderId="2" xfId="4" applyNumberFormat="1" applyFont="1" applyFill="1" applyBorder="1" applyAlignment="1">
      <alignment horizontal="center" vertical="center" wrapText="1"/>
    </xf>
    <xf numFmtId="168" fontId="14" fillId="4" borderId="4" xfId="4" applyNumberFormat="1" applyFont="1" applyFill="1" applyBorder="1" applyAlignment="1">
      <alignment horizontal="center" vertical="center" wrapText="1"/>
    </xf>
    <xf numFmtId="0" fontId="14" fillId="13" borderId="6" xfId="4" applyFont="1" applyFill="1" applyBorder="1" applyAlignment="1">
      <alignment horizontal="center" vertical="center" wrapText="1"/>
    </xf>
    <xf numFmtId="0" fontId="14" fillId="13" borderId="4" xfId="4" applyFont="1" applyFill="1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0" fontId="8" fillId="0" borderId="1" xfId="4" applyFont="1" applyBorder="1" applyAlignment="1">
      <alignment horizontal="center" vertical="center"/>
    </xf>
    <xf numFmtId="0" fontId="6" fillId="0" borderId="1" xfId="4" applyFont="1" applyBorder="1" applyAlignment="1">
      <alignment horizontal="center" vertical="center" wrapText="1"/>
    </xf>
    <xf numFmtId="0" fontId="5" fillId="0" borderId="1" xfId="4" applyFont="1" applyBorder="1" applyAlignment="1">
      <alignment horizontal="left" vertical="center"/>
    </xf>
    <xf numFmtId="0" fontId="19" fillId="0" borderId="1" xfId="8" applyBorder="1" applyAlignment="1">
      <alignment horizontal="center" vertical="center"/>
    </xf>
    <xf numFmtId="0" fontId="4" fillId="2" borderId="12" xfId="4" applyFont="1" applyFill="1" applyBorder="1" applyAlignment="1">
      <alignment horizontal="center" vertical="center"/>
    </xf>
    <xf numFmtId="0" fontId="4" fillId="2" borderId="0" xfId="4" applyFont="1" applyFill="1" applyAlignment="1">
      <alignment horizontal="center" vertical="center"/>
    </xf>
    <xf numFmtId="0" fontId="4" fillId="2" borderId="1" xfId="4" applyFont="1" applyFill="1" applyBorder="1" applyAlignment="1">
      <alignment horizontal="center" vertical="center"/>
    </xf>
    <xf numFmtId="0" fontId="4" fillId="2" borderId="1" xfId="4" applyFont="1" applyFill="1" applyBorder="1" applyAlignment="1">
      <alignment horizontal="center" vertical="center" wrapText="1"/>
    </xf>
    <xf numFmtId="0" fontId="5" fillId="0" borderId="5" xfId="4" applyFont="1" applyBorder="1" applyAlignment="1">
      <alignment horizontal="center" vertical="center" wrapText="1"/>
    </xf>
    <xf numFmtId="0" fontId="8" fillId="0" borderId="5" xfId="4" applyFont="1" applyBorder="1" applyAlignment="1">
      <alignment horizontal="center" vertical="center"/>
    </xf>
    <xf numFmtId="168" fontId="0" fillId="0" borderId="0" xfId="3" applyNumberFormat="1" applyFont="1" applyAlignment="1">
      <alignment horizontal="right" vertical="center"/>
    </xf>
  </cellXfs>
  <cellStyles count="9">
    <cellStyle name="Hipervínculo" xfId="8" builtinId="8"/>
    <cellStyle name="Moneda" xfId="1" builtinId="4"/>
    <cellStyle name="Moneda [0]" xfId="2" builtinId="7"/>
    <cellStyle name="Moneda [0] 2" xfId="5" xr:uid="{A7D11E4F-6559-408D-BBB3-DEC109642CCF}"/>
    <cellStyle name="Moneda 3" xfId="6" xr:uid="{8E63C427-C64C-44FA-A467-7E0BB85AAF5E}"/>
    <cellStyle name="Normal" xfId="0" builtinId="0"/>
    <cellStyle name="Normal 2" xfId="7" xr:uid="{9578C64C-C2CD-4571-96A0-14F5F90314F5}"/>
    <cellStyle name="Normal 3" xfId="4" xr:uid="{72B7C42E-14C2-461C-BDE0-FC9AC88DFDFF}"/>
    <cellStyle name="Porcentaje" xfId="3" builtinId="5"/>
  </cellStyles>
  <dxfs count="0"/>
  <tableStyles count="0" defaultTableStyle="TableStyleMedium2" defaultPivotStyle="PivotStyleLight16"/>
  <colors>
    <mruColors>
      <color rgb="FFCCE4E6"/>
      <color rgb="FFFFCCFF"/>
      <color rgb="FFF9CEB9"/>
      <color rgb="FFC3F3BF"/>
      <color rgb="FFB5D2FD"/>
      <color rgb="FFE7E4CB"/>
      <color rgb="FF006666"/>
      <color rgb="FF6699FF"/>
      <color rgb="FFCCFFCC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usuario/Desktop/ALPA/Formulaci&#243;n/Presupuestos%20Participativos/MATRIZ%20AVANCES%20CUALITATIVOS%20PP%20DIC%2031%20PUENTE%20ARAND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GIO/Downloads/Sin%20t&#237;tuloC/Users/shernandez/Desktop/VISOR%20MUSI%2031%20DE%20MARZO%202019%2007%20DESBLOQUEAD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S GANADORAS"/>
      <sheetName val="LISTAS"/>
    </sheetNames>
    <sheetDataSet>
      <sheetData sheetId="0" refreshError="1"/>
      <sheetData sheetId="1">
        <row r="5">
          <cell r="B5" t="str">
            <v>Sin iniciar</v>
          </cell>
        </row>
        <row r="6">
          <cell r="B6" t="str">
            <v>Contratada</v>
          </cell>
        </row>
        <row r="7">
          <cell r="B7" t="str">
            <v>En ejecución</v>
          </cell>
        </row>
        <row r="8">
          <cell r="B8" t="str">
            <v>Terminada</v>
          </cell>
        </row>
        <row r="9">
          <cell r="B9" t="str">
            <v>No ejecutada</v>
          </cell>
        </row>
        <row r="10">
          <cell r="B10" t="str">
            <v>Imposible ejecución (inviable)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incipal"/>
      <sheetName val="Promedio Sector"/>
      <sheetName val="Base de Datos MUSI 2017-2020"/>
      <sheetName val="Inf Ejec"/>
      <sheetName val="NomLocIE"/>
      <sheetName val="PMR"/>
      <sheetName val="NomLocPMR"/>
      <sheetName val="Dashboard"/>
      <sheetName val="INFORME INDICADOR SECTORIAL"/>
      <sheetName val="LINEA DE TIEMPO"/>
      <sheetName val="DBO1"/>
      <sheetName val="DB02"/>
      <sheetName val="DB03"/>
      <sheetName val="DB04"/>
      <sheetName val="DB05"/>
      <sheetName val="DB06"/>
      <sheetName val="DB07"/>
      <sheetName val="DB08"/>
      <sheetName val="DB09"/>
      <sheetName val="DB10"/>
      <sheetName val="DB11"/>
      <sheetName val="DB12"/>
      <sheetName val="AGREGACION"/>
      <sheetName val="AI1"/>
      <sheetName val="AI2"/>
      <sheetName val="ATotal"/>
      <sheetName val="AP1"/>
      <sheetName val="AP2"/>
      <sheetName val="AP3"/>
      <sheetName val="AE5"/>
      <sheetName val="AE6"/>
      <sheetName val="AE7"/>
      <sheetName val="IA03"/>
      <sheetName val="Entregables (2)"/>
      <sheetName val="Indicadores agregados"/>
      <sheetName val="listas"/>
      <sheetName val="Protocolo MUS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216">
          <cell r="S216" t="str">
            <v>Jardines infantiles adecuados</v>
          </cell>
        </row>
        <row r="217">
          <cell r="S217" t="str">
            <v>Jardines infantiles dotados</v>
          </cell>
        </row>
        <row r="218">
          <cell r="S218" t="str">
            <v>Personas vinculadas a acciones de promoción del buen trato infantil</v>
          </cell>
        </row>
        <row r="219">
          <cell r="S219" t="str">
            <v>Personas con subsidio tipo C  beneficiadas</v>
          </cell>
        </row>
        <row r="220">
          <cell r="S220" t="str">
            <v xml:space="preserve"> Personas beneficiadas con ayudas técnicas no POS </v>
          </cell>
        </row>
        <row r="221">
          <cell r="S221" t="str">
            <v xml:space="preserve"> Obras de mitigación de riesgo realizadas  </v>
          </cell>
        </row>
        <row r="222">
          <cell r="S222" t="str">
            <v>IED dotados con material pedagógico</v>
          </cell>
        </row>
        <row r="223">
          <cell r="S223" t="str">
            <v>Eventos artísticos y culturales realizados</v>
          </cell>
        </row>
        <row r="224">
          <cell r="S224" t="str">
            <v>Eventos de recreación y deporte realizados</v>
          </cell>
        </row>
        <row r="225">
          <cell r="S225" t="str">
            <v>Personas vinculadas a procesos de  formación artística y cultural</v>
          </cell>
        </row>
        <row r="226">
          <cell r="S226" t="str">
            <v>Personas vinculadas a procesos de  formación deportiva</v>
          </cell>
        </row>
        <row r="227">
          <cell r="S227" t="str">
            <v xml:space="preserve">Demandas  de titulación predial presentadas </v>
          </cell>
        </row>
        <row r="228">
          <cell r="S228" t="str">
            <v xml:space="preserve">Estudios preliminares para la regularización urbanística (levantamiento topográficos y análisis de los mismos)  a asentamientos de origen informal previamente legalizados y priorizados en los territorios diagnosticados por la SDHT
</v>
          </cell>
        </row>
        <row r="229">
          <cell r="S229" t="str">
            <v>Parques vecinales y/o de bolsillo construidos</v>
          </cell>
        </row>
        <row r="230">
          <cell r="S230" t="str">
            <v>Parques vecinales y/o de bolsillo intervenidos</v>
          </cell>
        </row>
        <row r="231">
          <cell r="S231" t="str">
            <v xml:space="preserve"> Km/carril de malla vial rural construidos </v>
          </cell>
        </row>
        <row r="232">
          <cell r="S232" t="str">
            <v>Km/carril de malla vial local construido</v>
          </cell>
        </row>
        <row r="233">
          <cell r="S233" t="str">
            <v>Km/carril de malla vial local mantenido</v>
          </cell>
        </row>
        <row r="234">
          <cell r="S234" t="str">
            <v>Km/carril de malla vial rural mantenidos</v>
          </cell>
        </row>
        <row r="235">
          <cell r="S235" t="str">
            <v>m2 de espacio público construidos</v>
          </cell>
        </row>
        <row r="236">
          <cell r="S236" t="str">
            <v>m2 de espacio público mantenidos</v>
          </cell>
        </row>
        <row r="237">
          <cell r="S237" t="str">
            <v>Puentes vehiculares y/o peatonales, de escala local sobre cuerpos de agua intervenidos</v>
          </cell>
        </row>
        <row r="238">
          <cell r="S238" t="str">
            <v>Dotaciones para seguridad realizadas</v>
          </cell>
        </row>
        <row r="239">
          <cell r="S239" t="str">
            <v>Personas vinculadas a ejercicios de convivencia ciudadana</v>
          </cell>
        </row>
        <row r="240">
          <cell r="S240" t="str">
            <v>Líneas telefónicas satelitales instaladas y/o mantenidas</v>
          </cell>
        </row>
        <row r="241">
          <cell r="S241" t="str">
            <v>Portales interactivos con operación sostenible garantizada</v>
          </cell>
        </row>
        <row r="242">
          <cell r="S242" t="str">
            <v>Arboles sembrados o intervenidos</v>
          </cell>
        </row>
        <row r="243">
          <cell r="S243" t="str">
            <v>Hectáreas de espacio público intervenidas  con acciones de renaturalización y/o ecourbanismo</v>
          </cell>
        </row>
        <row r="244">
          <cell r="S244" t="str">
            <v>m2 de espacio público intervenidos con acciones de jardinería, muros verdes y/o paisajismo</v>
          </cell>
        </row>
        <row r="245">
          <cell r="S245" t="str">
            <v>Personas beneficiadas a través de emprendimientos rurales</v>
          </cell>
        </row>
        <row r="246">
          <cell r="S246" t="str">
            <v>Personas beneficiadas con acciones de asesoría técnica agropecuaria y/o asistencia en tecnologías ambientales sostenibles</v>
          </cell>
        </row>
        <row r="247">
          <cell r="S247" t="str">
            <v>Ediles con pago de honorarios cubierto</v>
          </cell>
        </row>
        <row r="248">
          <cell r="S248" t="str">
            <v>Estrategias de fortalecimiento institucional realizadas</v>
          </cell>
        </row>
        <row r="249">
          <cell r="S249" t="str">
            <v>Acciones de inspección, vigilancia y control realizadas</v>
          </cell>
        </row>
        <row r="250">
          <cell r="S250" t="str">
            <v>Organizaciones, instancias y expresiones sociales ciudadanas fortalecidas para la participación</v>
          </cell>
        </row>
        <row r="251">
          <cell r="S251" t="str">
            <v>Personas vinculadas a procesos de participación ciudadana y/o control social</v>
          </cell>
        </row>
        <row r="252">
          <cell r="S252" t="str">
            <v>Sede administrativa local adecuada</v>
          </cell>
        </row>
        <row r="253">
          <cell r="S253" t="str">
            <v>Camión de bomberos adquirido</v>
          </cell>
        </row>
        <row r="254">
          <cell r="S254" t="str">
            <v>Estrategias integrales para la prevención del riesgo natural y antrópico realizadas</v>
          </cell>
        </row>
        <row r="255">
          <cell r="S255" t="str">
            <v>Personas formadas en  hotelería y turismo y/o ecoturismo y/o comunicación y mercadeo y/o publicidad y/o administración e ingles</v>
          </cell>
        </row>
        <row r="256">
          <cell r="S256" t="str">
            <v>Personas vinculadas a procesos integrales en materia de paz y reconciliación</v>
          </cell>
        </row>
        <row r="257">
          <cell r="S257" t="str">
            <v>Casas de la participación ciudadana  local acondicionadas</v>
          </cell>
        </row>
        <row r="258">
          <cell r="S258" t="str">
            <v>Niños y niñas vinculados a estrategias orientadas a la atención nutricional y prevención de enfermedades prevalentes de la primera infancia</v>
          </cell>
        </row>
        <row r="259">
          <cell r="S259" t="str">
            <v>Construcciones de planteles educativos apoyadas</v>
          </cell>
        </row>
        <row r="260">
          <cell r="S260" t="str">
            <v>CAIs construidos y dotados</v>
          </cell>
        </row>
        <row r="261">
          <cell r="S261" t="str">
            <v>Personas vinculadas en acciones contra la violencia y discriminación de la mujer</v>
          </cell>
        </row>
        <row r="262">
          <cell r="S262" t="str">
            <v>Jóvenes con acciones de ampliación de oportunidades de generación de ingresos y de estabilidad económica beneficiados</v>
          </cell>
        </row>
        <row r="263">
          <cell r="S263" t="str">
            <v>Procesos de recolección y clasificación de residuos sólidos aprovechables implementados</v>
          </cell>
        </row>
        <row r="264">
          <cell r="S264" t="str">
            <v>Centros de Atención Inmediata 
adquiridos y/o construidos</v>
          </cell>
        </row>
        <row r="265">
          <cell r="S265" t="str">
            <v>Estrategias para el fortalecimiento de la apropiación de las TIC implementadas</v>
          </cell>
        </row>
        <row r="266">
          <cell r="S266" t="str">
            <v>Cupos de Educación Técnica, Tecnológica y profesional promovidos</v>
          </cell>
        </row>
        <row r="267">
          <cell r="S267" t="str">
            <v>Procesos de reconocimiento e identificación de necesidades  y acciones para la legalización y funcionamiento de acueductos veredales durante la vigencia  del Plan</v>
          </cell>
        </row>
        <row r="268">
          <cell r="S268" t="str">
            <v>Personas beneficiadas</v>
          </cell>
        </row>
        <row r="269">
          <cell r="S269" t="str">
            <v>Personas beneficiadas en estrategias para el cierre de brechas de género</v>
          </cell>
        </row>
        <row r="270">
          <cell r="S270" t="str">
            <v>Personas vinculadas en el proyecto estratégico ecoturístico de conservación ambiental</v>
          </cell>
        </row>
        <row r="271">
          <cell r="S271" t="str">
            <v>Acciones realizadas para el desarrollo de segmentos, actividades, productos y/o servicios turísticos</v>
          </cell>
        </row>
        <row r="272">
          <cell r="S272" t="str">
            <v>Acciones de protección animal realizadas</v>
          </cell>
        </row>
        <row r="273">
          <cell r="S273" t="str">
            <v>Estrategias  implementadas del plan de acción de la política de bienestar animal</v>
          </cell>
        </row>
        <row r="274">
          <cell r="S274" t="str">
            <v>Acciones de agricultura urbana implementadas</v>
          </cell>
        </row>
        <row r="275">
          <cell r="S275" t="str">
            <v>Salones comunales intervenidos</v>
          </cell>
        </row>
      </sheetData>
      <sheetData sheetId="3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contactenos@segurosdelestado.com" TargetMode="External"/><Relationship Id="rId13" Type="http://schemas.openxmlformats.org/officeDocument/2006/relationships/hyperlink" Target="mailto:ventas@maquinasla43.com" TargetMode="External"/><Relationship Id="rId18" Type="http://schemas.openxmlformats.org/officeDocument/2006/relationships/hyperlink" Target="https://www.laspalmerasvilleta.com/" TargetMode="External"/><Relationship Id="rId26" Type="http://schemas.openxmlformats.org/officeDocument/2006/relationships/hyperlink" Target="mailto:evelyn.marin@fotoaccesorios.com.co" TargetMode="External"/><Relationship Id="rId3" Type="http://schemas.openxmlformats.org/officeDocument/2006/relationships/hyperlink" Target="http://www.afrosalud.org/" TargetMode="External"/><Relationship Id="rId21" Type="http://schemas.openxmlformats.org/officeDocument/2006/relationships/hyperlink" Target="mailto:afnemo210@gmail.com" TargetMode="External"/><Relationship Id="rId7" Type="http://schemas.openxmlformats.org/officeDocument/2006/relationships/hyperlink" Target="http://www.pgrancentral.com/" TargetMode="External"/><Relationship Id="rId12" Type="http://schemas.openxmlformats.org/officeDocument/2006/relationships/hyperlink" Target="mailto:angie.cortes@distribuidoraelfaro.co" TargetMode="External"/><Relationship Id="rId17" Type="http://schemas.openxmlformats.org/officeDocument/2006/relationships/hyperlink" Target="mailto:comercial.ash@aviasolucioneshoteleras.com" TargetMode="External"/><Relationship Id="rId25" Type="http://schemas.openxmlformats.org/officeDocument/2006/relationships/hyperlink" Target="http://www.beautyeyesstore.com/" TargetMode="External"/><Relationship Id="rId2" Type="http://schemas.openxmlformats.org/officeDocument/2006/relationships/hyperlink" Target="mailto:afrosalud2017@gmail.com" TargetMode="External"/><Relationship Id="rId16" Type="http://schemas.openxmlformats.org/officeDocument/2006/relationships/hyperlink" Target="mailto:djgdistribuciones@hotmail.com" TargetMode="External"/><Relationship Id="rId20" Type="http://schemas.openxmlformats.org/officeDocument/2006/relationships/hyperlink" Target="mailto:mujerrurallac@gmail.com" TargetMode="External"/><Relationship Id="rId1" Type="http://schemas.openxmlformats.org/officeDocument/2006/relationships/hyperlink" Target="mailto:fundaciong3@gmail.com" TargetMode="External"/><Relationship Id="rId6" Type="http://schemas.openxmlformats.org/officeDocument/2006/relationships/hyperlink" Target="mailto:papeleriagrancentral@live.com" TargetMode="External"/><Relationship Id="rId11" Type="http://schemas.openxmlformats.org/officeDocument/2006/relationships/hyperlink" Target="mailto:comercial@refribreak.com" TargetMode="External"/><Relationship Id="rId24" Type="http://schemas.openxmlformats.org/officeDocument/2006/relationships/hyperlink" Target="mailto:servicioalcliente@homecenter.co" TargetMode="External"/><Relationship Id="rId5" Type="http://schemas.openxmlformats.org/officeDocument/2006/relationships/hyperlink" Target="http://www.saldanapublicidad.com/" TargetMode="External"/><Relationship Id="rId15" Type="http://schemas.openxmlformats.org/officeDocument/2006/relationships/hyperlink" Target="mailto:comprasromanpublicidad@gmail.com" TargetMode="External"/><Relationship Id="rId23" Type="http://schemas.openxmlformats.org/officeDocument/2006/relationships/hyperlink" Target="http://www.homecenter.com.co/" TargetMode="External"/><Relationship Id="rId10" Type="http://schemas.openxmlformats.org/officeDocument/2006/relationships/hyperlink" Target="mailto:gerencia@clubelbosque.com.co" TargetMode="External"/><Relationship Id="rId19" Type="http://schemas.openxmlformats.org/officeDocument/2006/relationships/hyperlink" Target="mailto:corporonegrocomercial@gmail.com" TargetMode="External"/><Relationship Id="rId4" Type="http://schemas.openxmlformats.org/officeDocument/2006/relationships/hyperlink" Target="mailto:saldanapublicidad@gmail.com" TargetMode="External"/><Relationship Id="rId9" Type="http://schemas.openxmlformats.org/officeDocument/2006/relationships/hyperlink" Target="http://www.segurosdevidadelestado.com/" TargetMode="External"/><Relationship Id="rId14" Type="http://schemas.openxmlformats.org/officeDocument/2006/relationships/hyperlink" Target="mailto:andreses1963@hotmail.com" TargetMode="External"/><Relationship Id="rId22" Type="http://schemas.openxmlformats.org/officeDocument/2006/relationships/hyperlink" Target="mailto:copicentro123@hotmail.com" TargetMode="External"/><Relationship Id="rId27" Type="http://schemas.openxmlformats.org/officeDocument/2006/relationships/hyperlink" Target="mailto:aliadosdecolombi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685B3-8EC4-47CB-8BE3-C848489F0C82}">
  <dimension ref="A1:BR287"/>
  <sheetViews>
    <sheetView tabSelected="1" topLeftCell="A13" zoomScaleNormal="100" workbookViewId="0">
      <selection activeCell="F15" sqref="F15"/>
    </sheetView>
  </sheetViews>
  <sheetFormatPr baseColWidth="10" defaultColWidth="11.5" defaultRowHeight="15" x14ac:dyDescent="0.2"/>
  <cols>
    <col min="1" max="1" width="18.6640625" style="1" customWidth="1"/>
    <col min="2" max="2" width="13.33203125" style="19" customWidth="1"/>
    <col min="3" max="3" width="25.33203125" customWidth="1"/>
    <col min="4" max="4" width="17.33203125" style="6" customWidth="1"/>
    <col min="5" max="6" width="15" style="6" customWidth="1"/>
    <col min="7" max="7" width="20.33203125" style="5" customWidth="1"/>
    <col min="8" max="8" width="53.1640625" style="7" customWidth="1"/>
    <col min="11" max="11" width="11.5" style="19"/>
    <col min="12" max="12" width="11.83203125" style="1" customWidth="1"/>
    <col min="13" max="14" width="18" style="31" customWidth="1"/>
    <col min="15" max="15" width="15.83203125" style="31" customWidth="1"/>
    <col min="16" max="16" width="15.83203125" style="3" customWidth="1"/>
    <col min="17" max="17" width="14.5" style="3" customWidth="1"/>
    <col min="18" max="60" width="14.5" customWidth="1"/>
    <col min="61" max="61" width="30.33203125" customWidth="1"/>
    <col min="62" max="62" width="27.33203125" style="146" customWidth="1"/>
    <col min="63" max="63" width="28" style="146" bestFit="1" customWidth="1"/>
    <col min="64" max="64" width="20" style="146" customWidth="1"/>
    <col min="65" max="65" width="20" style="147" customWidth="1"/>
    <col min="66" max="66" width="92" style="3" customWidth="1"/>
    <col min="67" max="67" width="17" bestFit="1" customWidth="1"/>
    <col min="68" max="68" width="16" bestFit="1" customWidth="1"/>
    <col min="69" max="70" width="16.6640625" bestFit="1" customWidth="1"/>
    <col min="71" max="71" width="14.6640625" bestFit="1" customWidth="1"/>
  </cols>
  <sheetData>
    <row r="1" spans="1:66" ht="30.5" customHeight="1" x14ac:dyDescent="0.2">
      <c r="A1" s="208" t="s">
        <v>0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145"/>
      <c r="BK1" s="145"/>
      <c r="BL1" s="145"/>
      <c r="BM1" s="145"/>
    </row>
    <row r="2" spans="1:66" ht="35.5" customHeight="1" x14ac:dyDescent="0.2">
      <c r="A2" s="210" t="s">
        <v>421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2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</row>
    <row r="3" spans="1:66" ht="56" customHeight="1" x14ac:dyDescent="0.2">
      <c r="A3" s="213" t="s">
        <v>1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5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</row>
    <row r="4" spans="1:66" s="113" customFormat="1" ht="50" customHeight="1" x14ac:dyDescent="0.2">
      <c r="A4" s="216" t="s">
        <v>117</v>
      </c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32" t="s">
        <v>425</v>
      </c>
      <c r="N4" s="233"/>
      <c r="O4" s="234"/>
      <c r="P4" s="217" t="s">
        <v>426</v>
      </c>
      <c r="Q4" s="217"/>
      <c r="R4" s="196" t="s">
        <v>427</v>
      </c>
      <c r="S4" s="196"/>
      <c r="T4" s="197" t="s">
        <v>428</v>
      </c>
      <c r="U4" s="198"/>
      <c r="V4" s="190" t="s">
        <v>429</v>
      </c>
      <c r="W4" s="191"/>
      <c r="X4" s="235" t="s">
        <v>430</v>
      </c>
      <c r="Y4" s="236"/>
      <c r="Z4" s="178" t="s">
        <v>431</v>
      </c>
      <c r="AA4" s="179"/>
      <c r="AB4" s="226" t="s">
        <v>432</v>
      </c>
      <c r="AC4" s="227"/>
      <c r="AD4" s="228" t="s">
        <v>433</v>
      </c>
      <c r="AE4" s="229"/>
      <c r="AF4" s="218" t="s">
        <v>434</v>
      </c>
      <c r="AG4" s="219"/>
      <c r="AH4" s="201" t="s">
        <v>435</v>
      </c>
      <c r="AI4" s="202"/>
      <c r="AJ4" s="224" t="s">
        <v>436</v>
      </c>
      <c r="AK4" s="225"/>
      <c r="AL4" s="220" t="s">
        <v>437</v>
      </c>
      <c r="AM4" s="221"/>
      <c r="AN4" s="222" t="s">
        <v>438</v>
      </c>
      <c r="AO4" s="223"/>
      <c r="AP4" s="194" t="s">
        <v>445</v>
      </c>
      <c r="AQ4" s="195"/>
      <c r="AR4" s="190" t="s">
        <v>446</v>
      </c>
      <c r="AS4" s="191"/>
      <c r="AT4" s="199" t="s">
        <v>447</v>
      </c>
      <c r="AU4" s="200"/>
      <c r="AV4" s="192" t="s">
        <v>448</v>
      </c>
      <c r="AW4" s="193"/>
      <c r="AX4" s="188" t="s">
        <v>449</v>
      </c>
      <c r="AY4" s="189"/>
      <c r="AZ4" s="230" t="s">
        <v>450</v>
      </c>
      <c r="BA4" s="231"/>
      <c r="BB4" s="226" t="s">
        <v>451</v>
      </c>
      <c r="BC4" s="227"/>
      <c r="BD4" s="206" t="s">
        <v>452</v>
      </c>
      <c r="BE4" s="207"/>
      <c r="BF4" s="176" t="s">
        <v>453</v>
      </c>
      <c r="BG4" s="177"/>
      <c r="BH4" s="182" t="s">
        <v>475</v>
      </c>
      <c r="BI4" s="183"/>
      <c r="BJ4" s="187" t="s">
        <v>118</v>
      </c>
      <c r="BK4" s="187"/>
      <c r="BL4" s="187"/>
      <c r="BM4" s="187"/>
      <c r="BN4" s="187"/>
    </row>
    <row r="5" spans="1:66" s="137" customFormat="1" ht="59" customHeight="1" x14ac:dyDescent="0.2">
      <c r="A5" s="112" t="s">
        <v>119</v>
      </c>
      <c r="B5" s="112" t="s">
        <v>120</v>
      </c>
      <c r="C5" s="112" t="s">
        <v>121</v>
      </c>
      <c r="D5" s="114" t="s">
        <v>122</v>
      </c>
      <c r="E5" s="114" t="s">
        <v>123</v>
      </c>
      <c r="F5" s="114" t="s">
        <v>460</v>
      </c>
      <c r="G5" s="114" t="s">
        <v>124</v>
      </c>
      <c r="H5" s="112" t="s">
        <v>125</v>
      </c>
      <c r="I5" s="114" t="s">
        <v>126</v>
      </c>
      <c r="J5" s="114" t="s">
        <v>127</v>
      </c>
      <c r="K5" s="112" t="s">
        <v>128</v>
      </c>
      <c r="L5" s="114" t="s">
        <v>127</v>
      </c>
      <c r="M5" s="115" t="s">
        <v>129</v>
      </c>
      <c r="N5" s="115" t="s">
        <v>130</v>
      </c>
      <c r="O5" s="115" t="s">
        <v>131</v>
      </c>
      <c r="P5" s="116" t="s">
        <v>129</v>
      </c>
      <c r="Q5" s="116" t="s">
        <v>130</v>
      </c>
      <c r="R5" s="117" t="s">
        <v>129</v>
      </c>
      <c r="S5" s="117" t="s">
        <v>130</v>
      </c>
      <c r="T5" s="118" t="s">
        <v>129</v>
      </c>
      <c r="U5" s="118" t="s">
        <v>130</v>
      </c>
      <c r="V5" s="119" t="s">
        <v>129</v>
      </c>
      <c r="W5" s="119" t="s">
        <v>130</v>
      </c>
      <c r="X5" s="120" t="s">
        <v>129</v>
      </c>
      <c r="Y5" s="120" t="s">
        <v>130</v>
      </c>
      <c r="Z5" s="121" t="s">
        <v>129</v>
      </c>
      <c r="AA5" s="121" t="s">
        <v>130</v>
      </c>
      <c r="AB5" s="122" t="s">
        <v>129</v>
      </c>
      <c r="AC5" s="122" t="s">
        <v>130</v>
      </c>
      <c r="AD5" s="123" t="s">
        <v>129</v>
      </c>
      <c r="AE5" s="123" t="s">
        <v>130</v>
      </c>
      <c r="AF5" s="124" t="s">
        <v>129</v>
      </c>
      <c r="AG5" s="124" t="s">
        <v>130</v>
      </c>
      <c r="AH5" s="125" t="s">
        <v>129</v>
      </c>
      <c r="AI5" s="125" t="s">
        <v>130</v>
      </c>
      <c r="AJ5" s="126" t="s">
        <v>129</v>
      </c>
      <c r="AK5" s="126" t="s">
        <v>130</v>
      </c>
      <c r="AL5" s="127" t="s">
        <v>129</v>
      </c>
      <c r="AM5" s="127" t="s">
        <v>130</v>
      </c>
      <c r="AN5" s="128" t="s">
        <v>129</v>
      </c>
      <c r="AO5" s="128" t="s">
        <v>130</v>
      </c>
      <c r="AP5" s="129" t="s">
        <v>129</v>
      </c>
      <c r="AQ5" s="129" t="s">
        <v>130</v>
      </c>
      <c r="AR5" s="119" t="s">
        <v>129</v>
      </c>
      <c r="AS5" s="119" t="s">
        <v>130</v>
      </c>
      <c r="AT5" s="130" t="s">
        <v>129</v>
      </c>
      <c r="AU5" s="130" t="s">
        <v>130</v>
      </c>
      <c r="AV5" s="131" t="s">
        <v>129</v>
      </c>
      <c r="AW5" s="131" t="s">
        <v>130</v>
      </c>
      <c r="AX5" s="132" t="s">
        <v>129</v>
      </c>
      <c r="AY5" s="132" t="s">
        <v>130</v>
      </c>
      <c r="AZ5" s="133" t="s">
        <v>129</v>
      </c>
      <c r="BA5" s="133" t="s">
        <v>130</v>
      </c>
      <c r="BB5" s="122" t="s">
        <v>129</v>
      </c>
      <c r="BC5" s="122" t="s">
        <v>130</v>
      </c>
      <c r="BD5" s="134" t="s">
        <v>129</v>
      </c>
      <c r="BE5" s="134" t="s">
        <v>130</v>
      </c>
      <c r="BF5" s="135" t="s">
        <v>129</v>
      </c>
      <c r="BG5" s="135" t="s">
        <v>130</v>
      </c>
      <c r="BH5" s="138" t="s">
        <v>129</v>
      </c>
      <c r="BI5" s="138" t="s">
        <v>130</v>
      </c>
      <c r="BJ5" s="148" t="s">
        <v>444</v>
      </c>
      <c r="BK5" s="149" t="s">
        <v>132</v>
      </c>
      <c r="BL5" s="149" t="s">
        <v>133</v>
      </c>
      <c r="BM5" s="150" t="s">
        <v>134</v>
      </c>
      <c r="BN5" s="136" t="s">
        <v>439</v>
      </c>
    </row>
    <row r="6" spans="1:66" ht="44" customHeight="1" x14ac:dyDescent="0.2">
      <c r="A6" s="13">
        <v>1</v>
      </c>
      <c r="B6" s="13">
        <v>2716</v>
      </c>
      <c r="C6" s="13" t="s">
        <v>135</v>
      </c>
      <c r="D6" s="11" t="s">
        <v>136</v>
      </c>
      <c r="E6" s="11" t="s">
        <v>5</v>
      </c>
      <c r="F6" s="11" t="s">
        <v>136</v>
      </c>
      <c r="G6" s="8" t="s">
        <v>137</v>
      </c>
      <c r="H6" s="8" t="s">
        <v>138</v>
      </c>
      <c r="I6" s="9">
        <v>1000</v>
      </c>
      <c r="J6" s="9" t="s">
        <v>139</v>
      </c>
      <c r="K6" s="35"/>
      <c r="L6" s="22"/>
      <c r="M6" s="34">
        <v>458</v>
      </c>
      <c r="N6" s="34">
        <f t="shared" ref="N6:N11" si="0">M6*I6</f>
        <v>458000</v>
      </c>
      <c r="O6" s="100" t="s">
        <v>140</v>
      </c>
      <c r="P6" s="27"/>
      <c r="Q6" s="28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142">
        <f t="shared" ref="BJ6:BJ11" si="1">+M6</f>
        <v>458</v>
      </c>
      <c r="BK6" s="142">
        <f t="shared" ref="BK6:BK11" si="2">+M6*I6</f>
        <v>458000</v>
      </c>
      <c r="BL6" s="96">
        <f t="shared" ref="BL6:BL11" si="3">_xlfn.STDEV.P(N6)</f>
        <v>0</v>
      </c>
      <c r="BM6" s="94">
        <f>(BL6/BK6)</f>
        <v>0</v>
      </c>
      <c r="BN6" s="12" t="s">
        <v>457</v>
      </c>
    </row>
    <row r="7" spans="1:66" ht="57" customHeight="1" x14ac:dyDescent="0.2">
      <c r="A7" s="13">
        <v>2</v>
      </c>
      <c r="B7" s="13">
        <v>2716</v>
      </c>
      <c r="C7" s="13" t="s">
        <v>135</v>
      </c>
      <c r="D7" s="11" t="s">
        <v>136</v>
      </c>
      <c r="E7" s="11" t="s">
        <v>5</v>
      </c>
      <c r="F7" s="11" t="s">
        <v>136</v>
      </c>
      <c r="G7" s="8" t="s">
        <v>141</v>
      </c>
      <c r="H7" s="8" t="s">
        <v>142</v>
      </c>
      <c r="I7" s="9">
        <v>300</v>
      </c>
      <c r="J7" s="9" t="s">
        <v>139</v>
      </c>
      <c r="K7" s="22"/>
      <c r="L7" s="22"/>
      <c r="M7" s="34">
        <v>6719</v>
      </c>
      <c r="N7" s="34">
        <f t="shared" si="0"/>
        <v>2015700</v>
      </c>
      <c r="O7" s="100" t="s">
        <v>143</v>
      </c>
      <c r="P7" s="35"/>
      <c r="Q7" s="35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142">
        <f t="shared" si="1"/>
        <v>6719</v>
      </c>
      <c r="BK7" s="142">
        <f t="shared" si="2"/>
        <v>2015700</v>
      </c>
      <c r="BL7" s="96">
        <f t="shared" si="3"/>
        <v>0</v>
      </c>
      <c r="BM7" s="94">
        <f t="shared" ref="BM7:BM14" si="4">(BL7/BK7)</f>
        <v>0</v>
      </c>
      <c r="BN7" s="12" t="s">
        <v>457</v>
      </c>
    </row>
    <row r="8" spans="1:66" ht="39.5" customHeight="1" x14ac:dyDescent="0.2">
      <c r="A8" s="13">
        <v>3</v>
      </c>
      <c r="B8" s="13">
        <v>2716</v>
      </c>
      <c r="C8" s="13" t="s">
        <v>135</v>
      </c>
      <c r="D8" s="11" t="s">
        <v>136</v>
      </c>
      <c r="E8" s="11" t="s">
        <v>5</v>
      </c>
      <c r="F8" s="11" t="s">
        <v>136</v>
      </c>
      <c r="G8" s="8" t="s">
        <v>144</v>
      </c>
      <c r="H8" s="8" t="s">
        <v>145</v>
      </c>
      <c r="I8" s="9">
        <v>10</v>
      </c>
      <c r="J8" s="9" t="s">
        <v>139</v>
      </c>
      <c r="K8" s="22"/>
      <c r="L8" s="22"/>
      <c r="M8" s="34">
        <v>3380</v>
      </c>
      <c r="N8" s="34">
        <f>M8*I8</f>
        <v>33800</v>
      </c>
      <c r="O8" s="100" t="s">
        <v>146</v>
      </c>
      <c r="P8" s="35"/>
      <c r="Q8" s="35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142">
        <f t="shared" si="1"/>
        <v>3380</v>
      </c>
      <c r="BK8" s="142">
        <f t="shared" si="2"/>
        <v>33800</v>
      </c>
      <c r="BL8" s="96">
        <f t="shared" si="3"/>
        <v>0</v>
      </c>
      <c r="BM8" s="94">
        <f t="shared" si="4"/>
        <v>0</v>
      </c>
      <c r="BN8" s="12" t="s">
        <v>457</v>
      </c>
    </row>
    <row r="9" spans="1:66" s="4" customFormat="1" ht="32" customHeight="1" x14ac:dyDescent="0.2">
      <c r="A9" s="13">
        <v>4</v>
      </c>
      <c r="B9" s="13">
        <v>2716</v>
      </c>
      <c r="C9" s="13" t="s">
        <v>135</v>
      </c>
      <c r="D9" s="11" t="s">
        <v>136</v>
      </c>
      <c r="E9" s="11" t="s">
        <v>5</v>
      </c>
      <c r="F9" s="11" t="s">
        <v>136</v>
      </c>
      <c r="G9" s="8" t="s">
        <v>147</v>
      </c>
      <c r="H9" s="8" t="s">
        <v>148</v>
      </c>
      <c r="I9" s="9">
        <v>5</v>
      </c>
      <c r="J9" s="9" t="s">
        <v>139</v>
      </c>
      <c r="K9" s="22"/>
      <c r="L9" s="22"/>
      <c r="M9" s="34">
        <v>28138</v>
      </c>
      <c r="N9" s="34">
        <f t="shared" si="0"/>
        <v>140690</v>
      </c>
      <c r="O9" s="100" t="s">
        <v>149</v>
      </c>
      <c r="P9" s="35"/>
      <c r="Q9" s="35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142">
        <f t="shared" si="1"/>
        <v>28138</v>
      </c>
      <c r="BK9" s="142">
        <f t="shared" si="2"/>
        <v>140690</v>
      </c>
      <c r="BL9" s="96">
        <f t="shared" si="3"/>
        <v>0</v>
      </c>
      <c r="BM9" s="94">
        <f t="shared" si="4"/>
        <v>0</v>
      </c>
      <c r="BN9" s="12" t="s">
        <v>457</v>
      </c>
    </row>
    <row r="10" spans="1:66" s="4" customFormat="1" ht="71.5" customHeight="1" x14ac:dyDescent="0.2">
      <c r="A10" s="13">
        <v>5</v>
      </c>
      <c r="B10" s="13">
        <v>2716</v>
      </c>
      <c r="C10" s="13" t="s">
        <v>135</v>
      </c>
      <c r="D10" s="11" t="s">
        <v>136</v>
      </c>
      <c r="E10" s="11" t="s">
        <v>5</v>
      </c>
      <c r="F10" s="11" t="s">
        <v>136</v>
      </c>
      <c r="G10" s="8" t="s">
        <v>150</v>
      </c>
      <c r="H10" s="8" t="s">
        <v>151</v>
      </c>
      <c r="I10" s="9">
        <v>10</v>
      </c>
      <c r="J10" s="9" t="s">
        <v>139</v>
      </c>
      <c r="K10" s="22"/>
      <c r="L10" s="22"/>
      <c r="M10" s="34">
        <v>1751544</v>
      </c>
      <c r="N10" s="34">
        <f t="shared" si="0"/>
        <v>17515440</v>
      </c>
      <c r="O10" s="100" t="s">
        <v>143</v>
      </c>
      <c r="P10" s="35"/>
      <c r="Q10" s="35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142">
        <f t="shared" si="1"/>
        <v>1751544</v>
      </c>
      <c r="BK10" s="142">
        <f t="shared" si="2"/>
        <v>17515440</v>
      </c>
      <c r="BL10" s="96">
        <f t="shared" si="3"/>
        <v>0</v>
      </c>
      <c r="BM10" s="94">
        <f t="shared" si="4"/>
        <v>0</v>
      </c>
      <c r="BN10" s="12" t="s">
        <v>457</v>
      </c>
    </row>
    <row r="11" spans="1:66" s="4" customFormat="1" ht="70.25" customHeight="1" x14ac:dyDescent="0.2">
      <c r="A11" s="13">
        <v>6</v>
      </c>
      <c r="B11" s="13">
        <v>2716</v>
      </c>
      <c r="C11" s="13" t="s">
        <v>135</v>
      </c>
      <c r="D11" s="11" t="s">
        <v>136</v>
      </c>
      <c r="E11" s="11" t="s">
        <v>5</v>
      </c>
      <c r="F11" s="11" t="s">
        <v>136</v>
      </c>
      <c r="G11" s="8" t="s">
        <v>152</v>
      </c>
      <c r="H11" s="8" t="s">
        <v>153</v>
      </c>
      <c r="I11" s="9">
        <v>1</v>
      </c>
      <c r="J11" s="9" t="s">
        <v>139</v>
      </c>
      <c r="K11" s="22"/>
      <c r="L11" s="22"/>
      <c r="M11" s="34">
        <v>234237</v>
      </c>
      <c r="N11" s="34">
        <f t="shared" si="0"/>
        <v>234237</v>
      </c>
      <c r="O11" s="100" t="s">
        <v>140</v>
      </c>
      <c r="P11" s="35"/>
      <c r="Q11" s="35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142">
        <f t="shared" si="1"/>
        <v>234237</v>
      </c>
      <c r="BK11" s="142">
        <f t="shared" si="2"/>
        <v>234237</v>
      </c>
      <c r="BL11" s="96">
        <f t="shared" si="3"/>
        <v>0</v>
      </c>
      <c r="BM11" s="94">
        <f>(BL11/BK11)</f>
        <v>0</v>
      </c>
      <c r="BN11" s="12" t="s">
        <v>457</v>
      </c>
    </row>
    <row r="12" spans="1:66" s="4" customFormat="1" ht="88.25" customHeight="1" x14ac:dyDescent="0.2">
      <c r="A12" s="13">
        <v>7</v>
      </c>
      <c r="B12" s="11">
        <v>2716</v>
      </c>
      <c r="C12" s="13" t="s">
        <v>135</v>
      </c>
      <c r="D12" s="11" t="s">
        <v>136</v>
      </c>
      <c r="E12" s="11" t="s">
        <v>5</v>
      </c>
      <c r="F12" s="11" t="s">
        <v>136</v>
      </c>
      <c r="G12" s="8" t="s">
        <v>154</v>
      </c>
      <c r="H12" s="8" t="s">
        <v>155</v>
      </c>
      <c r="I12" s="8">
        <v>50</v>
      </c>
      <c r="J12" s="8" t="s">
        <v>139</v>
      </c>
      <c r="K12" s="26"/>
      <c r="L12" s="26"/>
      <c r="M12" s="52"/>
      <c r="N12" s="52"/>
      <c r="O12" s="52"/>
      <c r="P12" s="29"/>
      <c r="Q12" s="29"/>
      <c r="R12" s="34">
        <v>15000</v>
      </c>
      <c r="S12" s="34">
        <f>+R12*I12</f>
        <v>750000</v>
      </c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34">
        <v>12852</v>
      </c>
      <c r="AE12" s="34">
        <f>+AD12*I12</f>
        <v>642600</v>
      </c>
      <c r="AF12" s="34">
        <v>19000</v>
      </c>
      <c r="AG12" s="34">
        <f>+AF12*I12</f>
        <v>950000</v>
      </c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175">
        <f>ROUND((R12+AD12+AF12)/3,0)</f>
        <v>15617</v>
      </c>
      <c r="BK12" s="142">
        <f>BJ12*I12</f>
        <v>780850</v>
      </c>
      <c r="BL12" s="96">
        <f>_xlfn.STDEV.P(S12,AE12,AG12)</f>
        <v>127379.36340797995</v>
      </c>
      <c r="BM12" s="92">
        <f>(BL12/BK12)</f>
        <v>0.16312910726513408</v>
      </c>
      <c r="BN12" s="12"/>
    </row>
    <row r="13" spans="1:66" ht="87" customHeight="1" x14ac:dyDescent="0.2">
      <c r="A13" s="13">
        <v>8</v>
      </c>
      <c r="B13" s="11">
        <v>2716</v>
      </c>
      <c r="C13" s="13" t="s">
        <v>135</v>
      </c>
      <c r="D13" s="11" t="s">
        <v>136</v>
      </c>
      <c r="E13" s="11" t="s">
        <v>5</v>
      </c>
      <c r="F13" s="11" t="s">
        <v>136</v>
      </c>
      <c r="G13" s="12" t="s">
        <v>156</v>
      </c>
      <c r="H13" s="8" t="s">
        <v>157</v>
      </c>
      <c r="I13" s="8">
        <v>9</v>
      </c>
      <c r="J13" s="8" t="s">
        <v>139</v>
      </c>
      <c r="K13" s="26"/>
      <c r="L13" s="26"/>
      <c r="M13" s="52"/>
      <c r="N13" s="52"/>
      <c r="O13" s="52"/>
      <c r="P13" s="29"/>
      <c r="Q13" s="29"/>
      <c r="R13" s="34">
        <v>12500</v>
      </c>
      <c r="S13" s="34">
        <f>+R13*I13</f>
        <v>112500</v>
      </c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34">
        <v>12852</v>
      </c>
      <c r="AE13" s="34">
        <f>+AD13*I13</f>
        <v>115668</v>
      </c>
      <c r="AF13" s="34">
        <v>15000</v>
      </c>
      <c r="AG13" s="34">
        <f>+AF13*I13</f>
        <v>135000</v>
      </c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142">
        <f>ROUND((+R13+AD13+AF13)/3,0)</f>
        <v>13451</v>
      </c>
      <c r="BK13" s="142">
        <f t="shared" ref="BK13:BK14" si="5">BJ13*I13</f>
        <v>121059</v>
      </c>
      <c r="BL13" s="97">
        <f>_xlfn.STDEV.P(S13,AE13,AG13)</f>
        <v>9944.3588028590366</v>
      </c>
      <c r="BM13" s="92">
        <f t="shared" si="4"/>
        <v>8.2144729453068638E-2</v>
      </c>
      <c r="BN13" s="14"/>
    </row>
    <row r="14" spans="1:66" s="1" customFormat="1" ht="86.5" customHeight="1" x14ac:dyDescent="0.2">
      <c r="A14" s="13">
        <v>9</v>
      </c>
      <c r="B14" s="11">
        <v>2716</v>
      </c>
      <c r="C14" s="13" t="s">
        <v>135</v>
      </c>
      <c r="D14" s="11" t="s">
        <v>136</v>
      </c>
      <c r="E14" s="11" t="s">
        <v>5</v>
      </c>
      <c r="F14" s="11" t="s">
        <v>136</v>
      </c>
      <c r="G14" s="12" t="s">
        <v>156</v>
      </c>
      <c r="H14" s="8" t="s">
        <v>158</v>
      </c>
      <c r="I14" s="8">
        <v>9</v>
      </c>
      <c r="J14" s="8" t="s">
        <v>139</v>
      </c>
      <c r="K14" s="26"/>
      <c r="L14" s="26"/>
      <c r="M14" s="52"/>
      <c r="N14" s="52"/>
      <c r="O14" s="52"/>
      <c r="P14" s="29"/>
      <c r="Q14" s="29"/>
      <c r="R14" s="34">
        <v>18500</v>
      </c>
      <c r="S14" s="34">
        <f>+R14*I14</f>
        <v>166500</v>
      </c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4">
        <v>20520</v>
      </c>
      <c r="AE14" s="34">
        <f>+AD14*I14</f>
        <v>184680</v>
      </c>
      <c r="AF14" s="34">
        <v>20000</v>
      </c>
      <c r="AG14" s="34">
        <f>+AF14*I14</f>
        <v>180000</v>
      </c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142">
        <f>ROUND((+R14+AD14+AF14)/3,0)</f>
        <v>19673</v>
      </c>
      <c r="BK14" s="142">
        <f t="shared" si="5"/>
        <v>177057</v>
      </c>
      <c r="BL14" s="96">
        <f>_xlfn.STDEV.P(S14,AE14,AG14)</f>
        <v>7707.6066324119056</v>
      </c>
      <c r="BM14" s="92">
        <f t="shared" si="4"/>
        <v>4.3531781473829925E-2</v>
      </c>
      <c r="BN14" s="13"/>
    </row>
    <row r="15" spans="1:66" ht="106" customHeight="1" x14ac:dyDescent="0.2">
      <c r="A15" s="13">
        <v>10</v>
      </c>
      <c r="B15" s="13">
        <v>2716</v>
      </c>
      <c r="C15" s="13" t="s">
        <v>135</v>
      </c>
      <c r="D15" s="11" t="s">
        <v>159</v>
      </c>
      <c r="E15" s="11" t="s">
        <v>160</v>
      </c>
      <c r="F15" s="11" t="s">
        <v>461</v>
      </c>
      <c r="G15" s="11" t="s">
        <v>161</v>
      </c>
      <c r="H15" s="8" t="s">
        <v>482</v>
      </c>
      <c r="I15" s="13">
        <v>1</v>
      </c>
      <c r="J15" s="13" t="s">
        <v>139</v>
      </c>
      <c r="K15" s="13">
        <v>6</v>
      </c>
      <c r="L15" s="13" t="s">
        <v>162</v>
      </c>
      <c r="M15" s="20"/>
      <c r="N15" s="20"/>
      <c r="O15" s="20"/>
      <c r="P15" s="21">
        <v>6500000</v>
      </c>
      <c r="Q15" s="21">
        <f>P15*K15</f>
        <v>39000000</v>
      </c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142">
        <f>+P15</f>
        <v>6500000</v>
      </c>
      <c r="BK15" s="142">
        <f>+P15*K15</f>
        <v>39000000</v>
      </c>
      <c r="BL15" s="96">
        <f>_xlfn.STDEV.P(P15)</f>
        <v>0</v>
      </c>
      <c r="BM15" s="94">
        <f>(BL15/BK15)</f>
        <v>0</v>
      </c>
      <c r="BN15" s="12" t="s">
        <v>457</v>
      </c>
    </row>
    <row r="16" spans="1:66" ht="58.25" customHeight="1" x14ac:dyDescent="0.2">
      <c r="A16" s="13">
        <v>11</v>
      </c>
      <c r="B16" s="13">
        <v>2716</v>
      </c>
      <c r="C16" s="13" t="s">
        <v>135</v>
      </c>
      <c r="D16" s="11" t="s">
        <v>159</v>
      </c>
      <c r="E16" s="11" t="s">
        <v>160</v>
      </c>
      <c r="F16" s="11" t="s">
        <v>461</v>
      </c>
      <c r="G16" s="8" t="s">
        <v>163</v>
      </c>
      <c r="H16" s="8" t="s">
        <v>164</v>
      </c>
      <c r="I16" s="13">
        <v>1</v>
      </c>
      <c r="J16" s="13" t="s">
        <v>139</v>
      </c>
      <c r="K16" s="13">
        <v>6</v>
      </c>
      <c r="L16" s="13" t="s">
        <v>162</v>
      </c>
      <c r="M16" s="20"/>
      <c r="N16" s="20"/>
      <c r="O16" s="20"/>
      <c r="P16" s="36">
        <v>3640001</v>
      </c>
      <c r="Q16" s="36">
        <f>P16*K16</f>
        <v>21840006</v>
      </c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142">
        <f>+P16</f>
        <v>3640001</v>
      </c>
      <c r="BK16" s="142">
        <f>+P16*K16</f>
        <v>21840006</v>
      </c>
      <c r="BL16" s="96">
        <f>_xlfn.STDEV.P(P16)</f>
        <v>0</v>
      </c>
      <c r="BM16" s="94">
        <f t="shared" ref="BM16:BM19" si="6">(BL16/BK16)</f>
        <v>0</v>
      </c>
      <c r="BN16" s="12" t="s">
        <v>457</v>
      </c>
    </row>
    <row r="17" spans="1:66" s="4" customFormat="1" ht="69.5" customHeight="1" x14ac:dyDescent="0.2">
      <c r="A17" s="13">
        <v>12</v>
      </c>
      <c r="B17" s="13">
        <v>2716</v>
      </c>
      <c r="C17" s="13" t="s">
        <v>135</v>
      </c>
      <c r="D17" s="11" t="s">
        <v>159</v>
      </c>
      <c r="E17" s="11" t="s">
        <v>160</v>
      </c>
      <c r="F17" s="11" t="s">
        <v>461</v>
      </c>
      <c r="G17" s="8" t="s">
        <v>165</v>
      </c>
      <c r="H17" s="8" t="s">
        <v>166</v>
      </c>
      <c r="I17" s="13">
        <v>1</v>
      </c>
      <c r="J17" s="13" t="s">
        <v>139</v>
      </c>
      <c r="K17" s="13">
        <v>3</v>
      </c>
      <c r="L17" s="13" t="s">
        <v>162</v>
      </c>
      <c r="M17" s="20"/>
      <c r="N17" s="20"/>
      <c r="O17" s="20"/>
      <c r="P17" s="36">
        <v>5860000</v>
      </c>
      <c r="Q17" s="36">
        <f>P17*K17</f>
        <v>17580000</v>
      </c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142">
        <f>(M17+P17+R17)/1</f>
        <v>5860000</v>
      </c>
      <c r="BK17" s="142">
        <f>+P17*K17</f>
        <v>17580000</v>
      </c>
      <c r="BL17" s="96">
        <f>_xlfn.STDEV.P(P17)</f>
        <v>0</v>
      </c>
      <c r="BM17" s="94">
        <f t="shared" si="6"/>
        <v>0</v>
      </c>
      <c r="BN17" s="12" t="s">
        <v>457</v>
      </c>
    </row>
    <row r="18" spans="1:66" ht="81.5" customHeight="1" x14ac:dyDescent="0.2">
      <c r="A18" s="13">
        <v>13</v>
      </c>
      <c r="B18" s="13">
        <v>2716</v>
      </c>
      <c r="C18" s="13" t="s">
        <v>167</v>
      </c>
      <c r="D18" s="11" t="s">
        <v>159</v>
      </c>
      <c r="E18" s="11" t="s">
        <v>168</v>
      </c>
      <c r="F18" s="11" t="s">
        <v>461</v>
      </c>
      <c r="G18" s="8" t="s">
        <v>169</v>
      </c>
      <c r="H18" s="8" t="s">
        <v>483</v>
      </c>
      <c r="I18" s="13">
        <v>1</v>
      </c>
      <c r="J18" s="13" t="s">
        <v>139</v>
      </c>
      <c r="K18" s="13">
        <v>5</v>
      </c>
      <c r="L18" s="13" t="s">
        <v>162</v>
      </c>
      <c r="M18" s="20"/>
      <c r="N18" s="20"/>
      <c r="O18" s="20"/>
      <c r="P18" s="36">
        <v>5860000</v>
      </c>
      <c r="Q18" s="36">
        <f>P18*K18</f>
        <v>29300000</v>
      </c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142">
        <f>(M18+P18+R18)/1</f>
        <v>5860000</v>
      </c>
      <c r="BK18" s="142">
        <f>+P18*K18</f>
        <v>29300000</v>
      </c>
      <c r="BL18" s="96">
        <f>_xlfn.STDEV.P(P18)</f>
        <v>0</v>
      </c>
      <c r="BM18" s="94">
        <f t="shared" si="6"/>
        <v>0</v>
      </c>
      <c r="BN18" s="12" t="s">
        <v>457</v>
      </c>
    </row>
    <row r="19" spans="1:66" s="7" customFormat="1" ht="56.5" customHeight="1" x14ac:dyDescent="0.2">
      <c r="A19" s="13">
        <v>14</v>
      </c>
      <c r="B19" s="13">
        <v>2716</v>
      </c>
      <c r="C19" s="13" t="s">
        <v>135</v>
      </c>
      <c r="D19" s="11" t="s">
        <v>159</v>
      </c>
      <c r="E19" s="11" t="s">
        <v>160</v>
      </c>
      <c r="F19" s="11" t="s">
        <v>461</v>
      </c>
      <c r="G19" s="8" t="s">
        <v>170</v>
      </c>
      <c r="H19" s="8" t="s">
        <v>171</v>
      </c>
      <c r="I19" s="13">
        <v>1</v>
      </c>
      <c r="J19" s="13" t="s">
        <v>139</v>
      </c>
      <c r="K19" s="13">
        <v>5</v>
      </c>
      <c r="L19" s="13" t="s">
        <v>162</v>
      </c>
      <c r="M19" s="20"/>
      <c r="N19" s="20"/>
      <c r="O19" s="20"/>
      <c r="P19" s="36">
        <v>2800000</v>
      </c>
      <c r="Q19" s="36">
        <f>P19*K19</f>
        <v>14000000</v>
      </c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142">
        <f>(M19+P19+R19)/1</f>
        <v>2800000</v>
      </c>
      <c r="BK19" s="142">
        <f>+P19*K19</f>
        <v>14000000</v>
      </c>
      <c r="BL19" s="96">
        <f>_xlfn.STDEV.P(P19)</f>
        <v>0</v>
      </c>
      <c r="BM19" s="94">
        <f t="shared" si="6"/>
        <v>0</v>
      </c>
      <c r="BN19" s="12" t="s">
        <v>457</v>
      </c>
    </row>
    <row r="20" spans="1:66" ht="144" x14ac:dyDescent="0.2">
      <c r="A20" s="13">
        <v>15</v>
      </c>
      <c r="B20" s="13">
        <v>2716</v>
      </c>
      <c r="C20" s="8" t="s">
        <v>172</v>
      </c>
      <c r="D20" s="11" t="s">
        <v>173</v>
      </c>
      <c r="E20" s="11" t="s">
        <v>174</v>
      </c>
      <c r="F20" s="11" t="s">
        <v>462</v>
      </c>
      <c r="G20" s="8" t="s">
        <v>175</v>
      </c>
      <c r="H20" s="8" t="s">
        <v>176</v>
      </c>
      <c r="I20" s="66">
        <v>7</v>
      </c>
      <c r="J20" s="66" t="s">
        <v>177</v>
      </c>
      <c r="K20" s="13">
        <v>2</v>
      </c>
      <c r="L20" s="13" t="s">
        <v>178</v>
      </c>
      <c r="M20" s="30">
        <v>234237</v>
      </c>
      <c r="N20" s="30">
        <f>+M20*I20</f>
        <v>1639659</v>
      </c>
      <c r="O20" s="16" t="s">
        <v>140</v>
      </c>
      <c r="P20" s="35"/>
      <c r="Q20" s="35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142">
        <f>+M20</f>
        <v>234237</v>
      </c>
      <c r="BK20" s="142">
        <f>+M20*I20</f>
        <v>1639659</v>
      </c>
      <c r="BL20" s="96">
        <f>_xlfn.STDEV.P(M20)</f>
        <v>0</v>
      </c>
      <c r="BM20" s="94">
        <f>(BL20/BK20)</f>
        <v>0</v>
      </c>
      <c r="BN20" s="12" t="s">
        <v>457</v>
      </c>
    </row>
    <row r="21" spans="1:66" ht="87" customHeight="1" x14ac:dyDescent="0.2">
      <c r="A21" s="13">
        <v>16</v>
      </c>
      <c r="B21" s="13">
        <v>2716</v>
      </c>
      <c r="C21" s="109" t="s">
        <v>172</v>
      </c>
      <c r="D21" s="109" t="s">
        <v>173</v>
      </c>
      <c r="E21" s="109" t="s">
        <v>174</v>
      </c>
      <c r="F21" s="11" t="s">
        <v>462</v>
      </c>
      <c r="G21" s="12" t="s">
        <v>179</v>
      </c>
      <c r="H21" s="8" t="s">
        <v>155</v>
      </c>
      <c r="I21" s="9">
        <v>150</v>
      </c>
      <c r="J21" s="9" t="s">
        <v>139</v>
      </c>
      <c r="K21" s="22"/>
      <c r="L21" s="22"/>
      <c r="M21" s="20"/>
      <c r="N21" s="20"/>
      <c r="O21" s="20"/>
      <c r="P21" s="35"/>
      <c r="Q21" s="35"/>
      <c r="R21" s="34">
        <v>15000</v>
      </c>
      <c r="S21" s="34">
        <f>+R21*I21</f>
        <v>2250000</v>
      </c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34">
        <v>12852</v>
      </c>
      <c r="AE21" s="34">
        <f>+AD21*I21</f>
        <v>1927800</v>
      </c>
      <c r="AF21" s="34">
        <v>19000</v>
      </c>
      <c r="AG21" s="34">
        <f>+AF21*I21</f>
        <v>2850000</v>
      </c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142">
        <f>ROUND((R21+AD21+AF21)/3,0)</f>
        <v>15617</v>
      </c>
      <c r="BK21" s="142">
        <f>BJ21*I21</f>
        <v>2342550</v>
      </c>
      <c r="BL21" s="96">
        <f>_xlfn.STDEV.P(S21,AE21,AG21)</f>
        <v>382138.09022393986</v>
      </c>
      <c r="BM21" s="92">
        <f>(BL21/BK21)</f>
        <v>0.16312910726513408</v>
      </c>
      <c r="BN21" s="14"/>
    </row>
    <row r="22" spans="1:66" ht="93" customHeight="1" x14ac:dyDescent="0.2">
      <c r="A22" s="13">
        <v>17</v>
      </c>
      <c r="B22" s="13">
        <v>2716</v>
      </c>
      <c r="C22" s="109" t="s">
        <v>172</v>
      </c>
      <c r="D22" s="109" t="s">
        <v>173</v>
      </c>
      <c r="E22" s="109" t="s">
        <v>174</v>
      </c>
      <c r="F22" s="11" t="s">
        <v>462</v>
      </c>
      <c r="G22" s="12" t="s">
        <v>179</v>
      </c>
      <c r="H22" s="8" t="s">
        <v>157</v>
      </c>
      <c r="I22" s="9">
        <v>150</v>
      </c>
      <c r="J22" s="9" t="s">
        <v>139</v>
      </c>
      <c r="K22" s="22"/>
      <c r="L22" s="22"/>
      <c r="M22" s="20"/>
      <c r="N22" s="20"/>
      <c r="O22" s="20"/>
      <c r="P22" s="35"/>
      <c r="Q22" s="35"/>
      <c r="R22" s="34">
        <v>12500</v>
      </c>
      <c r="S22" s="34">
        <f>+R22*I22</f>
        <v>1875000</v>
      </c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34">
        <v>12852</v>
      </c>
      <c r="AE22" s="34">
        <f>+AD22*I22</f>
        <v>1927800</v>
      </c>
      <c r="AF22" s="34">
        <v>15000</v>
      </c>
      <c r="AG22" s="34">
        <f>+AF22*I22</f>
        <v>2250000</v>
      </c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142">
        <f>ROUND((R22+AD22+AF22)/3,0)</f>
        <v>13451</v>
      </c>
      <c r="BK22" s="142">
        <f t="shared" ref="BK22:BK23" si="7">BJ22*I22</f>
        <v>2017650</v>
      </c>
      <c r="BL22" s="96">
        <f>_xlfn.STDEV.P(S22,AE22,AG22)</f>
        <v>165739.31338098392</v>
      </c>
      <c r="BM22" s="92">
        <f t="shared" ref="BM22:BM23" si="8">(BL22/BK22)</f>
        <v>8.2144729453068624E-2</v>
      </c>
      <c r="BN22" s="14"/>
    </row>
    <row r="23" spans="1:66" ht="85.25" customHeight="1" x14ac:dyDescent="0.2">
      <c r="A23" s="13">
        <v>18</v>
      </c>
      <c r="B23" s="13">
        <v>2716</v>
      </c>
      <c r="C23" s="109" t="s">
        <v>172</v>
      </c>
      <c r="D23" s="109" t="s">
        <v>173</v>
      </c>
      <c r="E23" s="109" t="s">
        <v>174</v>
      </c>
      <c r="F23" s="11" t="s">
        <v>462</v>
      </c>
      <c r="G23" s="12" t="s">
        <v>179</v>
      </c>
      <c r="H23" s="8" t="s">
        <v>158</v>
      </c>
      <c r="I23" s="9">
        <v>150</v>
      </c>
      <c r="J23" s="9" t="s">
        <v>139</v>
      </c>
      <c r="K23" s="20"/>
      <c r="L23" s="20"/>
      <c r="M23" s="20"/>
      <c r="N23" s="20"/>
      <c r="O23" s="20"/>
      <c r="P23" s="35"/>
      <c r="Q23" s="35"/>
      <c r="R23" s="34">
        <v>18500</v>
      </c>
      <c r="S23" s="34">
        <f>+R23*I23</f>
        <v>2775000</v>
      </c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34">
        <v>20520</v>
      </c>
      <c r="AE23" s="34">
        <f>+AD23*I23</f>
        <v>3078000</v>
      </c>
      <c r="AF23" s="34">
        <v>20000</v>
      </c>
      <c r="AG23" s="34">
        <f>+AF23*I23</f>
        <v>3000000</v>
      </c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142">
        <f>ROUND((R23+AD23+AF23)/3,0)</f>
        <v>19673</v>
      </c>
      <c r="BK23" s="142">
        <f t="shared" si="7"/>
        <v>2950950</v>
      </c>
      <c r="BL23" s="96">
        <f>_xlfn.STDEV.P(S23,AE23,AG23)</f>
        <v>128460.11054019842</v>
      </c>
      <c r="BM23" s="92">
        <f t="shared" si="8"/>
        <v>4.3531781473829925E-2</v>
      </c>
      <c r="BN23" s="14"/>
    </row>
    <row r="24" spans="1:66" ht="89" customHeight="1" x14ac:dyDescent="0.2">
      <c r="A24" s="13">
        <v>19</v>
      </c>
      <c r="B24" s="13">
        <v>2716</v>
      </c>
      <c r="C24" s="8" t="s">
        <v>172</v>
      </c>
      <c r="D24" s="11" t="s">
        <v>173</v>
      </c>
      <c r="E24" s="11" t="s">
        <v>174</v>
      </c>
      <c r="F24" s="11" t="s">
        <v>462</v>
      </c>
      <c r="G24" s="8" t="s">
        <v>180</v>
      </c>
      <c r="H24" s="8" t="s">
        <v>181</v>
      </c>
      <c r="I24" s="9">
        <v>75</v>
      </c>
      <c r="J24" s="9" t="s">
        <v>139</v>
      </c>
      <c r="K24" s="20"/>
      <c r="L24" s="20"/>
      <c r="M24" s="30">
        <v>19417</v>
      </c>
      <c r="N24" s="30">
        <f t="shared" ref="N24:N32" si="9">M24*I24</f>
        <v>1456275</v>
      </c>
      <c r="O24" s="16" t="s">
        <v>140</v>
      </c>
      <c r="P24" s="35"/>
      <c r="Q24" s="35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142">
        <f t="shared" ref="BJ24:BJ34" si="10">+M24</f>
        <v>19417</v>
      </c>
      <c r="BK24" s="142">
        <f t="shared" ref="BK24:BK34" si="11">+M24*I24</f>
        <v>1456275</v>
      </c>
      <c r="BL24" s="96">
        <f t="shared" ref="BL24:BL34" si="12">_xlfn.STDEV.P(N24)</f>
        <v>0</v>
      </c>
      <c r="BM24" s="94">
        <f>(BL24/BK24)</f>
        <v>0</v>
      </c>
      <c r="BN24" s="12" t="s">
        <v>457</v>
      </c>
    </row>
    <row r="25" spans="1:66" ht="51" customHeight="1" x14ac:dyDescent="0.2">
      <c r="A25" s="13">
        <v>20</v>
      </c>
      <c r="B25" s="13">
        <v>2716</v>
      </c>
      <c r="C25" s="8" t="s">
        <v>172</v>
      </c>
      <c r="D25" s="11" t="s">
        <v>173</v>
      </c>
      <c r="E25" s="11" t="s">
        <v>174</v>
      </c>
      <c r="F25" s="11" t="s">
        <v>462</v>
      </c>
      <c r="G25" s="8" t="s">
        <v>144</v>
      </c>
      <c r="H25" s="8" t="s">
        <v>145</v>
      </c>
      <c r="I25" s="9">
        <v>75</v>
      </c>
      <c r="J25" s="9" t="s">
        <v>139</v>
      </c>
      <c r="K25" s="22"/>
      <c r="L25" s="22"/>
      <c r="M25" s="34">
        <v>3380</v>
      </c>
      <c r="N25" s="34">
        <f>M25*I25</f>
        <v>253500</v>
      </c>
      <c r="O25" s="100" t="s">
        <v>146</v>
      </c>
      <c r="P25" s="35"/>
      <c r="Q25" s="35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142">
        <f t="shared" si="10"/>
        <v>3380</v>
      </c>
      <c r="BK25" s="142">
        <f t="shared" si="11"/>
        <v>253500</v>
      </c>
      <c r="BL25" s="96">
        <f t="shared" si="12"/>
        <v>0</v>
      </c>
      <c r="BM25" s="94">
        <f t="shared" ref="BM25:BM27" si="13">(BL25/BK25)</f>
        <v>0</v>
      </c>
      <c r="BN25" s="12" t="s">
        <v>457</v>
      </c>
    </row>
    <row r="26" spans="1:66" ht="79" customHeight="1" x14ac:dyDescent="0.2">
      <c r="A26" s="13">
        <v>21</v>
      </c>
      <c r="B26" s="13">
        <v>2716</v>
      </c>
      <c r="C26" s="8" t="s">
        <v>172</v>
      </c>
      <c r="D26" s="11" t="s">
        <v>173</v>
      </c>
      <c r="E26" s="11" t="s">
        <v>174</v>
      </c>
      <c r="F26" s="11" t="s">
        <v>462</v>
      </c>
      <c r="G26" s="8" t="s">
        <v>182</v>
      </c>
      <c r="H26" s="8" t="s">
        <v>183</v>
      </c>
      <c r="I26" s="9">
        <v>1</v>
      </c>
      <c r="J26" s="9" t="s">
        <v>139</v>
      </c>
      <c r="K26" s="20"/>
      <c r="L26" s="20"/>
      <c r="M26" s="30">
        <v>927848</v>
      </c>
      <c r="N26" s="30">
        <f t="shared" si="9"/>
        <v>927848</v>
      </c>
      <c r="O26" s="16" t="s">
        <v>140</v>
      </c>
      <c r="P26" s="35"/>
      <c r="Q26" s="35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142">
        <f t="shared" si="10"/>
        <v>927848</v>
      </c>
      <c r="BK26" s="142">
        <f t="shared" si="11"/>
        <v>927848</v>
      </c>
      <c r="BL26" s="96">
        <f t="shared" si="12"/>
        <v>0</v>
      </c>
      <c r="BM26" s="94">
        <f t="shared" si="13"/>
        <v>0</v>
      </c>
      <c r="BN26" s="12" t="s">
        <v>457</v>
      </c>
    </row>
    <row r="27" spans="1:66" ht="59" customHeight="1" x14ac:dyDescent="0.2">
      <c r="A27" s="13">
        <v>22</v>
      </c>
      <c r="B27" s="13">
        <v>2716</v>
      </c>
      <c r="C27" s="8" t="s">
        <v>172</v>
      </c>
      <c r="D27" s="11" t="s">
        <v>173</v>
      </c>
      <c r="E27" s="11" t="s">
        <v>174</v>
      </c>
      <c r="F27" s="11" t="s">
        <v>462</v>
      </c>
      <c r="G27" s="8" t="s">
        <v>184</v>
      </c>
      <c r="H27" s="8" t="s">
        <v>185</v>
      </c>
      <c r="I27" s="9">
        <v>75</v>
      </c>
      <c r="J27" s="9" t="s">
        <v>139</v>
      </c>
      <c r="K27" s="20"/>
      <c r="L27" s="20"/>
      <c r="M27" s="30">
        <v>21102</v>
      </c>
      <c r="N27" s="30">
        <f t="shared" si="9"/>
        <v>1582650</v>
      </c>
      <c r="O27" s="16" t="s">
        <v>186</v>
      </c>
      <c r="P27" s="35"/>
      <c r="Q27" s="35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142">
        <f t="shared" si="10"/>
        <v>21102</v>
      </c>
      <c r="BK27" s="142">
        <f t="shared" si="11"/>
        <v>1582650</v>
      </c>
      <c r="BL27" s="96">
        <f t="shared" si="12"/>
        <v>0</v>
      </c>
      <c r="BM27" s="94">
        <f t="shared" si="13"/>
        <v>0</v>
      </c>
      <c r="BN27" s="12" t="s">
        <v>457</v>
      </c>
    </row>
    <row r="28" spans="1:66" ht="51" customHeight="1" x14ac:dyDescent="0.2">
      <c r="A28" s="13">
        <v>23</v>
      </c>
      <c r="B28" s="13">
        <v>2716</v>
      </c>
      <c r="C28" s="8" t="s">
        <v>172</v>
      </c>
      <c r="D28" s="11" t="s">
        <v>173</v>
      </c>
      <c r="E28" s="11" t="s">
        <v>174</v>
      </c>
      <c r="F28" s="11" t="s">
        <v>462</v>
      </c>
      <c r="G28" s="8" t="s">
        <v>187</v>
      </c>
      <c r="H28" s="8" t="s">
        <v>188</v>
      </c>
      <c r="I28" s="9">
        <v>75</v>
      </c>
      <c r="J28" s="9" t="s">
        <v>139</v>
      </c>
      <c r="K28" s="20"/>
      <c r="L28" s="20"/>
      <c r="M28" s="30">
        <v>5584</v>
      </c>
      <c r="N28" s="30">
        <f t="shared" si="9"/>
        <v>418800</v>
      </c>
      <c r="O28" s="16" t="s">
        <v>189</v>
      </c>
      <c r="P28" s="35"/>
      <c r="Q28" s="35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142">
        <f t="shared" si="10"/>
        <v>5584</v>
      </c>
      <c r="BK28" s="142">
        <f t="shared" si="11"/>
        <v>418800</v>
      </c>
      <c r="BL28" s="96">
        <f t="shared" si="12"/>
        <v>0</v>
      </c>
      <c r="BM28" s="94">
        <f t="shared" ref="BM28:BM33" si="14">(BL28/BK28)</f>
        <v>0</v>
      </c>
      <c r="BN28" s="12" t="s">
        <v>457</v>
      </c>
    </row>
    <row r="29" spans="1:66" ht="48" customHeight="1" x14ac:dyDescent="0.2">
      <c r="A29" s="13">
        <v>24</v>
      </c>
      <c r="B29" s="13">
        <v>2716</v>
      </c>
      <c r="C29" s="8" t="s">
        <v>172</v>
      </c>
      <c r="D29" s="11" t="s">
        <v>173</v>
      </c>
      <c r="E29" s="11" t="s">
        <v>174</v>
      </c>
      <c r="F29" s="11" t="s">
        <v>462</v>
      </c>
      <c r="G29" s="8" t="s">
        <v>190</v>
      </c>
      <c r="H29" s="8" t="s">
        <v>191</v>
      </c>
      <c r="I29" s="9">
        <v>3</v>
      </c>
      <c r="J29" s="9" t="s">
        <v>139</v>
      </c>
      <c r="K29" s="20"/>
      <c r="L29" s="20"/>
      <c r="M29" s="30">
        <v>231303</v>
      </c>
      <c r="N29" s="30">
        <f t="shared" si="9"/>
        <v>693909</v>
      </c>
      <c r="O29" s="16" t="s">
        <v>186</v>
      </c>
      <c r="P29" s="35"/>
      <c r="Q29" s="35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142">
        <f t="shared" si="10"/>
        <v>231303</v>
      </c>
      <c r="BK29" s="142">
        <f t="shared" si="11"/>
        <v>693909</v>
      </c>
      <c r="BL29" s="96">
        <f t="shared" si="12"/>
        <v>0</v>
      </c>
      <c r="BM29" s="94">
        <f t="shared" si="14"/>
        <v>0</v>
      </c>
      <c r="BN29" s="12" t="s">
        <v>457</v>
      </c>
    </row>
    <row r="30" spans="1:66" ht="64" customHeight="1" x14ac:dyDescent="0.2">
      <c r="A30" s="13">
        <v>25</v>
      </c>
      <c r="B30" s="13">
        <v>2716</v>
      </c>
      <c r="C30" s="8" t="s">
        <v>172</v>
      </c>
      <c r="D30" s="11" t="s">
        <v>173</v>
      </c>
      <c r="E30" s="11" t="s">
        <v>174</v>
      </c>
      <c r="F30" s="11" t="s">
        <v>462</v>
      </c>
      <c r="G30" s="8" t="s">
        <v>192</v>
      </c>
      <c r="H30" s="8" t="s">
        <v>193</v>
      </c>
      <c r="I30" s="9">
        <v>75</v>
      </c>
      <c r="J30" s="9" t="s">
        <v>139</v>
      </c>
      <c r="K30" s="20"/>
      <c r="L30" s="20"/>
      <c r="M30" s="30">
        <v>24873</v>
      </c>
      <c r="N30" s="30">
        <f t="shared" si="9"/>
        <v>1865475</v>
      </c>
      <c r="O30" s="16" t="s">
        <v>140</v>
      </c>
      <c r="P30" s="35"/>
      <c r="Q30" s="35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142">
        <f t="shared" si="10"/>
        <v>24873</v>
      </c>
      <c r="BK30" s="142">
        <f t="shared" si="11"/>
        <v>1865475</v>
      </c>
      <c r="BL30" s="96">
        <f t="shared" si="12"/>
        <v>0</v>
      </c>
      <c r="BM30" s="94">
        <f t="shared" si="14"/>
        <v>0</v>
      </c>
      <c r="BN30" s="12" t="s">
        <v>457</v>
      </c>
    </row>
    <row r="31" spans="1:66" ht="54" customHeight="1" x14ac:dyDescent="0.2">
      <c r="A31" s="13">
        <v>26</v>
      </c>
      <c r="B31" s="13">
        <v>2716</v>
      </c>
      <c r="C31" s="8" t="s">
        <v>172</v>
      </c>
      <c r="D31" s="11" t="s">
        <v>173</v>
      </c>
      <c r="E31" s="11" t="s">
        <v>174</v>
      </c>
      <c r="F31" s="11" t="s">
        <v>462</v>
      </c>
      <c r="G31" s="8" t="s">
        <v>194</v>
      </c>
      <c r="H31" s="8" t="s">
        <v>195</v>
      </c>
      <c r="I31" s="9">
        <v>75</v>
      </c>
      <c r="J31" s="9" t="s">
        <v>139</v>
      </c>
      <c r="K31" s="20"/>
      <c r="L31" s="20"/>
      <c r="M31" s="30">
        <v>4150</v>
      </c>
      <c r="N31" s="30">
        <f t="shared" si="9"/>
        <v>311250</v>
      </c>
      <c r="O31" s="16" t="s">
        <v>146</v>
      </c>
      <c r="P31" s="35"/>
      <c r="Q31" s="35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142">
        <f t="shared" si="10"/>
        <v>4150</v>
      </c>
      <c r="BK31" s="142">
        <f t="shared" si="11"/>
        <v>311250</v>
      </c>
      <c r="BL31" s="96">
        <f t="shared" si="12"/>
        <v>0</v>
      </c>
      <c r="BM31" s="94">
        <f t="shared" si="14"/>
        <v>0</v>
      </c>
      <c r="BN31" s="12" t="s">
        <v>457</v>
      </c>
    </row>
    <row r="32" spans="1:66" ht="50" customHeight="1" x14ac:dyDescent="0.2">
      <c r="A32" s="13">
        <v>27</v>
      </c>
      <c r="B32" s="13">
        <v>2716</v>
      </c>
      <c r="C32" s="8" t="s">
        <v>172</v>
      </c>
      <c r="D32" s="11" t="s">
        <v>173</v>
      </c>
      <c r="E32" s="11" t="s">
        <v>174</v>
      </c>
      <c r="F32" s="11" t="s">
        <v>462</v>
      </c>
      <c r="G32" s="8" t="s">
        <v>196</v>
      </c>
      <c r="H32" s="8" t="s">
        <v>197</v>
      </c>
      <c r="I32" s="9">
        <v>75</v>
      </c>
      <c r="J32" s="9" t="s">
        <v>139</v>
      </c>
      <c r="K32" s="20"/>
      <c r="L32" s="20"/>
      <c r="M32" s="30">
        <v>110686</v>
      </c>
      <c r="N32" s="30">
        <f t="shared" si="9"/>
        <v>8301450</v>
      </c>
      <c r="O32" s="16" t="s">
        <v>143</v>
      </c>
      <c r="P32" s="35"/>
      <c r="Q32" s="35"/>
      <c r="R32" s="20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142">
        <f t="shared" si="10"/>
        <v>110686</v>
      </c>
      <c r="BK32" s="142">
        <f t="shared" si="11"/>
        <v>8301450</v>
      </c>
      <c r="BL32" s="96">
        <f t="shared" si="12"/>
        <v>0</v>
      </c>
      <c r="BM32" s="94">
        <f t="shared" si="14"/>
        <v>0</v>
      </c>
      <c r="BN32" s="12" t="s">
        <v>457</v>
      </c>
    </row>
    <row r="33" spans="1:66" ht="50" customHeight="1" x14ac:dyDescent="0.2">
      <c r="A33" s="13">
        <v>28</v>
      </c>
      <c r="B33" s="13">
        <v>2716</v>
      </c>
      <c r="C33" s="8" t="s">
        <v>172</v>
      </c>
      <c r="D33" s="11" t="s">
        <v>173</v>
      </c>
      <c r="E33" s="11" t="s">
        <v>174</v>
      </c>
      <c r="F33" s="11" t="s">
        <v>462</v>
      </c>
      <c r="G33" s="8" t="s">
        <v>198</v>
      </c>
      <c r="H33" s="8" t="s">
        <v>199</v>
      </c>
      <c r="I33" s="9">
        <v>1</v>
      </c>
      <c r="J33" s="9" t="s">
        <v>139</v>
      </c>
      <c r="K33" s="13">
        <v>45</v>
      </c>
      <c r="L33" s="13" t="s">
        <v>200</v>
      </c>
      <c r="M33" s="30">
        <v>1364684</v>
      </c>
      <c r="N33" s="30">
        <f>+M33*I33</f>
        <v>1364684</v>
      </c>
      <c r="O33" s="16" t="s">
        <v>140</v>
      </c>
      <c r="P33" s="35"/>
      <c r="Q33" s="35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142">
        <f t="shared" si="10"/>
        <v>1364684</v>
      </c>
      <c r="BK33" s="142">
        <f t="shared" si="11"/>
        <v>1364684</v>
      </c>
      <c r="BL33" s="96">
        <f t="shared" si="12"/>
        <v>0</v>
      </c>
      <c r="BM33" s="94">
        <f t="shared" si="14"/>
        <v>0</v>
      </c>
      <c r="BN33" s="12" t="s">
        <v>457</v>
      </c>
    </row>
    <row r="34" spans="1:66" ht="50" customHeight="1" x14ac:dyDescent="0.2">
      <c r="A34" s="13">
        <v>29</v>
      </c>
      <c r="B34" s="13">
        <v>2716</v>
      </c>
      <c r="C34" s="8" t="s">
        <v>172</v>
      </c>
      <c r="D34" s="11" t="s">
        <v>173</v>
      </c>
      <c r="E34" s="11" t="s">
        <v>174</v>
      </c>
      <c r="F34" s="11" t="s">
        <v>462</v>
      </c>
      <c r="G34" s="8" t="s">
        <v>201</v>
      </c>
      <c r="H34" s="8" t="s">
        <v>199</v>
      </c>
      <c r="I34" s="9">
        <v>2</v>
      </c>
      <c r="J34" s="9" t="s">
        <v>139</v>
      </c>
      <c r="K34" s="13">
        <v>45</v>
      </c>
      <c r="L34" s="13" t="s">
        <v>200</v>
      </c>
      <c r="M34" s="30">
        <v>1364684</v>
      </c>
      <c r="N34" s="30">
        <f>+M34*I34</f>
        <v>2729368</v>
      </c>
      <c r="O34" s="16" t="s">
        <v>140</v>
      </c>
      <c r="P34" s="35"/>
      <c r="Q34" s="35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142">
        <f t="shared" si="10"/>
        <v>1364684</v>
      </c>
      <c r="BK34" s="142">
        <f t="shared" si="11"/>
        <v>2729368</v>
      </c>
      <c r="BL34" s="96">
        <f t="shared" si="12"/>
        <v>0</v>
      </c>
      <c r="BM34" s="94">
        <f t="shared" ref="BM34" si="15">(BL34/BK34)</f>
        <v>0</v>
      </c>
      <c r="BN34" s="12" t="s">
        <v>457</v>
      </c>
    </row>
    <row r="35" spans="1:66" s="4" customFormat="1" ht="131.5" customHeight="1" x14ac:dyDescent="0.2">
      <c r="A35" s="13">
        <v>30</v>
      </c>
      <c r="B35" s="13">
        <v>2716</v>
      </c>
      <c r="C35" s="8" t="s">
        <v>172</v>
      </c>
      <c r="D35" s="11" t="s">
        <v>173</v>
      </c>
      <c r="E35" s="11" t="s">
        <v>174</v>
      </c>
      <c r="F35" s="11" t="s">
        <v>462</v>
      </c>
      <c r="G35" s="8" t="s">
        <v>202</v>
      </c>
      <c r="H35" s="8" t="s">
        <v>203</v>
      </c>
      <c r="I35" s="9">
        <v>1</v>
      </c>
      <c r="J35" s="9" t="s">
        <v>139</v>
      </c>
      <c r="K35" s="13">
        <v>1</v>
      </c>
      <c r="L35" s="13" t="s">
        <v>204</v>
      </c>
      <c r="M35" s="20"/>
      <c r="N35" s="20"/>
      <c r="O35" s="20"/>
      <c r="P35" s="36">
        <v>5860000</v>
      </c>
      <c r="Q35" s="36">
        <f>P35*K35</f>
        <v>5860000</v>
      </c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142">
        <f>+P35</f>
        <v>5860000</v>
      </c>
      <c r="BK35" s="142">
        <f>+BJ35*K35</f>
        <v>5860000</v>
      </c>
      <c r="BL35" s="96">
        <f>_xlfn.STDEV.P(Q35)</f>
        <v>0</v>
      </c>
      <c r="BM35" s="94">
        <f>(BL35/BK35)</f>
        <v>0</v>
      </c>
      <c r="BN35" s="12" t="s">
        <v>457</v>
      </c>
    </row>
    <row r="36" spans="1:66" ht="88.25" customHeight="1" x14ac:dyDescent="0.2">
      <c r="A36" s="13">
        <v>31</v>
      </c>
      <c r="B36" s="13">
        <v>2716</v>
      </c>
      <c r="C36" s="8" t="s">
        <v>172</v>
      </c>
      <c r="D36" s="11" t="s">
        <v>173</v>
      </c>
      <c r="E36" s="11" t="s">
        <v>174</v>
      </c>
      <c r="F36" s="11" t="s">
        <v>462</v>
      </c>
      <c r="G36" s="8" t="s">
        <v>205</v>
      </c>
      <c r="H36" s="8" t="s">
        <v>206</v>
      </c>
      <c r="I36" s="23">
        <v>1</v>
      </c>
      <c r="J36" s="23"/>
      <c r="K36" s="13">
        <v>15</v>
      </c>
      <c r="L36" s="13" t="s">
        <v>207</v>
      </c>
      <c r="M36" s="20"/>
      <c r="N36" s="20"/>
      <c r="O36" s="20"/>
      <c r="P36" s="36">
        <v>93333</v>
      </c>
      <c r="Q36" s="36">
        <f>P36*K36</f>
        <v>1399995</v>
      </c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142">
        <f>+P36</f>
        <v>93333</v>
      </c>
      <c r="BK36" s="142">
        <f>+BJ36*K36</f>
        <v>1399995</v>
      </c>
      <c r="BL36" s="96">
        <f>_xlfn.STDEV.P(Q36)</f>
        <v>0</v>
      </c>
      <c r="BM36" s="94">
        <f t="shared" ref="BM36:BM37" si="16">(BL36/BK36)</f>
        <v>0</v>
      </c>
      <c r="BN36" s="12" t="s">
        <v>457</v>
      </c>
    </row>
    <row r="37" spans="1:66" s="3" customFormat="1" ht="96" x14ac:dyDescent="0.2">
      <c r="A37" s="13">
        <v>32</v>
      </c>
      <c r="B37" s="13">
        <v>2716</v>
      </c>
      <c r="C37" s="8" t="s">
        <v>172</v>
      </c>
      <c r="D37" s="11" t="s">
        <v>173</v>
      </c>
      <c r="E37" s="11" t="s">
        <v>174</v>
      </c>
      <c r="F37" s="11" t="s">
        <v>462</v>
      </c>
      <c r="G37" s="8" t="s">
        <v>208</v>
      </c>
      <c r="H37" s="8" t="s">
        <v>209</v>
      </c>
      <c r="I37" s="23">
        <v>1</v>
      </c>
      <c r="J37" s="23"/>
      <c r="K37" s="13">
        <v>2</v>
      </c>
      <c r="L37" s="13" t="s">
        <v>204</v>
      </c>
      <c r="M37" s="20"/>
      <c r="N37" s="20"/>
      <c r="O37" s="20"/>
      <c r="P37" s="36">
        <v>2800000</v>
      </c>
      <c r="Q37" s="36">
        <f>P37*K37</f>
        <v>5600000</v>
      </c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142">
        <f>(M37+P37+R37)/1</f>
        <v>2800000</v>
      </c>
      <c r="BK37" s="142">
        <f>BJ37*K37</f>
        <v>5600000</v>
      </c>
      <c r="BL37" s="96">
        <f>_xlfn.STDEV.P(Q37)</f>
        <v>0</v>
      </c>
      <c r="BM37" s="94">
        <f t="shared" si="16"/>
        <v>0</v>
      </c>
      <c r="BN37" s="12"/>
    </row>
    <row r="38" spans="1:66" ht="78" customHeight="1" x14ac:dyDescent="0.2">
      <c r="A38" s="13">
        <v>33</v>
      </c>
      <c r="B38" s="13">
        <v>2716</v>
      </c>
      <c r="C38" s="8" t="s">
        <v>172</v>
      </c>
      <c r="D38" s="11" t="s">
        <v>173</v>
      </c>
      <c r="E38" s="11" t="s">
        <v>210</v>
      </c>
      <c r="F38" s="11" t="s">
        <v>463</v>
      </c>
      <c r="G38" s="8" t="s">
        <v>152</v>
      </c>
      <c r="H38" s="8" t="s">
        <v>176</v>
      </c>
      <c r="I38" s="9">
        <v>24</v>
      </c>
      <c r="J38" s="9" t="s">
        <v>177</v>
      </c>
      <c r="K38" s="13">
        <v>2</v>
      </c>
      <c r="L38" s="13" t="s">
        <v>178</v>
      </c>
      <c r="M38" s="30">
        <v>234237</v>
      </c>
      <c r="N38" s="30">
        <f>+M38*I38</f>
        <v>5621688</v>
      </c>
      <c r="O38" s="16" t="s">
        <v>140</v>
      </c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142">
        <f t="shared" ref="BJ38:BJ44" si="17">+M38</f>
        <v>234237</v>
      </c>
      <c r="BK38" s="142">
        <f t="shared" ref="BK38:BK44" si="18">+M38*I38</f>
        <v>5621688</v>
      </c>
      <c r="BL38" s="96">
        <f t="shared" ref="BL38:BL44" si="19">_xlfn.STDEV.P(N38)</f>
        <v>0</v>
      </c>
      <c r="BM38" s="94">
        <f t="shared" ref="BM38" si="20">(BL38/BK38)</f>
        <v>0</v>
      </c>
      <c r="BN38" s="12" t="s">
        <v>457</v>
      </c>
    </row>
    <row r="39" spans="1:66" ht="107" customHeight="1" x14ac:dyDescent="0.2">
      <c r="A39" s="13">
        <v>34</v>
      </c>
      <c r="B39" s="13">
        <v>2716</v>
      </c>
      <c r="C39" s="8" t="s">
        <v>172</v>
      </c>
      <c r="D39" s="11" t="s">
        <v>173</v>
      </c>
      <c r="E39" s="11" t="s">
        <v>210</v>
      </c>
      <c r="F39" s="11" t="s">
        <v>463</v>
      </c>
      <c r="G39" s="8" t="s">
        <v>211</v>
      </c>
      <c r="H39" s="8" t="s">
        <v>212</v>
      </c>
      <c r="I39" s="9">
        <v>1</v>
      </c>
      <c r="J39" s="9" t="s">
        <v>139</v>
      </c>
      <c r="K39" s="13">
        <v>3</v>
      </c>
      <c r="L39" s="13" t="s">
        <v>178</v>
      </c>
      <c r="M39" s="30">
        <v>1529064</v>
      </c>
      <c r="N39" s="30">
        <f>+M39*I39</f>
        <v>1529064</v>
      </c>
      <c r="O39" s="16" t="s">
        <v>189</v>
      </c>
      <c r="P39" s="35"/>
      <c r="Q39" s="35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142">
        <f t="shared" si="17"/>
        <v>1529064</v>
      </c>
      <c r="BK39" s="142">
        <f t="shared" si="18"/>
        <v>1529064</v>
      </c>
      <c r="BL39" s="96">
        <f t="shared" si="19"/>
        <v>0</v>
      </c>
      <c r="BM39" s="94">
        <f t="shared" ref="BM39" si="21">(BL39/BK39)</f>
        <v>0</v>
      </c>
      <c r="BN39" s="12" t="s">
        <v>457</v>
      </c>
    </row>
    <row r="40" spans="1:66" ht="83" customHeight="1" x14ac:dyDescent="0.2">
      <c r="A40" s="13">
        <v>35</v>
      </c>
      <c r="B40" s="13">
        <v>2716</v>
      </c>
      <c r="C40" s="8" t="s">
        <v>172</v>
      </c>
      <c r="D40" s="11" t="s">
        <v>173</v>
      </c>
      <c r="E40" s="11" t="s">
        <v>210</v>
      </c>
      <c r="F40" s="11" t="s">
        <v>463</v>
      </c>
      <c r="G40" s="8" t="s">
        <v>180</v>
      </c>
      <c r="H40" s="8" t="s">
        <v>213</v>
      </c>
      <c r="I40" s="9">
        <v>150</v>
      </c>
      <c r="J40" s="9" t="s">
        <v>139</v>
      </c>
      <c r="K40" s="22"/>
      <c r="L40" s="22"/>
      <c r="M40" s="30">
        <v>19417</v>
      </c>
      <c r="N40" s="30">
        <f>M40*I40</f>
        <v>2912550</v>
      </c>
      <c r="O40" s="16" t="s">
        <v>140</v>
      </c>
      <c r="P40" s="35"/>
      <c r="Q40" s="35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142">
        <f t="shared" si="17"/>
        <v>19417</v>
      </c>
      <c r="BK40" s="142">
        <f t="shared" si="18"/>
        <v>2912550</v>
      </c>
      <c r="BL40" s="96">
        <f t="shared" si="19"/>
        <v>0</v>
      </c>
      <c r="BM40" s="94">
        <f t="shared" ref="BM40:BM43" si="22">(BL40/BK40)</f>
        <v>0</v>
      </c>
      <c r="BN40" s="12" t="s">
        <v>457</v>
      </c>
    </row>
    <row r="41" spans="1:66" ht="55" customHeight="1" x14ac:dyDescent="0.2">
      <c r="A41" s="13">
        <v>36</v>
      </c>
      <c r="B41" s="13">
        <v>2716</v>
      </c>
      <c r="C41" s="8" t="s">
        <v>172</v>
      </c>
      <c r="D41" s="11" t="s">
        <v>173</v>
      </c>
      <c r="E41" s="11" t="s">
        <v>210</v>
      </c>
      <c r="F41" s="11" t="s">
        <v>463</v>
      </c>
      <c r="G41" s="8" t="s">
        <v>144</v>
      </c>
      <c r="H41" s="8" t="s">
        <v>214</v>
      </c>
      <c r="I41" s="9">
        <v>150</v>
      </c>
      <c r="J41" s="9" t="s">
        <v>139</v>
      </c>
      <c r="K41" s="22"/>
      <c r="L41" s="22"/>
      <c r="M41" s="30">
        <v>3380</v>
      </c>
      <c r="N41" s="30">
        <f>M41*I41</f>
        <v>507000</v>
      </c>
      <c r="O41" s="100" t="s">
        <v>146</v>
      </c>
      <c r="P41" s="35"/>
      <c r="Q41" s="35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142">
        <f t="shared" si="17"/>
        <v>3380</v>
      </c>
      <c r="BK41" s="142">
        <f t="shared" si="18"/>
        <v>507000</v>
      </c>
      <c r="BL41" s="96">
        <f t="shared" si="19"/>
        <v>0</v>
      </c>
      <c r="BM41" s="94">
        <f t="shared" si="22"/>
        <v>0</v>
      </c>
      <c r="BN41" s="12" t="s">
        <v>457</v>
      </c>
    </row>
    <row r="42" spans="1:66" ht="55" customHeight="1" x14ac:dyDescent="0.2">
      <c r="A42" s="13">
        <v>37</v>
      </c>
      <c r="B42" s="13">
        <v>2716</v>
      </c>
      <c r="C42" s="8" t="s">
        <v>172</v>
      </c>
      <c r="D42" s="11" t="s">
        <v>173</v>
      </c>
      <c r="E42" s="11" t="s">
        <v>210</v>
      </c>
      <c r="F42" s="11" t="s">
        <v>463</v>
      </c>
      <c r="G42" s="8" t="s">
        <v>215</v>
      </c>
      <c r="H42" s="8" t="s">
        <v>216</v>
      </c>
      <c r="I42" s="9">
        <v>150</v>
      </c>
      <c r="J42" s="9" t="s">
        <v>139</v>
      </c>
      <c r="K42" s="22"/>
      <c r="L42" s="22"/>
      <c r="M42" s="30">
        <v>9774</v>
      </c>
      <c r="N42" s="30">
        <f>M42*I42</f>
        <v>1466100</v>
      </c>
      <c r="O42" s="16" t="s">
        <v>146</v>
      </c>
      <c r="P42" s="35"/>
      <c r="Q42" s="35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142">
        <f t="shared" si="17"/>
        <v>9774</v>
      </c>
      <c r="BK42" s="142">
        <f t="shared" si="18"/>
        <v>1466100</v>
      </c>
      <c r="BL42" s="96">
        <f t="shared" si="19"/>
        <v>0</v>
      </c>
      <c r="BM42" s="94">
        <f t="shared" si="22"/>
        <v>0</v>
      </c>
      <c r="BN42" s="12" t="s">
        <v>457</v>
      </c>
    </row>
    <row r="43" spans="1:66" ht="55" customHeight="1" x14ac:dyDescent="0.2">
      <c r="A43" s="13">
        <v>38</v>
      </c>
      <c r="B43" s="13">
        <v>2716</v>
      </c>
      <c r="C43" s="8" t="s">
        <v>172</v>
      </c>
      <c r="D43" s="11" t="s">
        <v>173</v>
      </c>
      <c r="E43" s="11" t="s">
        <v>210</v>
      </c>
      <c r="F43" s="11" t="s">
        <v>463</v>
      </c>
      <c r="G43" s="8" t="s">
        <v>217</v>
      </c>
      <c r="H43" s="8" t="s">
        <v>218</v>
      </c>
      <c r="I43" s="9">
        <v>1</v>
      </c>
      <c r="J43" s="9" t="s">
        <v>139</v>
      </c>
      <c r="K43" s="22"/>
      <c r="L43" s="22"/>
      <c r="M43" s="30">
        <v>42118</v>
      </c>
      <c r="N43" s="30">
        <f>M43*I43</f>
        <v>42118</v>
      </c>
      <c r="O43" s="16" t="s">
        <v>149</v>
      </c>
      <c r="P43" s="35"/>
      <c r="Q43" s="35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142">
        <f t="shared" si="17"/>
        <v>42118</v>
      </c>
      <c r="BK43" s="142">
        <f t="shared" si="18"/>
        <v>42118</v>
      </c>
      <c r="BL43" s="96">
        <f t="shared" si="19"/>
        <v>0</v>
      </c>
      <c r="BM43" s="94">
        <f t="shared" si="22"/>
        <v>0</v>
      </c>
      <c r="BN43" s="12" t="s">
        <v>457</v>
      </c>
    </row>
    <row r="44" spans="1:66" ht="65" customHeight="1" x14ac:dyDescent="0.2">
      <c r="A44" s="13">
        <v>39</v>
      </c>
      <c r="B44" s="13">
        <v>2716</v>
      </c>
      <c r="C44" s="8" t="s">
        <v>172</v>
      </c>
      <c r="D44" s="11" t="s">
        <v>173</v>
      </c>
      <c r="E44" s="11" t="s">
        <v>210</v>
      </c>
      <c r="F44" s="11" t="s">
        <v>463</v>
      </c>
      <c r="G44" s="8" t="s">
        <v>219</v>
      </c>
      <c r="H44" s="8" t="s">
        <v>220</v>
      </c>
      <c r="I44" s="9">
        <v>2</v>
      </c>
      <c r="J44" s="9" t="s">
        <v>139</v>
      </c>
      <c r="K44" s="22"/>
      <c r="L44" s="22"/>
      <c r="M44" s="30">
        <v>20700</v>
      </c>
      <c r="N44" s="30">
        <f>M44*I44</f>
        <v>41400</v>
      </c>
      <c r="O44" s="16" t="s">
        <v>149</v>
      </c>
      <c r="P44" s="35"/>
      <c r="Q44" s="35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142">
        <f t="shared" si="17"/>
        <v>20700</v>
      </c>
      <c r="BK44" s="142">
        <f t="shared" si="18"/>
        <v>41400</v>
      </c>
      <c r="BL44" s="96">
        <f t="shared" si="19"/>
        <v>0</v>
      </c>
      <c r="BM44" s="94">
        <f>(BL44/BK44)</f>
        <v>0</v>
      </c>
      <c r="BN44" s="12" t="s">
        <v>457</v>
      </c>
    </row>
    <row r="45" spans="1:66" ht="90" customHeight="1" x14ac:dyDescent="0.2">
      <c r="A45" s="13">
        <v>40</v>
      </c>
      <c r="B45" s="14">
        <v>2716</v>
      </c>
      <c r="C45" s="109" t="s">
        <v>172</v>
      </c>
      <c r="D45" s="109" t="s">
        <v>173</v>
      </c>
      <c r="E45" s="109" t="s">
        <v>210</v>
      </c>
      <c r="F45" s="11" t="s">
        <v>463</v>
      </c>
      <c r="G45" s="12" t="s">
        <v>221</v>
      </c>
      <c r="H45" s="8" t="s">
        <v>155</v>
      </c>
      <c r="I45" s="9">
        <v>250</v>
      </c>
      <c r="J45" s="9" t="s">
        <v>139</v>
      </c>
      <c r="K45" s="22"/>
      <c r="L45" s="22"/>
      <c r="M45" s="35"/>
      <c r="N45" s="35"/>
      <c r="O45" s="35"/>
      <c r="P45" s="35"/>
      <c r="Q45" s="35"/>
      <c r="R45" s="34">
        <v>15000</v>
      </c>
      <c r="S45" s="34">
        <f>+R45*I45</f>
        <v>3750000</v>
      </c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34">
        <v>12852</v>
      </c>
      <c r="AE45" s="34">
        <f>+AD45*I45</f>
        <v>3213000</v>
      </c>
      <c r="AF45" s="34">
        <v>19000</v>
      </c>
      <c r="AG45" s="34">
        <f>+AF45*I45</f>
        <v>4750000</v>
      </c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142">
        <f>ROUND((R45+AD45+AF45)/3,0)</f>
        <v>15617</v>
      </c>
      <c r="BK45" s="142">
        <f>BJ45*I45</f>
        <v>3904250</v>
      </c>
      <c r="BL45" s="96">
        <f>_xlfn.STDEV.P(S45,AE45,AG45)</f>
        <v>636896.81703989976</v>
      </c>
      <c r="BM45" s="92">
        <f>(BL45/BK45)</f>
        <v>0.16312910726513408</v>
      </c>
      <c r="BN45" s="14"/>
    </row>
    <row r="46" spans="1:66" ht="91.25" customHeight="1" x14ac:dyDescent="0.2">
      <c r="A46" s="13">
        <v>41</v>
      </c>
      <c r="B46" s="14">
        <v>2716</v>
      </c>
      <c r="C46" s="109" t="s">
        <v>172</v>
      </c>
      <c r="D46" s="109" t="s">
        <v>173</v>
      </c>
      <c r="E46" s="109" t="s">
        <v>210</v>
      </c>
      <c r="F46" s="11" t="s">
        <v>463</v>
      </c>
      <c r="G46" s="12" t="s">
        <v>221</v>
      </c>
      <c r="H46" s="8" t="s">
        <v>157</v>
      </c>
      <c r="I46" s="9">
        <v>250</v>
      </c>
      <c r="J46" s="9" t="s">
        <v>139</v>
      </c>
      <c r="K46" s="22"/>
      <c r="L46" s="22"/>
      <c r="M46" s="35"/>
      <c r="N46" s="35"/>
      <c r="O46" s="35"/>
      <c r="P46" s="35"/>
      <c r="Q46" s="35"/>
      <c r="R46" s="34">
        <v>12500</v>
      </c>
      <c r="S46" s="34">
        <f>+R46*I46</f>
        <v>3125000</v>
      </c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34">
        <v>12852</v>
      </c>
      <c r="AE46" s="34">
        <f>+AD46*I46</f>
        <v>3213000</v>
      </c>
      <c r="AF46" s="34">
        <v>15000</v>
      </c>
      <c r="AG46" s="34">
        <f>+AF46*I46</f>
        <v>3750000</v>
      </c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142">
        <f>ROUND((+R46+AD46+AF46)/3,0)</f>
        <v>13451</v>
      </c>
      <c r="BK46" s="142">
        <f t="shared" ref="BK46:BK47" si="23">BJ46*I46</f>
        <v>3362750</v>
      </c>
      <c r="BL46" s="96">
        <f>_xlfn.STDEV.P(S46,AE46,AG46)</f>
        <v>276232.18896830658</v>
      </c>
      <c r="BM46" s="92">
        <f t="shared" ref="BM46:BM47" si="24">(BL46/BK46)</f>
        <v>8.2144729453068638E-2</v>
      </c>
      <c r="BN46" s="14"/>
    </row>
    <row r="47" spans="1:66" ht="93" customHeight="1" x14ac:dyDescent="0.2">
      <c r="A47" s="13">
        <v>42</v>
      </c>
      <c r="B47" s="14">
        <v>2716</v>
      </c>
      <c r="C47" s="109" t="s">
        <v>172</v>
      </c>
      <c r="D47" s="109" t="s">
        <v>173</v>
      </c>
      <c r="E47" s="109" t="s">
        <v>210</v>
      </c>
      <c r="F47" s="11" t="s">
        <v>463</v>
      </c>
      <c r="G47" s="12" t="s">
        <v>221</v>
      </c>
      <c r="H47" s="8" t="s">
        <v>158</v>
      </c>
      <c r="I47" s="9">
        <v>250</v>
      </c>
      <c r="J47" s="9" t="s">
        <v>139</v>
      </c>
      <c r="K47" s="22"/>
      <c r="L47" s="22"/>
      <c r="M47" s="35"/>
      <c r="N47" s="35"/>
      <c r="O47" s="35"/>
      <c r="P47" s="35"/>
      <c r="Q47" s="35"/>
      <c r="R47" s="34">
        <v>18500</v>
      </c>
      <c r="S47" s="34">
        <f>+R47*I47</f>
        <v>4625000</v>
      </c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34">
        <v>20520</v>
      </c>
      <c r="AE47" s="34">
        <f>+AD47*I47</f>
        <v>5130000</v>
      </c>
      <c r="AF47" s="34">
        <v>20000</v>
      </c>
      <c r="AG47" s="34">
        <f>+AF47*I47</f>
        <v>5000000</v>
      </c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142">
        <f>ROUND((+R47+AD47+AF47)/3,0)</f>
        <v>19673</v>
      </c>
      <c r="BK47" s="142">
        <f t="shared" si="23"/>
        <v>4918250</v>
      </c>
      <c r="BL47" s="96">
        <f>_xlfn.STDEV.P(S47,AE47,AG47)</f>
        <v>214100.18423366404</v>
      </c>
      <c r="BM47" s="92">
        <f t="shared" si="24"/>
        <v>4.3531781473829925E-2</v>
      </c>
      <c r="BN47" s="14"/>
    </row>
    <row r="48" spans="1:66" ht="62" customHeight="1" x14ac:dyDescent="0.2">
      <c r="A48" s="13">
        <v>43</v>
      </c>
      <c r="B48" s="13">
        <v>2716</v>
      </c>
      <c r="C48" s="8" t="s">
        <v>172</v>
      </c>
      <c r="D48" s="11" t="s">
        <v>173</v>
      </c>
      <c r="E48" s="11" t="s">
        <v>210</v>
      </c>
      <c r="F48" s="11" t="s">
        <v>463</v>
      </c>
      <c r="G48" s="8" t="s">
        <v>194</v>
      </c>
      <c r="H48" s="8" t="s">
        <v>195</v>
      </c>
      <c r="I48" s="9">
        <v>150</v>
      </c>
      <c r="J48" s="9" t="s">
        <v>139</v>
      </c>
      <c r="K48" s="22"/>
      <c r="L48" s="22"/>
      <c r="M48" s="30">
        <v>4150</v>
      </c>
      <c r="N48" s="30">
        <f t="shared" ref="N48" si="25">M48*I48</f>
        <v>622500</v>
      </c>
      <c r="O48" s="16" t="s">
        <v>146</v>
      </c>
      <c r="P48" s="35"/>
      <c r="Q48" s="35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142">
        <f>+M48</f>
        <v>4150</v>
      </c>
      <c r="BK48" s="142">
        <f>+M48*I48</f>
        <v>622500</v>
      </c>
      <c r="BL48" s="96">
        <f>_xlfn.STDEV.P(N48)</f>
        <v>0</v>
      </c>
      <c r="BM48" s="94">
        <f>(BL48/BK48)</f>
        <v>0</v>
      </c>
      <c r="BN48" s="12" t="s">
        <v>457</v>
      </c>
    </row>
    <row r="49" spans="1:66" s="4" customFormat="1" ht="57.5" customHeight="1" x14ac:dyDescent="0.2">
      <c r="A49" s="13">
        <v>44</v>
      </c>
      <c r="B49" s="13">
        <v>2716</v>
      </c>
      <c r="C49" s="8" t="s">
        <v>172</v>
      </c>
      <c r="D49" s="11" t="s">
        <v>173</v>
      </c>
      <c r="E49" s="11" t="s">
        <v>210</v>
      </c>
      <c r="F49" s="11" t="s">
        <v>463</v>
      </c>
      <c r="G49" s="8" t="s">
        <v>222</v>
      </c>
      <c r="H49" s="8" t="s">
        <v>223</v>
      </c>
      <c r="I49" s="9">
        <v>1</v>
      </c>
      <c r="J49" s="9" t="s">
        <v>139</v>
      </c>
      <c r="K49" s="22"/>
      <c r="L49" s="22"/>
      <c r="M49" s="20"/>
      <c r="N49" s="20"/>
      <c r="O49" s="20"/>
      <c r="P49" s="35"/>
      <c r="Q49" s="35"/>
      <c r="R49" s="30">
        <v>22750</v>
      </c>
      <c r="S49" s="30">
        <f>+R49*I49</f>
        <v>22750</v>
      </c>
      <c r="T49" s="24"/>
      <c r="U49" s="24"/>
      <c r="V49" s="24"/>
      <c r="W49" s="24"/>
      <c r="X49" s="30">
        <v>17000</v>
      </c>
      <c r="Y49" s="30">
        <f>+X49*I49</f>
        <v>17000</v>
      </c>
      <c r="Z49" s="20"/>
      <c r="AA49" s="20"/>
      <c r="AB49" s="20"/>
      <c r="AC49" s="20"/>
      <c r="AD49" s="20"/>
      <c r="AE49" s="20"/>
      <c r="AF49" s="20"/>
      <c r="AG49" s="20"/>
      <c r="AH49" s="30">
        <v>20910</v>
      </c>
      <c r="AI49" s="30">
        <f>+AH49*I49</f>
        <v>20910</v>
      </c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142">
        <f>+(+R49+X49+AH49)/3</f>
        <v>20220</v>
      </c>
      <c r="BK49" s="142">
        <f>+(S49+Y49+AI49)/3</f>
        <v>20220</v>
      </c>
      <c r="BL49" s="97">
        <f>_xlfn.STDEV.P(S49,Y49,AI49)</f>
        <v>2397.5960182371564</v>
      </c>
      <c r="BM49" s="94">
        <f t="shared" ref="BM49:BM51" si="26">(BL49/BK49)</f>
        <v>0.11857547073378617</v>
      </c>
      <c r="BN49" s="12"/>
    </row>
    <row r="50" spans="1:66" ht="56" customHeight="1" x14ac:dyDescent="0.2">
      <c r="A50" s="13">
        <v>45</v>
      </c>
      <c r="B50" s="13">
        <v>2716</v>
      </c>
      <c r="C50" s="8" t="s">
        <v>172</v>
      </c>
      <c r="D50" s="11" t="s">
        <v>173</v>
      </c>
      <c r="E50" s="11" t="s">
        <v>210</v>
      </c>
      <c r="F50" s="11" t="s">
        <v>463</v>
      </c>
      <c r="G50" s="8" t="s">
        <v>224</v>
      </c>
      <c r="H50" s="8" t="s">
        <v>225</v>
      </c>
      <c r="I50" s="9">
        <v>1</v>
      </c>
      <c r="J50" s="9" t="s">
        <v>139</v>
      </c>
      <c r="K50" s="13">
        <v>45</v>
      </c>
      <c r="L50" s="13" t="s">
        <v>200</v>
      </c>
      <c r="M50" s="30">
        <v>1364684</v>
      </c>
      <c r="N50" s="30">
        <f>+M50*I50</f>
        <v>1364684</v>
      </c>
      <c r="O50" s="16" t="s">
        <v>140</v>
      </c>
      <c r="P50" s="35"/>
      <c r="Q50" s="35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142">
        <f>+M50</f>
        <v>1364684</v>
      </c>
      <c r="BK50" s="142">
        <f>+M50*I50</f>
        <v>1364684</v>
      </c>
      <c r="BL50" s="96">
        <f>_xlfn.STDEV.P(N50)</f>
        <v>0</v>
      </c>
      <c r="BM50" s="94">
        <f t="shared" si="26"/>
        <v>0</v>
      </c>
      <c r="BN50" s="12" t="s">
        <v>457</v>
      </c>
    </row>
    <row r="51" spans="1:66" ht="144" x14ac:dyDescent="0.2">
      <c r="A51" s="13">
        <v>46</v>
      </c>
      <c r="B51" s="13">
        <v>2716</v>
      </c>
      <c r="C51" s="8" t="s">
        <v>172</v>
      </c>
      <c r="D51" s="11" t="s">
        <v>173</v>
      </c>
      <c r="E51" s="11" t="s">
        <v>210</v>
      </c>
      <c r="F51" s="11" t="s">
        <v>463</v>
      </c>
      <c r="G51" s="8" t="s">
        <v>202</v>
      </c>
      <c r="H51" s="8" t="s">
        <v>226</v>
      </c>
      <c r="I51" s="23">
        <v>1</v>
      </c>
      <c r="J51" s="23"/>
      <c r="K51" s="13">
        <v>3</v>
      </c>
      <c r="L51" s="13" t="s">
        <v>162</v>
      </c>
      <c r="M51" s="20"/>
      <c r="N51" s="20"/>
      <c r="O51" s="20"/>
      <c r="P51" s="30">
        <v>5860000</v>
      </c>
      <c r="Q51" s="30">
        <f>P51*K51</f>
        <v>17580000</v>
      </c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142">
        <f>+P51</f>
        <v>5860000</v>
      </c>
      <c r="BK51" s="142">
        <f>+P51*K51</f>
        <v>17580000</v>
      </c>
      <c r="BL51" s="96">
        <f>_xlfn.STDEV.P(P51)</f>
        <v>0</v>
      </c>
      <c r="BM51" s="94">
        <f t="shared" si="26"/>
        <v>0</v>
      </c>
      <c r="BN51" s="12" t="s">
        <v>457</v>
      </c>
    </row>
    <row r="52" spans="1:66" ht="160" x14ac:dyDescent="0.2">
      <c r="A52" s="13">
        <v>47</v>
      </c>
      <c r="B52" s="13">
        <v>2716</v>
      </c>
      <c r="C52" s="8" t="s">
        <v>172</v>
      </c>
      <c r="D52" s="11" t="s">
        <v>173</v>
      </c>
      <c r="E52" s="11" t="s">
        <v>210</v>
      </c>
      <c r="F52" s="11" t="s">
        <v>464</v>
      </c>
      <c r="G52" s="8" t="s">
        <v>227</v>
      </c>
      <c r="H52" s="8" t="s">
        <v>228</v>
      </c>
      <c r="I52" s="23">
        <v>1</v>
      </c>
      <c r="J52" s="23"/>
      <c r="K52" s="13">
        <v>1</v>
      </c>
      <c r="L52" s="13" t="s">
        <v>229</v>
      </c>
      <c r="M52" s="20"/>
      <c r="N52" s="20"/>
      <c r="O52" s="20"/>
      <c r="P52" s="37"/>
      <c r="Q52" s="35"/>
      <c r="R52" s="30">
        <v>2470000</v>
      </c>
      <c r="S52" s="30">
        <f>+R52*K52</f>
        <v>2470000</v>
      </c>
      <c r="T52" s="20"/>
      <c r="U52" s="20"/>
      <c r="V52" s="20"/>
      <c r="W52" s="20"/>
      <c r="X52" s="20"/>
      <c r="Y52" s="20"/>
      <c r="Z52" s="20"/>
      <c r="AA52" s="20"/>
      <c r="AB52" s="30">
        <v>5910000</v>
      </c>
      <c r="AC52" s="30">
        <f>+AB52*K52</f>
        <v>5910000</v>
      </c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30">
        <v>6000000</v>
      </c>
      <c r="AS52" s="30">
        <f>+AR52*K52</f>
        <v>6000000</v>
      </c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142">
        <f>+(AB52+AR52)/2</f>
        <v>5955000</v>
      </c>
      <c r="BK52" s="142">
        <f>+(AC52+AS52)/2</f>
        <v>5955000</v>
      </c>
      <c r="BL52" s="96">
        <f>_xlfn.STDEV.P(AC52,AS52)</f>
        <v>45000</v>
      </c>
      <c r="BM52" s="93">
        <f t="shared" ref="BM52" si="27">(BL52/BK52)</f>
        <v>7.556675062972292E-3</v>
      </c>
      <c r="BN52" s="12" t="s">
        <v>458</v>
      </c>
    </row>
    <row r="53" spans="1:66" ht="90" customHeight="1" x14ac:dyDescent="0.2">
      <c r="A53" s="13">
        <v>48</v>
      </c>
      <c r="B53" s="13">
        <v>2716</v>
      </c>
      <c r="C53" s="8" t="s">
        <v>172</v>
      </c>
      <c r="D53" s="11" t="s">
        <v>173</v>
      </c>
      <c r="E53" s="11" t="s">
        <v>210</v>
      </c>
      <c r="F53" s="11" t="s">
        <v>464</v>
      </c>
      <c r="G53" s="8" t="s">
        <v>182</v>
      </c>
      <c r="H53" s="8" t="s">
        <v>183</v>
      </c>
      <c r="I53" s="9">
        <v>1</v>
      </c>
      <c r="J53" s="9" t="s">
        <v>139</v>
      </c>
      <c r="K53" s="22"/>
      <c r="L53" s="22"/>
      <c r="M53" s="30">
        <v>927848</v>
      </c>
      <c r="N53" s="30">
        <f>M53*I53</f>
        <v>927848</v>
      </c>
      <c r="O53" s="16" t="s">
        <v>140</v>
      </c>
      <c r="P53" s="37"/>
      <c r="Q53" s="35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142">
        <f>+M53</f>
        <v>927848</v>
      </c>
      <c r="BK53" s="142">
        <f>+M53*I53</f>
        <v>927848</v>
      </c>
      <c r="BL53" s="96">
        <f>_xlfn.STDEV.P(N53)</f>
        <v>0</v>
      </c>
      <c r="BM53" s="95">
        <f t="shared" ref="BM53:BM54" si="28">(BL53/BK53)</f>
        <v>0</v>
      </c>
      <c r="BN53" s="12" t="s">
        <v>457</v>
      </c>
    </row>
    <row r="54" spans="1:66" ht="160" x14ac:dyDescent="0.2">
      <c r="A54" s="13">
        <v>49</v>
      </c>
      <c r="B54" s="13">
        <v>2716</v>
      </c>
      <c r="C54" s="8" t="s">
        <v>172</v>
      </c>
      <c r="D54" s="11" t="s">
        <v>173</v>
      </c>
      <c r="E54" s="11" t="s">
        <v>210</v>
      </c>
      <c r="F54" s="11" t="s">
        <v>464</v>
      </c>
      <c r="G54" s="8" t="s">
        <v>230</v>
      </c>
      <c r="H54" s="8" t="s">
        <v>231</v>
      </c>
      <c r="I54" s="9">
        <v>150</v>
      </c>
      <c r="J54" s="9" t="s">
        <v>139</v>
      </c>
      <c r="K54" s="22"/>
      <c r="L54" s="22"/>
      <c r="M54" s="20"/>
      <c r="N54" s="20"/>
      <c r="O54" s="20"/>
      <c r="P54" s="37"/>
      <c r="Q54" s="35"/>
      <c r="R54" s="30">
        <v>36400</v>
      </c>
      <c r="S54" s="30">
        <f>+R54*I54</f>
        <v>5460000</v>
      </c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30">
        <v>28700</v>
      </c>
      <c r="BI54" s="30">
        <f>BH54*I54</f>
        <v>4305000</v>
      </c>
      <c r="BJ54" s="142">
        <f>(R54+BH54)/2</f>
        <v>32550</v>
      </c>
      <c r="BK54" s="142">
        <f>+(S54+BI54)/2</f>
        <v>4882500</v>
      </c>
      <c r="BL54" s="96">
        <f>_xlfn.STDEV.P(S54,BI54)</f>
        <v>577500</v>
      </c>
      <c r="BM54" s="93">
        <f t="shared" si="28"/>
        <v>0.11827956989247312</v>
      </c>
      <c r="BN54" s="12" t="s">
        <v>458</v>
      </c>
    </row>
    <row r="55" spans="1:66" ht="257" customHeight="1" x14ac:dyDescent="0.2">
      <c r="A55" s="13">
        <v>50</v>
      </c>
      <c r="B55" s="13">
        <v>2716</v>
      </c>
      <c r="C55" s="8" t="s">
        <v>172</v>
      </c>
      <c r="D55" s="11" t="s">
        <v>173</v>
      </c>
      <c r="E55" s="11" t="s">
        <v>210</v>
      </c>
      <c r="F55" s="11" t="s">
        <v>464</v>
      </c>
      <c r="G55" s="8" t="s">
        <v>232</v>
      </c>
      <c r="H55" s="8" t="s">
        <v>233</v>
      </c>
      <c r="I55" s="9">
        <v>4</v>
      </c>
      <c r="J55" s="9" t="s">
        <v>139</v>
      </c>
      <c r="K55" s="22"/>
      <c r="L55" s="22"/>
      <c r="M55" s="30">
        <v>1883484</v>
      </c>
      <c r="N55" s="30">
        <f>M55*I55</f>
        <v>7533936</v>
      </c>
      <c r="O55" s="16" t="s">
        <v>234</v>
      </c>
      <c r="P55" s="37"/>
      <c r="Q55" s="35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142">
        <f>+M55</f>
        <v>1883484</v>
      </c>
      <c r="BK55" s="142">
        <f>+M55*I55</f>
        <v>7533936</v>
      </c>
      <c r="BL55" s="96">
        <f>_xlfn.STDEV.P(N55)</f>
        <v>0</v>
      </c>
      <c r="BM55" s="94">
        <f>(BL55/BK55)</f>
        <v>0</v>
      </c>
      <c r="BN55" s="12" t="s">
        <v>457</v>
      </c>
    </row>
    <row r="56" spans="1:66" ht="99.5" customHeight="1" x14ac:dyDescent="0.2">
      <c r="A56" s="13">
        <v>51</v>
      </c>
      <c r="B56" s="13">
        <v>2716</v>
      </c>
      <c r="C56" s="8" t="s">
        <v>172</v>
      </c>
      <c r="D56" s="11" t="s">
        <v>173</v>
      </c>
      <c r="E56" s="11" t="s">
        <v>210</v>
      </c>
      <c r="F56" s="11" t="s">
        <v>464</v>
      </c>
      <c r="G56" s="8" t="s">
        <v>235</v>
      </c>
      <c r="H56" s="8" t="s">
        <v>157</v>
      </c>
      <c r="I56" s="9">
        <v>150</v>
      </c>
      <c r="J56" s="9" t="s">
        <v>139</v>
      </c>
      <c r="K56" s="22"/>
      <c r="L56" s="22"/>
      <c r="M56" s="20"/>
      <c r="N56" s="20"/>
      <c r="O56" s="20"/>
      <c r="P56" s="35"/>
      <c r="Q56" s="35"/>
      <c r="R56" s="34">
        <v>12500</v>
      </c>
      <c r="S56" s="34">
        <f>+R56*I56</f>
        <v>1875000</v>
      </c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34">
        <v>12852</v>
      </c>
      <c r="AE56" s="34">
        <f>+AD56*I56</f>
        <v>1927800</v>
      </c>
      <c r="AF56" s="34">
        <v>15000</v>
      </c>
      <c r="AG56" s="34">
        <f>+AF56*I56</f>
        <v>2250000</v>
      </c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142">
        <f>ROUND((+R56+AD56+AF56)/3,0)</f>
        <v>13451</v>
      </c>
      <c r="BK56" s="142">
        <f>BJ56*I56</f>
        <v>2017650</v>
      </c>
      <c r="BL56" s="96">
        <f>_xlfn.STDEV.P(S56,AE56,AG56)</f>
        <v>165739.31338098392</v>
      </c>
      <c r="BM56" s="92">
        <f t="shared" ref="BM56" si="29">(BL56/BK56)</f>
        <v>8.2144729453068624E-2</v>
      </c>
      <c r="BN56" s="14"/>
    </row>
    <row r="57" spans="1:66" ht="160" x14ac:dyDescent="0.2">
      <c r="A57" s="13">
        <v>52</v>
      </c>
      <c r="B57" s="13">
        <v>2716</v>
      </c>
      <c r="C57" s="8" t="s">
        <v>172</v>
      </c>
      <c r="D57" s="11" t="s">
        <v>173</v>
      </c>
      <c r="E57" s="11" t="s">
        <v>210</v>
      </c>
      <c r="F57" s="11" t="s">
        <v>464</v>
      </c>
      <c r="G57" s="8" t="s">
        <v>184</v>
      </c>
      <c r="H57" s="8" t="s">
        <v>185</v>
      </c>
      <c r="I57" s="9">
        <v>150</v>
      </c>
      <c r="J57" s="9" t="s">
        <v>139</v>
      </c>
      <c r="K57" s="22"/>
      <c r="L57" s="22"/>
      <c r="M57" s="30">
        <v>21102</v>
      </c>
      <c r="N57" s="30">
        <f>M57*I57</f>
        <v>3165300</v>
      </c>
      <c r="O57" s="16" t="s">
        <v>186</v>
      </c>
      <c r="P57" s="37"/>
      <c r="Q57" s="35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142">
        <f>+M57</f>
        <v>21102</v>
      </c>
      <c r="BK57" s="142">
        <f>+M57*I57</f>
        <v>3165300</v>
      </c>
      <c r="BL57" s="96">
        <f>_xlfn.STDEV.P(N57)</f>
        <v>0</v>
      </c>
      <c r="BM57" s="94">
        <f>(BL57/BK57)</f>
        <v>0</v>
      </c>
      <c r="BN57" s="12" t="s">
        <v>457</v>
      </c>
    </row>
    <row r="58" spans="1:66" ht="93" customHeight="1" x14ac:dyDescent="0.2">
      <c r="A58" s="13">
        <v>53</v>
      </c>
      <c r="B58" s="13">
        <v>2716</v>
      </c>
      <c r="C58" s="8" t="s">
        <v>172</v>
      </c>
      <c r="D58" s="11" t="s">
        <v>173</v>
      </c>
      <c r="E58" s="11" t="s">
        <v>210</v>
      </c>
      <c r="F58" s="11" t="s">
        <v>464</v>
      </c>
      <c r="G58" s="8" t="s">
        <v>236</v>
      </c>
      <c r="H58" s="8" t="s">
        <v>158</v>
      </c>
      <c r="I58" s="9">
        <v>150</v>
      </c>
      <c r="J58" s="9" t="s">
        <v>139</v>
      </c>
      <c r="K58" s="22"/>
      <c r="L58" s="22"/>
      <c r="M58" s="20"/>
      <c r="N58" s="20"/>
      <c r="O58" s="20"/>
      <c r="P58" s="35"/>
      <c r="Q58" s="35"/>
      <c r="R58" s="34">
        <v>18500</v>
      </c>
      <c r="S58" s="34">
        <f>+R58*I58</f>
        <v>2775000</v>
      </c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34">
        <v>20520</v>
      </c>
      <c r="AE58" s="34">
        <f>+AD58*I58</f>
        <v>3078000</v>
      </c>
      <c r="AF58" s="34">
        <v>20000</v>
      </c>
      <c r="AG58" s="34">
        <f>+AF58*I58</f>
        <v>3000000</v>
      </c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142">
        <f>ROUND((+R58+AD58+AF58)/3,0)</f>
        <v>19673</v>
      </c>
      <c r="BK58" s="142">
        <f>BJ58*I58</f>
        <v>2950950</v>
      </c>
      <c r="BL58" s="96">
        <f>_xlfn.STDEV.P(N58,AE58,AG58)</f>
        <v>39000</v>
      </c>
      <c r="BM58" s="92">
        <f t="shared" ref="BM58:BM59" si="30">(BL58/BK58)</f>
        <v>1.3216082956336096E-2</v>
      </c>
      <c r="BN58" s="14"/>
    </row>
    <row r="59" spans="1:66" ht="160" x14ac:dyDescent="0.2">
      <c r="A59" s="13">
        <v>54</v>
      </c>
      <c r="B59" s="13">
        <v>2716</v>
      </c>
      <c r="C59" s="8" t="s">
        <v>172</v>
      </c>
      <c r="D59" s="11" t="s">
        <v>173</v>
      </c>
      <c r="E59" s="11" t="s">
        <v>210</v>
      </c>
      <c r="F59" s="11" t="s">
        <v>464</v>
      </c>
      <c r="G59" s="8" t="s">
        <v>237</v>
      </c>
      <c r="H59" s="8" t="s">
        <v>238</v>
      </c>
      <c r="I59" s="9">
        <v>5</v>
      </c>
      <c r="J59" s="9" t="s">
        <v>139</v>
      </c>
      <c r="K59" s="13">
        <v>2</v>
      </c>
      <c r="L59" s="13" t="s">
        <v>178</v>
      </c>
      <c r="M59" s="20"/>
      <c r="N59" s="20"/>
      <c r="O59" s="20"/>
      <c r="P59" s="37"/>
      <c r="Q59" s="37"/>
      <c r="R59" s="30">
        <v>110000</v>
      </c>
      <c r="S59" s="30">
        <f>+R59*I59</f>
        <v>550000</v>
      </c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30">
        <v>190400</v>
      </c>
      <c r="AU59" s="30">
        <f>+AT59*I59</f>
        <v>952000</v>
      </c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30">
        <v>95000</v>
      </c>
      <c r="BI59" s="30">
        <f>BH59*I59</f>
        <v>475000</v>
      </c>
      <c r="BJ59" s="142">
        <f>ROUND((+R59+BH59)/2,0)</f>
        <v>102500</v>
      </c>
      <c r="BK59" s="142">
        <f>ROUND((S59+BI59)/2,0)</f>
        <v>512500</v>
      </c>
      <c r="BL59" s="96">
        <f>_xlfn.STDEV.P(S59,BI59)</f>
        <v>37500</v>
      </c>
      <c r="BM59" s="94">
        <f t="shared" si="30"/>
        <v>7.3170731707317069E-2</v>
      </c>
      <c r="BN59" s="14" t="s">
        <v>441</v>
      </c>
    </row>
    <row r="60" spans="1:66" ht="158" customHeight="1" x14ac:dyDescent="0.2">
      <c r="A60" s="13">
        <v>55</v>
      </c>
      <c r="B60" s="18">
        <v>2716</v>
      </c>
      <c r="C60" s="8" t="s">
        <v>172</v>
      </c>
      <c r="D60" s="11" t="s">
        <v>173</v>
      </c>
      <c r="E60" s="11" t="s">
        <v>210</v>
      </c>
      <c r="F60" s="11" t="s">
        <v>464</v>
      </c>
      <c r="G60" s="8" t="s">
        <v>239</v>
      </c>
      <c r="H60" s="8" t="s">
        <v>240</v>
      </c>
      <c r="I60" s="9">
        <v>1</v>
      </c>
      <c r="J60" s="9" t="s">
        <v>139</v>
      </c>
      <c r="K60" s="22"/>
      <c r="L60" s="22"/>
      <c r="M60" s="30">
        <v>3570445</v>
      </c>
      <c r="N60" s="30">
        <f>M60*I60</f>
        <v>3570445</v>
      </c>
      <c r="O60" s="16" t="s">
        <v>140</v>
      </c>
      <c r="P60" s="37"/>
      <c r="Q60" s="35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142">
        <f>+M60</f>
        <v>3570445</v>
      </c>
      <c r="BK60" s="142">
        <f>+M60*I60</f>
        <v>3570445</v>
      </c>
      <c r="BL60" s="96">
        <f>_xlfn.STDEV.P(N60)</f>
        <v>0</v>
      </c>
      <c r="BM60" s="94">
        <f>(BL60/BK60)</f>
        <v>0</v>
      </c>
      <c r="BN60" s="12" t="s">
        <v>457</v>
      </c>
    </row>
    <row r="61" spans="1:66" ht="160" x14ac:dyDescent="0.2">
      <c r="A61" s="13">
        <v>56</v>
      </c>
      <c r="B61" s="18">
        <v>2716</v>
      </c>
      <c r="C61" s="8" t="s">
        <v>172</v>
      </c>
      <c r="D61" s="11" t="s">
        <v>173</v>
      </c>
      <c r="E61" s="11" t="s">
        <v>210</v>
      </c>
      <c r="F61" s="11" t="s">
        <v>464</v>
      </c>
      <c r="G61" s="8" t="s">
        <v>241</v>
      </c>
      <c r="H61" s="8" t="s">
        <v>242</v>
      </c>
      <c r="I61" s="9">
        <v>1</v>
      </c>
      <c r="J61" s="9" t="s">
        <v>139</v>
      </c>
      <c r="K61" s="22"/>
      <c r="L61" s="22"/>
      <c r="M61" s="20"/>
      <c r="N61" s="20"/>
      <c r="O61" s="20"/>
      <c r="P61" s="37"/>
      <c r="Q61" s="35"/>
      <c r="R61" s="30">
        <v>1200000</v>
      </c>
      <c r="S61" s="30">
        <f>+R61*I61</f>
        <v>1200000</v>
      </c>
      <c r="T61" s="20"/>
      <c r="U61" s="20"/>
      <c r="V61" s="20"/>
      <c r="W61" s="20"/>
      <c r="X61" s="20"/>
      <c r="Y61" s="20"/>
      <c r="Z61" s="30">
        <v>400000</v>
      </c>
      <c r="AA61" s="30">
        <f>+Z61*I61</f>
        <v>400000</v>
      </c>
      <c r="AB61" s="30">
        <v>450000</v>
      </c>
      <c r="AC61" s="30">
        <f>+AB61*I61</f>
        <v>450000</v>
      </c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142">
        <f>+(Z61+AB61)/2</f>
        <v>425000</v>
      </c>
      <c r="BK61" s="142">
        <f>+(AA61+AC61)/2</f>
        <v>425000</v>
      </c>
      <c r="BL61" s="96">
        <f>_xlfn.STDEV.P(AA61,AC61)</f>
        <v>25000</v>
      </c>
      <c r="BM61" s="93">
        <f t="shared" ref="BM61" si="31">(BL61/BK61)</f>
        <v>5.8823529411764705E-2</v>
      </c>
      <c r="BN61" s="12" t="s">
        <v>458</v>
      </c>
    </row>
    <row r="62" spans="1:66" ht="71" customHeight="1" x14ac:dyDescent="0.2">
      <c r="A62" s="13">
        <v>57</v>
      </c>
      <c r="B62" s="18">
        <v>2716</v>
      </c>
      <c r="C62" s="8" t="s">
        <v>172</v>
      </c>
      <c r="D62" s="11" t="s">
        <v>173</v>
      </c>
      <c r="E62" s="11" t="s">
        <v>210</v>
      </c>
      <c r="F62" s="11" t="s">
        <v>464</v>
      </c>
      <c r="G62" s="8" t="s">
        <v>224</v>
      </c>
      <c r="H62" s="8" t="s">
        <v>225</v>
      </c>
      <c r="I62" s="9">
        <v>1</v>
      </c>
      <c r="J62" s="9" t="s">
        <v>139</v>
      </c>
      <c r="K62" s="13">
        <v>45</v>
      </c>
      <c r="L62" s="13" t="s">
        <v>243</v>
      </c>
      <c r="M62" s="30">
        <v>1364684</v>
      </c>
      <c r="N62" s="30">
        <f>+M62*I62</f>
        <v>1364684</v>
      </c>
      <c r="O62" s="16" t="s">
        <v>140</v>
      </c>
      <c r="P62" s="37"/>
      <c r="Q62" s="35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142">
        <f t="shared" ref="BJ62:BJ68" si="32">+M62</f>
        <v>1364684</v>
      </c>
      <c r="BK62" s="142">
        <f t="shared" ref="BK62:BK68" si="33">+M62*I62</f>
        <v>1364684</v>
      </c>
      <c r="BL62" s="96">
        <f t="shared" ref="BL62:BL68" si="34">_xlfn.STDEV.P(N62)</f>
        <v>0</v>
      </c>
      <c r="BM62" s="94">
        <f>(BL62/BK62)</f>
        <v>0</v>
      </c>
      <c r="BN62" s="12" t="s">
        <v>457</v>
      </c>
    </row>
    <row r="63" spans="1:66" ht="59" customHeight="1" x14ac:dyDescent="0.2">
      <c r="A63" s="13">
        <v>58</v>
      </c>
      <c r="B63" s="13">
        <v>2716</v>
      </c>
      <c r="C63" s="8" t="s">
        <v>172</v>
      </c>
      <c r="D63" s="11" t="s">
        <v>173</v>
      </c>
      <c r="E63" s="11" t="s">
        <v>210</v>
      </c>
      <c r="F63" s="11" t="s">
        <v>464</v>
      </c>
      <c r="G63" s="8" t="s">
        <v>244</v>
      </c>
      <c r="H63" s="8" t="s">
        <v>245</v>
      </c>
      <c r="I63" s="9">
        <v>1</v>
      </c>
      <c r="J63" s="9" t="s">
        <v>139</v>
      </c>
      <c r="K63" s="13">
        <v>45</v>
      </c>
      <c r="L63" s="13" t="s">
        <v>243</v>
      </c>
      <c r="M63" s="30">
        <v>1861160</v>
      </c>
      <c r="N63" s="30">
        <f>+M63*I63</f>
        <v>1861160</v>
      </c>
      <c r="O63" s="16" t="s">
        <v>140</v>
      </c>
      <c r="P63" s="37"/>
      <c r="Q63" s="35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142">
        <f t="shared" si="32"/>
        <v>1861160</v>
      </c>
      <c r="BK63" s="142">
        <f t="shared" si="33"/>
        <v>1861160</v>
      </c>
      <c r="BL63" s="96">
        <f t="shared" si="34"/>
        <v>0</v>
      </c>
      <c r="BM63" s="94">
        <f t="shared" ref="BM63:BM65" si="35">(BL63/BK63)</f>
        <v>0</v>
      </c>
      <c r="BN63" s="12" t="s">
        <v>457</v>
      </c>
    </row>
    <row r="64" spans="1:66" ht="41" customHeight="1" x14ac:dyDescent="0.2">
      <c r="A64" s="13">
        <v>59</v>
      </c>
      <c r="B64" s="13">
        <v>2716</v>
      </c>
      <c r="C64" s="8" t="s">
        <v>172</v>
      </c>
      <c r="D64" s="11" t="s">
        <v>173</v>
      </c>
      <c r="E64" s="11" t="s">
        <v>210</v>
      </c>
      <c r="F64" s="11" t="s">
        <v>464</v>
      </c>
      <c r="G64" s="8" t="s">
        <v>217</v>
      </c>
      <c r="H64" s="8" t="s">
        <v>218</v>
      </c>
      <c r="I64" s="9">
        <v>1</v>
      </c>
      <c r="J64" s="9" t="s">
        <v>139</v>
      </c>
      <c r="K64" s="22"/>
      <c r="L64" s="22"/>
      <c r="M64" s="30">
        <v>42118</v>
      </c>
      <c r="N64" s="30">
        <f>M64*I64</f>
        <v>42118</v>
      </c>
      <c r="O64" s="16" t="s">
        <v>149</v>
      </c>
      <c r="P64" s="37"/>
      <c r="Q64" s="35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142">
        <f t="shared" si="32"/>
        <v>42118</v>
      </c>
      <c r="BK64" s="142">
        <f t="shared" si="33"/>
        <v>42118</v>
      </c>
      <c r="BL64" s="96">
        <f t="shared" si="34"/>
        <v>0</v>
      </c>
      <c r="BM64" s="94">
        <f t="shared" si="35"/>
        <v>0</v>
      </c>
      <c r="BN64" s="12" t="s">
        <v>457</v>
      </c>
    </row>
    <row r="65" spans="1:66" ht="38" customHeight="1" x14ac:dyDescent="0.2">
      <c r="A65" s="13">
        <v>60</v>
      </c>
      <c r="B65" s="13">
        <v>2716</v>
      </c>
      <c r="C65" s="8" t="s">
        <v>172</v>
      </c>
      <c r="D65" s="11" t="s">
        <v>173</v>
      </c>
      <c r="E65" s="11" t="s">
        <v>210</v>
      </c>
      <c r="F65" s="11" t="s">
        <v>464</v>
      </c>
      <c r="G65" s="8" t="s">
        <v>219</v>
      </c>
      <c r="H65" s="8" t="s">
        <v>220</v>
      </c>
      <c r="I65" s="9">
        <v>2</v>
      </c>
      <c r="J65" s="9" t="s">
        <v>139</v>
      </c>
      <c r="K65" s="22"/>
      <c r="L65" s="22"/>
      <c r="M65" s="30">
        <v>20700</v>
      </c>
      <c r="N65" s="30">
        <f>M65*I65</f>
        <v>41400</v>
      </c>
      <c r="O65" s="16" t="s">
        <v>149</v>
      </c>
      <c r="P65" s="37"/>
      <c r="Q65" s="35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142">
        <f t="shared" si="32"/>
        <v>20700</v>
      </c>
      <c r="BK65" s="142">
        <f t="shared" si="33"/>
        <v>41400</v>
      </c>
      <c r="BL65" s="96">
        <f t="shared" si="34"/>
        <v>0</v>
      </c>
      <c r="BM65" s="94">
        <f t="shared" si="35"/>
        <v>0</v>
      </c>
      <c r="BN65" s="12" t="s">
        <v>457</v>
      </c>
    </row>
    <row r="66" spans="1:66" ht="94" customHeight="1" x14ac:dyDescent="0.2">
      <c r="A66" s="13">
        <v>61</v>
      </c>
      <c r="B66" s="13">
        <v>2716</v>
      </c>
      <c r="C66" s="8" t="s">
        <v>172</v>
      </c>
      <c r="D66" s="11" t="s">
        <v>173</v>
      </c>
      <c r="E66" s="11" t="s">
        <v>210</v>
      </c>
      <c r="F66" s="11" t="s">
        <v>464</v>
      </c>
      <c r="G66" s="8" t="s">
        <v>180</v>
      </c>
      <c r="H66" s="8" t="s">
        <v>181</v>
      </c>
      <c r="I66" s="9">
        <v>150</v>
      </c>
      <c r="J66" s="9" t="s">
        <v>139</v>
      </c>
      <c r="K66" s="22"/>
      <c r="L66" s="22"/>
      <c r="M66" s="30">
        <v>19417</v>
      </c>
      <c r="N66" s="30">
        <f>M66*I66</f>
        <v>2912550</v>
      </c>
      <c r="O66" s="16" t="s">
        <v>140</v>
      </c>
      <c r="P66" s="37"/>
      <c r="Q66" s="35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142">
        <f t="shared" si="32"/>
        <v>19417</v>
      </c>
      <c r="BK66" s="142">
        <f t="shared" si="33"/>
        <v>2912550</v>
      </c>
      <c r="BL66" s="96">
        <f t="shared" si="34"/>
        <v>0</v>
      </c>
      <c r="BM66" s="94">
        <f>(BL66/BK66)</f>
        <v>0</v>
      </c>
      <c r="BN66" s="12" t="s">
        <v>457</v>
      </c>
    </row>
    <row r="67" spans="1:66" ht="55" customHeight="1" x14ac:dyDescent="0.2">
      <c r="A67" s="13">
        <v>62</v>
      </c>
      <c r="B67" s="13">
        <v>2716</v>
      </c>
      <c r="C67" s="8" t="s">
        <v>172</v>
      </c>
      <c r="D67" s="11" t="s">
        <v>173</v>
      </c>
      <c r="E67" s="11" t="s">
        <v>210</v>
      </c>
      <c r="F67" s="11" t="s">
        <v>464</v>
      </c>
      <c r="G67" s="8" t="s">
        <v>144</v>
      </c>
      <c r="H67" s="8" t="s">
        <v>214</v>
      </c>
      <c r="I67" s="9">
        <v>150</v>
      </c>
      <c r="J67" s="9" t="s">
        <v>139</v>
      </c>
      <c r="K67" s="22"/>
      <c r="L67" s="22"/>
      <c r="M67" s="30">
        <v>3380</v>
      </c>
      <c r="N67" s="30">
        <f>M67*I67</f>
        <v>507000</v>
      </c>
      <c r="O67" s="100" t="s">
        <v>146</v>
      </c>
      <c r="P67" s="37"/>
      <c r="Q67" s="35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142">
        <f t="shared" si="32"/>
        <v>3380</v>
      </c>
      <c r="BK67" s="142">
        <f t="shared" si="33"/>
        <v>507000</v>
      </c>
      <c r="BL67" s="96">
        <f t="shared" si="34"/>
        <v>0</v>
      </c>
      <c r="BM67" s="94">
        <f t="shared" ref="BM67" si="36">(BL67/BK67)</f>
        <v>0</v>
      </c>
      <c r="BN67" s="12" t="s">
        <v>457</v>
      </c>
    </row>
    <row r="68" spans="1:66" ht="55" customHeight="1" x14ac:dyDescent="0.2">
      <c r="A68" s="13">
        <v>63</v>
      </c>
      <c r="B68" s="13">
        <v>2716</v>
      </c>
      <c r="C68" s="8" t="s">
        <v>172</v>
      </c>
      <c r="D68" s="11" t="s">
        <v>173</v>
      </c>
      <c r="E68" s="11" t="s">
        <v>210</v>
      </c>
      <c r="F68" s="11" t="s">
        <v>464</v>
      </c>
      <c r="G68" s="8" t="s">
        <v>194</v>
      </c>
      <c r="H68" s="8" t="s">
        <v>195</v>
      </c>
      <c r="I68" s="9">
        <v>150</v>
      </c>
      <c r="J68" s="9" t="s">
        <v>139</v>
      </c>
      <c r="K68" s="22"/>
      <c r="L68" s="22"/>
      <c r="M68" s="30">
        <v>4150</v>
      </c>
      <c r="N68" s="30">
        <f t="shared" ref="N68" si="37">M68*I68</f>
        <v>622500</v>
      </c>
      <c r="O68" s="16" t="s">
        <v>146</v>
      </c>
      <c r="P68" s="37"/>
      <c r="Q68" s="35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142">
        <f t="shared" si="32"/>
        <v>4150</v>
      </c>
      <c r="BK68" s="142">
        <f t="shared" si="33"/>
        <v>622500</v>
      </c>
      <c r="BL68" s="96">
        <f t="shared" si="34"/>
        <v>0</v>
      </c>
      <c r="BM68" s="94">
        <f>(BL68/BK68)</f>
        <v>0</v>
      </c>
      <c r="BN68" s="12" t="s">
        <v>457</v>
      </c>
    </row>
    <row r="69" spans="1:66" s="4" customFormat="1" ht="55.25" customHeight="1" x14ac:dyDescent="0.2">
      <c r="A69" s="13">
        <v>64</v>
      </c>
      <c r="B69" s="13">
        <v>2716</v>
      </c>
      <c r="C69" s="8" t="s">
        <v>172</v>
      </c>
      <c r="D69" s="11" t="s">
        <v>173</v>
      </c>
      <c r="E69" s="11" t="s">
        <v>210</v>
      </c>
      <c r="F69" s="11" t="s">
        <v>464</v>
      </c>
      <c r="G69" s="8" t="s">
        <v>202</v>
      </c>
      <c r="H69" s="8" t="s">
        <v>246</v>
      </c>
      <c r="I69" s="9">
        <v>1</v>
      </c>
      <c r="J69" s="9" t="s">
        <v>139</v>
      </c>
      <c r="K69" s="13">
        <v>4</v>
      </c>
      <c r="L69" s="13" t="s">
        <v>178</v>
      </c>
      <c r="M69" s="20"/>
      <c r="N69" s="20"/>
      <c r="O69" s="20"/>
      <c r="P69" s="36">
        <v>100000</v>
      </c>
      <c r="Q69" s="36">
        <f>P69*K69</f>
        <v>400000</v>
      </c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142">
        <f>+P69</f>
        <v>100000</v>
      </c>
      <c r="BK69" s="142">
        <f>+BJ69*K69</f>
        <v>400000</v>
      </c>
      <c r="BL69" s="96">
        <f>_xlfn.STDEV.P(P69)</f>
        <v>0</v>
      </c>
      <c r="BM69" s="94">
        <f t="shared" ref="BM69:BM71" si="38">(BL69/BK69)</f>
        <v>0</v>
      </c>
      <c r="BN69" s="12" t="s">
        <v>457</v>
      </c>
    </row>
    <row r="70" spans="1:66" ht="56" customHeight="1" x14ac:dyDescent="0.2">
      <c r="A70" s="13">
        <v>65</v>
      </c>
      <c r="B70" s="13">
        <v>2716</v>
      </c>
      <c r="C70" s="8" t="s">
        <v>172</v>
      </c>
      <c r="D70" s="11" t="s">
        <v>173</v>
      </c>
      <c r="E70" s="11" t="s">
        <v>210</v>
      </c>
      <c r="F70" s="11" t="s">
        <v>464</v>
      </c>
      <c r="G70" s="8" t="s">
        <v>247</v>
      </c>
      <c r="H70" s="8" t="s">
        <v>248</v>
      </c>
      <c r="I70" s="9">
        <v>1</v>
      </c>
      <c r="J70" s="9" t="s">
        <v>139</v>
      </c>
      <c r="K70" s="13">
        <v>2</v>
      </c>
      <c r="L70" s="13" t="s">
        <v>178</v>
      </c>
      <c r="M70" s="20"/>
      <c r="N70" s="20"/>
      <c r="O70" s="20"/>
      <c r="P70" s="36">
        <v>100000</v>
      </c>
      <c r="Q70" s="36">
        <f t="shared" ref="Q70" si="39">P70*K70</f>
        <v>200000</v>
      </c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142">
        <f>+P70</f>
        <v>100000</v>
      </c>
      <c r="BK70" s="142">
        <f>+P70*K70</f>
        <v>200000</v>
      </c>
      <c r="BL70" s="96">
        <f>_xlfn.STDEV.P(P70)</f>
        <v>0</v>
      </c>
      <c r="BM70" s="94">
        <f t="shared" si="38"/>
        <v>0</v>
      </c>
      <c r="BN70" s="12" t="s">
        <v>457</v>
      </c>
    </row>
    <row r="71" spans="1:66" ht="160" x14ac:dyDescent="0.2">
      <c r="A71" s="13">
        <v>66</v>
      </c>
      <c r="B71" s="13">
        <v>2716</v>
      </c>
      <c r="C71" s="8" t="s">
        <v>172</v>
      </c>
      <c r="D71" s="11" t="s">
        <v>173</v>
      </c>
      <c r="E71" s="11" t="s">
        <v>210</v>
      </c>
      <c r="F71" s="11" t="s">
        <v>464</v>
      </c>
      <c r="G71" s="8" t="s">
        <v>249</v>
      </c>
      <c r="H71" s="8" t="s">
        <v>250</v>
      </c>
      <c r="I71" s="9">
        <v>3</v>
      </c>
      <c r="J71" s="9" t="s">
        <v>139</v>
      </c>
      <c r="K71" s="13">
        <v>1</v>
      </c>
      <c r="L71" s="13" t="s">
        <v>207</v>
      </c>
      <c r="M71" s="20"/>
      <c r="N71" s="20"/>
      <c r="O71" s="20"/>
      <c r="P71" s="36">
        <v>150000</v>
      </c>
      <c r="Q71" s="36">
        <f>+P71*I71</f>
        <v>450000</v>
      </c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142">
        <f>+P71</f>
        <v>150000</v>
      </c>
      <c r="BK71" s="142">
        <f>+P71*I71</f>
        <v>450000</v>
      </c>
      <c r="BL71" s="96">
        <f>_xlfn.STDEV.P(P71)</f>
        <v>0</v>
      </c>
      <c r="BM71" s="94">
        <f t="shared" si="38"/>
        <v>0</v>
      </c>
      <c r="BN71" s="12" t="s">
        <v>457</v>
      </c>
    </row>
    <row r="72" spans="1:66" ht="61" customHeight="1" x14ac:dyDescent="0.2">
      <c r="A72" s="13">
        <v>67</v>
      </c>
      <c r="B72" s="11">
        <v>2716</v>
      </c>
      <c r="C72" s="8" t="s">
        <v>172</v>
      </c>
      <c r="D72" s="11" t="s">
        <v>173</v>
      </c>
      <c r="E72" s="11" t="s">
        <v>210</v>
      </c>
      <c r="F72" s="11" t="s">
        <v>465</v>
      </c>
      <c r="G72" s="8" t="s">
        <v>251</v>
      </c>
      <c r="H72" s="8" t="s">
        <v>252</v>
      </c>
      <c r="I72" s="8">
        <v>8</v>
      </c>
      <c r="J72" s="8" t="s">
        <v>139</v>
      </c>
      <c r="K72" s="26"/>
      <c r="L72" s="26"/>
      <c r="M72" s="16">
        <v>574999</v>
      </c>
      <c r="N72" s="16">
        <f>M72*I72</f>
        <v>4599992</v>
      </c>
      <c r="O72" s="16" t="s">
        <v>189</v>
      </c>
      <c r="P72" s="29"/>
      <c r="Q72" s="29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142">
        <f>+M72</f>
        <v>574999</v>
      </c>
      <c r="BK72" s="142">
        <f>+M72*I72</f>
        <v>4599992</v>
      </c>
      <c r="BL72" s="96">
        <f>_xlfn.STDEV.P(N72)</f>
        <v>0</v>
      </c>
      <c r="BM72" s="94">
        <f t="shared" ref="BM72:BM73" si="40">(BL72/BK72)</f>
        <v>0</v>
      </c>
      <c r="BN72" s="12" t="s">
        <v>457</v>
      </c>
    </row>
    <row r="73" spans="1:66" ht="96" x14ac:dyDescent="0.2">
      <c r="A73" s="13">
        <v>68</v>
      </c>
      <c r="B73" s="11">
        <v>2716</v>
      </c>
      <c r="C73" s="8" t="s">
        <v>172</v>
      </c>
      <c r="D73" s="11" t="s">
        <v>173</v>
      </c>
      <c r="E73" s="11" t="s">
        <v>210</v>
      </c>
      <c r="F73" s="11" t="s">
        <v>465</v>
      </c>
      <c r="G73" s="8" t="s">
        <v>253</v>
      </c>
      <c r="H73" s="8" t="s">
        <v>157</v>
      </c>
      <c r="I73" s="66">
        <v>125</v>
      </c>
      <c r="J73" s="9" t="s">
        <v>139</v>
      </c>
      <c r="K73" s="22"/>
      <c r="L73" s="22"/>
      <c r="M73" s="20"/>
      <c r="N73" s="20"/>
      <c r="O73" s="20"/>
      <c r="P73" s="35"/>
      <c r="Q73" s="35"/>
      <c r="R73" s="34">
        <v>12500</v>
      </c>
      <c r="S73" s="34">
        <f>+R73*I73</f>
        <v>1562500</v>
      </c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34">
        <v>12852</v>
      </c>
      <c r="AE73" s="34">
        <f>+AD73*I73</f>
        <v>1606500</v>
      </c>
      <c r="AF73" s="34">
        <v>15000</v>
      </c>
      <c r="AG73" s="34">
        <f>+AF73*I73</f>
        <v>1875000</v>
      </c>
      <c r="AH73" s="52"/>
      <c r="AI73" s="52"/>
      <c r="AJ73" s="52"/>
      <c r="AK73" s="52"/>
      <c r="AL73" s="52"/>
      <c r="AM73" s="52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/>
      <c r="BF73" s="52"/>
      <c r="BG73" s="52"/>
      <c r="BH73" s="52"/>
      <c r="BI73" s="52"/>
      <c r="BJ73" s="142">
        <f>ROUND((+R73+AD73+AF73)/3,0)</f>
        <v>13451</v>
      </c>
      <c r="BK73" s="142">
        <f>BJ73*I73</f>
        <v>1681375</v>
      </c>
      <c r="BL73" s="96">
        <f>_xlfn.STDEV.P(S73,AE73,AG73)</f>
        <v>138116.09448415329</v>
      </c>
      <c r="BM73" s="92">
        <f t="shared" si="40"/>
        <v>8.2144729453068638E-2</v>
      </c>
      <c r="BN73" s="14"/>
    </row>
    <row r="74" spans="1:66" ht="82" customHeight="1" x14ac:dyDescent="0.2">
      <c r="A74" s="13">
        <v>69</v>
      </c>
      <c r="B74" s="11">
        <v>2716</v>
      </c>
      <c r="C74" s="8" t="s">
        <v>172</v>
      </c>
      <c r="D74" s="11" t="s">
        <v>173</v>
      </c>
      <c r="E74" s="11" t="s">
        <v>210</v>
      </c>
      <c r="F74" s="11" t="s">
        <v>465</v>
      </c>
      <c r="G74" s="8" t="s">
        <v>254</v>
      </c>
      <c r="H74" s="8" t="s">
        <v>255</v>
      </c>
      <c r="I74" s="47">
        <v>2</v>
      </c>
      <c r="J74" s="47" t="s">
        <v>139</v>
      </c>
      <c r="K74" s="26"/>
      <c r="L74" s="26"/>
      <c r="M74" s="16">
        <v>1018763</v>
      </c>
      <c r="N74" s="16">
        <f>M74*I74</f>
        <v>2037526</v>
      </c>
      <c r="O74" s="16" t="s">
        <v>140</v>
      </c>
      <c r="P74" s="29"/>
      <c r="Q74" s="29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142">
        <f>+M74</f>
        <v>1018763</v>
      </c>
      <c r="BK74" s="142">
        <f>+M74*I74</f>
        <v>2037526</v>
      </c>
      <c r="BL74" s="96">
        <f>_xlfn.STDEV.P(N74)</f>
        <v>0</v>
      </c>
      <c r="BM74" s="94">
        <f>(BL74/BK74)</f>
        <v>0</v>
      </c>
      <c r="BN74" s="12" t="s">
        <v>457</v>
      </c>
    </row>
    <row r="75" spans="1:66" ht="72" customHeight="1" x14ac:dyDescent="0.2">
      <c r="A75" s="13">
        <v>70</v>
      </c>
      <c r="B75" s="11">
        <v>2716</v>
      </c>
      <c r="C75" s="8" t="s">
        <v>172</v>
      </c>
      <c r="D75" s="11" t="s">
        <v>173</v>
      </c>
      <c r="E75" s="11" t="s">
        <v>210</v>
      </c>
      <c r="F75" s="11" t="s">
        <v>465</v>
      </c>
      <c r="G75" s="8" t="s">
        <v>224</v>
      </c>
      <c r="H75" s="8" t="s">
        <v>256</v>
      </c>
      <c r="I75" s="47">
        <v>2</v>
      </c>
      <c r="J75" s="47" t="s">
        <v>139</v>
      </c>
      <c r="K75" s="11">
        <v>45</v>
      </c>
      <c r="L75" s="11" t="s">
        <v>200</v>
      </c>
      <c r="M75" s="16">
        <v>1364684</v>
      </c>
      <c r="N75" s="16">
        <f>+M75*I75</f>
        <v>2729368</v>
      </c>
      <c r="O75" s="16" t="s">
        <v>140</v>
      </c>
      <c r="P75" s="29"/>
      <c r="Q75" s="29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142">
        <f>+M75</f>
        <v>1364684</v>
      </c>
      <c r="BK75" s="142">
        <f>+M75*I75</f>
        <v>2729368</v>
      </c>
      <c r="BL75" s="96">
        <f>_xlfn.STDEV.P(N75)</f>
        <v>0</v>
      </c>
      <c r="BM75" s="94">
        <f>(BL75/BK75)</f>
        <v>0</v>
      </c>
      <c r="BN75" s="12" t="s">
        <v>457</v>
      </c>
    </row>
    <row r="76" spans="1:66" ht="96" x14ac:dyDescent="0.2">
      <c r="A76" s="13">
        <v>71</v>
      </c>
      <c r="B76" s="11">
        <v>2716</v>
      </c>
      <c r="C76" s="8" t="s">
        <v>172</v>
      </c>
      <c r="D76" s="11" t="s">
        <v>173</v>
      </c>
      <c r="E76" s="11" t="s">
        <v>210</v>
      </c>
      <c r="F76" s="11" t="s">
        <v>465</v>
      </c>
      <c r="G76" s="8" t="s">
        <v>257</v>
      </c>
      <c r="H76" s="8" t="s">
        <v>258</v>
      </c>
      <c r="I76" s="8">
        <v>125</v>
      </c>
      <c r="J76" s="8" t="s">
        <v>139</v>
      </c>
      <c r="K76" s="26"/>
      <c r="L76" s="26"/>
      <c r="M76" s="42"/>
      <c r="N76" s="42"/>
      <c r="O76" s="42"/>
      <c r="P76" s="29"/>
      <c r="Q76" s="29"/>
      <c r="R76" s="16">
        <v>35100</v>
      </c>
      <c r="S76" s="16">
        <f>+R76*I76</f>
        <v>4387500</v>
      </c>
      <c r="T76" s="42"/>
      <c r="U76" s="42"/>
      <c r="V76" s="16">
        <v>33320</v>
      </c>
      <c r="W76" s="16">
        <f>+V76*I76</f>
        <v>4165000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16">
        <v>18445</v>
      </c>
      <c r="AO76" s="16">
        <f>+AN76*I76</f>
        <v>2305625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2"/>
      <c r="BJ76" s="142">
        <f>+(+R76+V76)/2</f>
        <v>34210</v>
      </c>
      <c r="BK76" s="142">
        <f>+(S76+W76)/2</f>
        <v>4276250</v>
      </c>
      <c r="BL76" s="96">
        <f>_xlfn.STDEV.P(S76,W76)</f>
        <v>111250</v>
      </c>
      <c r="BM76" s="92">
        <f t="shared" ref="BM76" si="41">(BL76/BK76)</f>
        <v>2.6015784858228589E-2</v>
      </c>
      <c r="BN76" s="12" t="s">
        <v>458</v>
      </c>
    </row>
    <row r="77" spans="1:66" ht="66" customHeight="1" x14ac:dyDescent="0.2">
      <c r="A77" s="13">
        <v>72</v>
      </c>
      <c r="B77" s="11">
        <v>2716</v>
      </c>
      <c r="C77" s="8" t="s">
        <v>172</v>
      </c>
      <c r="D77" s="11" t="s">
        <v>173</v>
      </c>
      <c r="E77" s="11" t="s">
        <v>210</v>
      </c>
      <c r="F77" s="11" t="s">
        <v>465</v>
      </c>
      <c r="G77" s="8" t="s">
        <v>259</v>
      </c>
      <c r="H77" s="8" t="s">
        <v>260</v>
      </c>
      <c r="I77" s="8">
        <v>8</v>
      </c>
      <c r="J77" s="8" t="s">
        <v>139</v>
      </c>
      <c r="K77" s="26"/>
      <c r="L77" s="26"/>
      <c r="M77" s="16">
        <v>10700</v>
      </c>
      <c r="N77" s="16">
        <f>M77*I77</f>
        <v>85600</v>
      </c>
      <c r="O77" s="16" t="s">
        <v>140</v>
      </c>
      <c r="P77" s="29"/>
      <c r="Q77" s="29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142">
        <f>+M77</f>
        <v>10700</v>
      </c>
      <c r="BK77" s="142">
        <f>+M77*I77</f>
        <v>85600</v>
      </c>
      <c r="BL77" s="96">
        <f>_xlfn.STDEV.P(N77)</f>
        <v>0</v>
      </c>
      <c r="BM77" s="94">
        <f>(BL77/BK77)</f>
        <v>0</v>
      </c>
      <c r="BN77" s="12" t="s">
        <v>457</v>
      </c>
    </row>
    <row r="78" spans="1:66" ht="50" customHeight="1" x14ac:dyDescent="0.2">
      <c r="A78" s="13">
        <v>73</v>
      </c>
      <c r="B78" s="11">
        <v>2716</v>
      </c>
      <c r="C78" s="8" t="s">
        <v>172</v>
      </c>
      <c r="D78" s="11" t="s">
        <v>173</v>
      </c>
      <c r="E78" s="11" t="s">
        <v>210</v>
      </c>
      <c r="F78" s="11" t="s">
        <v>465</v>
      </c>
      <c r="G78" s="8" t="s">
        <v>261</v>
      </c>
      <c r="H78" s="8" t="s">
        <v>262</v>
      </c>
      <c r="I78" s="8">
        <v>129</v>
      </c>
      <c r="J78" s="8" t="s">
        <v>139</v>
      </c>
      <c r="K78" s="26"/>
      <c r="L78" s="26"/>
      <c r="M78" s="16">
        <v>5716</v>
      </c>
      <c r="N78" s="16">
        <f>M78*I78</f>
        <v>737364</v>
      </c>
      <c r="O78" s="16" t="s">
        <v>140</v>
      </c>
      <c r="P78" s="29"/>
      <c r="Q78" s="29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142">
        <f>+M78</f>
        <v>5716</v>
      </c>
      <c r="BK78" s="142">
        <f>+M78*I78</f>
        <v>737364</v>
      </c>
      <c r="BL78" s="96">
        <f>_xlfn.STDEV.P(N78)</f>
        <v>0</v>
      </c>
      <c r="BM78" s="94">
        <f>(BL78/BK78)</f>
        <v>0</v>
      </c>
      <c r="BN78" s="12" t="s">
        <v>457</v>
      </c>
    </row>
    <row r="79" spans="1:66" ht="66" customHeight="1" x14ac:dyDescent="0.2">
      <c r="A79" s="13">
        <v>74</v>
      </c>
      <c r="B79" s="11">
        <v>2716</v>
      </c>
      <c r="C79" s="8" t="s">
        <v>172</v>
      </c>
      <c r="D79" s="11" t="s">
        <v>173</v>
      </c>
      <c r="E79" s="11" t="s">
        <v>210</v>
      </c>
      <c r="F79" s="11" t="s">
        <v>465</v>
      </c>
      <c r="G79" s="8" t="s">
        <v>217</v>
      </c>
      <c r="H79" s="8" t="s">
        <v>218</v>
      </c>
      <c r="I79" s="8">
        <v>1</v>
      </c>
      <c r="J79" s="8" t="s">
        <v>139</v>
      </c>
      <c r="K79" s="26"/>
      <c r="L79" s="26"/>
      <c r="M79" s="16">
        <v>42118</v>
      </c>
      <c r="N79" s="16">
        <f>M79*I79</f>
        <v>42118</v>
      </c>
      <c r="O79" s="16" t="s">
        <v>149</v>
      </c>
      <c r="P79" s="29"/>
      <c r="Q79" s="29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142">
        <f>+M79</f>
        <v>42118</v>
      </c>
      <c r="BK79" s="142">
        <f>+M79*I79</f>
        <v>42118</v>
      </c>
      <c r="BL79" s="96">
        <f>_xlfn.STDEV.P(N79)</f>
        <v>0</v>
      </c>
      <c r="BM79" s="94">
        <f t="shared" ref="BM79:BM81" si="42">(BL79/BK79)</f>
        <v>0</v>
      </c>
      <c r="BN79" s="12" t="s">
        <v>457</v>
      </c>
    </row>
    <row r="80" spans="1:66" ht="55" customHeight="1" x14ac:dyDescent="0.2">
      <c r="A80" s="13">
        <v>75</v>
      </c>
      <c r="B80" s="11">
        <v>2716</v>
      </c>
      <c r="C80" s="8" t="s">
        <v>172</v>
      </c>
      <c r="D80" s="11" t="s">
        <v>173</v>
      </c>
      <c r="E80" s="11" t="s">
        <v>210</v>
      </c>
      <c r="F80" s="11" t="s">
        <v>465</v>
      </c>
      <c r="G80" s="8" t="s">
        <v>219</v>
      </c>
      <c r="H80" s="8" t="s">
        <v>220</v>
      </c>
      <c r="I80" s="8">
        <v>2</v>
      </c>
      <c r="J80" s="11" t="s">
        <v>139</v>
      </c>
      <c r="K80" s="67"/>
      <c r="L80" s="67"/>
      <c r="M80" s="16">
        <v>20700</v>
      </c>
      <c r="N80" s="16">
        <f>+M80*I80</f>
        <v>41400</v>
      </c>
      <c r="O80" s="16" t="s">
        <v>149</v>
      </c>
      <c r="P80" s="29"/>
      <c r="Q80" s="29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142">
        <f>+M80</f>
        <v>20700</v>
      </c>
      <c r="BK80" s="142">
        <f>+M80*I80</f>
        <v>41400</v>
      </c>
      <c r="BL80" s="96">
        <f>_xlfn.STDEV.P(N80)</f>
        <v>0</v>
      </c>
      <c r="BM80" s="94">
        <f t="shared" si="42"/>
        <v>0</v>
      </c>
      <c r="BN80" s="12" t="s">
        <v>457</v>
      </c>
    </row>
    <row r="81" spans="1:70" ht="96" x14ac:dyDescent="0.2">
      <c r="A81" s="13">
        <v>76</v>
      </c>
      <c r="B81" s="11">
        <v>2716</v>
      </c>
      <c r="C81" s="8" t="s">
        <v>172</v>
      </c>
      <c r="D81" s="11" t="s">
        <v>173</v>
      </c>
      <c r="E81" s="11" t="s">
        <v>210</v>
      </c>
      <c r="F81" s="11" t="s">
        <v>465</v>
      </c>
      <c r="G81" s="8" t="s">
        <v>263</v>
      </c>
      <c r="H81" s="8" t="s">
        <v>264</v>
      </c>
      <c r="I81" s="8">
        <v>10</v>
      </c>
      <c r="J81" s="8" t="s">
        <v>139</v>
      </c>
      <c r="K81" s="26"/>
      <c r="L81" s="26"/>
      <c r="M81" s="42"/>
      <c r="N81" s="42"/>
      <c r="O81" s="42"/>
      <c r="P81" s="29"/>
      <c r="Q81" s="29"/>
      <c r="R81" s="24"/>
      <c r="S81" s="24"/>
      <c r="T81" s="42"/>
      <c r="U81" s="42"/>
      <c r="V81" s="30">
        <v>10234</v>
      </c>
      <c r="W81" s="30">
        <f>+V81*I81</f>
        <v>102340</v>
      </c>
      <c r="X81" s="16">
        <v>2800</v>
      </c>
      <c r="Y81" s="16">
        <f>+X81*I81</f>
        <v>28000</v>
      </c>
      <c r="Z81" s="42"/>
      <c r="AA81" s="42"/>
      <c r="AB81" s="42"/>
      <c r="AC81" s="42"/>
      <c r="AD81" s="42"/>
      <c r="AE81" s="42"/>
      <c r="AF81" s="42"/>
      <c r="AG81" s="42"/>
      <c r="AH81" s="16">
        <v>1493</v>
      </c>
      <c r="AI81" s="16">
        <f>+AH81*I81</f>
        <v>14930</v>
      </c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16">
        <v>2500</v>
      </c>
      <c r="BI81" s="16">
        <f>BH81*I81</f>
        <v>25000</v>
      </c>
      <c r="BJ81" s="142">
        <f>ROUND((+X81+BH81)/2,0)</f>
        <v>2650</v>
      </c>
      <c r="BK81" s="142">
        <f>+(Y81+BI81)/2</f>
        <v>26500</v>
      </c>
      <c r="BL81" s="97">
        <f>_xlfn.STDEV.P(Y81,BI81)</f>
        <v>1500</v>
      </c>
      <c r="BM81" s="93">
        <f t="shared" si="42"/>
        <v>5.6603773584905662E-2</v>
      </c>
      <c r="BN81" s="12" t="s">
        <v>458</v>
      </c>
    </row>
    <row r="82" spans="1:70" s="4" customFormat="1" ht="144" x14ac:dyDescent="0.2">
      <c r="A82" s="13">
        <v>77</v>
      </c>
      <c r="B82" s="11">
        <v>2716</v>
      </c>
      <c r="C82" s="8" t="s">
        <v>172</v>
      </c>
      <c r="D82" s="11" t="s">
        <v>173</v>
      </c>
      <c r="E82" s="11" t="s">
        <v>210</v>
      </c>
      <c r="F82" s="11" t="s">
        <v>465</v>
      </c>
      <c r="G82" s="8" t="s">
        <v>144</v>
      </c>
      <c r="H82" s="8" t="s">
        <v>214</v>
      </c>
      <c r="I82" s="8">
        <v>125</v>
      </c>
      <c r="J82" s="8" t="s">
        <v>139</v>
      </c>
      <c r="K82" s="26"/>
      <c r="L82" s="26"/>
      <c r="M82" s="16">
        <v>3380</v>
      </c>
      <c r="N82" s="16">
        <f>+M82*I82</f>
        <v>422500</v>
      </c>
      <c r="O82" s="16" t="s">
        <v>146</v>
      </c>
      <c r="P82" s="29"/>
      <c r="Q82" s="29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142">
        <f>+M82</f>
        <v>3380</v>
      </c>
      <c r="BK82" s="142">
        <f>+M82*I82</f>
        <v>422500</v>
      </c>
      <c r="BL82" s="96">
        <f>_xlfn.STDEV.P(N82)</f>
        <v>0</v>
      </c>
      <c r="BM82" s="94">
        <f t="shared" ref="BM82:BM83" si="43">(BL82/BK82)</f>
        <v>0</v>
      </c>
      <c r="BN82" s="12" t="s">
        <v>457</v>
      </c>
    </row>
    <row r="83" spans="1:70" ht="144" x14ac:dyDescent="0.2">
      <c r="A83" s="13">
        <v>78</v>
      </c>
      <c r="B83" s="11">
        <v>2716</v>
      </c>
      <c r="C83" s="8" t="s">
        <v>172</v>
      </c>
      <c r="D83" s="11" t="s">
        <v>173</v>
      </c>
      <c r="E83" s="11" t="s">
        <v>210</v>
      </c>
      <c r="F83" s="11" t="s">
        <v>465</v>
      </c>
      <c r="G83" s="8" t="s">
        <v>265</v>
      </c>
      <c r="H83" s="8" t="s">
        <v>266</v>
      </c>
      <c r="I83" s="8">
        <v>1</v>
      </c>
      <c r="J83" s="8" t="s">
        <v>139</v>
      </c>
      <c r="K83" s="26"/>
      <c r="L83" s="26"/>
      <c r="M83" s="42"/>
      <c r="N83" s="42"/>
      <c r="O83" s="42"/>
      <c r="P83" s="29"/>
      <c r="Q83" s="29"/>
      <c r="R83" s="16">
        <v>22750</v>
      </c>
      <c r="S83" s="16">
        <f>+R83*I83</f>
        <v>22750</v>
      </c>
      <c r="T83" s="42"/>
      <c r="U83" s="42"/>
      <c r="V83" s="42"/>
      <c r="W83" s="42"/>
      <c r="X83" s="16">
        <v>17000</v>
      </c>
      <c r="Y83" s="16">
        <f>+X83*I83</f>
        <v>17000</v>
      </c>
      <c r="Z83" s="42"/>
      <c r="AA83" s="42"/>
      <c r="AB83" s="42"/>
      <c r="AC83" s="42"/>
      <c r="AD83" s="42"/>
      <c r="AE83" s="42"/>
      <c r="AF83" s="42"/>
      <c r="AG83" s="42"/>
      <c r="AH83" s="16">
        <v>20910</v>
      </c>
      <c r="AI83" s="16">
        <f>+AH83*I83</f>
        <v>20910</v>
      </c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  <c r="BH83" s="42"/>
      <c r="BI83" s="42"/>
      <c r="BJ83" s="142">
        <f>+(+R83+X83+AH83)/3</f>
        <v>20220</v>
      </c>
      <c r="BK83" s="142">
        <f>+(S83+Y83+AI83)/3</f>
        <v>20220</v>
      </c>
      <c r="BL83" s="96">
        <f>_xlfn.STDEV.P(S83+Y83+AI83)</f>
        <v>0</v>
      </c>
      <c r="BM83" s="94">
        <f t="shared" si="43"/>
        <v>0</v>
      </c>
      <c r="BN83" s="12" t="s">
        <v>457</v>
      </c>
    </row>
    <row r="84" spans="1:70" ht="86.5" customHeight="1" x14ac:dyDescent="0.2">
      <c r="A84" s="13">
        <v>79</v>
      </c>
      <c r="B84" s="11">
        <v>2716</v>
      </c>
      <c r="C84" s="8" t="s">
        <v>172</v>
      </c>
      <c r="D84" s="11" t="s">
        <v>173</v>
      </c>
      <c r="E84" s="11" t="s">
        <v>210</v>
      </c>
      <c r="F84" s="11" t="s">
        <v>465</v>
      </c>
      <c r="G84" s="8" t="s">
        <v>202</v>
      </c>
      <c r="H84" s="8" t="s">
        <v>267</v>
      </c>
      <c r="I84" s="8">
        <v>4</v>
      </c>
      <c r="J84" s="8" t="s">
        <v>139</v>
      </c>
      <c r="K84" s="11">
        <v>5</v>
      </c>
      <c r="L84" s="11" t="s">
        <v>207</v>
      </c>
      <c r="M84" s="42"/>
      <c r="N84" s="42"/>
      <c r="O84" s="42"/>
      <c r="P84" s="38">
        <v>195333</v>
      </c>
      <c r="Q84" s="38">
        <f>P84*K84</f>
        <v>976665</v>
      </c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142">
        <f>+Q84</f>
        <v>976665</v>
      </c>
      <c r="BK84" s="142">
        <f>+Q84*I84</f>
        <v>3906660</v>
      </c>
      <c r="BL84" s="96">
        <f>_xlfn.STDEV.P(Q84)</f>
        <v>0</v>
      </c>
      <c r="BM84" s="94">
        <f t="shared" ref="BM84" si="44">(BL84/BK84)</f>
        <v>0</v>
      </c>
      <c r="BN84" s="12" t="s">
        <v>457</v>
      </c>
    </row>
    <row r="85" spans="1:70" ht="44" customHeight="1" x14ac:dyDescent="0.2">
      <c r="A85" s="13">
        <v>80</v>
      </c>
      <c r="B85" s="11">
        <v>2716</v>
      </c>
      <c r="C85" s="8" t="s">
        <v>172</v>
      </c>
      <c r="D85" s="11" t="s">
        <v>173</v>
      </c>
      <c r="E85" s="11" t="s">
        <v>210</v>
      </c>
      <c r="F85" s="11" t="s">
        <v>466</v>
      </c>
      <c r="G85" s="8" t="s">
        <v>137</v>
      </c>
      <c r="H85" s="8" t="s">
        <v>268</v>
      </c>
      <c r="I85" s="9">
        <v>200</v>
      </c>
      <c r="J85" s="9" t="s">
        <v>139</v>
      </c>
      <c r="K85" s="25"/>
      <c r="L85" s="22"/>
      <c r="M85" s="34">
        <v>458</v>
      </c>
      <c r="N85" s="34">
        <f>M85*I85</f>
        <v>91600</v>
      </c>
      <c r="O85" s="100" t="s">
        <v>140</v>
      </c>
      <c r="P85" s="27"/>
      <c r="Q85" s="28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142">
        <f>+M85</f>
        <v>458</v>
      </c>
      <c r="BK85" s="142">
        <f>+M85*I85</f>
        <v>91600</v>
      </c>
      <c r="BL85" s="96">
        <f>_xlfn.STDEV.P(N85)</f>
        <v>0</v>
      </c>
      <c r="BM85" s="94">
        <f>(BL85/BK85)</f>
        <v>0</v>
      </c>
      <c r="BN85" s="12" t="s">
        <v>457</v>
      </c>
    </row>
    <row r="86" spans="1:70" ht="57" customHeight="1" x14ac:dyDescent="0.2">
      <c r="A86" s="13">
        <v>81</v>
      </c>
      <c r="B86" s="11">
        <v>2716</v>
      </c>
      <c r="C86" s="8" t="s">
        <v>172</v>
      </c>
      <c r="D86" s="11" t="s">
        <v>173</v>
      </c>
      <c r="E86" s="11" t="s">
        <v>210</v>
      </c>
      <c r="F86" s="11" t="s">
        <v>466</v>
      </c>
      <c r="G86" s="8" t="s">
        <v>141</v>
      </c>
      <c r="H86" s="8" t="s">
        <v>142</v>
      </c>
      <c r="I86" s="9">
        <v>100</v>
      </c>
      <c r="J86" s="9" t="s">
        <v>139</v>
      </c>
      <c r="K86" s="22"/>
      <c r="L86" s="22"/>
      <c r="M86" s="34">
        <v>6719</v>
      </c>
      <c r="N86" s="34">
        <f t="shared" ref="N86" si="45">M86*I86</f>
        <v>671900</v>
      </c>
      <c r="O86" s="100" t="s">
        <v>143</v>
      </c>
      <c r="P86" s="35"/>
      <c r="Q86" s="35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142">
        <f>+M86</f>
        <v>6719</v>
      </c>
      <c r="BK86" s="142">
        <f>+M86*I86</f>
        <v>671900</v>
      </c>
      <c r="BL86" s="96">
        <f>_xlfn.STDEV.P(N86)</f>
        <v>0</v>
      </c>
      <c r="BM86" s="94">
        <f t="shared" ref="BM86" si="46">(BL86/BK86)</f>
        <v>0</v>
      </c>
      <c r="BN86" s="12" t="s">
        <v>457</v>
      </c>
    </row>
    <row r="87" spans="1:70" ht="144" x14ac:dyDescent="0.2">
      <c r="A87" s="13">
        <v>82</v>
      </c>
      <c r="B87" s="11">
        <v>2716</v>
      </c>
      <c r="C87" s="8" t="s">
        <v>172</v>
      </c>
      <c r="D87" s="11" t="s">
        <v>173</v>
      </c>
      <c r="E87" s="11" t="s">
        <v>210</v>
      </c>
      <c r="F87" s="11" t="s">
        <v>466</v>
      </c>
      <c r="G87" s="8" t="s">
        <v>261</v>
      </c>
      <c r="H87" s="8" t="s">
        <v>262</v>
      </c>
      <c r="I87" s="8">
        <v>100</v>
      </c>
      <c r="J87" s="8" t="s">
        <v>139</v>
      </c>
      <c r="K87" s="26"/>
      <c r="L87" s="26"/>
      <c r="M87" s="16">
        <v>5716</v>
      </c>
      <c r="N87" s="16">
        <f>M87*I87</f>
        <v>571600</v>
      </c>
      <c r="O87" s="16" t="s">
        <v>140</v>
      </c>
      <c r="P87" s="29"/>
      <c r="Q87" s="29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  <c r="AY87" s="24"/>
      <c r="AZ87" s="24"/>
      <c r="BA87" s="24"/>
      <c r="BB87" s="24"/>
      <c r="BC87" s="24"/>
      <c r="BD87" s="24"/>
      <c r="BE87" s="24"/>
      <c r="BF87" s="24"/>
      <c r="BG87" s="24"/>
      <c r="BH87" s="24"/>
      <c r="BI87" s="24"/>
      <c r="BJ87" s="142">
        <f>+M87</f>
        <v>5716</v>
      </c>
      <c r="BK87" s="142">
        <f>+M87*I87</f>
        <v>571600</v>
      </c>
      <c r="BL87" s="96">
        <f>_xlfn.STDEV.P(N87)</f>
        <v>0</v>
      </c>
      <c r="BM87" s="94">
        <f>(BL87/BK87)</f>
        <v>0</v>
      </c>
      <c r="BN87" s="12" t="s">
        <v>457</v>
      </c>
    </row>
    <row r="88" spans="1:70" ht="144" x14ac:dyDescent="0.2">
      <c r="A88" s="13">
        <v>83</v>
      </c>
      <c r="B88" s="11">
        <v>2716</v>
      </c>
      <c r="C88" s="8" t="s">
        <v>172</v>
      </c>
      <c r="D88" s="11" t="s">
        <v>173</v>
      </c>
      <c r="E88" s="11" t="s">
        <v>210</v>
      </c>
      <c r="F88" s="11" t="s">
        <v>466</v>
      </c>
      <c r="G88" s="8" t="s">
        <v>259</v>
      </c>
      <c r="H88" s="8" t="s">
        <v>269</v>
      </c>
      <c r="I88" s="8">
        <v>4</v>
      </c>
      <c r="J88" s="8" t="s">
        <v>139</v>
      </c>
      <c r="K88" s="26"/>
      <c r="L88" s="26"/>
      <c r="M88" s="16">
        <v>10700</v>
      </c>
      <c r="N88" s="16">
        <f>M88*I88</f>
        <v>42800</v>
      </c>
      <c r="O88" s="16" t="s">
        <v>140</v>
      </c>
      <c r="P88" s="29"/>
      <c r="Q88" s="29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  <c r="AY88" s="24"/>
      <c r="AZ88" s="24"/>
      <c r="BA88" s="24"/>
      <c r="BB88" s="24"/>
      <c r="BC88" s="24"/>
      <c r="BD88" s="24"/>
      <c r="BE88" s="24"/>
      <c r="BF88" s="24"/>
      <c r="BG88" s="24"/>
      <c r="BH88" s="24"/>
      <c r="BI88" s="24"/>
      <c r="BJ88" s="142">
        <f>+M88</f>
        <v>10700</v>
      </c>
      <c r="BK88" s="142">
        <f>+M88*I88</f>
        <v>42800</v>
      </c>
      <c r="BL88" s="96">
        <f>_xlfn.STDEV.P(N88)</f>
        <v>0</v>
      </c>
      <c r="BM88" s="94">
        <f>(BL88/BK88)</f>
        <v>0</v>
      </c>
      <c r="BN88" s="12" t="s">
        <v>457</v>
      </c>
    </row>
    <row r="89" spans="1:70" ht="74" customHeight="1" x14ac:dyDescent="0.2">
      <c r="A89" s="13">
        <v>84</v>
      </c>
      <c r="B89" s="11">
        <v>2716</v>
      </c>
      <c r="C89" s="8" t="s">
        <v>172</v>
      </c>
      <c r="D89" s="11" t="s">
        <v>173</v>
      </c>
      <c r="E89" s="11" t="s">
        <v>210</v>
      </c>
      <c r="F89" s="11" t="s">
        <v>466</v>
      </c>
      <c r="G89" s="8" t="s">
        <v>253</v>
      </c>
      <c r="H89" s="8" t="s">
        <v>158</v>
      </c>
      <c r="I89" s="9">
        <v>100</v>
      </c>
      <c r="J89" s="9" t="s">
        <v>139</v>
      </c>
      <c r="K89" s="22"/>
      <c r="L89" s="22"/>
      <c r="M89" s="35"/>
      <c r="N89" s="35"/>
      <c r="O89" s="35"/>
      <c r="P89" s="35"/>
      <c r="Q89" s="35"/>
      <c r="R89" s="34">
        <v>18500</v>
      </c>
      <c r="S89" s="34">
        <f>+R89*I89</f>
        <v>1850000</v>
      </c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34">
        <v>20852</v>
      </c>
      <c r="AE89" s="34">
        <f>+AD89*I89</f>
        <v>2085200</v>
      </c>
      <c r="AF89" s="34">
        <v>20000</v>
      </c>
      <c r="AG89" s="34">
        <f>+AF89*I89</f>
        <v>2000000</v>
      </c>
      <c r="AH89" s="52"/>
      <c r="AI89" s="52"/>
      <c r="AJ89" s="52"/>
      <c r="AK89" s="52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  <c r="AY89" s="52"/>
      <c r="AZ89" s="52"/>
      <c r="BA89" s="52"/>
      <c r="BB89" s="52"/>
      <c r="BC89" s="52"/>
      <c r="BD89" s="52"/>
      <c r="BE89" s="52"/>
      <c r="BF89" s="52"/>
      <c r="BG89" s="52"/>
      <c r="BH89" s="52"/>
      <c r="BI89" s="52"/>
      <c r="BJ89" s="142">
        <f>ROUND((+R89+AD89+AF89)/3,0)</f>
        <v>19784</v>
      </c>
      <c r="BK89" s="142">
        <f>ROUND((S89+AE89+AG89)/3,0)</f>
        <v>1978400</v>
      </c>
      <c r="BL89" s="96">
        <f>_xlfn.STDEV.P(S89,AE89,AG89)</f>
        <v>97227.156700173029</v>
      </c>
      <c r="BM89" s="92">
        <f t="shared" ref="BM89:BM95" si="47">(BL89/BK89)</f>
        <v>4.9144337191757495E-2</v>
      </c>
      <c r="BN89" s="14"/>
    </row>
    <row r="90" spans="1:70" ht="144" x14ac:dyDescent="0.2">
      <c r="A90" s="13">
        <v>85</v>
      </c>
      <c r="B90" s="13">
        <v>2716</v>
      </c>
      <c r="C90" s="8" t="s">
        <v>172</v>
      </c>
      <c r="D90" s="11" t="s">
        <v>173</v>
      </c>
      <c r="E90" s="11" t="s">
        <v>174</v>
      </c>
      <c r="F90" s="11" t="s">
        <v>466</v>
      </c>
      <c r="G90" s="8" t="s">
        <v>270</v>
      </c>
      <c r="H90" s="8" t="s">
        <v>271</v>
      </c>
      <c r="I90" s="9">
        <v>100</v>
      </c>
      <c r="J90" s="9" t="s">
        <v>139</v>
      </c>
      <c r="K90" s="22"/>
      <c r="L90" s="22"/>
      <c r="M90" s="30">
        <v>2142</v>
      </c>
      <c r="N90" s="30">
        <f>M90*I90</f>
        <v>214200</v>
      </c>
      <c r="O90" s="16" t="s">
        <v>189</v>
      </c>
      <c r="P90" s="35"/>
      <c r="Q90" s="35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  <c r="AY90" s="24"/>
      <c r="AZ90" s="24"/>
      <c r="BA90" s="24"/>
      <c r="BB90" s="24"/>
      <c r="BC90" s="24"/>
      <c r="BD90" s="24"/>
      <c r="BE90" s="24"/>
      <c r="BF90" s="24"/>
      <c r="BG90" s="24"/>
      <c r="BH90" s="24"/>
      <c r="BI90" s="24"/>
      <c r="BJ90" s="142">
        <f>+M90</f>
        <v>2142</v>
      </c>
      <c r="BK90" s="142">
        <f>+M90*I90</f>
        <v>214200</v>
      </c>
      <c r="BL90" s="96">
        <f>_xlfn.STDEV.P(N90)</f>
        <v>0</v>
      </c>
      <c r="BM90" s="94">
        <f t="shared" si="47"/>
        <v>0</v>
      </c>
      <c r="BN90" s="12" t="s">
        <v>457</v>
      </c>
    </row>
    <row r="91" spans="1:70" ht="144" x14ac:dyDescent="0.2">
      <c r="A91" s="13">
        <v>86</v>
      </c>
      <c r="B91" s="11">
        <v>2716</v>
      </c>
      <c r="C91" s="8" t="s">
        <v>172</v>
      </c>
      <c r="D91" s="11" t="s">
        <v>173</v>
      </c>
      <c r="E91" s="11" t="s">
        <v>174</v>
      </c>
      <c r="F91" s="11" t="s">
        <v>466</v>
      </c>
      <c r="G91" s="47" t="s">
        <v>272</v>
      </c>
      <c r="H91" s="8" t="s">
        <v>255</v>
      </c>
      <c r="I91" s="8">
        <v>1</v>
      </c>
      <c r="J91" s="8" t="s">
        <v>139</v>
      </c>
      <c r="K91" s="26"/>
      <c r="L91" s="26"/>
      <c r="M91" s="16">
        <v>1018763</v>
      </c>
      <c r="N91" s="16">
        <f>M91*I91</f>
        <v>1018763</v>
      </c>
      <c r="O91" s="16" t="s">
        <v>140</v>
      </c>
      <c r="P91" s="29"/>
      <c r="Q91" s="29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  <c r="AY91" s="24"/>
      <c r="AZ91" s="24"/>
      <c r="BA91" s="24"/>
      <c r="BB91" s="24"/>
      <c r="BC91" s="24"/>
      <c r="BD91" s="24"/>
      <c r="BE91" s="24"/>
      <c r="BF91" s="24"/>
      <c r="BG91" s="24"/>
      <c r="BH91" s="24"/>
      <c r="BI91" s="24"/>
      <c r="BJ91" s="142">
        <f>+M91</f>
        <v>1018763</v>
      </c>
      <c r="BK91" s="142">
        <f>+M91*I91</f>
        <v>1018763</v>
      </c>
      <c r="BL91" s="96">
        <f>_xlfn.STDEV.P(N91)</f>
        <v>0</v>
      </c>
      <c r="BM91" s="94">
        <f t="shared" si="47"/>
        <v>0</v>
      </c>
      <c r="BN91" s="12" t="s">
        <v>457</v>
      </c>
    </row>
    <row r="92" spans="1:70" ht="144" x14ac:dyDescent="0.2">
      <c r="A92" s="13">
        <v>87</v>
      </c>
      <c r="B92" s="13">
        <v>2716</v>
      </c>
      <c r="C92" s="8" t="s">
        <v>172</v>
      </c>
      <c r="D92" s="11" t="s">
        <v>173</v>
      </c>
      <c r="E92" s="11" t="s">
        <v>210</v>
      </c>
      <c r="F92" s="11" t="s">
        <v>466</v>
      </c>
      <c r="G92" s="8" t="s">
        <v>249</v>
      </c>
      <c r="H92" s="8" t="s">
        <v>250</v>
      </c>
      <c r="I92" s="8">
        <v>10</v>
      </c>
      <c r="J92" s="9" t="s">
        <v>139</v>
      </c>
      <c r="K92" s="13">
        <v>1</v>
      </c>
      <c r="L92" s="13" t="s">
        <v>273</v>
      </c>
      <c r="M92" s="20"/>
      <c r="N92" s="20"/>
      <c r="O92" s="20"/>
      <c r="P92" s="36">
        <v>150000</v>
      </c>
      <c r="Q92" s="36">
        <f>P92*I92</f>
        <v>1500000</v>
      </c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142">
        <f>+P92</f>
        <v>150000</v>
      </c>
      <c r="BK92" s="142">
        <f>+P92*I92</f>
        <v>1500000</v>
      </c>
      <c r="BL92" s="96">
        <f>_xlfn.STDEV.P(P92)</f>
        <v>0</v>
      </c>
      <c r="BM92" s="94">
        <f t="shared" si="47"/>
        <v>0</v>
      </c>
      <c r="BN92" s="12" t="s">
        <v>457</v>
      </c>
    </row>
    <row r="93" spans="1:70" ht="64" x14ac:dyDescent="0.2">
      <c r="A93" s="13">
        <v>88</v>
      </c>
      <c r="B93" s="13">
        <v>2716</v>
      </c>
      <c r="C93" s="8" t="s">
        <v>172</v>
      </c>
      <c r="D93" s="11" t="s">
        <v>173</v>
      </c>
      <c r="E93" s="11" t="s">
        <v>174</v>
      </c>
      <c r="F93" s="11" t="s">
        <v>466</v>
      </c>
      <c r="G93" s="8" t="s">
        <v>274</v>
      </c>
      <c r="H93" s="8" t="s">
        <v>275</v>
      </c>
      <c r="I93" s="9">
        <v>2</v>
      </c>
      <c r="J93" s="9" t="s">
        <v>139</v>
      </c>
      <c r="K93" s="22"/>
      <c r="L93" s="22"/>
      <c r="M93" s="20"/>
      <c r="N93" s="20"/>
      <c r="O93" s="20"/>
      <c r="P93" s="35"/>
      <c r="Q93" s="35"/>
      <c r="R93" s="30">
        <v>480000</v>
      </c>
      <c r="S93" s="30">
        <f>+R93*I93</f>
        <v>960000</v>
      </c>
      <c r="T93" s="24"/>
      <c r="U93" s="24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30">
        <v>290000</v>
      </c>
      <c r="AQ93" s="30">
        <f>+AP93*I93</f>
        <v>580000</v>
      </c>
      <c r="AR93" s="20"/>
      <c r="AS93" s="20"/>
      <c r="AT93" s="20"/>
      <c r="AU93" s="20"/>
      <c r="AV93" s="20"/>
      <c r="AW93" s="20"/>
      <c r="AX93" s="20"/>
      <c r="AY93" s="20"/>
      <c r="AZ93" s="20"/>
      <c r="BA93" s="20"/>
      <c r="BB93" s="20"/>
      <c r="BC93" s="20"/>
      <c r="BD93" s="20"/>
      <c r="BE93" s="20"/>
      <c r="BF93" s="20"/>
      <c r="BG93" s="20"/>
      <c r="BH93" s="30">
        <v>450000</v>
      </c>
      <c r="BI93" s="30">
        <f>BH93*I93</f>
        <v>900000</v>
      </c>
      <c r="BJ93" s="142">
        <f>+(+R93+BH93)/2</f>
        <v>465000</v>
      </c>
      <c r="BK93" s="142">
        <f>+(S93+BI93)/2</f>
        <v>930000</v>
      </c>
      <c r="BL93" s="97">
        <f>_xlfn.STDEV.P(S93,BI93)</f>
        <v>30000</v>
      </c>
      <c r="BM93" s="95">
        <f t="shared" si="47"/>
        <v>3.2258064516129031E-2</v>
      </c>
      <c r="BN93" s="12" t="s">
        <v>458</v>
      </c>
    </row>
    <row r="94" spans="1:70" ht="64" x14ac:dyDescent="0.2">
      <c r="A94" s="13">
        <v>89</v>
      </c>
      <c r="B94" s="11">
        <v>2716</v>
      </c>
      <c r="C94" s="8" t="s">
        <v>172</v>
      </c>
      <c r="D94" s="11" t="s">
        <v>173</v>
      </c>
      <c r="E94" s="11" t="s">
        <v>210</v>
      </c>
      <c r="F94" s="11" t="s">
        <v>466</v>
      </c>
      <c r="G94" s="8" t="s">
        <v>257</v>
      </c>
      <c r="H94" s="8" t="s">
        <v>258</v>
      </c>
      <c r="I94" s="8">
        <v>100</v>
      </c>
      <c r="J94" s="8" t="s">
        <v>139</v>
      </c>
      <c r="K94" s="26"/>
      <c r="L94" s="26"/>
      <c r="M94" s="42"/>
      <c r="N94" s="42"/>
      <c r="O94" s="42"/>
      <c r="P94" s="29"/>
      <c r="Q94" s="29"/>
      <c r="R94" s="16">
        <v>35100</v>
      </c>
      <c r="S94" s="16">
        <f>+R94*I94</f>
        <v>3510000</v>
      </c>
      <c r="T94" s="42"/>
      <c r="U94" s="42"/>
      <c r="V94" s="16">
        <v>33320</v>
      </c>
      <c r="W94" s="16">
        <f>+V94*I94</f>
        <v>3332000</v>
      </c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16">
        <v>18445</v>
      </c>
      <c r="AO94" s="16">
        <f>+AN94*I94</f>
        <v>1844500</v>
      </c>
      <c r="AP94" s="42"/>
      <c r="AQ94" s="42"/>
      <c r="AR94" s="42"/>
      <c r="AS94" s="42"/>
      <c r="AT94" s="42"/>
      <c r="AU94" s="42"/>
      <c r="AV94" s="42"/>
      <c r="AW94" s="42"/>
      <c r="AX94" s="42"/>
      <c r="AY94" s="42"/>
      <c r="AZ94" s="42"/>
      <c r="BA94" s="42"/>
      <c r="BB94" s="42"/>
      <c r="BC94" s="42"/>
      <c r="BD94" s="42"/>
      <c r="BE94" s="42"/>
      <c r="BF94" s="42"/>
      <c r="BG94" s="42"/>
      <c r="BH94" s="42"/>
      <c r="BI94" s="42"/>
      <c r="BJ94" s="142">
        <f>+(+R94+V94)/2</f>
        <v>34210</v>
      </c>
      <c r="BK94" s="142">
        <f>+(S94+W94)/2</f>
        <v>3421000</v>
      </c>
      <c r="BL94" s="96">
        <f>_xlfn.STDEV.P(S94,W94)</f>
        <v>89000</v>
      </c>
      <c r="BM94" s="93">
        <f t="shared" si="47"/>
        <v>2.6015784858228589E-2</v>
      </c>
      <c r="BN94" s="12" t="s">
        <v>458</v>
      </c>
    </row>
    <row r="95" spans="1:70" ht="144" x14ac:dyDescent="0.2">
      <c r="A95" s="13">
        <v>90</v>
      </c>
      <c r="B95" s="11">
        <v>2716</v>
      </c>
      <c r="C95" s="8" t="s">
        <v>172</v>
      </c>
      <c r="D95" s="11" t="s">
        <v>173</v>
      </c>
      <c r="E95" s="11" t="s">
        <v>174</v>
      </c>
      <c r="F95" s="11" t="s">
        <v>466</v>
      </c>
      <c r="G95" s="47" t="s">
        <v>276</v>
      </c>
      <c r="H95" s="8" t="s">
        <v>277</v>
      </c>
      <c r="I95" s="8">
        <v>16</v>
      </c>
      <c r="J95" s="8" t="s">
        <v>139</v>
      </c>
      <c r="K95" s="26"/>
      <c r="L95" s="26"/>
      <c r="M95" s="16">
        <v>110686</v>
      </c>
      <c r="N95" s="16">
        <f>M95*I95</f>
        <v>1770976</v>
      </c>
      <c r="O95" s="16" t="s">
        <v>143</v>
      </c>
      <c r="P95" s="29"/>
      <c r="Q95" s="29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  <c r="AY95" s="24"/>
      <c r="AZ95" s="24"/>
      <c r="BA95" s="24"/>
      <c r="BB95" s="24"/>
      <c r="BC95" s="24"/>
      <c r="BD95" s="24"/>
      <c r="BE95" s="24"/>
      <c r="BF95" s="24"/>
      <c r="BG95" s="24"/>
      <c r="BH95" s="24"/>
      <c r="BI95" s="24"/>
      <c r="BJ95" s="142">
        <f>+M95</f>
        <v>110686</v>
      </c>
      <c r="BK95" s="142">
        <f>+M95*I95</f>
        <v>1770976</v>
      </c>
      <c r="BL95" s="96">
        <f>_xlfn.STDEV.P(M95)</f>
        <v>0</v>
      </c>
      <c r="BM95" s="94">
        <f t="shared" si="47"/>
        <v>0</v>
      </c>
      <c r="BN95" s="12" t="s">
        <v>457</v>
      </c>
    </row>
    <row r="96" spans="1:70" ht="71.5" customHeight="1" x14ac:dyDescent="0.2">
      <c r="A96" s="158">
        <v>91</v>
      </c>
      <c r="B96" s="158">
        <v>2716</v>
      </c>
      <c r="C96" s="162" t="s">
        <v>172</v>
      </c>
      <c r="D96" s="160" t="s">
        <v>173</v>
      </c>
      <c r="E96" s="160" t="s">
        <v>210</v>
      </c>
      <c r="F96" s="160" t="s">
        <v>467</v>
      </c>
      <c r="G96" s="161" t="s">
        <v>278</v>
      </c>
      <c r="H96" s="162" t="s">
        <v>279</v>
      </c>
      <c r="I96" s="161">
        <v>1</v>
      </c>
      <c r="J96" s="161" t="s">
        <v>280</v>
      </c>
      <c r="K96" s="158"/>
      <c r="L96" s="158"/>
      <c r="M96" s="105"/>
      <c r="N96" s="105"/>
      <c r="O96" s="105"/>
      <c r="P96" s="108"/>
      <c r="Q96" s="108"/>
      <c r="R96" s="166"/>
      <c r="S96" s="166"/>
      <c r="T96" s="166"/>
      <c r="U96" s="166"/>
      <c r="V96" s="166"/>
      <c r="W96" s="166"/>
      <c r="X96" s="166"/>
      <c r="Y96" s="166"/>
      <c r="Z96" s="166"/>
      <c r="AA96" s="166"/>
      <c r="AB96" s="166"/>
      <c r="AC96" s="166"/>
      <c r="AD96" s="166"/>
      <c r="AE96" s="166"/>
      <c r="AF96" s="166"/>
      <c r="AG96" s="166"/>
      <c r="AH96" s="166"/>
      <c r="AI96" s="166"/>
      <c r="AJ96" s="166"/>
      <c r="AK96" s="166"/>
      <c r="AL96" s="166"/>
      <c r="AM96" s="166"/>
      <c r="AN96" s="166"/>
      <c r="AO96" s="166"/>
      <c r="AP96" s="166"/>
      <c r="AQ96" s="166"/>
      <c r="AR96" s="166"/>
      <c r="AS96" s="166"/>
      <c r="AT96" s="166"/>
      <c r="AU96" s="166"/>
      <c r="AV96" s="166"/>
      <c r="AW96" s="166"/>
      <c r="AX96" s="166"/>
      <c r="AY96" s="166"/>
      <c r="AZ96" s="166"/>
      <c r="BA96" s="166"/>
      <c r="BB96" s="166"/>
      <c r="BC96" s="166"/>
      <c r="BD96" s="166"/>
      <c r="BE96" s="166"/>
      <c r="BF96" s="166"/>
      <c r="BG96" s="166"/>
      <c r="BH96" s="166"/>
      <c r="BI96" s="166"/>
      <c r="BJ96" s="163">
        <v>50622204</v>
      </c>
      <c r="BK96" s="163">
        <f>+BJ96*I96</f>
        <v>50622204</v>
      </c>
      <c r="BL96" s="167"/>
      <c r="BM96" s="168"/>
      <c r="BN96" s="164" t="s">
        <v>481</v>
      </c>
      <c r="BO96" s="68"/>
      <c r="BP96" s="101"/>
      <c r="BQ96" s="68"/>
      <c r="BR96" s="68"/>
    </row>
    <row r="97" spans="1:67" ht="34.25" customHeight="1" x14ac:dyDescent="0.2">
      <c r="A97" s="203" t="s">
        <v>455</v>
      </c>
      <c r="B97" s="204"/>
      <c r="C97" s="204"/>
      <c r="D97" s="204"/>
      <c r="E97" s="204"/>
      <c r="F97" s="204"/>
      <c r="G97" s="204"/>
      <c r="H97" s="204"/>
      <c r="I97" s="204"/>
      <c r="J97" s="204"/>
      <c r="K97" s="204"/>
      <c r="L97" s="204"/>
      <c r="M97" s="204"/>
      <c r="N97" s="204"/>
      <c r="O97" s="204"/>
      <c r="P97" s="204"/>
      <c r="Q97" s="204"/>
      <c r="R97" s="204"/>
      <c r="S97" s="204"/>
      <c r="T97" s="204"/>
      <c r="U97" s="204"/>
      <c r="V97" s="204"/>
      <c r="W97" s="204"/>
      <c r="X97" s="204"/>
      <c r="Y97" s="204"/>
      <c r="Z97" s="204"/>
      <c r="AA97" s="204"/>
      <c r="AB97" s="204"/>
      <c r="AC97" s="204"/>
      <c r="AD97" s="204"/>
      <c r="AE97" s="204"/>
      <c r="AF97" s="204"/>
      <c r="AG97" s="204"/>
      <c r="AH97" s="204"/>
      <c r="AI97" s="204"/>
      <c r="AJ97" s="204"/>
      <c r="AK97" s="204"/>
      <c r="AL97" s="204"/>
      <c r="AM97" s="204"/>
      <c r="AN97" s="204"/>
      <c r="AO97" s="204"/>
      <c r="AP97" s="204"/>
      <c r="AQ97" s="204"/>
      <c r="AR97" s="204"/>
      <c r="AS97" s="204"/>
      <c r="AT97" s="204"/>
      <c r="AU97" s="204"/>
      <c r="AV97" s="204"/>
      <c r="AW97" s="204"/>
      <c r="AX97" s="204"/>
      <c r="AY97" s="204"/>
      <c r="AZ97" s="204"/>
      <c r="BA97" s="204"/>
      <c r="BB97" s="204"/>
      <c r="BC97" s="204"/>
      <c r="BD97" s="204"/>
      <c r="BE97" s="204"/>
      <c r="BF97" s="204"/>
      <c r="BG97" s="204"/>
      <c r="BH97" s="204"/>
      <c r="BI97" s="205"/>
      <c r="BJ97" s="151">
        <f>SUM(BJ6:BJ96)</f>
        <v>122155025</v>
      </c>
      <c r="BK97" s="151">
        <f>SUM(BK6:BK96)</f>
        <v>352588283</v>
      </c>
      <c r="BL97" s="152"/>
      <c r="BM97" s="169"/>
      <c r="BN97" s="141"/>
    </row>
    <row r="98" spans="1:67" ht="74" customHeight="1" x14ac:dyDescent="0.2">
      <c r="A98" s="158">
        <v>92</v>
      </c>
      <c r="B98" s="158">
        <v>2716</v>
      </c>
      <c r="C98" s="159" t="s">
        <v>281</v>
      </c>
      <c r="D98" s="160" t="s">
        <v>282</v>
      </c>
      <c r="E98" s="160" t="s">
        <v>210</v>
      </c>
      <c r="F98" s="160" t="s">
        <v>468</v>
      </c>
      <c r="G98" s="162" t="s">
        <v>278</v>
      </c>
      <c r="H98" s="162" t="s">
        <v>283</v>
      </c>
      <c r="I98" s="162">
        <v>14</v>
      </c>
      <c r="J98" s="162" t="s">
        <v>139</v>
      </c>
      <c r="K98" s="158"/>
      <c r="L98" s="158"/>
      <c r="M98" s="105"/>
      <c r="N98" s="108"/>
      <c r="O98" s="108"/>
      <c r="P98" s="108"/>
      <c r="Q98" s="108"/>
      <c r="R98" s="166"/>
      <c r="S98" s="166"/>
      <c r="T98" s="166"/>
      <c r="U98" s="166"/>
      <c r="V98" s="166"/>
      <c r="W98" s="166"/>
      <c r="X98" s="166"/>
      <c r="Y98" s="166"/>
      <c r="Z98" s="166"/>
      <c r="AA98" s="166"/>
      <c r="AB98" s="166"/>
      <c r="AC98" s="166"/>
      <c r="AD98" s="166"/>
      <c r="AE98" s="166"/>
      <c r="AF98" s="166"/>
      <c r="AG98" s="166"/>
      <c r="AH98" s="166"/>
      <c r="AI98" s="166"/>
      <c r="AJ98" s="166"/>
      <c r="AK98" s="166"/>
      <c r="AL98" s="166"/>
      <c r="AM98" s="166"/>
      <c r="AN98" s="166"/>
      <c r="AO98" s="166"/>
      <c r="AP98" s="166"/>
      <c r="AQ98" s="166"/>
      <c r="AR98" s="166"/>
      <c r="AS98" s="166"/>
      <c r="AT98" s="166"/>
      <c r="AU98" s="166"/>
      <c r="AV98" s="166"/>
      <c r="AW98" s="166"/>
      <c r="AX98" s="166"/>
      <c r="AY98" s="166"/>
      <c r="AZ98" s="166"/>
      <c r="BA98" s="166"/>
      <c r="BB98" s="166"/>
      <c r="BC98" s="166"/>
      <c r="BD98" s="166"/>
      <c r="BE98" s="166"/>
      <c r="BF98" s="166"/>
      <c r="BG98" s="166"/>
      <c r="BH98" s="166"/>
      <c r="BI98" s="166"/>
      <c r="BJ98" s="163">
        <f>ROUND(22980357.143,0)</f>
        <v>22980357</v>
      </c>
      <c r="BK98" s="163">
        <f>BJ98*I98</f>
        <v>321724998</v>
      </c>
      <c r="BL98" s="167"/>
      <c r="BM98" s="168"/>
      <c r="BN98" s="164" t="s">
        <v>481</v>
      </c>
      <c r="BO98" s="70"/>
    </row>
    <row r="99" spans="1:67" ht="33" customHeight="1" x14ac:dyDescent="0.2">
      <c r="A99" s="203" t="s">
        <v>456</v>
      </c>
      <c r="B99" s="204"/>
      <c r="C99" s="204"/>
      <c r="D99" s="204"/>
      <c r="E99" s="204"/>
      <c r="F99" s="204"/>
      <c r="G99" s="204"/>
      <c r="H99" s="204"/>
      <c r="I99" s="204"/>
      <c r="J99" s="204"/>
      <c r="K99" s="204"/>
      <c r="L99" s="204"/>
      <c r="M99" s="204"/>
      <c r="N99" s="204"/>
      <c r="O99" s="204"/>
      <c r="P99" s="204"/>
      <c r="Q99" s="204"/>
      <c r="R99" s="204"/>
      <c r="S99" s="204"/>
      <c r="T99" s="204"/>
      <c r="U99" s="204"/>
      <c r="V99" s="204"/>
      <c r="W99" s="204"/>
      <c r="X99" s="204"/>
      <c r="Y99" s="204"/>
      <c r="Z99" s="204"/>
      <c r="AA99" s="204"/>
      <c r="AB99" s="204"/>
      <c r="AC99" s="204"/>
      <c r="AD99" s="204"/>
      <c r="AE99" s="204"/>
      <c r="AF99" s="204"/>
      <c r="AG99" s="204"/>
      <c r="AH99" s="204"/>
      <c r="AI99" s="204"/>
      <c r="AJ99" s="204"/>
      <c r="AK99" s="204"/>
      <c r="AL99" s="204"/>
      <c r="AM99" s="204"/>
      <c r="AN99" s="204"/>
      <c r="AO99" s="204"/>
      <c r="AP99" s="204"/>
      <c r="AQ99" s="204"/>
      <c r="AR99" s="204"/>
      <c r="AS99" s="204"/>
      <c r="AT99" s="204"/>
      <c r="AU99" s="204"/>
      <c r="AV99" s="204"/>
      <c r="AW99" s="204"/>
      <c r="AX99" s="204"/>
      <c r="AY99" s="204"/>
      <c r="AZ99" s="204"/>
      <c r="BA99" s="204"/>
      <c r="BB99" s="204"/>
      <c r="BC99" s="204"/>
      <c r="BD99" s="204"/>
      <c r="BE99" s="204"/>
      <c r="BF99" s="204"/>
      <c r="BG99" s="204"/>
      <c r="BH99" s="204"/>
      <c r="BI99" s="205"/>
      <c r="BJ99" s="151">
        <f>SUM(BJ98)</f>
        <v>22980357</v>
      </c>
      <c r="BK99" s="151">
        <f>SUM(BK98)</f>
        <v>321724998</v>
      </c>
      <c r="BL99" s="152"/>
      <c r="BM99" s="169"/>
      <c r="BN99" s="141"/>
    </row>
    <row r="100" spans="1:67" ht="82.25" customHeight="1" x14ac:dyDescent="0.2">
      <c r="A100" s="13">
        <v>93</v>
      </c>
      <c r="B100" s="13">
        <v>2716</v>
      </c>
      <c r="C100" s="12" t="s">
        <v>284</v>
      </c>
      <c r="D100" s="11" t="s">
        <v>285</v>
      </c>
      <c r="E100" s="11" t="s">
        <v>174</v>
      </c>
      <c r="F100" s="11" t="s">
        <v>469</v>
      </c>
      <c r="G100" s="8" t="s">
        <v>286</v>
      </c>
      <c r="H100" s="8" t="s">
        <v>181</v>
      </c>
      <c r="I100" s="9">
        <v>20</v>
      </c>
      <c r="J100" s="9" t="s">
        <v>139</v>
      </c>
      <c r="K100" s="22"/>
      <c r="L100" s="22"/>
      <c r="M100" s="30">
        <v>19417</v>
      </c>
      <c r="N100" s="30">
        <f>M100*I100</f>
        <v>388340</v>
      </c>
      <c r="O100" s="16" t="s">
        <v>140</v>
      </c>
      <c r="P100" s="35"/>
      <c r="Q100" s="35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172">
        <f>+M100</f>
        <v>19417</v>
      </c>
      <c r="BK100" s="172">
        <f>+M100*I100</f>
        <v>388340</v>
      </c>
      <c r="BL100" s="96">
        <f>_xlfn.STDEV.P(N100)</f>
        <v>0</v>
      </c>
      <c r="BM100" s="92">
        <f t="shared" ref="BM100:BM102" si="48">(BL100/BK100)</f>
        <v>0</v>
      </c>
      <c r="BN100" s="12" t="s">
        <v>457</v>
      </c>
    </row>
    <row r="101" spans="1:67" ht="144" x14ac:dyDescent="0.2">
      <c r="A101" s="13">
        <v>94</v>
      </c>
      <c r="B101" s="13">
        <v>2716</v>
      </c>
      <c r="C101" s="12" t="s">
        <v>284</v>
      </c>
      <c r="D101" s="11" t="s">
        <v>285</v>
      </c>
      <c r="E101" s="11" t="s">
        <v>174</v>
      </c>
      <c r="F101" s="11" t="s">
        <v>469</v>
      </c>
      <c r="G101" s="8" t="s">
        <v>144</v>
      </c>
      <c r="H101" s="8" t="s">
        <v>214</v>
      </c>
      <c r="I101" s="9">
        <v>20</v>
      </c>
      <c r="J101" s="9" t="s">
        <v>139</v>
      </c>
      <c r="K101" s="22"/>
      <c r="L101" s="22"/>
      <c r="M101" s="30">
        <v>3380</v>
      </c>
      <c r="N101" s="30">
        <f>M101*I101</f>
        <v>67600</v>
      </c>
      <c r="O101" s="100" t="s">
        <v>146</v>
      </c>
      <c r="P101" s="35"/>
      <c r="Q101" s="35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  <c r="BC101" s="24"/>
      <c r="BD101" s="24"/>
      <c r="BE101" s="24"/>
      <c r="BF101" s="24"/>
      <c r="BG101" s="24"/>
      <c r="BH101" s="24"/>
      <c r="BI101" s="24"/>
      <c r="BJ101" s="172">
        <f>+M101</f>
        <v>3380</v>
      </c>
      <c r="BK101" s="172">
        <f>+M101*I101</f>
        <v>67600</v>
      </c>
      <c r="BL101" s="96">
        <f>_xlfn.STDEV.P(N101)</f>
        <v>0</v>
      </c>
      <c r="BM101" s="92">
        <f>(BL101/BK101)</f>
        <v>0</v>
      </c>
      <c r="BN101" s="12" t="s">
        <v>457</v>
      </c>
    </row>
    <row r="102" spans="1:67" ht="80" x14ac:dyDescent="0.2">
      <c r="A102" s="13">
        <v>95</v>
      </c>
      <c r="B102" s="13">
        <v>2716</v>
      </c>
      <c r="C102" s="12" t="s">
        <v>284</v>
      </c>
      <c r="D102" s="11" t="s">
        <v>285</v>
      </c>
      <c r="E102" s="11" t="s">
        <v>174</v>
      </c>
      <c r="F102" s="11" t="s">
        <v>469</v>
      </c>
      <c r="G102" s="8" t="s">
        <v>287</v>
      </c>
      <c r="H102" s="8" t="s">
        <v>288</v>
      </c>
      <c r="I102" s="9">
        <v>15</v>
      </c>
      <c r="J102" s="9" t="s">
        <v>139</v>
      </c>
      <c r="K102" s="22"/>
      <c r="L102" s="22"/>
      <c r="M102" s="20"/>
      <c r="N102" s="20"/>
      <c r="O102" s="20"/>
      <c r="P102" s="35"/>
      <c r="Q102" s="35"/>
      <c r="R102" s="30">
        <v>600</v>
      </c>
      <c r="S102" s="30">
        <f>+R102*I102</f>
        <v>9000</v>
      </c>
      <c r="T102" s="20"/>
      <c r="U102" s="20"/>
      <c r="V102" s="20"/>
      <c r="W102" s="20"/>
      <c r="X102" s="30">
        <v>800</v>
      </c>
      <c r="Y102" s="30">
        <f>+X102*I102</f>
        <v>12000</v>
      </c>
      <c r="Z102" s="20"/>
      <c r="AA102" s="20"/>
      <c r="AB102" s="20"/>
      <c r="AC102" s="20"/>
      <c r="AD102" s="20"/>
      <c r="AE102" s="20"/>
      <c r="AF102" s="20"/>
      <c r="AG102" s="20"/>
      <c r="AH102" s="30">
        <v>350</v>
      </c>
      <c r="AI102" s="30">
        <f>+AH102*I102</f>
        <v>5250</v>
      </c>
      <c r="AJ102" s="20"/>
      <c r="AK102" s="20"/>
      <c r="AL102" s="20"/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172">
        <f>+(R102+X102)/2</f>
        <v>700</v>
      </c>
      <c r="BK102" s="172">
        <f>+(S102+Y102)/2</f>
        <v>10500</v>
      </c>
      <c r="BL102" s="96">
        <f>_xlfn.STDEV.P(S102,Y102)</f>
        <v>1500</v>
      </c>
      <c r="BM102" s="93">
        <f t="shared" si="48"/>
        <v>0.14285714285714285</v>
      </c>
      <c r="BN102" s="12" t="s">
        <v>458</v>
      </c>
    </row>
    <row r="103" spans="1:67" ht="80" x14ac:dyDescent="0.2">
      <c r="A103" s="13">
        <v>96</v>
      </c>
      <c r="B103" s="13">
        <v>2716</v>
      </c>
      <c r="C103" s="12" t="s">
        <v>284</v>
      </c>
      <c r="D103" s="11" t="s">
        <v>285</v>
      </c>
      <c r="E103" s="11" t="s">
        <v>174</v>
      </c>
      <c r="F103" s="11" t="s">
        <v>469</v>
      </c>
      <c r="G103" s="8" t="s">
        <v>289</v>
      </c>
      <c r="H103" s="8" t="s">
        <v>290</v>
      </c>
      <c r="I103" s="9">
        <v>15</v>
      </c>
      <c r="J103" s="9" t="s">
        <v>139</v>
      </c>
      <c r="K103" s="22"/>
      <c r="L103" s="22"/>
      <c r="M103" s="20"/>
      <c r="N103" s="20"/>
      <c r="O103" s="20"/>
      <c r="P103" s="35"/>
      <c r="Q103" s="35"/>
      <c r="R103" s="30">
        <v>800</v>
      </c>
      <c r="S103" s="30">
        <f>+R103*I103</f>
        <v>12000</v>
      </c>
      <c r="T103" s="20"/>
      <c r="U103" s="20"/>
      <c r="V103" s="20"/>
      <c r="W103" s="20"/>
      <c r="X103" s="30">
        <v>271</v>
      </c>
      <c r="Y103" s="30">
        <f>+X103*I103</f>
        <v>4065</v>
      </c>
      <c r="Z103" s="20"/>
      <c r="AA103" s="20"/>
      <c r="AB103" s="20"/>
      <c r="AC103" s="20"/>
      <c r="AD103" s="20"/>
      <c r="AE103" s="20"/>
      <c r="AF103" s="20"/>
      <c r="AG103" s="20"/>
      <c r="AH103" s="30">
        <v>515</v>
      </c>
      <c r="AI103" s="30">
        <f>+AH103*I103</f>
        <v>7725</v>
      </c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  <c r="BD103" s="20"/>
      <c r="BE103" s="20"/>
      <c r="BF103" s="20"/>
      <c r="BG103" s="20"/>
      <c r="BH103" s="30">
        <v>400</v>
      </c>
      <c r="BI103" s="30">
        <f>BH103*I103</f>
        <v>6000</v>
      </c>
      <c r="BJ103" s="172">
        <f>ROUND((AH103+BH103)/2,0)</f>
        <v>458</v>
      </c>
      <c r="BK103" s="172">
        <f>BJ103*I103</f>
        <v>6870</v>
      </c>
      <c r="BL103" s="97">
        <f>_xlfn.STDEV.P(AI103,BI103)</f>
        <v>862.5</v>
      </c>
      <c r="BM103" s="93">
        <f t="shared" ref="BM103" si="49">(BL103/BK103)</f>
        <v>0.12554585152838427</v>
      </c>
      <c r="BN103" s="12" t="s">
        <v>458</v>
      </c>
    </row>
    <row r="104" spans="1:67" ht="80" customHeight="1" x14ac:dyDescent="0.2">
      <c r="A104" s="13">
        <v>97</v>
      </c>
      <c r="B104" s="13">
        <v>2716</v>
      </c>
      <c r="C104" s="12" t="s">
        <v>284</v>
      </c>
      <c r="D104" s="11" t="s">
        <v>285</v>
      </c>
      <c r="E104" s="11" t="s">
        <v>174</v>
      </c>
      <c r="F104" s="11" t="s">
        <v>469</v>
      </c>
      <c r="G104" s="8" t="s">
        <v>291</v>
      </c>
      <c r="H104" s="8" t="s">
        <v>292</v>
      </c>
      <c r="I104" s="9">
        <v>15</v>
      </c>
      <c r="J104" s="9" t="s">
        <v>139</v>
      </c>
      <c r="K104" s="22"/>
      <c r="L104" s="22"/>
      <c r="M104" s="30">
        <v>9102</v>
      </c>
      <c r="N104" s="30">
        <f>M104*I104</f>
        <v>136530</v>
      </c>
      <c r="O104" s="16" t="s">
        <v>149</v>
      </c>
      <c r="P104" s="35"/>
      <c r="Q104" s="35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24"/>
      <c r="BF104" s="24"/>
      <c r="BG104" s="24"/>
      <c r="BH104" s="24"/>
      <c r="BI104" s="24"/>
      <c r="BJ104" s="172">
        <f>+M104</f>
        <v>9102</v>
      </c>
      <c r="BK104" s="172">
        <f>+M104*I104</f>
        <v>136530</v>
      </c>
      <c r="BL104" s="96">
        <f>_xlfn.STDEV.P(N104)</f>
        <v>0</v>
      </c>
      <c r="BM104" s="92">
        <f>(BL104/BK104)</f>
        <v>0</v>
      </c>
      <c r="BN104" s="12" t="s">
        <v>457</v>
      </c>
    </row>
    <row r="105" spans="1:67" ht="48.5" customHeight="1" x14ac:dyDescent="0.2">
      <c r="A105" s="13">
        <v>98</v>
      </c>
      <c r="B105" s="13">
        <v>2716</v>
      </c>
      <c r="C105" s="12" t="s">
        <v>284</v>
      </c>
      <c r="D105" s="11" t="s">
        <v>285</v>
      </c>
      <c r="E105" s="11" t="s">
        <v>174</v>
      </c>
      <c r="F105" s="11" t="s">
        <v>469</v>
      </c>
      <c r="G105" s="8" t="s">
        <v>215</v>
      </c>
      <c r="H105" s="8" t="s">
        <v>293</v>
      </c>
      <c r="I105" s="9">
        <v>150</v>
      </c>
      <c r="J105" s="9" t="s">
        <v>139</v>
      </c>
      <c r="K105" s="22"/>
      <c r="L105" s="22"/>
      <c r="M105" s="30">
        <v>9774</v>
      </c>
      <c r="N105" s="30">
        <f>M105*I105</f>
        <v>1466100</v>
      </c>
      <c r="O105" s="16" t="s">
        <v>146</v>
      </c>
      <c r="P105" s="35"/>
      <c r="Q105" s="35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  <c r="BC105" s="24"/>
      <c r="BD105" s="24"/>
      <c r="BE105" s="24"/>
      <c r="BF105" s="24"/>
      <c r="BG105" s="24"/>
      <c r="BH105" s="24"/>
      <c r="BI105" s="24"/>
      <c r="BJ105" s="172">
        <f>+M105</f>
        <v>9774</v>
      </c>
      <c r="BK105" s="172">
        <f>+M105*I105</f>
        <v>1466100</v>
      </c>
      <c r="BL105" s="96">
        <f>_xlfn.STDEV.P(N105)</f>
        <v>0</v>
      </c>
      <c r="BM105" s="92">
        <f>(BL105/BK105)</f>
        <v>0</v>
      </c>
      <c r="BN105" s="12" t="s">
        <v>457</v>
      </c>
    </row>
    <row r="106" spans="1:67" ht="80" x14ac:dyDescent="0.2">
      <c r="A106" s="13">
        <v>99</v>
      </c>
      <c r="B106" s="13">
        <v>2716</v>
      </c>
      <c r="C106" s="12" t="s">
        <v>284</v>
      </c>
      <c r="D106" s="11" t="s">
        <v>285</v>
      </c>
      <c r="E106" s="11" t="s">
        <v>174</v>
      </c>
      <c r="F106" s="11" t="s">
        <v>469</v>
      </c>
      <c r="G106" s="8" t="s">
        <v>263</v>
      </c>
      <c r="H106" s="8" t="s">
        <v>264</v>
      </c>
      <c r="I106" s="9">
        <v>10</v>
      </c>
      <c r="J106" s="9" t="s">
        <v>139</v>
      </c>
      <c r="K106" s="22"/>
      <c r="L106" s="22"/>
      <c r="M106" s="20"/>
      <c r="N106" s="20"/>
      <c r="O106" s="20"/>
      <c r="P106" s="35"/>
      <c r="Q106" s="20"/>
      <c r="R106" s="20"/>
      <c r="S106" s="20"/>
      <c r="T106" s="20"/>
      <c r="U106" s="20"/>
      <c r="V106" s="30">
        <v>10234</v>
      </c>
      <c r="W106" s="30">
        <f>+V106*I106</f>
        <v>102340</v>
      </c>
      <c r="X106" s="16">
        <v>2800</v>
      </c>
      <c r="Y106" s="16">
        <f>+X106*I106</f>
        <v>28000</v>
      </c>
      <c r="Z106" s="42"/>
      <c r="AA106" s="42"/>
      <c r="AB106" s="42"/>
      <c r="AC106" s="42"/>
      <c r="AD106" s="42"/>
      <c r="AE106" s="42"/>
      <c r="AF106" s="42"/>
      <c r="AG106" s="42"/>
      <c r="AH106" s="16">
        <v>1493</v>
      </c>
      <c r="AI106" s="16">
        <f>+AH106*I106</f>
        <v>14930</v>
      </c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2"/>
      <c r="AV106" s="42"/>
      <c r="AW106" s="42"/>
      <c r="AX106" s="42"/>
      <c r="AY106" s="42"/>
      <c r="AZ106" s="42"/>
      <c r="BA106" s="42"/>
      <c r="BB106" s="42"/>
      <c r="BC106" s="42"/>
      <c r="BD106" s="42"/>
      <c r="BE106" s="42"/>
      <c r="BF106" s="42"/>
      <c r="BG106" s="42"/>
      <c r="BH106" s="16">
        <v>2500</v>
      </c>
      <c r="BI106" s="16">
        <f>BH106*I106</f>
        <v>25000</v>
      </c>
      <c r="BJ106" s="172">
        <f>ROUND((X106+BH106)/2,0)</f>
        <v>2650</v>
      </c>
      <c r="BK106" s="172">
        <f>+(Y106+BI106)/2</f>
        <v>26500</v>
      </c>
      <c r="BL106" s="97">
        <f>_xlfn.STDEV.P(Y106,BI106)</f>
        <v>1500</v>
      </c>
      <c r="BM106" s="93">
        <f>(BL106/BK106)</f>
        <v>5.6603773584905662E-2</v>
      </c>
      <c r="BN106" s="12" t="s">
        <v>458</v>
      </c>
    </row>
    <row r="107" spans="1:67" ht="71" customHeight="1" x14ac:dyDescent="0.2">
      <c r="A107" s="13">
        <v>100</v>
      </c>
      <c r="B107" s="13">
        <v>2716</v>
      </c>
      <c r="C107" s="12" t="s">
        <v>284</v>
      </c>
      <c r="D107" s="11" t="s">
        <v>285</v>
      </c>
      <c r="E107" s="11" t="s">
        <v>174</v>
      </c>
      <c r="F107" s="11" t="s">
        <v>469</v>
      </c>
      <c r="G107" s="8" t="s">
        <v>294</v>
      </c>
      <c r="H107" s="8" t="s">
        <v>295</v>
      </c>
      <c r="I107" s="9">
        <v>15</v>
      </c>
      <c r="J107" s="9" t="s">
        <v>139</v>
      </c>
      <c r="K107" s="22"/>
      <c r="L107" s="22"/>
      <c r="M107" s="20"/>
      <c r="N107" s="20"/>
      <c r="O107" s="20"/>
      <c r="P107" s="35"/>
      <c r="Q107" s="35"/>
      <c r="R107" s="30">
        <v>2210</v>
      </c>
      <c r="S107" s="30">
        <f>+R107*I107</f>
        <v>33150</v>
      </c>
      <c r="T107" s="20"/>
      <c r="U107" s="20"/>
      <c r="V107" s="20"/>
      <c r="W107" s="20"/>
      <c r="X107" s="30">
        <v>1050</v>
      </c>
      <c r="Y107" s="30">
        <f>+X107*I107</f>
        <v>15750</v>
      </c>
      <c r="Z107" s="20"/>
      <c r="AA107" s="20"/>
      <c r="AB107" s="20"/>
      <c r="AC107" s="20"/>
      <c r="AD107" s="20"/>
      <c r="AE107" s="20"/>
      <c r="AF107" s="20"/>
      <c r="AG107" s="20"/>
      <c r="AH107" s="30">
        <v>882</v>
      </c>
      <c r="AI107" s="30">
        <f>+AH107*I107</f>
        <v>13230</v>
      </c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172">
        <f>+(X107+AH107)/2</f>
        <v>966</v>
      </c>
      <c r="BK107" s="172">
        <f>+(Y107+AI107)/2</f>
        <v>14490</v>
      </c>
      <c r="BL107" s="97">
        <f>_xlfn.STDEV.P(Y107,AI107)</f>
        <v>1260</v>
      </c>
      <c r="BM107" s="93">
        <f t="shared" ref="BM107:BM109" si="50">(BL107/BK107)</f>
        <v>8.6956521739130432E-2</v>
      </c>
      <c r="BN107" s="12" t="s">
        <v>458</v>
      </c>
    </row>
    <row r="108" spans="1:67" ht="67.25" customHeight="1" x14ac:dyDescent="0.2">
      <c r="A108" s="13">
        <v>101</v>
      </c>
      <c r="B108" s="13">
        <v>2716</v>
      </c>
      <c r="C108" s="12" t="s">
        <v>284</v>
      </c>
      <c r="D108" s="11" t="s">
        <v>285</v>
      </c>
      <c r="E108" s="11" t="s">
        <v>174</v>
      </c>
      <c r="F108" s="11" t="s">
        <v>469</v>
      </c>
      <c r="G108" s="8" t="s">
        <v>296</v>
      </c>
      <c r="H108" s="8" t="s">
        <v>327</v>
      </c>
      <c r="I108" s="9">
        <v>1</v>
      </c>
      <c r="J108" s="9" t="s">
        <v>139</v>
      </c>
      <c r="K108" s="22"/>
      <c r="L108" s="22"/>
      <c r="M108" s="20"/>
      <c r="N108" s="20"/>
      <c r="O108" s="20"/>
      <c r="P108" s="35"/>
      <c r="Q108" s="35"/>
      <c r="R108" s="30">
        <v>26650</v>
      </c>
      <c r="S108" s="30">
        <f>+R108*I108</f>
        <v>26650</v>
      </c>
      <c r="T108" s="20"/>
      <c r="U108" s="20"/>
      <c r="V108" s="20"/>
      <c r="W108" s="20"/>
      <c r="X108" s="30">
        <v>18000</v>
      </c>
      <c r="Y108" s="30">
        <f>+X108*I108</f>
        <v>18000</v>
      </c>
      <c r="Z108" s="20"/>
      <c r="AA108" s="20"/>
      <c r="AB108" s="20"/>
      <c r="AC108" s="20"/>
      <c r="AD108" s="20"/>
      <c r="AE108" s="20"/>
      <c r="AF108" s="20"/>
      <c r="AG108" s="20"/>
      <c r="AH108" s="30">
        <v>10243</v>
      </c>
      <c r="AI108" s="30">
        <f>+AH108*I108</f>
        <v>10243</v>
      </c>
      <c r="AJ108" s="20"/>
      <c r="AK108" s="20"/>
      <c r="AL108" s="20"/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30">
        <v>13000</v>
      </c>
      <c r="BI108" s="30">
        <f>BH108*I108</f>
        <v>13000</v>
      </c>
      <c r="BJ108" s="172">
        <f>ROUND((+AH108+BH108)/2,0)</f>
        <v>11622</v>
      </c>
      <c r="BK108" s="172">
        <f>ROUND((AI108+BI108)/2,0)</f>
        <v>11622</v>
      </c>
      <c r="BL108" s="97">
        <f>_xlfn.STDEV.P(AI108,BI108)</f>
        <v>1378.5</v>
      </c>
      <c r="BM108" s="93">
        <f t="shared" si="50"/>
        <v>0.11861125451729479</v>
      </c>
      <c r="BN108" s="12" t="s">
        <v>458</v>
      </c>
    </row>
    <row r="109" spans="1:67" ht="60.5" customHeight="1" x14ac:dyDescent="0.2">
      <c r="A109" s="13">
        <v>102</v>
      </c>
      <c r="B109" s="13">
        <v>2716</v>
      </c>
      <c r="C109" s="12" t="s">
        <v>284</v>
      </c>
      <c r="D109" s="11" t="s">
        <v>285</v>
      </c>
      <c r="E109" s="11" t="s">
        <v>174</v>
      </c>
      <c r="F109" s="11" t="s">
        <v>469</v>
      </c>
      <c r="G109" s="47" t="s">
        <v>219</v>
      </c>
      <c r="H109" s="8" t="s">
        <v>220</v>
      </c>
      <c r="I109" s="9">
        <v>1</v>
      </c>
      <c r="J109" s="9" t="s">
        <v>139</v>
      </c>
      <c r="K109" s="22"/>
      <c r="L109" s="22"/>
      <c r="M109" s="30">
        <v>20700</v>
      </c>
      <c r="N109" s="30">
        <f>M109*I109</f>
        <v>20700</v>
      </c>
      <c r="O109" s="16" t="s">
        <v>149</v>
      </c>
      <c r="P109" s="35"/>
      <c r="Q109" s="35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24"/>
      <c r="AZ109" s="24"/>
      <c r="BA109" s="24"/>
      <c r="BB109" s="24"/>
      <c r="BC109" s="24"/>
      <c r="BD109" s="24"/>
      <c r="BE109" s="24"/>
      <c r="BF109" s="24"/>
      <c r="BG109" s="24"/>
      <c r="BH109" s="24"/>
      <c r="BI109" s="24"/>
      <c r="BJ109" s="172">
        <f>+M109</f>
        <v>20700</v>
      </c>
      <c r="BK109" s="172">
        <f>+M109*I109</f>
        <v>20700</v>
      </c>
      <c r="BL109" s="96">
        <f>_xlfn.STDEV.P(N109)</f>
        <v>0</v>
      </c>
      <c r="BM109" s="94">
        <f t="shared" si="50"/>
        <v>0</v>
      </c>
      <c r="BN109" s="12" t="s">
        <v>457</v>
      </c>
    </row>
    <row r="110" spans="1:67" ht="73.25" customHeight="1" x14ac:dyDescent="0.2">
      <c r="A110" s="13">
        <v>103</v>
      </c>
      <c r="B110" s="13">
        <v>2716</v>
      </c>
      <c r="C110" s="12" t="s">
        <v>284</v>
      </c>
      <c r="D110" s="11" t="s">
        <v>285</v>
      </c>
      <c r="E110" s="11" t="s">
        <v>174</v>
      </c>
      <c r="F110" s="11" t="s">
        <v>469</v>
      </c>
      <c r="G110" s="47" t="s">
        <v>297</v>
      </c>
      <c r="H110" s="8" t="s">
        <v>298</v>
      </c>
      <c r="I110" s="9">
        <v>4</v>
      </c>
      <c r="J110" s="9" t="s">
        <v>139</v>
      </c>
      <c r="K110" s="22"/>
      <c r="L110" s="22"/>
      <c r="M110" s="30">
        <v>22275</v>
      </c>
      <c r="N110" s="30">
        <f>M110*I110</f>
        <v>89100</v>
      </c>
      <c r="O110" s="16" t="s">
        <v>143</v>
      </c>
      <c r="P110" s="35"/>
      <c r="Q110" s="35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  <c r="BA110" s="24"/>
      <c r="BB110" s="24"/>
      <c r="BC110" s="24"/>
      <c r="BD110" s="24"/>
      <c r="BE110" s="24"/>
      <c r="BF110" s="24"/>
      <c r="BG110" s="24"/>
      <c r="BH110" s="24"/>
      <c r="BI110" s="24"/>
      <c r="BJ110" s="172">
        <f>+M110</f>
        <v>22275</v>
      </c>
      <c r="BK110" s="172">
        <f>+M110*I110</f>
        <v>89100</v>
      </c>
      <c r="BL110" s="96">
        <f>_xlfn.STDEV.P(N110)</f>
        <v>0</v>
      </c>
      <c r="BM110" s="94">
        <f t="shared" ref="BM110" si="51">(BL110/BK110)</f>
        <v>0</v>
      </c>
      <c r="BN110" s="12" t="s">
        <v>457</v>
      </c>
    </row>
    <row r="111" spans="1:67" ht="74" customHeight="1" x14ac:dyDescent="0.2">
      <c r="A111" s="13">
        <v>104</v>
      </c>
      <c r="B111" s="13">
        <v>2716</v>
      </c>
      <c r="C111" s="12" t="s">
        <v>284</v>
      </c>
      <c r="D111" s="11" t="s">
        <v>285</v>
      </c>
      <c r="E111" s="11" t="s">
        <v>174</v>
      </c>
      <c r="F111" s="11" t="s">
        <v>469</v>
      </c>
      <c r="G111" s="47" t="s">
        <v>299</v>
      </c>
      <c r="H111" s="8" t="s">
        <v>300</v>
      </c>
      <c r="I111" s="9">
        <v>15</v>
      </c>
      <c r="J111" s="9" t="s">
        <v>139</v>
      </c>
      <c r="K111" s="22"/>
      <c r="L111" s="22"/>
      <c r="M111" s="30">
        <v>7316</v>
      </c>
      <c r="N111" s="30">
        <f>M111*I111</f>
        <v>109740</v>
      </c>
      <c r="O111" s="16" t="s">
        <v>143</v>
      </c>
      <c r="P111" s="35"/>
      <c r="Q111" s="35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24"/>
      <c r="BF111" s="24"/>
      <c r="BG111" s="24"/>
      <c r="BH111" s="24"/>
      <c r="BI111" s="24"/>
      <c r="BJ111" s="172">
        <f>+M111</f>
        <v>7316</v>
      </c>
      <c r="BK111" s="172">
        <f>+M111*I111</f>
        <v>109740</v>
      </c>
      <c r="BL111" s="97">
        <f>_xlfn.STDEV.P(N111)</f>
        <v>0</v>
      </c>
      <c r="BM111" s="95">
        <f>(BL111/BK111)</f>
        <v>0</v>
      </c>
      <c r="BN111" s="12" t="s">
        <v>457</v>
      </c>
    </row>
    <row r="112" spans="1:67" ht="234.5" customHeight="1" x14ac:dyDescent="0.2">
      <c r="A112" s="13">
        <v>105</v>
      </c>
      <c r="B112" s="13">
        <v>2716</v>
      </c>
      <c r="C112" s="12" t="s">
        <v>284</v>
      </c>
      <c r="D112" s="11" t="s">
        <v>285</v>
      </c>
      <c r="E112" s="11" t="s">
        <v>174</v>
      </c>
      <c r="F112" s="11" t="s">
        <v>469</v>
      </c>
      <c r="G112" s="8" t="s">
        <v>301</v>
      </c>
      <c r="H112" s="8" t="s">
        <v>302</v>
      </c>
      <c r="I112" s="9">
        <v>1</v>
      </c>
      <c r="J112" s="9" t="s">
        <v>139</v>
      </c>
      <c r="K112" s="22"/>
      <c r="L112" s="22"/>
      <c r="M112" s="20"/>
      <c r="N112" s="20"/>
      <c r="O112" s="20"/>
      <c r="P112" s="35"/>
      <c r="Q112" s="35"/>
      <c r="R112" s="30">
        <v>3074429</v>
      </c>
      <c r="S112" s="30">
        <f t="shared" ref="S112:S120" si="52">+R112*I112</f>
        <v>3074429</v>
      </c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  <c r="AQ112" s="20"/>
      <c r="AR112" s="20"/>
      <c r="AS112" s="20"/>
      <c r="AT112" s="20"/>
      <c r="AU112" s="20"/>
      <c r="AV112" s="20"/>
      <c r="AW112" s="20"/>
      <c r="AX112" s="20"/>
      <c r="AY112" s="20"/>
      <c r="AZ112" s="20"/>
      <c r="BA112" s="20"/>
      <c r="BB112" s="20"/>
      <c r="BC112" s="20"/>
      <c r="BD112" s="20"/>
      <c r="BE112" s="20"/>
      <c r="BF112" s="20"/>
      <c r="BG112" s="20"/>
      <c r="BH112" s="30">
        <v>2950000</v>
      </c>
      <c r="BI112" s="30">
        <f t="shared" ref="BI112:BI119" si="53">BH112*I112</f>
        <v>2950000</v>
      </c>
      <c r="BJ112" s="172">
        <f>ROUND((R112+BH112)/2,0)</f>
        <v>3012215</v>
      </c>
      <c r="BK112" s="172">
        <f>ROUND((S112+BI112)/2,0)</f>
        <v>3012215</v>
      </c>
      <c r="BL112" s="97">
        <f>_xlfn.STDEV.P(S112,BI112)</f>
        <v>62214.5</v>
      </c>
      <c r="BM112" s="93">
        <f t="shared" ref="BM112" si="54">(BL112/BK112)</f>
        <v>2.0654070177593565E-2</v>
      </c>
      <c r="BN112" s="12" t="s">
        <v>458</v>
      </c>
    </row>
    <row r="113" spans="1:66" s="4" customFormat="1" ht="53.5" customHeight="1" x14ac:dyDescent="0.2">
      <c r="A113" s="13">
        <v>106</v>
      </c>
      <c r="B113" s="13">
        <v>2716</v>
      </c>
      <c r="C113" s="12" t="s">
        <v>284</v>
      </c>
      <c r="D113" s="11" t="s">
        <v>285</v>
      </c>
      <c r="E113" s="11" t="s">
        <v>174</v>
      </c>
      <c r="F113" s="11" t="s">
        <v>469</v>
      </c>
      <c r="G113" s="8" t="s">
        <v>303</v>
      </c>
      <c r="H113" s="8" t="s">
        <v>304</v>
      </c>
      <c r="I113" s="9">
        <v>1</v>
      </c>
      <c r="J113" s="9" t="s">
        <v>139</v>
      </c>
      <c r="K113" s="22"/>
      <c r="L113" s="22"/>
      <c r="M113" s="20"/>
      <c r="N113" s="20"/>
      <c r="O113" s="20"/>
      <c r="P113" s="35"/>
      <c r="Q113" s="35"/>
      <c r="R113" s="30">
        <v>390000</v>
      </c>
      <c r="S113" s="30">
        <f t="shared" si="52"/>
        <v>390000</v>
      </c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0"/>
      <c r="AU113" s="20"/>
      <c r="AV113" s="20"/>
      <c r="AW113" s="20"/>
      <c r="AX113" s="20"/>
      <c r="AY113" s="20"/>
      <c r="AZ113" s="20"/>
      <c r="BA113" s="20"/>
      <c r="BB113" s="20"/>
      <c r="BC113" s="20"/>
      <c r="BD113" s="20"/>
      <c r="BE113" s="20"/>
      <c r="BF113" s="20"/>
      <c r="BG113" s="20"/>
      <c r="BH113" s="30">
        <v>280000</v>
      </c>
      <c r="BI113" s="30">
        <f t="shared" si="53"/>
        <v>280000</v>
      </c>
      <c r="BJ113" s="172">
        <f>ROUND((R113+BH113)/2,0)</f>
        <v>335000</v>
      </c>
      <c r="BK113" s="172">
        <f>ROUND((S113+BI113)/2,0)</f>
        <v>335000</v>
      </c>
      <c r="BL113" s="97">
        <f>_xlfn.STDEV.P(S113,BI113)</f>
        <v>55000</v>
      </c>
      <c r="BM113" s="93">
        <f t="shared" ref="BM113:BM120" si="55">(BL113/BK113)</f>
        <v>0.16417910447761194</v>
      </c>
      <c r="BN113" s="12" t="s">
        <v>458</v>
      </c>
    </row>
    <row r="114" spans="1:66" s="4" customFormat="1" ht="173.5" customHeight="1" x14ac:dyDescent="0.2">
      <c r="A114" s="13">
        <v>107</v>
      </c>
      <c r="B114" s="13">
        <v>2716</v>
      </c>
      <c r="C114" s="12" t="s">
        <v>284</v>
      </c>
      <c r="D114" s="11" t="s">
        <v>285</v>
      </c>
      <c r="E114" s="11" t="s">
        <v>174</v>
      </c>
      <c r="F114" s="11" t="s">
        <v>469</v>
      </c>
      <c r="G114" s="8" t="s">
        <v>305</v>
      </c>
      <c r="H114" s="8" t="s">
        <v>306</v>
      </c>
      <c r="I114" s="9">
        <v>1</v>
      </c>
      <c r="J114" s="9" t="s">
        <v>139</v>
      </c>
      <c r="K114" s="22"/>
      <c r="L114" s="22"/>
      <c r="M114" s="20"/>
      <c r="N114" s="20"/>
      <c r="O114" s="20"/>
      <c r="P114" s="35"/>
      <c r="Q114" s="35"/>
      <c r="R114" s="30">
        <v>3478136</v>
      </c>
      <c r="S114" s="30">
        <f t="shared" si="52"/>
        <v>3478136</v>
      </c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  <c r="AN114" s="20"/>
      <c r="AO114" s="20"/>
      <c r="AP114" s="20"/>
      <c r="AQ114" s="20"/>
      <c r="AR114" s="20"/>
      <c r="AS114" s="20"/>
      <c r="AT114" s="20"/>
      <c r="AU114" s="20"/>
      <c r="AV114" s="20"/>
      <c r="AW114" s="20"/>
      <c r="AX114" s="20"/>
      <c r="AY114" s="20"/>
      <c r="AZ114" s="20"/>
      <c r="BA114" s="20"/>
      <c r="BB114" s="20"/>
      <c r="BC114" s="20"/>
      <c r="BD114" s="20"/>
      <c r="BE114" s="20"/>
      <c r="BF114" s="20"/>
      <c r="BG114" s="20"/>
      <c r="BH114" s="30">
        <v>3390000</v>
      </c>
      <c r="BI114" s="30">
        <f t="shared" si="53"/>
        <v>3390000</v>
      </c>
      <c r="BJ114" s="172">
        <f>ROUND((R114+BH114)/2,0)</f>
        <v>3434068</v>
      </c>
      <c r="BK114" s="172">
        <f t="shared" ref="BK114:BK119" si="56">ROUND((S114+BI114)/2,0)</f>
        <v>3434068</v>
      </c>
      <c r="BL114" s="97">
        <f t="shared" ref="BL114:BL119" si="57">_xlfn.STDEV.P(S114,BI114)</f>
        <v>44068</v>
      </c>
      <c r="BM114" s="93">
        <f t="shared" si="55"/>
        <v>1.2832593879911522E-2</v>
      </c>
      <c r="BN114" s="12" t="s">
        <v>458</v>
      </c>
    </row>
    <row r="115" spans="1:66" s="4" customFormat="1" ht="131.5" customHeight="1" x14ac:dyDescent="0.2">
      <c r="A115" s="13">
        <v>108</v>
      </c>
      <c r="B115" s="13">
        <v>2716</v>
      </c>
      <c r="C115" s="12" t="s">
        <v>284</v>
      </c>
      <c r="D115" s="11" t="s">
        <v>285</v>
      </c>
      <c r="E115" s="11" t="s">
        <v>174</v>
      </c>
      <c r="F115" s="11" t="s">
        <v>469</v>
      </c>
      <c r="G115" s="8" t="s">
        <v>307</v>
      </c>
      <c r="H115" s="8" t="s">
        <v>308</v>
      </c>
      <c r="I115" s="9">
        <v>2</v>
      </c>
      <c r="J115" s="9" t="s">
        <v>139</v>
      </c>
      <c r="K115" s="22"/>
      <c r="L115" s="22"/>
      <c r="M115" s="20"/>
      <c r="N115" s="20"/>
      <c r="O115" s="20"/>
      <c r="P115" s="35"/>
      <c r="Q115" s="35"/>
      <c r="R115" s="30">
        <v>665600</v>
      </c>
      <c r="S115" s="30">
        <f t="shared" si="52"/>
        <v>1331200</v>
      </c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0"/>
      <c r="BH115" s="30">
        <v>595000</v>
      </c>
      <c r="BI115" s="30">
        <f t="shared" si="53"/>
        <v>1190000</v>
      </c>
      <c r="BJ115" s="172">
        <f t="shared" ref="BJ115:BJ119" si="58">ROUND((R115+BH115)/2,0)</f>
        <v>630300</v>
      </c>
      <c r="BK115" s="172">
        <f t="shared" si="56"/>
        <v>1260600</v>
      </c>
      <c r="BL115" s="97">
        <f t="shared" si="57"/>
        <v>70600</v>
      </c>
      <c r="BM115" s="93">
        <f t="shared" si="55"/>
        <v>5.6005076947485327E-2</v>
      </c>
      <c r="BN115" s="12" t="s">
        <v>458</v>
      </c>
    </row>
    <row r="116" spans="1:66" ht="176" customHeight="1" x14ac:dyDescent="0.2">
      <c r="A116" s="13">
        <v>109</v>
      </c>
      <c r="B116" s="13">
        <v>2716</v>
      </c>
      <c r="C116" s="12" t="s">
        <v>284</v>
      </c>
      <c r="D116" s="11" t="s">
        <v>285</v>
      </c>
      <c r="E116" s="11" t="s">
        <v>174</v>
      </c>
      <c r="F116" s="11" t="s">
        <v>469</v>
      </c>
      <c r="G116" s="8" t="s">
        <v>309</v>
      </c>
      <c r="H116" s="8" t="s">
        <v>310</v>
      </c>
      <c r="I116" s="9">
        <v>1</v>
      </c>
      <c r="J116" s="9" t="s">
        <v>139</v>
      </c>
      <c r="K116" s="22"/>
      <c r="L116" s="22"/>
      <c r="M116" s="20"/>
      <c r="N116" s="20"/>
      <c r="O116" s="20"/>
      <c r="P116" s="35"/>
      <c r="Q116" s="35"/>
      <c r="R116" s="30">
        <v>506870</v>
      </c>
      <c r="S116" s="30">
        <f t="shared" si="52"/>
        <v>506870</v>
      </c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  <c r="AX116" s="20"/>
      <c r="AY116" s="20"/>
      <c r="AZ116" s="20"/>
      <c r="BA116" s="20"/>
      <c r="BB116" s="20"/>
      <c r="BC116" s="20"/>
      <c r="BD116" s="20"/>
      <c r="BE116" s="20"/>
      <c r="BF116" s="20"/>
      <c r="BG116" s="20"/>
      <c r="BH116" s="30">
        <v>490000</v>
      </c>
      <c r="BI116" s="30">
        <f t="shared" si="53"/>
        <v>490000</v>
      </c>
      <c r="BJ116" s="172">
        <f t="shared" si="58"/>
        <v>498435</v>
      </c>
      <c r="BK116" s="172">
        <f t="shared" si="56"/>
        <v>498435</v>
      </c>
      <c r="BL116" s="97">
        <f t="shared" si="57"/>
        <v>8435</v>
      </c>
      <c r="BM116" s="93">
        <f t="shared" si="55"/>
        <v>1.6922968892633946E-2</v>
      </c>
      <c r="BN116" s="12" t="s">
        <v>458</v>
      </c>
    </row>
    <row r="117" spans="1:66" ht="149.5" customHeight="1" x14ac:dyDescent="0.2">
      <c r="A117" s="13">
        <v>110</v>
      </c>
      <c r="B117" s="13">
        <v>2716</v>
      </c>
      <c r="C117" s="12" t="s">
        <v>284</v>
      </c>
      <c r="D117" s="11" t="s">
        <v>285</v>
      </c>
      <c r="E117" s="11" t="s">
        <v>174</v>
      </c>
      <c r="F117" s="11" t="s">
        <v>469</v>
      </c>
      <c r="G117" s="8" t="s">
        <v>311</v>
      </c>
      <c r="H117" s="8" t="s">
        <v>312</v>
      </c>
      <c r="I117" s="9">
        <v>1</v>
      </c>
      <c r="J117" s="9" t="s">
        <v>139</v>
      </c>
      <c r="K117" s="22"/>
      <c r="L117" s="22"/>
      <c r="M117" s="20"/>
      <c r="N117" s="20"/>
      <c r="O117" s="20"/>
      <c r="P117" s="35"/>
      <c r="Q117" s="35"/>
      <c r="R117" s="30">
        <v>682500</v>
      </c>
      <c r="S117" s="30">
        <f t="shared" si="52"/>
        <v>682500</v>
      </c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  <c r="AX117" s="20"/>
      <c r="AY117" s="20"/>
      <c r="AZ117" s="20"/>
      <c r="BA117" s="20"/>
      <c r="BB117" s="20"/>
      <c r="BC117" s="20"/>
      <c r="BD117" s="20"/>
      <c r="BE117" s="20"/>
      <c r="BF117" s="20"/>
      <c r="BG117" s="20"/>
      <c r="BH117" s="30">
        <v>610000</v>
      </c>
      <c r="BI117" s="30">
        <f t="shared" si="53"/>
        <v>610000</v>
      </c>
      <c r="BJ117" s="172">
        <f t="shared" si="58"/>
        <v>646250</v>
      </c>
      <c r="BK117" s="172">
        <f t="shared" si="56"/>
        <v>646250</v>
      </c>
      <c r="BL117" s="97">
        <f t="shared" si="57"/>
        <v>36250</v>
      </c>
      <c r="BM117" s="93">
        <f t="shared" si="55"/>
        <v>5.6092843326885883E-2</v>
      </c>
      <c r="BN117" s="12" t="s">
        <v>458</v>
      </c>
    </row>
    <row r="118" spans="1:66" ht="158" customHeight="1" x14ac:dyDescent="0.2">
      <c r="A118" s="13">
        <v>111</v>
      </c>
      <c r="B118" s="13">
        <v>2716</v>
      </c>
      <c r="C118" s="12" t="s">
        <v>284</v>
      </c>
      <c r="D118" s="11" t="s">
        <v>285</v>
      </c>
      <c r="E118" s="11" t="s">
        <v>174</v>
      </c>
      <c r="F118" s="11" t="s">
        <v>469</v>
      </c>
      <c r="G118" s="8" t="s">
        <v>313</v>
      </c>
      <c r="H118" s="8" t="s">
        <v>314</v>
      </c>
      <c r="I118" s="9">
        <v>1</v>
      </c>
      <c r="J118" s="9" t="s">
        <v>139</v>
      </c>
      <c r="K118" s="22"/>
      <c r="L118" s="22"/>
      <c r="M118" s="20"/>
      <c r="N118" s="20"/>
      <c r="O118" s="20"/>
      <c r="P118" s="35"/>
      <c r="Q118" s="35"/>
      <c r="R118" s="30">
        <v>1818700</v>
      </c>
      <c r="S118" s="30">
        <f t="shared" si="52"/>
        <v>1818700</v>
      </c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/>
      <c r="AV118" s="20"/>
      <c r="AW118" s="20"/>
      <c r="AX118" s="20"/>
      <c r="AY118" s="20"/>
      <c r="AZ118" s="20"/>
      <c r="BA118" s="20"/>
      <c r="BB118" s="20"/>
      <c r="BC118" s="20"/>
      <c r="BD118" s="20"/>
      <c r="BE118" s="20"/>
      <c r="BF118" s="20"/>
      <c r="BG118" s="20"/>
      <c r="BH118" s="30">
        <v>1700000</v>
      </c>
      <c r="BI118" s="30">
        <f t="shared" si="53"/>
        <v>1700000</v>
      </c>
      <c r="BJ118" s="172">
        <f t="shared" si="58"/>
        <v>1759350</v>
      </c>
      <c r="BK118" s="172">
        <f t="shared" si="56"/>
        <v>1759350</v>
      </c>
      <c r="BL118" s="97">
        <f t="shared" si="57"/>
        <v>59350</v>
      </c>
      <c r="BM118" s="93">
        <f t="shared" si="55"/>
        <v>3.3734049506920168E-2</v>
      </c>
      <c r="BN118" s="12" t="s">
        <v>458</v>
      </c>
    </row>
    <row r="119" spans="1:66" ht="135" customHeight="1" x14ac:dyDescent="0.2">
      <c r="A119" s="13">
        <v>112</v>
      </c>
      <c r="B119" s="13">
        <v>2716</v>
      </c>
      <c r="C119" s="12" t="s">
        <v>284</v>
      </c>
      <c r="D119" s="11" t="s">
        <v>285</v>
      </c>
      <c r="E119" s="11" t="s">
        <v>174</v>
      </c>
      <c r="F119" s="11" t="s">
        <v>469</v>
      </c>
      <c r="G119" s="8" t="s">
        <v>315</v>
      </c>
      <c r="H119" s="8" t="s">
        <v>316</v>
      </c>
      <c r="I119" s="9">
        <v>1</v>
      </c>
      <c r="J119" s="9" t="s">
        <v>139</v>
      </c>
      <c r="K119" s="22"/>
      <c r="L119" s="22"/>
      <c r="M119" s="20"/>
      <c r="N119" s="20"/>
      <c r="O119" s="20"/>
      <c r="P119" s="35"/>
      <c r="Q119" s="35"/>
      <c r="R119" s="30">
        <v>337870</v>
      </c>
      <c r="S119" s="30">
        <f t="shared" si="52"/>
        <v>337870</v>
      </c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  <c r="AN119" s="20"/>
      <c r="AO119" s="20"/>
      <c r="AP119" s="20"/>
      <c r="AQ119" s="20"/>
      <c r="AR119" s="20"/>
      <c r="AS119" s="20"/>
      <c r="AT119" s="20"/>
      <c r="AU119" s="20"/>
      <c r="AV119" s="20"/>
      <c r="AW119" s="20"/>
      <c r="AX119" s="20"/>
      <c r="AY119" s="20"/>
      <c r="AZ119" s="20"/>
      <c r="BA119" s="20"/>
      <c r="BB119" s="20"/>
      <c r="BC119" s="20"/>
      <c r="BD119" s="20"/>
      <c r="BE119" s="20"/>
      <c r="BF119" s="20"/>
      <c r="BG119" s="20"/>
      <c r="BH119" s="30">
        <v>305000</v>
      </c>
      <c r="BI119" s="30">
        <f t="shared" si="53"/>
        <v>305000</v>
      </c>
      <c r="BJ119" s="172">
        <f t="shared" si="58"/>
        <v>321435</v>
      </c>
      <c r="BK119" s="172">
        <f t="shared" si="56"/>
        <v>321435</v>
      </c>
      <c r="BL119" s="97">
        <f t="shared" si="57"/>
        <v>16435</v>
      </c>
      <c r="BM119" s="93">
        <f t="shared" si="55"/>
        <v>5.1130088509340928E-2</v>
      </c>
      <c r="BN119" s="12" t="s">
        <v>458</v>
      </c>
    </row>
    <row r="120" spans="1:66" ht="135" customHeight="1" x14ac:dyDescent="0.2">
      <c r="A120" s="13">
        <v>113</v>
      </c>
      <c r="B120" s="13">
        <v>2716</v>
      </c>
      <c r="C120" s="12" t="s">
        <v>284</v>
      </c>
      <c r="D120" s="11" t="s">
        <v>285</v>
      </c>
      <c r="E120" s="11" t="s">
        <v>174</v>
      </c>
      <c r="F120" s="11" t="s">
        <v>469</v>
      </c>
      <c r="G120" s="8" t="s">
        <v>317</v>
      </c>
      <c r="H120" s="12" t="s">
        <v>318</v>
      </c>
      <c r="I120" s="9">
        <v>1</v>
      </c>
      <c r="J120" s="9" t="s">
        <v>139</v>
      </c>
      <c r="K120" s="22"/>
      <c r="L120" s="22"/>
      <c r="M120" s="20"/>
      <c r="N120" s="20"/>
      <c r="O120" s="20"/>
      <c r="P120" s="35"/>
      <c r="Q120" s="35"/>
      <c r="R120" s="30">
        <v>280000</v>
      </c>
      <c r="S120" s="30">
        <f t="shared" si="52"/>
        <v>280000</v>
      </c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  <c r="AN120" s="20"/>
      <c r="AO120" s="20"/>
      <c r="AP120" s="20"/>
      <c r="AQ120" s="20"/>
      <c r="AR120" s="20"/>
      <c r="AS120" s="20"/>
      <c r="AT120" s="20"/>
      <c r="AU120" s="20"/>
      <c r="AV120" s="20"/>
      <c r="AW120" s="20"/>
      <c r="AX120" s="20"/>
      <c r="AY120" s="20"/>
      <c r="AZ120" s="20"/>
      <c r="BA120" s="20"/>
      <c r="BB120" s="20"/>
      <c r="BC120" s="20"/>
      <c r="BD120" s="30">
        <v>121700</v>
      </c>
      <c r="BE120" s="30">
        <f>+BD120*I120</f>
        <v>121700</v>
      </c>
      <c r="BF120" s="30">
        <v>250000</v>
      </c>
      <c r="BG120" s="30">
        <f>+BF120*I120</f>
        <v>250000</v>
      </c>
      <c r="BH120" s="30">
        <v>250000</v>
      </c>
      <c r="BI120" s="30">
        <f>+BH120*K120</f>
        <v>0</v>
      </c>
      <c r="BJ120" s="172">
        <f>(R120+BF120)/2</f>
        <v>265000</v>
      </c>
      <c r="BK120" s="172">
        <f>+(S120+BG120)/2</f>
        <v>265000</v>
      </c>
      <c r="BL120" s="97">
        <f>_xlfn.STDEV.P(S120,BG120)</f>
        <v>15000</v>
      </c>
      <c r="BM120" s="93">
        <f t="shared" si="55"/>
        <v>5.6603773584905662E-2</v>
      </c>
      <c r="BN120" s="12" t="s">
        <v>458</v>
      </c>
    </row>
    <row r="121" spans="1:66" ht="60.5" customHeight="1" x14ac:dyDescent="0.2">
      <c r="A121" s="13">
        <v>114</v>
      </c>
      <c r="B121" s="13">
        <v>2716</v>
      </c>
      <c r="C121" s="12" t="s">
        <v>284</v>
      </c>
      <c r="D121" s="11" t="s">
        <v>285</v>
      </c>
      <c r="E121" s="11" t="s">
        <v>174</v>
      </c>
      <c r="F121" s="11" t="s">
        <v>469</v>
      </c>
      <c r="G121" s="8" t="s">
        <v>202</v>
      </c>
      <c r="H121" s="8" t="s">
        <v>319</v>
      </c>
      <c r="I121" s="9">
        <v>1</v>
      </c>
      <c r="J121" s="9" t="s">
        <v>139</v>
      </c>
      <c r="K121" s="13">
        <v>1</v>
      </c>
      <c r="L121" s="13" t="s">
        <v>204</v>
      </c>
      <c r="M121" s="20"/>
      <c r="N121" s="20"/>
      <c r="O121" s="20"/>
      <c r="P121" s="36">
        <v>5860000</v>
      </c>
      <c r="Q121" s="36">
        <f>P121*K121</f>
        <v>5860000</v>
      </c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  <c r="AY121" s="24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  <c r="BJ121" s="172">
        <f>+P121</f>
        <v>5860000</v>
      </c>
      <c r="BK121" s="172">
        <f>+BJ121*K121</f>
        <v>5860000</v>
      </c>
      <c r="BL121" s="96">
        <f>_xlfn.STDEV.P(Q121)</f>
        <v>0</v>
      </c>
      <c r="BM121" s="94">
        <f t="shared" ref="BM121:BM122" si="59">(BL121/BK121)</f>
        <v>0</v>
      </c>
      <c r="BN121" s="12" t="s">
        <v>457</v>
      </c>
    </row>
    <row r="122" spans="1:66" ht="66" customHeight="1" x14ac:dyDescent="0.2">
      <c r="A122" s="13">
        <v>115</v>
      </c>
      <c r="B122" s="13">
        <v>2716</v>
      </c>
      <c r="C122" s="12" t="s">
        <v>284</v>
      </c>
      <c r="D122" s="11" t="s">
        <v>285</v>
      </c>
      <c r="E122" s="11" t="s">
        <v>174</v>
      </c>
      <c r="F122" s="11" t="s">
        <v>469</v>
      </c>
      <c r="G122" s="8" t="s">
        <v>202</v>
      </c>
      <c r="H122" s="8" t="s">
        <v>320</v>
      </c>
      <c r="I122" s="9">
        <v>1</v>
      </c>
      <c r="J122" s="9" t="s">
        <v>139</v>
      </c>
      <c r="K122" s="13">
        <v>5</v>
      </c>
      <c r="L122" s="13" t="s">
        <v>207</v>
      </c>
      <c r="M122" s="20"/>
      <c r="N122" s="20"/>
      <c r="O122" s="20"/>
      <c r="P122" s="36">
        <v>195333</v>
      </c>
      <c r="Q122" s="36">
        <f>P122*K122</f>
        <v>976665</v>
      </c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172">
        <f>+P122</f>
        <v>195333</v>
      </c>
      <c r="BK122" s="172">
        <f>+BJ122*K122</f>
        <v>976665</v>
      </c>
      <c r="BL122" s="96">
        <f>_xlfn.STDEV.P(Q122)</f>
        <v>0</v>
      </c>
      <c r="BM122" s="94">
        <f t="shared" si="59"/>
        <v>0</v>
      </c>
      <c r="BN122" s="12" t="s">
        <v>457</v>
      </c>
    </row>
    <row r="123" spans="1:66" ht="73.25" customHeight="1" x14ac:dyDescent="0.2">
      <c r="A123" s="13">
        <v>116</v>
      </c>
      <c r="B123" s="11">
        <v>2716</v>
      </c>
      <c r="C123" s="12" t="s">
        <v>284</v>
      </c>
      <c r="D123" s="11" t="s">
        <v>285</v>
      </c>
      <c r="E123" s="11" t="s">
        <v>174</v>
      </c>
      <c r="F123" s="11" t="s">
        <v>470</v>
      </c>
      <c r="G123" s="47" t="s">
        <v>321</v>
      </c>
      <c r="H123" s="8" t="s">
        <v>322</v>
      </c>
      <c r="I123" s="11">
        <v>4</v>
      </c>
      <c r="J123" s="11" t="s">
        <v>177</v>
      </c>
      <c r="K123" s="11">
        <v>2</v>
      </c>
      <c r="L123" s="11" t="s">
        <v>323</v>
      </c>
      <c r="M123" s="16">
        <v>234237</v>
      </c>
      <c r="N123" s="16">
        <f>+M123*I123</f>
        <v>936948</v>
      </c>
      <c r="O123" s="16" t="s">
        <v>140</v>
      </c>
      <c r="P123" s="29"/>
      <c r="Q123" s="29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172">
        <f>+M123</f>
        <v>234237</v>
      </c>
      <c r="BK123" s="172">
        <f>+M123*I123</f>
        <v>936948</v>
      </c>
      <c r="BL123" s="96">
        <f>_xlfn.STDEV.P(N123)</f>
        <v>0</v>
      </c>
      <c r="BM123" s="94">
        <f>(BL123/BK123)</f>
        <v>0</v>
      </c>
      <c r="BN123" s="12" t="s">
        <v>457</v>
      </c>
    </row>
    <row r="124" spans="1:66" ht="71" customHeight="1" x14ac:dyDescent="0.2">
      <c r="A124" s="13">
        <v>117</v>
      </c>
      <c r="B124" s="11">
        <v>2716</v>
      </c>
      <c r="C124" s="12" t="s">
        <v>284</v>
      </c>
      <c r="D124" s="11" t="s">
        <v>285</v>
      </c>
      <c r="E124" s="11" t="s">
        <v>174</v>
      </c>
      <c r="F124" s="11" t="s">
        <v>470</v>
      </c>
      <c r="G124" s="47" t="s">
        <v>286</v>
      </c>
      <c r="H124" s="8" t="s">
        <v>181</v>
      </c>
      <c r="I124" s="8">
        <v>16</v>
      </c>
      <c r="J124" s="8" t="s">
        <v>139</v>
      </c>
      <c r="K124" s="26"/>
      <c r="L124" s="26"/>
      <c r="M124" s="30">
        <v>19417</v>
      </c>
      <c r="N124" s="30">
        <f>M124*I124</f>
        <v>310672</v>
      </c>
      <c r="O124" s="16" t="s">
        <v>140</v>
      </c>
      <c r="P124" s="29"/>
      <c r="Q124" s="29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172">
        <f>+M124</f>
        <v>19417</v>
      </c>
      <c r="BK124" s="172">
        <f>+M124*I124</f>
        <v>310672</v>
      </c>
      <c r="BL124" s="96">
        <f>_xlfn.STDEV.P(N124)</f>
        <v>0</v>
      </c>
      <c r="BM124" s="94">
        <f t="shared" ref="BM124:BM129" si="60">(BL124/BK124)</f>
        <v>0</v>
      </c>
      <c r="BN124" s="12" t="s">
        <v>457</v>
      </c>
    </row>
    <row r="125" spans="1:66" ht="144" x14ac:dyDescent="0.2">
      <c r="A125" s="13">
        <v>118</v>
      </c>
      <c r="B125" s="11">
        <v>2716</v>
      </c>
      <c r="C125" s="12" t="s">
        <v>284</v>
      </c>
      <c r="D125" s="11" t="s">
        <v>285</v>
      </c>
      <c r="E125" s="11" t="s">
        <v>174</v>
      </c>
      <c r="F125" s="11" t="s">
        <v>470</v>
      </c>
      <c r="G125" s="47" t="s">
        <v>144</v>
      </c>
      <c r="H125" s="8" t="s">
        <v>214</v>
      </c>
      <c r="I125" s="8">
        <v>16</v>
      </c>
      <c r="J125" s="8" t="s">
        <v>139</v>
      </c>
      <c r="K125" s="26"/>
      <c r="L125" s="26"/>
      <c r="M125" s="30">
        <v>3380</v>
      </c>
      <c r="N125" s="30">
        <f>M125*I125</f>
        <v>54080</v>
      </c>
      <c r="O125" s="100" t="s">
        <v>146</v>
      </c>
      <c r="P125" s="29"/>
      <c r="Q125" s="29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  <c r="AQ125" s="20"/>
      <c r="AR125" s="20"/>
      <c r="AS125" s="20"/>
      <c r="AT125" s="20"/>
      <c r="AU125" s="20"/>
      <c r="AV125" s="20"/>
      <c r="AW125" s="20"/>
      <c r="AX125" s="20"/>
      <c r="AY125" s="20"/>
      <c r="AZ125" s="20"/>
      <c r="BA125" s="20"/>
      <c r="BB125" s="20"/>
      <c r="BC125" s="20"/>
      <c r="BD125" s="20"/>
      <c r="BE125" s="20"/>
      <c r="BF125" s="20"/>
      <c r="BG125" s="20"/>
      <c r="BH125" s="20"/>
      <c r="BI125" s="20"/>
      <c r="BJ125" s="172">
        <f>+M125</f>
        <v>3380</v>
      </c>
      <c r="BK125" s="172">
        <f>+M125*I125</f>
        <v>54080</v>
      </c>
      <c r="BL125" s="96">
        <f>_xlfn.STDEV.P(N125)</f>
        <v>0</v>
      </c>
      <c r="BM125" s="94">
        <f t="shared" si="60"/>
        <v>0</v>
      </c>
      <c r="BN125" s="12" t="s">
        <v>457</v>
      </c>
    </row>
    <row r="126" spans="1:66" ht="144" x14ac:dyDescent="0.2">
      <c r="A126" s="13">
        <v>119</v>
      </c>
      <c r="B126" s="11">
        <v>2716</v>
      </c>
      <c r="C126" s="12" t="s">
        <v>284</v>
      </c>
      <c r="D126" s="11" t="s">
        <v>285</v>
      </c>
      <c r="E126" s="11" t="s">
        <v>174</v>
      </c>
      <c r="F126" s="11" t="s">
        <v>470</v>
      </c>
      <c r="G126" s="47" t="s">
        <v>217</v>
      </c>
      <c r="H126" s="8" t="s">
        <v>218</v>
      </c>
      <c r="I126" s="8">
        <v>1</v>
      </c>
      <c r="J126" s="8" t="s">
        <v>139</v>
      </c>
      <c r="K126" s="26"/>
      <c r="L126" s="26"/>
      <c r="M126" s="16">
        <v>42118</v>
      </c>
      <c r="N126" s="16">
        <f>M126*I126</f>
        <v>42118</v>
      </c>
      <c r="O126" s="16" t="s">
        <v>149</v>
      </c>
      <c r="P126" s="29"/>
      <c r="Q126" s="29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172">
        <f>+M126</f>
        <v>42118</v>
      </c>
      <c r="BK126" s="172">
        <f>+M126*I126</f>
        <v>42118</v>
      </c>
      <c r="BL126" s="96">
        <f>_xlfn.STDEV.P(N126)</f>
        <v>0</v>
      </c>
      <c r="BM126" s="94">
        <f t="shared" si="60"/>
        <v>0</v>
      </c>
      <c r="BN126" s="12" t="s">
        <v>457</v>
      </c>
    </row>
    <row r="127" spans="1:66" ht="73.25" customHeight="1" x14ac:dyDescent="0.2">
      <c r="A127" s="13">
        <v>120</v>
      </c>
      <c r="B127" s="11">
        <v>2716</v>
      </c>
      <c r="C127" s="12" t="s">
        <v>284</v>
      </c>
      <c r="D127" s="11" t="s">
        <v>285</v>
      </c>
      <c r="E127" s="11" t="s">
        <v>174</v>
      </c>
      <c r="F127" s="11" t="s">
        <v>470</v>
      </c>
      <c r="G127" s="47" t="s">
        <v>194</v>
      </c>
      <c r="H127" s="8" t="s">
        <v>324</v>
      </c>
      <c r="I127" s="8">
        <v>16</v>
      </c>
      <c r="J127" s="8" t="s">
        <v>139</v>
      </c>
      <c r="K127" s="26"/>
      <c r="L127" s="26"/>
      <c r="M127" s="30">
        <v>4150</v>
      </c>
      <c r="N127" s="30">
        <f t="shared" ref="N127" si="61">M127*I127</f>
        <v>66400</v>
      </c>
      <c r="O127" s="16" t="s">
        <v>146</v>
      </c>
      <c r="P127" s="29"/>
      <c r="Q127" s="29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24"/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172">
        <f>+M127</f>
        <v>4150</v>
      </c>
      <c r="BK127" s="172">
        <f>+M127*I127</f>
        <v>66400</v>
      </c>
      <c r="BL127" s="96">
        <f>_xlfn.STDEV.P(N127)</f>
        <v>0</v>
      </c>
      <c r="BM127" s="94">
        <f t="shared" si="60"/>
        <v>0</v>
      </c>
      <c r="BN127" s="12" t="s">
        <v>457</v>
      </c>
    </row>
    <row r="128" spans="1:66" ht="144" x14ac:dyDescent="0.2">
      <c r="A128" s="158">
        <v>121</v>
      </c>
      <c r="B128" s="160">
        <v>2716</v>
      </c>
      <c r="C128" s="159" t="s">
        <v>284</v>
      </c>
      <c r="D128" s="160" t="s">
        <v>285</v>
      </c>
      <c r="E128" s="160" t="s">
        <v>174</v>
      </c>
      <c r="F128" s="160" t="s">
        <v>470</v>
      </c>
      <c r="G128" s="162" t="s">
        <v>325</v>
      </c>
      <c r="H128" s="162" t="s">
        <v>326</v>
      </c>
      <c r="I128" s="162">
        <v>1</v>
      </c>
      <c r="J128" s="162" t="s">
        <v>280</v>
      </c>
      <c r="K128" s="160"/>
      <c r="L128" s="160"/>
      <c r="M128" s="159"/>
      <c r="N128" s="159"/>
      <c r="O128" s="159"/>
      <c r="P128" s="159"/>
      <c r="Q128" s="159"/>
      <c r="R128" s="166"/>
      <c r="S128" s="166"/>
      <c r="T128" s="166"/>
      <c r="U128" s="166"/>
      <c r="V128" s="166"/>
      <c r="W128" s="166"/>
      <c r="X128" s="166"/>
      <c r="Y128" s="166"/>
      <c r="Z128" s="166"/>
      <c r="AA128" s="166"/>
      <c r="AB128" s="166"/>
      <c r="AC128" s="166"/>
      <c r="AD128" s="166"/>
      <c r="AE128" s="166"/>
      <c r="AF128" s="166"/>
      <c r="AG128" s="166"/>
      <c r="AH128" s="166"/>
      <c r="AI128" s="166"/>
      <c r="AJ128" s="166"/>
      <c r="AK128" s="166"/>
      <c r="AL128" s="166"/>
      <c r="AM128" s="166"/>
      <c r="AN128" s="166"/>
      <c r="AO128" s="166"/>
      <c r="AP128" s="166"/>
      <c r="AQ128" s="166"/>
      <c r="AR128" s="166"/>
      <c r="AS128" s="166"/>
      <c r="AT128" s="166"/>
      <c r="AU128" s="166"/>
      <c r="AV128" s="166"/>
      <c r="AW128" s="166"/>
      <c r="AX128" s="166"/>
      <c r="AY128" s="166"/>
      <c r="AZ128" s="166"/>
      <c r="BA128" s="166"/>
      <c r="BB128" s="166"/>
      <c r="BC128" s="166"/>
      <c r="BD128" s="166"/>
      <c r="BE128" s="166"/>
      <c r="BF128" s="166"/>
      <c r="BG128" s="166"/>
      <c r="BH128" s="166"/>
      <c r="BI128" s="166"/>
      <c r="BJ128" s="173">
        <v>700000</v>
      </c>
      <c r="BK128" s="173">
        <v>700000</v>
      </c>
      <c r="BL128" s="167"/>
      <c r="BM128" s="168"/>
      <c r="BN128" s="164" t="s">
        <v>481</v>
      </c>
    </row>
    <row r="129" spans="1:66" ht="144" x14ac:dyDescent="0.2">
      <c r="A129" s="13">
        <v>122</v>
      </c>
      <c r="B129" s="11">
        <v>2716</v>
      </c>
      <c r="C129" s="12" t="s">
        <v>284</v>
      </c>
      <c r="D129" s="11" t="s">
        <v>285</v>
      </c>
      <c r="E129" s="11" t="s">
        <v>174</v>
      </c>
      <c r="F129" s="11" t="s">
        <v>470</v>
      </c>
      <c r="G129" s="47" t="s">
        <v>215</v>
      </c>
      <c r="H129" s="8" t="s">
        <v>293</v>
      </c>
      <c r="I129" s="9">
        <v>16</v>
      </c>
      <c r="J129" s="9" t="s">
        <v>139</v>
      </c>
      <c r="K129" s="22"/>
      <c r="L129" s="22"/>
      <c r="M129" s="30">
        <v>9774</v>
      </c>
      <c r="N129" s="30">
        <f>M129*I129</f>
        <v>156384</v>
      </c>
      <c r="O129" s="16" t="s">
        <v>146</v>
      </c>
      <c r="P129" s="29"/>
      <c r="Q129" s="29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  <c r="AY129" s="24"/>
      <c r="AZ129" s="24"/>
      <c r="BA129" s="24"/>
      <c r="BB129" s="24"/>
      <c r="BC129" s="24"/>
      <c r="BD129" s="24"/>
      <c r="BE129" s="24"/>
      <c r="BF129" s="24"/>
      <c r="BG129" s="24"/>
      <c r="BH129" s="24"/>
      <c r="BI129" s="24"/>
      <c r="BJ129" s="172">
        <f>+M129</f>
        <v>9774</v>
      </c>
      <c r="BK129" s="172">
        <f>+M129*I129</f>
        <v>156384</v>
      </c>
      <c r="BL129" s="96">
        <f>_xlfn.STDEV.P(N129)</f>
        <v>0</v>
      </c>
      <c r="BM129" s="94">
        <f t="shared" si="60"/>
        <v>0</v>
      </c>
      <c r="BN129" s="12" t="s">
        <v>457</v>
      </c>
    </row>
    <row r="130" spans="1:66" ht="78" customHeight="1" x14ac:dyDescent="0.2">
      <c r="A130" s="13">
        <v>123</v>
      </c>
      <c r="B130" s="11">
        <v>2716</v>
      </c>
      <c r="C130" s="12" t="s">
        <v>284</v>
      </c>
      <c r="D130" s="11" t="s">
        <v>285</v>
      </c>
      <c r="E130" s="11" t="s">
        <v>174</v>
      </c>
      <c r="F130" s="11" t="s">
        <v>470</v>
      </c>
      <c r="G130" s="8" t="s">
        <v>296</v>
      </c>
      <c r="H130" s="8" t="s">
        <v>327</v>
      </c>
      <c r="I130" s="8">
        <v>1</v>
      </c>
      <c r="J130" s="8" t="s">
        <v>139</v>
      </c>
      <c r="K130" s="26"/>
      <c r="L130" s="26"/>
      <c r="M130" s="42"/>
      <c r="N130" s="42"/>
      <c r="O130" s="42"/>
      <c r="P130" s="29"/>
      <c r="Q130" s="29"/>
      <c r="R130" s="16">
        <v>26650</v>
      </c>
      <c r="S130" s="16">
        <f>+R130*I130</f>
        <v>26650</v>
      </c>
      <c r="T130" s="24"/>
      <c r="U130" s="24"/>
      <c r="V130" s="42"/>
      <c r="W130" s="42"/>
      <c r="X130" s="16">
        <v>18000</v>
      </c>
      <c r="Y130" s="16">
        <f>+X130*I130</f>
        <v>18000</v>
      </c>
      <c r="Z130" s="42"/>
      <c r="AA130" s="42"/>
      <c r="AB130" s="42"/>
      <c r="AC130" s="42"/>
      <c r="AD130" s="42"/>
      <c r="AE130" s="42"/>
      <c r="AF130" s="42"/>
      <c r="AG130" s="42"/>
      <c r="AH130" s="16">
        <v>10243</v>
      </c>
      <c r="AI130" s="16">
        <f>+AH130*I130</f>
        <v>10243</v>
      </c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  <c r="AU130" s="42"/>
      <c r="AV130" s="42"/>
      <c r="AW130" s="42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16">
        <v>13000</v>
      </c>
      <c r="BI130" s="16">
        <f>BH130*I130</f>
        <v>13000</v>
      </c>
      <c r="BJ130" s="172">
        <f>ROUND((AH130+BH130)/2,0)</f>
        <v>11622</v>
      </c>
      <c r="BK130" s="172">
        <f>ROUND((AI130+BI130)/2,0)</f>
        <v>11622</v>
      </c>
      <c r="BL130" s="97">
        <f>_xlfn.STDEV.P(AI130,BI130)</f>
        <v>1378.5</v>
      </c>
      <c r="BM130" s="93">
        <f t="shared" ref="BM130:BM131" si="62">(BL130/BK130)</f>
        <v>0.11861125451729479</v>
      </c>
      <c r="BN130" s="14" t="s">
        <v>440</v>
      </c>
    </row>
    <row r="131" spans="1:66" ht="144" x14ac:dyDescent="0.2">
      <c r="A131" s="13">
        <v>124</v>
      </c>
      <c r="B131" s="11">
        <v>2716</v>
      </c>
      <c r="C131" s="12" t="s">
        <v>284</v>
      </c>
      <c r="D131" s="11" t="s">
        <v>285</v>
      </c>
      <c r="E131" s="11" t="s">
        <v>174</v>
      </c>
      <c r="F131" s="11" t="s">
        <v>470</v>
      </c>
      <c r="G131" s="47" t="s">
        <v>296</v>
      </c>
      <c r="H131" s="8" t="s">
        <v>328</v>
      </c>
      <c r="I131" s="8">
        <v>1</v>
      </c>
      <c r="J131" s="8" t="s">
        <v>139</v>
      </c>
      <c r="K131" s="26"/>
      <c r="L131" s="26"/>
      <c r="M131" s="16">
        <v>20700</v>
      </c>
      <c r="N131" s="16">
        <f>M131*I131</f>
        <v>20700</v>
      </c>
      <c r="O131" s="16" t="s">
        <v>149</v>
      </c>
      <c r="P131" s="29"/>
      <c r="Q131" s="29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  <c r="BD131" s="24"/>
      <c r="BE131" s="24"/>
      <c r="BF131" s="24"/>
      <c r="BG131" s="24"/>
      <c r="BH131" s="24"/>
      <c r="BI131" s="24"/>
      <c r="BJ131" s="172">
        <f>+M131</f>
        <v>20700</v>
      </c>
      <c r="BK131" s="172">
        <f>+M131*I131</f>
        <v>20700</v>
      </c>
      <c r="BL131" s="96">
        <f>_xlfn.STDEV.P(N131)</f>
        <v>0</v>
      </c>
      <c r="BM131" s="94">
        <f t="shared" si="62"/>
        <v>0</v>
      </c>
      <c r="BN131" s="12" t="s">
        <v>457</v>
      </c>
    </row>
    <row r="132" spans="1:66" ht="62.5" customHeight="1" x14ac:dyDescent="0.2">
      <c r="A132" s="13">
        <v>125</v>
      </c>
      <c r="B132" s="11">
        <v>2716</v>
      </c>
      <c r="C132" s="12" t="s">
        <v>284</v>
      </c>
      <c r="D132" s="11" t="s">
        <v>285</v>
      </c>
      <c r="E132" s="11" t="s">
        <v>174</v>
      </c>
      <c r="F132" s="11" t="s">
        <v>470</v>
      </c>
      <c r="G132" s="47" t="s">
        <v>272</v>
      </c>
      <c r="H132" s="8" t="s">
        <v>255</v>
      </c>
      <c r="I132" s="8">
        <v>1</v>
      </c>
      <c r="J132" s="8" t="s">
        <v>139</v>
      </c>
      <c r="K132" s="26"/>
      <c r="L132" s="26"/>
      <c r="M132" s="16">
        <v>1018763</v>
      </c>
      <c r="N132" s="16">
        <f>M132*I132</f>
        <v>1018763</v>
      </c>
      <c r="O132" s="16" t="s">
        <v>140</v>
      </c>
      <c r="P132" s="29"/>
      <c r="Q132" s="29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  <c r="BB132" s="24"/>
      <c r="BC132" s="24"/>
      <c r="BD132" s="24"/>
      <c r="BE132" s="24"/>
      <c r="BF132" s="24"/>
      <c r="BG132" s="24"/>
      <c r="BH132" s="24"/>
      <c r="BI132" s="24"/>
      <c r="BJ132" s="172">
        <f>+M132</f>
        <v>1018763</v>
      </c>
      <c r="BK132" s="172">
        <f>+M132*I132</f>
        <v>1018763</v>
      </c>
      <c r="BL132" s="96">
        <f>_xlfn.STDEV.P(N132)</f>
        <v>0</v>
      </c>
      <c r="BM132" s="94">
        <f t="shared" ref="BM132:BM134" si="63">(BL132/BK132)</f>
        <v>0</v>
      </c>
      <c r="BN132" s="12" t="s">
        <v>457</v>
      </c>
    </row>
    <row r="133" spans="1:66" ht="61.25" customHeight="1" x14ac:dyDescent="0.2">
      <c r="A133" s="158">
        <v>126</v>
      </c>
      <c r="B133" s="160">
        <v>2716</v>
      </c>
      <c r="C133" s="159" t="s">
        <v>284</v>
      </c>
      <c r="D133" s="160" t="s">
        <v>285</v>
      </c>
      <c r="E133" s="160" t="s">
        <v>174</v>
      </c>
      <c r="F133" s="160" t="s">
        <v>470</v>
      </c>
      <c r="G133" s="162" t="s">
        <v>329</v>
      </c>
      <c r="H133" s="162" t="s">
        <v>330</v>
      </c>
      <c r="I133" s="162">
        <v>1</v>
      </c>
      <c r="J133" s="162" t="s">
        <v>139</v>
      </c>
      <c r="K133" s="160"/>
      <c r="L133" s="160"/>
      <c r="M133" s="107"/>
      <c r="N133" s="107"/>
      <c r="O133" s="107"/>
      <c r="P133" s="159"/>
      <c r="Q133" s="159"/>
      <c r="R133" s="166"/>
      <c r="S133" s="166"/>
      <c r="T133" s="166"/>
      <c r="U133" s="166"/>
      <c r="V133" s="166"/>
      <c r="W133" s="166"/>
      <c r="X133" s="166"/>
      <c r="Y133" s="166"/>
      <c r="Z133" s="166"/>
      <c r="AA133" s="166"/>
      <c r="AB133" s="166"/>
      <c r="AC133" s="166"/>
      <c r="AD133" s="166"/>
      <c r="AE133" s="166"/>
      <c r="AF133" s="166"/>
      <c r="AG133" s="166"/>
      <c r="AH133" s="166"/>
      <c r="AI133" s="166"/>
      <c r="AJ133" s="166"/>
      <c r="AK133" s="166"/>
      <c r="AL133" s="166"/>
      <c r="AM133" s="166"/>
      <c r="AN133" s="166"/>
      <c r="AO133" s="166"/>
      <c r="AP133" s="166"/>
      <c r="AQ133" s="166"/>
      <c r="AR133" s="166"/>
      <c r="AS133" s="166"/>
      <c r="AT133" s="166"/>
      <c r="AU133" s="166"/>
      <c r="AV133" s="166"/>
      <c r="AW133" s="166"/>
      <c r="AX133" s="166"/>
      <c r="AY133" s="166"/>
      <c r="AZ133" s="166"/>
      <c r="BA133" s="166"/>
      <c r="BB133" s="166"/>
      <c r="BC133" s="166"/>
      <c r="BD133" s="166"/>
      <c r="BE133" s="166"/>
      <c r="BF133" s="166"/>
      <c r="BG133" s="166"/>
      <c r="BH133" s="166"/>
      <c r="BI133" s="166"/>
      <c r="BJ133" s="173">
        <v>500000</v>
      </c>
      <c r="BK133" s="173">
        <v>500000</v>
      </c>
      <c r="BL133" s="167">
        <f>_xlfn.STDEV.P(BJ133)</f>
        <v>0</v>
      </c>
      <c r="BM133" s="168">
        <f>(BL133/BK133)</f>
        <v>0</v>
      </c>
      <c r="BN133" s="164" t="s">
        <v>481</v>
      </c>
    </row>
    <row r="134" spans="1:66" ht="61.25" customHeight="1" x14ac:dyDescent="0.2">
      <c r="A134" s="13">
        <v>127</v>
      </c>
      <c r="B134" s="11">
        <v>2716</v>
      </c>
      <c r="C134" s="12" t="s">
        <v>284</v>
      </c>
      <c r="D134" s="11" t="s">
        <v>285</v>
      </c>
      <c r="E134" s="11" t="s">
        <v>174</v>
      </c>
      <c r="F134" s="11" t="s">
        <v>470</v>
      </c>
      <c r="G134" s="8" t="s">
        <v>331</v>
      </c>
      <c r="H134" s="8" t="s">
        <v>332</v>
      </c>
      <c r="I134" s="8">
        <v>25</v>
      </c>
      <c r="J134" s="8" t="s">
        <v>139</v>
      </c>
      <c r="K134" s="45"/>
      <c r="L134" s="26"/>
      <c r="M134" s="26"/>
      <c r="N134" s="42"/>
      <c r="O134" s="42"/>
      <c r="P134" s="29"/>
      <c r="Q134" s="29"/>
      <c r="R134" s="24"/>
      <c r="S134" s="24"/>
      <c r="T134" s="16">
        <v>74000</v>
      </c>
      <c r="U134" s="16">
        <f>+T134*I134</f>
        <v>1850000</v>
      </c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16">
        <v>76000</v>
      </c>
      <c r="AW134" s="16">
        <f>+AV134*I134</f>
        <v>1900000</v>
      </c>
      <c r="AX134" s="16">
        <v>110000</v>
      </c>
      <c r="AY134" s="16">
        <f>+AX134*I134</f>
        <v>2750000</v>
      </c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172">
        <f>ROUND((T134+AV134+AX134)/3,0)</f>
        <v>86667</v>
      </c>
      <c r="BK134" s="172">
        <f>BJ134*I134</f>
        <v>2166675</v>
      </c>
      <c r="BL134" s="96">
        <f>_xlfn.STDEV.P(U134,AW134,AY134)</f>
        <v>412983.72311212891</v>
      </c>
      <c r="BM134" s="92">
        <f t="shared" si="63"/>
        <v>0.19060713910121679</v>
      </c>
      <c r="BN134" s="12" t="s">
        <v>457</v>
      </c>
    </row>
    <row r="135" spans="1:66" ht="57.5" customHeight="1" x14ac:dyDescent="0.2">
      <c r="A135" s="13">
        <v>128</v>
      </c>
      <c r="B135" s="11">
        <v>2716</v>
      </c>
      <c r="C135" s="12" t="s">
        <v>284</v>
      </c>
      <c r="D135" s="11" t="s">
        <v>285</v>
      </c>
      <c r="E135" s="11" t="s">
        <v>174</v>
      </c>
      <c r="F135" s="11" t="s">
        <v>470</v>
      </c>
      <c r="G135" s="47" t="s">
        <v>333</v>
      </c>
      <c r="H135" s="8" t="s">
        <v>225</v>
      </c>
      <c r="I135" s="8">
        <v>1</v>
      </c>
      <c r="J135" s="8" t="s">
        <v>139</v>
      </c>
      <c r="K135" s="11">
        <v>45</v>
      </c>
      <c r="L135" s="11" t="s">
        <v>200</v>
      </c>
      <c r="M135" s="16">
        <v>1364684</v>
      </c>
      <c r="N135" s="16">
        <f>M135*I135</f>
        <v>1364684</v>
      </c>
      <c r="O135" s="16" t="s">
        <v>140</v>
      </c>
      <c r="P135" s="29"/>
      <c r="Q135" s="29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24"/>
      <c r="BE135" s="24"/>
      <c r="BF135" s="24"/>
      <c r="BG135" s="24"/>
      <c r="BH135" s="24"/>
      <c r="BI135" s="24"/>
      <c r="BJ135" s="172">
        <f>+M135</f>
        <v>1364684</v>
      </c>
      <c r="BK135" s="172">
        <f>+M135*I135</f>
        <v>1364684</v>
      </c>
      <c r="BL135" s="96">
        <f>_xlfn.STDEV.P(N135)</f>
        <v>0</v>
      </c>
      <c r="BM135" s="94">
        <f t="shared" ref="BM135:BM138" si="64">(BL135/BK135)</f>
        <v>0</v>
      </c>
      <c r="BN135" s="12" t="s">
        <v>457</v>
      </c>
    </row>
    <row r="136" spans="1:66" ht="89" customHeight="1" x14ac:dyDescent="0.2">
      <c r="A136" s="13">
        <v>129</v>
      </c>
      <c r="B136" s="11">
        <v>2716</v>
      </c>
      <c r="C136" s="12" t="s">
        <v>284</v>
      </c>
      <c r="D136" s="11" t="s">
        <v>285</v>
      </c>
      <c r="E136" s="11" t="s">
        <v>174</v>
      </c>
      <c r="F136" s="11" t="s">
        <v>470</v>
      </c>
      <c r="G136" s="47" t="s">
        <v>334</v>
      </c>
      <c r="H136" s="8" t="s">
        <v>225</v>
      </c>
      <c r="I136" s="8">
        <v>1</v>
      </c>
      <c r="J136" s="8" t="s">
        <v>139</v>
      </c>
      <c r="K136" s="11">
        <v>45</v>
      </c>
      <c r="L136" s="11" t="s">
        <v>200</v>
      </c>
      <c r="M136" s="16">
        <v>1364684</v>
      </c>
      <c r="N136" s="16">
        <f>M136*I136</f>
        <v>1364684</v>
      </c>
      <c r="O136" s="16" t="s">
        <v>140</v>
      </c>
      <c r="P136" s="29"/>
      <c r="Q136" s="29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C136" s="24"/>
      <c r="BD136" s="24"/>
      <c r="BE136" s="24"/>
      <c r="BF136" s="24"/>
      <c r="BG136" s="24"/>
      <c r="BH136" s="24"/>
      <c r="BI136" s="24"/>
      <c r="BJ136" s="172">
        <f>+M136</f>
        <v>1364684</v>
      </c>
      <c r="BK136" s="172">
        <f>+M136*I136</f>
        <v>1364684</v>
      </c>
      <c r="BL136" s="96">
        <f>_xlfn.STDEV.P(N136)</f>
        <v>0</v>
      </c>
      <c r="BM136" s="94">
        <f t="shared" si="64"/>
        <v>0</v>
      </c>
      <c r="BN136" s="12" t="s">
        <v>457</v>
      </c>
    </row>
    <row r="137" spans="1:66" s="4" customFormat="1" ht="79.25" customHeight="1" x14ac:dyDescent="0.2">
      <c r="A137" s="13">
        <v>130</v>
      </c>
      <c r="B137" s="11">
        <v>2716</v>
      </c>
      <c r="C137" s="12" t="s">
        <v>284</v>
      </c>
      <c r="D137" s="11" t="s">
        <v>285</v>
      </c>
      <c r="E137" s="11" t="s">
        <v>174</v>
      </c>
      <c r="F137" s="11" t="s">
        <v>470</v>
      </c>
      <c r="G137" s="47" t="s">
        <v>276</v>
      </c>
      <c r="H137" s="8" t="s">
        <v>277</v>
      </c>
      <c r="I137" s="8">
        <v>16</v>
      </c>
      <c r="J137" s="8" t="s">
        <v>139</v>
      </c>
      <c r="K137" s="26"/>
      <c r="L137" s="26"/>
      <c r="M137" s="16">
        <v>110686</v>
      </c>
      <c r="N137" s="16">
        <f>M137*I137</f>
        <v>1770976</v>
      </c>
      <c r="O137" s="16" t="s">
        <v>143</v>
      </c>
      <c r="P137" s="29"/>
      <c r="Q137" s="29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/>
      <c r="AZ137" s="24"/>
      <c r="BA137" s="24"/>
      <c r="BB137" s="24"/>
      <c r="BC137" s="24"/>
      <c r="BD137" s="24"/>
      <c r="BE137" s="24"/>
      <c r="BF137" s="24"/>
      <c r="BG137" s="24"/>
      <c r="BH137" s="24"/>
      <c r="BI137" s="24"/>
      <c r="BJ137" s="172">
        <f>+M137</f>
        <v>110686</v>
      </c>
      <c r="BK137" s="172">
        <f>+M137*I137</f>
        <v>1770976</v>
      </c>
      <c r="BL137" s="96">
        <f>_xlfn.STDEV.P(N137)</f>
        <v>0</v>
      </c>
      <c r="BM137" s="94">
        <f t="shared" si="64"/>
        <v>0</v>
      </c>
      <c r="BN137" s="12" t="s">
        <v>457</v>
      </c>
    </row>
    <row r="138" spans="1:66" s="4" customFormat="1" ht="58.25" customHeight="1" x14ac:dyDescent="0.2">
      <c r="A138" s="13">
        <v>131</v>
      </c>
      <c r="B138" s="11">
        <v>2716</v>
      </c>
      <c r="C138" s="12" t="s">
        <v>284</v>
      </c>
      <c r="D138" s="11" t="s">
        <v>285</v>
      </c>
      <c r="E138" s="11" t="s">
        <v>174</v>
      </c>
      <c r="F138" s="11" t="s">
        <v>470</v>
      </c>
      <c r="G138" s="8" t="s">
        <v>335</v>
      </c>
      <c r="H138" s="8" t="s">
        <v>336</v>
      </c>
      <c r="I138" s="8">
        <v>1</v>
      </c>
      <c r="J138" s="8" t="s">
        <v>139</v>
      </c>
      <c r="K138" s="26"/>
      <c r="L138" s="26"/>
      <c r="M138" s="42"/>
      <c r="N138" s="42"/>
      <c r="O138" s="42"/>
      <c r="P138" s="29"/>
      <c r="Q138" s="29"/>
      <c r="R138" s="16">
        <v>384000</v>
      </c>
      <c r="S138" s="16">
        <f>+R138*I138</f>
        <v>384000</v>
      </c>
      <c r="T138" s="24"/>
      <c r="U138" s="24"/>
      <c r="V138" s="16">
        <v>473620</v>
      </c>
      <c r="W138" s="16">
        <f>+V138*I138</f>
        <v>473620</v>
      </c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2"/>
      <c r="AI138" s="42"/>
      <c r="AJ138" s="42"/>
      <c r="AK138" s="42"/>
      <c r="AL138" s="42"/>
      <c r="AM138" s="42"/>
      <c r="AN138" s="16">
        <v>226100</v>
      </c>
      <c r="AO138" s="16">
        <f>+AN138*I138</f>
        <v>226100</v>
      </c>
      <c r="AP138" s="42"/>
      <c r="AQ138" s="42"/>
      <c r="AR138" s="42"/>
      <c r="AS138" s="42"/>
      <c r="AT138" s="42"/>
      <c r="AU138" s="42"/>
      <c r="AV138" s="42"/>
      <c r="AW138" s="42"/>
      <c r="AX138" s="42"/>
      <c r="AY138" s="42"/>
      <c r="AZ138" s="42"/>
      <c r="BA138" s="42"/>
      <c r="BB138" s="42"/>
      <c r="BC138" s="42"/>
      <c r="BD138" s="42"/>
      <c r="BE138" s="42"/>
      <c r="BF138" s="42"/>
      <c r="BG138" s="42"/>
      <c r="BH138" s="42"/>
      <c r="BI138" s="42"/>
      <c r="BJ138" s="172">
        <f>(+R138+V138)/2</f>
        <v>428810</v>
      </c>
      <c r="BK138" s="172">
        <f>+(S138+W138)/2</f>
        <v>428810</v>
      </c>
      <c r="BL138" s="96">
        <f>_xlfn.STDEV.P(S138,W138)</f>
        <v>44810</v>
      </c>
      <c r="BM138" s="93">
        <f t="shared" si="64"/>
        <v>0.10449849583731723</v>
      </c>
      <c r="BN138" s="12" t="s">
        <v>458</v>
      </c>
    </row>
    <row r="139" spans="1:66" ht="63.5" customHeight="1" x14ac:dyDescent="0.2">
      <c r="A139" s="13">
        <v>132</v>
      </c>
      <c r="B139" s="11">
        <v>2716</v>
      </c>
      <c r="C139" s="12" t="s">
        <v>284</v>
      </c>
      <c r="D139" s="11" t="s">
        <v>285</v>
      </c>
      <c r="E139" s="11" t="s">
        <v>174</v>
      </c>
      <c r="F139" s="11" t="s">
        <v>470</v>
      </c>
      <c r="G139" s="47" t="s">
        <v>337</v>
      </c>
      <c r="H139" s="8" t="s">
        <v>338</v>
      </c>
      <c r="I139" s="8">
        <v>1</v>
      </c>
      <c r="J139" s="8" t="s">
        <v>139</v>
      </c>
      <c r="K139" s="26"/>
      <c r="L139" s="26"/>
      <c r="M139" s="16">
        <v>21569</v>
      </c>
      <c r="N139" s="16">
        <f>M139*I139</f>
        <v>21569</v>
      </c>
      <c r="O139" s="16" t="s">
        <v>149</v>
      </c>
      <c r="P139" s="29"/>
      <c r="Q139" s="29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24"/>
      <c r="BE139" s="24"/>
      <c r="BF139" s="24"/>
      <c r="BG139" s="24"/>
      <c r="BH139" s="24"/>
      <c r="BI139" s="24"/>
      <c r="BJ139" s="172">
        <f>+M139</f>
        <v>21569</v>
      </c>
      <c r="BK139" s="172">
        <f>+M139*I139</f>
        <v>21569</v>
      </c>
      <c r="BL139" s="96">
        <f>_xlfn.STDEV.P(N139)</f>
        <v>0</v>
      </c>
      <c r="BM139" s="94">
        <f t="shared" ref="BM139:BM143" si="65">(BL139/BK139)</f>
        <v>0</v>
      </c>
      <c r="BN139" s="12" t="s">
        <v>457</v>
      </c>
    </row>
    <row r="140" spans="1:66" ht="144" x14ac:dyDescent="0.2">
      <c r="A140" s="13">
        <v>133</v>
      </c>
      <c r="B140" s="11">
        <v>2716</v>
      </c>
      <c r="C140" s="12" t="s">
        <v>284</v>
      </c>
      <c r="D140" s="11" t="s">
        <v>285</v>
      </c>
      <c r="E140" s="11" t="s">
        <v>174</v>
      </c>
      <c r="F140" s="11" t="s">
        <v>470</v>
      </c>
      <c r="G140" s="47" t="s">
        <v>339</v>
      </c>
      <c r="H140" s="8" t="s">
        <v>340</v>
      </c>
      <c r="I140" s="8">
        <v>1</v>
      </c>
      <c r="J140" s="8" t="s">
        <v>139</v>
      </c>
      <c r="K140" s="26"/>
      <c r="L140" s="26"/>
      <c r="M140" s="16">
        <v>407492</v>
      </c>
      <c r="N140" s="16">
        <f>M140*I140</f>
        <v>407492</v>
      </c>
      <c r="O140" s="16" t="s">
        <v>149</v>
      </c>
      <c r="P140" s="29"/>
      <c r="Q140" s="29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24"/>
      <c r="BE140" s="24"/>
      <c r="BF140" s="24"/>
      <c r="BG140" s="24"/>
      <c r="BH140" s="24"/>
      <c r="BI140" s="24"/>
      <c r="BJ140" s="172">
        <f>+M140</f>
        <v>407492</v>
      </c>
      <c r="BK140" s="172">
        <f>+M140*I140</f>
        <v>407492</v>
      </c>
      <c r="BL140" s="96">
        <f>_xlfn.STDEV.P(N140)</f>
        <v>0</v>
      </c>
      <c r="BM140" s="94">
        <f t="shared" si="65"/>
        <v>0</v>
      </c>
      <c r="BN140" s="12" t="s">
        <v>457</v>
      </c>
    </row>
    <row r="141" spans="1:66" ht="240" customHeight="1" x14ac:dyDescent="0.2">
      <c r="A141" s="13">
        <v>134</v>
      </c>
      <c r="B141" s="13">
        <v>2716</v>
      </c>
      <c r="C141" s="12" t="s">
        <v>284</v>
      </c>
      <c r="D141" s="11" t="s">
        <v>285</v>
      </c>
      <c r="E141" s="11" t="s">
        <v>174</v>
      </c>
      <c r="F141" s="11" t="s">
        <v>470</v>
      </c>
      <c r="G141" s="8" t="s">
        <v>301</v>
      </c>
      <c r="H141" s="8" t="s">
        <v>302</v>
      </c>
      <c r="I141" s="9">
        <v>1</v>
      </c>
      <c r="J141" s="9" t="s">
        <v>139</v>
      </c>
      <c r="K141" s="22"/>
      <c r="L141" s="22"/>
      <c r="M141" s="20"/>
      <c r="N141" s="20"/>
      <c r="O141" s="20"/>
      <c r="P141" s="35"/>
      <c r="Q141" s="35"/>
      <c r="R141" s="30">
        <v>3074429</v>
      </c>
      <c r="S141" s="30">
        <f>+R141*I141</f>
        <v>3074429</v>
      </c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  <c r="AJ141" s="20"/>
      <c r="AK141" s="20"/>
      <c r="AL141" s="20"/>
      <c r="AM141" s="20"/>
      <c r="AN141" s="20"/>
      <c r="AO141" s="20"/>
      <c r="AP141" s="20"/>
      <c r="AQ141" s="20"/>
      <c r="AR141" s="20"/>
      <c r="AS141" s="20"/>
      <c r="AT141" s="20"/>
      <c r="AU141" s="20"/>
      <c r="AV141" s="20"/>
      <c r="AW141" s="20"/>
      <c r="AX141" s="20"/>
      <c r="AY141" s="20"/>
      <c r="AZ141" s="20"/>
      <c r="BA141" s="20"/>
      <c r="BB141" s="20"/>
      <c r="BC141" s="20"/>
      <c r="BD141" s="20"/>
      <c r="BE141" s="20"/>
      <c r="BF141" s="20"/>
      <c r="BG141" s="20"/>
      <c r="BH141" s="30">
        <v>2950000</v>
      </c>
      <c r="BI141" s="30">
        <f>BH141*I141</f>
        <v>2950000</v>
      </c>
      <c r="BJ141" s="172">
        <f>ROUND((R141+BH141)/2,0)</f>
        <v>3012215</v>
      </c>
      <c r="BK141" s="172">
        <f>ROUND((S141+BI141)/2,0)</f>
        <v>3012215</v>
      </c>
      <c r="BL141" s="97">
        <f>_xlfn.STDEV.P(S141,BI141)</f>
        <v>62214.5</v>
      </c>
      <c r="BM141" s="93">
        <f t="shared" si="65"/>
        <v>2.0654070177593565E-2</v>
      </c>
      <c r="BN141" s="12" t="s">
        <v>458</v>
      </c>
    </row>
    <row r="142" spans="1:66" ht="153" customHeight="1" x14ac:dyDescent="0.2">
      <c r="A142" s="13">
        <v>135</v>
      </c>
      <c r="B142" s="13">
        <v>2716</v>
      </c>
      <c r="C142" s="12" t="s">
        <v>284</v>
      </c>
      <c r="D142" s="11" t="s">
        <v>285</v>
      </c>
      <c r="E142" s="11" t="s">
        <v>174</v>
      </c>
      <c r="F142" s="11" t="s">
        <v>470</v>
      </c>
      <c r="G142" s="8" t="s">
        <v>313</v>
      </c>
      <c r="H142" s="8" t="s">
        <v>314</v>
      </c>
      <c r="I142" s="9">
        <v>1</v>
      </c>
      <c r="J142" s="9" t="s">
        <v>139</v>
      </c>
      <c r="K142" s="22"/>
      <c r="L142" s="22"/>
      <c r="M142" s="20"/>
      <c r="N142" s="20"/>
      <c r="O142" s="20"/>
      <c r="P142" s="35"/>
      <c r="Q142" s="35"/>
      <c r="R142" s="30">
        <v>1818700</v>
      </c>
      <c r="S142" s="30">
        <f>+R142*I142</f>
        <v>1818700</v>
      </c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20"/>
      <c r="AL142" s="20"/>
      <c r="AM142" s="20"/>
      <c r="AN142" s="20"/>
      <c r="AO142" s="20"/>
      <c r="AP142" s="20"/>
      <c r="AQ142" s="20"/>
      <c r="AR142" s="20"/>
      <c r="AS142" s="20"/>
      <c r="AT142" s="20"/>
      <c r="AU142" s="20"/>
      <c r="AV142" s="20"/>
      <c r="AW142" s="20"/>
      <c r="AX142" s="20"/>
      <c r="AY142" s="20"/>
      <c r="AZ142" s="20"/>
      <c r="BA142" s="20"/>
      <c r="BB142" s="20"/>
      <c r="BC142" s="20"/>
      <c r="BD142" s="20"/>
      <c r="BE142" s="20"/>
      <c r="BF142" s="20"/>
      <c r="BG142" s="20"/>
      <c r="BH142" s="30">
        <v>1700000</v>
      </c>
      <c r="BI142" s="30">
        <f>BH142*I142</f>
        <v>1700000</v>
      </c>
      <c r="BJ142" s="172">
        <f>+(R142+BH142)/2</f>
        <v>1759350</v>
      </c>
      <c r="BK142" s="172">
        <f>+(S142+BI142)/2</f>
        <v>1759350</v>
      </c>
      <c r="BL142" s="97">
        <f>_xlfn.STDEV.P(S142,BI142)</f>
        <v>59350</v>
      </c>
      <c r="BM142" s="93">
        <f t="shared" si="65"/>
        <v>3.3734049506920168E-2</v>
      </c>
      <c r="BN142" s="12" t="s">
        <v>458</v>
      </c>
    </row>
    <row r="143" spans="1:66" ht="61.25" customHeight="1" x14ac:dyDescent="0.2">
      <c r="A143" s="13">
        <v>136</v>
      </c>
      <c r="B143" s="11">
        <v>2716</v>
      </c>
      <c r="C143" s="12" t="s">
        <v>284</v>
      </c>
      <c r="D143" s="11" t="s">
        <v>285</v>
      </c>
      <c r="E143" s="11" t="s">
        <v>174</v>
      </c>
      <c r="F143" s="11" t="s">
        <v>470</v>
      </c>
      <c r="G143" s="8" t="s">
        <v>341</v>
      </c>
      <c r="H143" s="8" t="s">
        <v>342</v>
      </c>
      <c r="I143" s="8">
        <v>2</v>
      </c>
      <c r="J143" s="8" t="s">
        <v>139</v>
      </c>
      <c r="K143" s="11">
        <v>1</v>
      </c>
      <c r="L143" s="11" t="s">
        <v>273</v>
      </c>
      <c r="M143" s="42"/>
      <c r="N143" s="42"/>
      <c r="O143" s="42"/>
      <c r="P143" s="46"/>
      <c r="Q143" s="46"/>
      <c r="R143" s="24"/>
      <c r="S143" s="24"/>
      <c r="T143" s="16">
        <v>300000</v>
      </c>
      <c r="U143" s="16">
        <f>+T143*I143</f>
        <v>600000</v>
      </c>
      <c r="V143" s="42"/>
      <c r="W143" s="42"/>
      <c r="X143" s="42"/>
      <c r="Y143" s="42"/>
      <c r="Z143" s="42"/>
      <c r="AA143" s="42"/>
      <c r="AB143" s="42"/>
      <c r="AC143" s="42"/>
      <c r="AD143" s="42"/>
      <c r="AE143" s="42"/>
      <c r="AF143" s="42"/>
      <c r="AG143" s="42"/>
      <c r="AH143" s="42"/>
      <c r="AI143" s="42"/>
      <c r="AJ143" s="42"/>
      <c r="AK143" s="42"/>
      <c r="AL143" s="42"/>
      <c r="AM143" s="42"/>
      <c r="AN143" s="42"/>
      <c r="AO143" s="42"/>
      <c r="AP143" s="42"/>
      <c r="AQ143" s="42"/>
      <c r="AR143" s="42"/>
      <c r="AS143" s="42"/>
      <c r="AT143" s="42"/>
      <c r="AU143" s="42"/>
      <c r="AV143" s="16">
        <v>300000</v>
      </c>
      <c r="AW143" s="16">
        <f>+AV143*I143</f>
        <v>600000</v>
      </c>
      <c r="AX143" s="16">
        <v>600000</v>
      </c>
      <c r="AY143" s="16">
        <f>+AX143*I143</f>
        <v>1200000</v>
      </c>
      <c r="AZ143" s="42"/>
      <c r="BA143" s="42"/>
      <c r="BB143" s="42"/>
      <c r="BC143" s="42"/>
      <c r="BD143" s="42"/>
      <c r="BE143" s="42"/>
      <c r="BF143" s="42"/>
      <c r="BG143" s="42"/>
      <c r="BH143" s="42"/>
      <c r="BI143" s="42"/>
      <c r="BJ143" s="172">
        <f>+(T143+AV143)/2</f>
        <v>300000</v>
      </c>
      <c r="BK143" s="172">
        <f>+(U143+AW143)/2</f>
        <v>600000</v>
      </c>
      <c r="BL143" s="96">
        <f>+_xlfn.STDEV.P(U143,AW143)</f>
        <v>0</v>
      </c>
      <c r="BM143" s="95">
        <f t="shared" si="65"/>
        <v>0</v>
      </c>
      <c r="BN143" s="12" t="s">
        <v>458</v>
      </c>
    </row>
    <row r="144" spans="1:66" ht="67.25" customHeight="1" x14ac:dyDescent="0.2">
      <c r="A144" s="13">
        <v>137</v>
      </c>
      <c r="B144" s="11">
        <v>2716</v>
      </c>
      <c r="C144" s="12" t="s">
        <v>284</v>
      </c>
      <c r="D144" s="11" t="s">
        <v>285</v>
      </c>
      <c r="E144" s="11" t="s">
        <v>174</v>
      </c>
      <c r="F144" s="11" t="s">
        <v>470</v>
      </c>
      <c r="G144" s="47" t="s">
        <v>202</v>
      </c>
      <c r="H144" s="8" t="s">
        <v>343</v>
      </c>
      <c r="I144" s="33">
        <v>1</v>
      </c>
      <c r="J144" s="33"/>
      <c r="K144" s="11">
        <v>15</v>
      </c>
      <c r="L144" s="11" t="s">
        <v>273</v>
      </c>
      <c r="M144" s="42"/>
      <c r="N144" s="42"/>
      <c r="O144" s="42"/>
      <c r="P144" s="39">
        <v>195333</v>
      </c>
      <c r="Q144" s="39">
        <f>P144*K144</f>
        <v>2929995</v>
      </c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C144" s="24"/>
      <c r="BD144" s="24"/>
      <c r="BE144" s="24"/>
      <c r="BF144" s="24"/>
      <c r="BG144" s="24"/>
      <c r="BH144" s="24"/>
      <c r="BI144" s="24"/>
      <c r="BJ144" s="172">
        <f>+P144</f>
        <v>195333</v>
      </c>
      <c r="BK144" s="172">
        <f>+BJ144*K144</f>
        <v>2929995</v>
      </c>
      <c r="BL144" s="96">
        <f>_xlfn.STDEV.P(Q144)</f>
        <v>0</v>
      </c>
      <c r="BM144" s="94">
        <f t="shared" ref="BM144:BM145" si="66">(BL144/BK144)</f>
        <v>0</v>
      </c>
      <c r="BN144" s="12" t="s">
        <v>457</v>
      </c>
    </row>
    <row r="145" spans="1:66" ht="35" customHeight="1" x14ac:dyDescent="0.2">
      <c r="A145" s="13">
        <v>138</v>
      </c>
      <c r="B145" s="11">
        <v>2716</v>
      </c>
      <c r="C145" s="12" t="s">
        <v>284</v>
      </c>
      <c r="D145" s="11" t="s">
        <v>285</v>
      </c>
      <c r="E145" s="11" t="s">
        <v>174</v>
      </c>
      <c r="F145" s="11" t="s">
        <v>470</v>
      </c>
      <c r="G145" s="47" t="s">
        <v>208</v>
      </c>
      <c r="H145" s="8" t="s">
        <v>209</v>
      </c>
      <c r="I145" s="33">
        <v>1</v>
      </c>
      <c r="J145" s="33"/>
      <c r="K145" s="11">
        <v>1</v>
      </c>
      <c r="L145" s="11" t="s">
        <v>204</v>
      </c>
      <c r="M145" s="42"/>
      <c r="N145" s="42"/>
      <c r="O145" s="42"/>
      <c r="P145" s="39">
        <v>2800000</v>
      </c>
      <c r="Q145" s="39">
        <f>P145*K145</f>
        <v>2800000</v>
      </c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24"/>
      <c r="BE145" s="24"/>
      <c r="BF145" s="24"/>
      <c r="BG145" s="24"/>
      <c r="BH145" s="24"/>
      <c r="BI145" s="24"/>
      <c r="BJ145" s="172">
        <f>+P145</f>
        <v>2800000</v>
      </c>
      <c r="BK145" s="172">
        <f>+BJ145*K145</f>
        <v>2800000</v>
      </c>
      <c r="BL145" s="96">
        <f>_xlfn.STDEV.P(Q145)</f>
        <v>0</v>
      </c>
      <c r="BM145" s="94">
        <f t="shared" si="66"/>
        <v>0</v>
      </c>
      <c r="BN145" s="12" t="s">
        <v>457</v>
      </c>
    </row>
    <row r="146" spans="1:66" ht="72.5" customHeight="1" x14ac:dyDescent="0.2">
      <c r="A146" s="13">
        <v>139</v>
      </c>
      <c r="B146" s="13">
        <v>2716</v>
      </c>
      <c r="C146" s="12" t="s">
        <v>284</v>
      </c>
      <c r="D146" s="11" t="s">
        <v>285</v>
      </c>
      <c r="E146" s="11" t="s">
        <v>174</v>
      </c>
      <c r="F146" s="11" t="s">
        <v>471</v>
      </c>
      <c r="G146" s="47" t="s">
        <v>152</v>
      </c>
      <c r="H146" s="8" t="s">
        <v>176</v>
      </c>
      <c r="I146" s="13">
        <v>8</v>
      </c>
      <c r="J146" s="13" t="s">
        <v>177</v>
      </c>
      <c r="K146" s="22"/>
      <c r="L146" s="22"/>
      <c r="M146" s="30">
        <v>234237</v>
      </c>
      <c r="N146" s="30">
        <f>M146*I146</f>
        <v>1873896</v>
      </c>
      <c r="O146" s="16" t="s">
        <v>140</v>
      </c>
      <c r="P146" s="35"/>
      <c r="Q146" s="35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24"/>
      <c r="BE146" s="24"/>
      <c r="BF146" s="24"/>
      <c r="BG146" s="24"/>
      <c r="BH146" s="24"/>
      <c r="BI146" s="24"/>
      <c r="BJ146" s="172">
        <f>+M146</f>
        <v>234237</v>
      </c>
      <c r="BK146" s="172">
        <f>+M146*I146</f>
        <v>1873896</v>
      </c>
      <c r="BL146" s="96">
        <f>_xlfn.STDEV.P(M146)</f>
        <v>0</v>
      </c>
      <c r="BM146" s="94">
        <f t="shared" ref="BM146:BM151" si="67">(BL146/BK146)</f>
        <v>0</v>
      </c>
      <c r="BN146" s="12" t="s">
        <v>457</v>
      </c>
    </row>
    <row r="147" spans="1:66" ht="144" x14ac:dyDescent="0.2">
      <c r="A147" s="13">
        <v>140</v>
      </c>
      <c r="B147" s="13">
        <v>2716</v>
      </c>
      <c r="C147" s="12" t="s">
        <v>284</v>
      </c>
      <c r="D147" s="11" t="s">
        <v>285</v>
      </c>
      <c r="E147" s="11" t="s">
        <v>174</v>
      </c>
      <c r="F147" s="11" t="s">
        <v>471</v>
      </c>
      <c r="G147" s="47" t="s">
        <v>344</v>
      </c>
      <c r="H147" s="8" t="s">
        <v>181</v>
      </c>
      <c r="I147" s="9">
        <v>25</v>
      </c>
      <c r="J147" s="9" t="s">
        <v>139</v>
      </c>
      <c r="K147" s="22"/>
      <c r="L147" s="22"/>
      <c r="M147" s="30">
        <v>19417</v>
      </c>
      <c r="N147" s="30">
        <f>M147*I147</f>
        <v>485425</v>
      </c>
      <c r="O147" s="16" t="s">
        <v>146</v>
      </c>
      <c r="P147" s="35"/>
      <c r="Q147" s="35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72"/>
      <c r="BE147" s="22"/>
      <c r="BF147" s="22"/>
      <c r="BG147" s="22"/>
      <c r="BH147" s="22"/>
      <c r="BI147" s="22"/>
      <c r="BJ147" s="172">
        <f>+M147</f>
        <v>19417</v>
      </c>
      <c r="BK147" s="172">
        <f>+M147*I147</f>
        <v>485425</v>
      </c>
      <c r="BL147" s="96">
        <f>_xlfn.STDEV.P(M147)</f>
        <v>0</v>
      </c>
      <c r="BM147" s="94">
        <f t="shared" si="67"/>
        <v>0</v>
      </c>
      <c r="BN147" s="12" t="s">
        <v>457</v>
      </c>
    </row>
    <row r="148" spans="1:66" ht="144" x14ac:dyDescent="0.2">
      <c r="A148" s="13">
        <v>141</v>
      </c>
      <c r="B148" s="13">
        <v>2716</v>
      </c>
      <c r="C148" s="12" t="s">
        <v>284</v>
      </c>
      <c r="D148" s="11" t="s">
        <v>285</v>
      </c>
      <c r="E148" s="11" t="s">
        <v>174</v>
      </c>
      <c r="F148" s="11" t="s">
        <v>471</v>
      </c>
      <c r="G148" s="8" t="s">
        <v>144</v>
      </c>
      <c r="H148" s="8" t="s">
        <v>214</v>
      </c>
      <c r="I148" s="9">
        <v>25</v>
      </c>
      <c r="J148" s="9" t="s">
        <v>139</v>
      </c>
      <c r="K148" s="22"/>
      <c r="L148" s="22"/>
      <c r="M148" s="30">
        <v>3380</v>
      </c>
      <c r="N148" s="30">
        <f>M148*I148</f>
        <v>84500</v>
      </c>
      <c r="O148" s="16" t="s">
        <v>146</v>
      </c>
      <c r="P148" s="35"/>
      <c r="Q148" s="35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72"/>
      <c r="BE148" s="22"/>
      <c r="BF148" s="22"/>
      <c r="BG148" s="22"/>
      <c r="BH148" s="22"/>
      <c r="BI148" s="22"/>
      <c r="BJ148" s="172">
        <f>+M148</f>
        <v>3380</v>
      </c>
      <c r="BK148" s="172">
        <f>+M148*I148</f>
        <v>84500</v>
      </c>
      <c r="BL148" s="96">
        <f>_xlfn.STDEV.P(M148)</f>
        <v>0</v>
      </c>
      <c r="BM148" s="94">
        <f t="shared" si="67"/>
        <v>0</v>
      </c>
      <c r="BN148" s="12" t="s">
        <v>457</v>
      </c>
    </row>
    <row r="149" spans="1:66" ht="80" x14ac:dyDescent="0.2">
      <c r="A149" s="13">
        <v>142</v>
      </c>
      <c r="B149" s="13">
        <v>2716</v>
      </c>
      <c r="C149" s="12" t="s">
        <v>284</v>
      </c>
      <c r="D149" s="11" t="s">
        <v>285</v>
      </c>
      <c r="E149" s="11" t="s">
        <v>174</v>
      </c>
      <c r="F149" s="11" t="s">
        <v>471</v>
      </c>
      <c r="G149" s="8" t="s">
        <v>345</v>
      </c>
      <c r="H149" s="8" t="s">
        <v>346</v>
      </c>
      <c r="I149" s="9">
        <v>20</v>
      </c>
      <c r="J149" s="9" t="s">
        <v>139</v>
      </c>
      <c r="K149" s="22"/>
      <c r="L149" s="22"/>
      <c r="M149" s="20"/>
      <c r="N149" s="20"/>
      <c r="O149" s="20"/>
      <c r="P149" s="35"/>
      <c r="Q149" s="35"/>
      <c r="R149" s="30">
        <v>300</v>
      </c>
      <c r="S149" s="30">
        <f>+R149*I149</f>
        <v>6000</v>
      </c>
      <c r="T149" s="24"/>
      <c r="U149" s="24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20"/>
      <c r="AI149" s="20"/>
      <c r="AJ149" s="20"/>
      <c r="AK149" s="20"/>
      <c r="AL149" s="20"/>
      <c r="AM149" s="20"/>
      <c r="AN149" s="20"/>
      <c r="AO149" s="20"/>
      <c r="AP149" s="20"/>
      <c r="AQ149" s="20"/>
      <c r="AR149" s="20"/>
      <c r="AS149" s="20"/>
      <c r="AT149" s="20"/>
      <c r="AU149" s="20"/>
      <c r="AV149" s="20"/>
      <c r="AW149" s="20"/>
      <c r="AX149" s="20"/>
      <c r="AY149" s="20"/>
      <c r="AZ149" s="30">
        <v>238</v>
      </c>
      <c r="BA149" s="30">
        <f>+AZ149*I149</f>
        <v>4760</v>
      </c>
      <c r="BB149" s="20"/>
      <c r="BC149" s="20"/>
      <c r="BD149" s="20"/>
      <c r="BE149" s="20"/>
      <c r="BF149" s="20"/>
      <c r="BG149" s="20"/>
      <c r="BH149" s="20"/>
      <c r="BI149" s="20"/>
      <c r="BJ149" s="172">
        <f>+(+R149+AZ149)/2</f>
        <v>269</v>
      </c>
      <c r="BK149" s="172">
        <f>+(S149+BA149)/2</f>
        <v>5380</v>
      </c>
      <c r="BL149" s="96">
        <f>_xlfn.STDEV.P(S149,BA149)</f>
        <v>620</v>
      </c>
      <c r="BM149" s="93">
        <f>(BL149/BK149)</f>
        <v>0.11524163568773234</v>
      </c>
      <c r="BN149" s="12" t="s">
        <v>458</v>
      </c>
    </row>
    <row r="150" spans="1:66" ht="80" x14ac:dyDescent="0.2">
      <c r="A150" s="13">
        <v>143</v>
      </c>
      <c r="B150" s="13">
        <v>2716</v>
      </c>
      <c r="C150" s="12" t="s">
        <v>284</v>
      </c>
      <c r="D150" s="11" t="s">
        <v>285</v>
      </c>
      <c r="E150" s="11" t="s">
        <v>174</v>
      </c>
      <c r="F150" s="11" t="s">
        <v>471</v>
      </c>
      <c r="G150" s="8" t="s">
        <v>287</v>
      </c>
      <c r="H150" s="8" t="s">
        <v>288</v>
      </c>
      <c r="I150" s="9">
        <v>20</v>
      </c>
      <c r="J150" s="9" t="s">
        <v>139</v>
      </c>
      <c r="K150" s="22"/>
      <c r="L150" s="22"/>
      <c r="M150" s="20"/>
      <c r="N150" s="20"/>
      <c r="O150" s="20"/>
      <c r="P150" s="35"/>
      <c r="Q150" s="35"/>
      <c r="R150" s="30">
        <v>600</v>
      </c>
      <c r="S150" s="30">
        <f>+R150*I150</f>
        <v>12000</v>
      </c>
      <c r="T150" s="24"/>
      <c r="U150" s="24"/>
      <c r="V150" s="20"/>
      <c r="W150" s="20"/>
      <c r="X150" s="30">
        <v>800</v>
      </c>
      <c r="Y150" s="30">
        <f>+X150*I150</f>
        <v>16000</v>
      </c>
      <c r="Z150" s="20"/>
      <c r="AA150" s="20"/>
      <c r="AB150" s="20"/>
      <c r="AC150" s="20"/>
      <c r="AD150" s="20"/>
      <c r="AE150" s="20"/>
      <c r="AF150" s="20"/>
      <c r="AG150" s="20"/>
      <c r="AH150" s="30">
        <v>350</v>
      </c>
      <c r="AI150" s="30">
        <f>+AH150*I150</f>
        <v>7000</v>
      </c>
      <c r="AJ150" s="20"/>
      <c r="AK150" s="20"/>
      <c r="AL150" s="20"/>
      <c r="AM150" s="20"/>
      <c r="AN150" s="20"/>
      <c r="AO150" s="20"/>
      <c r="AP150" s="20"/>
      <c r="AQ150" s="20"/>
      <c r="AR150" s="20"/>
      <c r="AS150" s="20"/>
      <c r="AT150" s="20"/>
      <c r="AU150" s="20"/>
      <c r="AV150" s="20"/>
      <c r="AW150" s="20"/>
      <c r="AX150" s="20"/>
      <c r="AY150" s="20"/>
      <c r="AZ150" s="20"/>
      <c r="BA150" s="20"/>
      <c r="BB150" s="20"/>
      <c r="BC150" s="20"/>
      <c r="BD150" s="20"/>
      <c r="BE150" s="20"/>
      <c r="BF150" s="20"/>
      <c r="BG150" s="20"/>
      <c r="BH150" s="30">
        <v>700</v>
      </c>
      <c r="BI150" s="30">
        <f>BH150*I150</f>
        <v>14000</v>
      </c>
      <c r="BJ150" s="172">
        <f>ROUND((+R150+X150+BH150)/3,0)</f>
        <v>700</v>
      </c>
      <c r="BK150" s="172">
        <f>ROUND((S150+Y150+BI150)/3,0)</f>
        <v>14000</v>
      </c>
      <c r="BL150" s="97">
        <f>_xlfn.STDEV.P(S150,Y150,BI150)</f>
        <v>1632.9931618554519</v>
      </c>
      <c r="BM150" s="93">
        <f t="shared" si="67"/>
        <v>0.11664236870396086</v>
      </c>
      <c r="BN150" s="12" t="s">
        <v>458</v>
      </c>
    </row>
    <row r="151" spans="1:66" ht="80" x14ac:dyDescent="0.2">
      <c r="A151" s="13">
        <v>144</v>
      </c>
      <c r="B151" s="13">
        <v>2716</v>
      </c>
      <c r="C151" s="12" t="s">
        <v>284</v>
      </c>
      <c r="D151" s="11" t="s">
        <v>285</v>
      </c>
      <c r="E151" s="11" t="s">
        <v>174</v>
      </c>
      <c r="F151" s="11" t="s">
        <v>471</v>
      </c>
      <c r="G151" s="8" t="s">
        <v>289</v>
      </c>
      <c r="H151" s="8" t="s">
        <v>290</v>
      </c>
      <c r="I151" s="9">
        <v>20</v>
      </c>
      <c r="J151" s="9" t="s">
        <v>139</v>
      </c>
      <c r="K151" s="22"/>
      <c r="L151" s="22"/>
      <c r="M151" s="20"/>
      <c r="N151" s="20"/>
      <c r="O151" s="20"/>
      <c r="P151" s="35"/>
      <c r="Q151" s="35"/>
      <c r="R151" s="30">
        <v>800</v>
      </c>
      <c r="S151" s="30">
        <f>+R151*I151</f>
        <v>16000</v>
      </c>
      <c r="T151" s="20"/>
      <c r="U151" s="20"/>
      <c r="V151" s="20"/>
      <c r="W151" s="20"/>
      <c r="X151" s="30">
        <v>271</v>
      </c>
      <c r="Y151" s="30">
        <f>+X151*I151</f>
        <v>5420</v>
      </c>
      <c r="Z151" s="20"/>
      <c r="AA151" s="20"/>
      <c r="AB151" s="20"/>
      <c r="AC151" s="20"/>
      <c r="AD151" s="20"/>
      <c r="AE151" s="20"/>
      <c r="AF151" s="20"/>
      <c r="AG151" s="20"/>
      <c r="AH151" s="30">
        <v>515</v>
      </c>
      <c r="AI151" s="30">
        <f>+AH151*I151</f>
        <v>10300</v>
      </c>
      <c r="AJ151" s="20"/>
      <c r="AK151" s="20"/>
      <c r="AL151" s="20"/>
      <c r="AM151" s="20"/>
      <c r="AN151" s="20"/>
      <c r="AO151" s="20"/>
      <c r="AP151" s="20"/>
      <c r="AQ151" s="20"/>
      <c r="AR151" s="20"/>
      <c r="AS151" s="20"/>
      <c r="AT151" s="20"/>
      <c r="AU151" s="20"/>
      <c r="AV151" s="20"/>
      <c r="AW151" s="20"/>
      <c r="AX151" s="20"/>
      <c r="AY151" s="20"/>
      <c r="AZ151" s="20"/>
      <c r="BA151" s="20"/>
      <c r="BB151" s="20"/>
      <c r="BC151" s="20"/>
      <c r="BD151" s="20"/>
      <c r="BE151" s="20"/>
      <c r="BF151" s="20"/>
      <c r="BG151" s="20"/>
      <c r="BH151" s="30">
        <v>400</v>
      </c>
      <c r="BI151" s="30">
        <f>BH151*I151</f>
        <v>8000</v>
      </c>
      <c r="BJ151" s="172">
        <f>ROUND((AH151+BH151)/2,0)</f>
        <v>458</v>
      </c>
      <c r="BK151" s="172">
        <f>BJ151*I151</f>
        <v>9160</v>
      </c>
      <c r="BL151" s="97">
        <f>_xlfn.STDEV.P(AI151,BI151)</f>
        <v>1150</v>
      </c>
      <c r="BM151" s="93">
        <f t="shared" si="67"/>
        <v>0.12554585152838427</v>
      </c>
      <c r="BN151" s="12" t="s">
        <v>458</v>
      </c>
    </row>
    <row r="152" spans="1:66" ht="144" x14ac:dyDescent="0.2">
      <c r="A152" s="13">
        <v>145</v>
      </c>
      <c r="B152" s="13">
        <v>2716</v>
      </c>
      <c r="C152" s="12" t="s">
        <v>284</v>
      </c>
      <c r="D152" s="11" t="s">
        <v>285</v>
      </c>
      <c r="E152" s="11" t="s">
        <v>174</v>
      </c>
      <c r="F152" s="11" t="s">
        <v>471</v>
      </c>
      <c r="G152" s="8" t="s">
        <v>291</v>
      </c>
      <c r="H152" s="8" t="s">
        <v>292</v>
      </c>
      <c r="I152" s="9">
        <v>20</v>
      </c>
      <c r="J152" s="9" t="s">
        <v>139</v>
      </c>
      <c r="K152" s="22"/>
      <c r="L152" s="22"/>
      <c r="M152" s="30">
        <v>9102</v>
      </c>
      <c r="N152" s="30">
        <f>M152*I152</f>
        <v>182040</v>
      </c>
      <c r="O152" s="16" t="s">
        <v>149</v>
      </c>
      <c r="P152" s="35"/>
      <c r="Q152" s="35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24"/>
      <c r="BE152" s="24"/>
      <c r="BF152" s="24"/>
      <c r="BG152" s="24"/>
      <c r="BH152" s="24"/>
      <c r="BI152" s="24"/>
      <c r="BJ152" s="172">
        <f>+M152</f>
        <v>9102</v>
      </c>
      <c r="BK152" s="172">
        <f>+M152*I152</f>
        <v>182040</v>
      </c>
      <c r="BL152" s="96">
        <f>_xlfn.STDEV.P(N152)</f>
        <v>0</v>
      </c>
      <c r="BM152" s="92">
        <f t="shared" ref="BM152" si="68">(BL152/BK152)</f>
        <v>0</v>
      </c>
      <c r="BN152" s="12" t="s">
        <v>457</v>
      </c>
    </row>
    <row r="153" spans="1:66" ht="80" x14ac:dyDescent="0.2">
      <c r="A153" s="13">
        <v>146</v>
      </c>
      <c r="B153" s="13">
        <v>2716</v>
      </c>
      <c r="C153" s="12" t="s">
        <v>284</v>
      </c>
      <c r="D153" s="11" t="s">
        <v>285</v>
      </c>
      <c r="E153" s="11" t="s">
        <v>174</v>
      </c>
      <c r="F153" s="11" t="s">
        <v>471</v>
      </c>
      <c r="G153" s="8" t="s">
        <v>347</v>
      </c>
      <c r="H153" s="8" t="s">
        <v>348</v>
      </c>
      <c r="I153" s="9">
        <v>75</v>
      </c>
      <c r="J153" s="9" t="s">
        <v>139</v>
      </c>
      <c r="K153" s="22"/>
      <c r="L153" s="22"/>
      <c r="M153" s="20"/>
      <c r="N153" s="20"/>
      <c r="O153" s="20"/>
      <c r="P153" s="35"/>
      <c r="Q153" s="35"/>
      <c r="R153" s="30">
        <v>19500</v>
      </c>
      <c r="S153" s="30">
        <f>+R153*I153</f>
        <v>1462500</v>
      </c>
      <c r="T153" s="24"/>
      <c r="U153" s="24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0"/>
      <c r="AJ153" s="20"/>
      <c r="AK153" s="20"/>
      <c r="AL153" s="20"/>
      <c r="AM153" s="20"/>
      <c r="AN153" s="20"/>
      <c r="AO153" s="20"/>
      <c r="AP153" s="20"/>
      <c r="AQ153" s="20"/>
      <c r="AR153" s="20"/>
      <c r="AS153" s="20"/>
      <c r="AT153" s="20"/>
      <c r="AU153" s="20"/>
      <c r="AV153" s="20"/>
      <c r="AW153" s="20"/>
      <c r="AX153" s="20"/>
      <c r="AY153" s="20"/>
      <c r="AZ153" s="20"/>
      <c r="BA153" s="20"/>
      <c r="BB153" s="20"/>
      <c r="BC153" s="20"/>
      <c r="BD153" s="20"/>
      <c r="BE153" s="20"/>
      <c r="BF153" s="20"/>
      <c r="BG153" s="20"/>
      <c r="BH153" s="30">
        <v>17000</v>
      </c>
      <c r="BI153" s="30">
        <f>BH153*I153</f>
        <v>1275000</v>
      </c>
      <c r="BJ153" s="172">
        <f>+(R153+BH153)/2</f>
        <v>18250</v>
      </c>
      <c r="BK153" s="172">
        <f>+(S153+BI153)/2</f>
        <v>1368750</v>
      </c>
      <c r="BL153" s="96">
        <f>_xlfn.STDEV.P(S153,BI153)</f>
        <v>93750</v>
      </c>
      <c r="BM153" s="93">
        <f>(BL153/BK153)</f>
        <v>6.8493150684931503E-2</v>
      </c>
      <c r="BN153" s="12" t="s">
        <v>458</v>
      </c>
    </row>
    <row r="154" spans="1:66" ht="80" x14ac:dyDescent="0.2">
      <c r="A154" s="13">
        <v>147</v>
      </c>
      <c r="B154" s="13">
        <v>2716</v>
      </c>
      <c r="C154" s="12" t="s">
        <v>284</v>
      </c>
      <c r="D154" s="11" t="s">
        <v>285</v>
      </c>
      <c r="E154" s="11" t="s">
        <v>174</v>
      </c>
      <c r="F154" s="11" t="s">
        <v>471</v>
      </c>
      <c r="G154" s="8" t="s">
        <v>349</v>
      </c>
      <c r="H154" s="8" t="s">
        <v>350</v>
      </c>
      <c r="I154" s="9">
        <v>4</v>
      </c>
      <c r="J154" s="9" t="s">
        <v>139</v>
      </c>
      <c r="K154" s="22"/>
      <c r="L154" s="22"/>
      <c r="M154" s="20"/>
      <c r="N154" s="20"/>
      <c r="O154" s="20"/>
      <c r="P154" s="35"/>
      <c r="Q154" s="35"/>
      <c r="R154" s="30">
        <v>9685</v>
      </c>
      <c r="S154" s="30">
        <f>+R154*I154</f>
        <v>38740</v>
      </c>
      <c r="T154" s="24"/>
      <c r="U154" s="24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0"/>
      <c r="AJ154" s="20"/>
      <c r="AK154" s="20"/>
      <c r="AL154" s="20"/>
      <c r="AM154" s="20"/>
      <c r="AN154" s="20"/>
      <c r="AO154" s="20"/>
      <c r="AP154" s="20"/>
      <c r="AQ154" s="20"/>
      <c r="AR154" s="20"/>
      <c r="AS154" s="20"/>
      <c r="AT154" s="20"/>
      <c r="AU154" s="20"/>
      <c r="AV154" s="20"/>
      <c r="AW154" s="20"/>
      <c r="AX154" s="20"/>
      <c r="AY154" s="20"/>
      <c r="AZ154" s="20"/>
      <c r="BA154" s="20"/>
      <c r="BB154" s="20"/>
      <c r="BC154" s="20"/>
      <c r="BD154" s="20"/>
      <c r="BE154" s="20"/>
      <c r="BF154" s="20"/>
      <c r="BG154" s="20"/>
      <c r="BH154" s="30">
        <v>10200</v>
      </c>
      <c r="BI154" s="30">
        <f>BH154*I154</f>
        <v>40800</v>
      </c>
      <c r="BJ154" s="172">
        <f>ROUND((R154+BH154)/2,0)</f>
        <v>9943</v>
      </c>
      <c r="BK154" s="172">
        <f>BJ154*I154</f>
        <v>39772</v>
      </c>
      <c r="BL154" s="96">
        <f t="shared" ref="BL154:BL155" si="69">_xlfn.STDEV.P(S154,BI154)</f>
        <v>1030</v>
      </c>
      <c r="BM154" s="93">
        <f t="shared" ref="BM154:BM155" si="70">(BL154/BK154)</f>
        <v>2.5897616413557277E-2</v>
      </c>
      <c r="BN154" s="12" t="s">
        <v>458</v>
      </c>
    </row>
    <row r="155" spans="1:66" ht="80" x14ac:dyDescent="0.2">
      <c r="A155" s="13">
        <v>148</v>
      </c>
      <c r="B155" s="13">
        <v>2716</v>
      </c>
      <c r="C155" s="12" t="s">
        <v>284</v>
      </c>
      <c r="D155" s="11" t="s">
        <v>285</v>
      </c>
      <c r="E155" s="11" t="s">
        <v>174</v>
      </c>
      <c r="F155" s="11" t="s">
        <v>471</v>
      </c>
      <c r="G155" s="8" t="s">
        <v>351</v>
      </c>
      <c r="H155" s="8" t="s">
        <v>352</v>
      </c>
      <c r="I155" s="9">
        <v>20</v>
      </c>
      <c r="J155" s="9" t="s">
        <v>139</v>
      </c>
      <c r="K155" s="22"/>
      <c r="L155" s="22"/>
      <c r="M155" s="20"/>
      <c r="N155" s="20"/>
      <c r="O155" s="20"/>
      <c r="P155" s="35"/>
      <c r="Q155" s="35"/>
      <c r="R155" s="30">
        <v>1625</v>
      </c>
      <c r="S155" s="30">
        <f>+R155*I155</f>
        <v>32500</v>
      </c>
      <c r="T155" s="24"/>
      <c r="U155" s="24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30">
        <v>2000</v>
      </c>
      <c r="BI155" s="30">
        <f>BH155*I155</f>
        <v>40000</v>
      </c>
      <c r="BJ155" s="172">
        <f>ROUND((R155+BH155)/2,0)</f>
        <v>1813</v>
      </c>
      <c r="BK155" s="172">
        <f>BJ155*I155</f>
        <v>36260</v>
      </c>
      <c r="BL155" s="96">
        <f t="shared" si="69"/>
        <v>3750</v>
      </c>
      <c r="BM155" s="93">
        <f t="shared" si="70"/>
        <v>0.10341974627688913</v>
      </c>
      <c r="BN155" s="12" t="s">
        <v>458</v>
      </c>
    </row>
    <row r="156" spans="1:66" ht="56.5" customHeight="1" x14ac:dyDescent="0.2">
      <c r="A156" s="13">
        <v>149</v>
      </c>
      <c r="B156" s="13">
        <v>2716</v>
      </c>
      <c r="C156" s="12" t="s">
        <v>284</v>
      </c>
      <c r="D156" s="11" t="s">
        <v>285</v>
      </c>
      <c r="E156" s="11" t="s">
        <v>174</v>
      </c>
      <c r="F156" s="11" t="s">
        <v>471</v>
      </c>
      <c r="G156" s="8" t="s">
        <v>353</v>
      </c>
      <c r="H156" s="8" t="s">
        <v>354</v>
      </c>
      <c r="I156" s="9">
        <v>10</v>
      </c>
      <c r="J156" s="9" t="s">
        <v>139</v>
      </c>
      <c r="K156" s="22"/>
      <c r="L156" s="22"/>
      <c r="M156" s="30">
        <v>7028</v>
      </c>
      <c r="N156" s="30">
        <f>M156*I156</f>
        <v>70280</v>
      </c>
      <c r="O156" s="16" t="s">
        <v>143</v>
      </c>
      <c r="P156" s="35"/>
      <c r="Q156" s="35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24"/>
      <c r="BE156" s="24"/>
      <c r="BF156" s="24"/>
      <c r="BG156" s="24"/>
      <c r="BH156" s="24"/>
      <c r="BI156" s="24"/>
      <c r="BJ156" s="172">
        <f>+M156</f>
        <v>7028</v>
      </c>
      <c r="BK156" s="172">
        <f>+M156*I156</f>
        <v>70280</v>
      </c>
      <c r="BL156" s="96">
        <f>_xlfn.STDEV.P(N156)</f>
        <v>0</v>
      </c>
      <c r="BM156" s="94">
        <f t="shared" ref="BM156:BM158" si="71">(BL156/BK156)</f>
        <v>0</v>
      </c>
      <c r="BN156" s="12" t="s">
        <v>457</v>
      </c>
    </row>
    <row r="157" spans="1:66" ht="62.5" customHeight="1" x14ac:dyDescent="0.2">
      <c r="A157" s="13">
        <v>150</v>
      </c>
      <c r="B157" s="13">
        <v>2716</v>
      </c>
      <c r="C157" s="12" t="s">
        <v>284</v>
      </c>
      <c r="D157" s="11" t="s">
        <v>285</v>
      </c>
      <c r="E157" s="11" t="s">
        <v>174</v>
      </c>
      <c r="F157" s="11" t="s">
        <v>471</v>
      </c>
      <c r="G157" s="8" t="s">
        <v>297</v>
      </c>
      <c r="H157" s="8" t="s">
        <v>298</v>
      </c>
      <c r="I157" s="9">
        <v>10</v>
      </c>
      <c r="J157" s="9" t="s">
        <v>139</v>
      </c>
      <c r="K157" s="22"/>
      <c r="L157" s="22"/>
      <c r="M157" s="30">
        <v>22275</v>
      </c>
      <c r="N157" s="30">
        <f>M157*I157</f>
        <v>222750</v>
      </c>
      <c r="O157" s="16" t="s">
        <v>143</v>
      </c>
      <c r="P157" s="35"/>
      <c r="Q157" s="35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/>
      <c r="AZ157" s="24"/>
      <c r="BA157" s="24"/>
      <c r="BB157" s="24"/>
      <c r="BC157" s="24"/>
      <c r="BD157" s="24"/>
      <c r="BE157" s="24"/>
      <c r="BF157" s="24"/>
      <c r="BG157" s="24"/>
      <c r="BH157" s="24"/>
      <c r="BI157" s="24"/>
      <c r="BJ157" s="172">
        <f>+M157</f>
        <v>22275</v>
      </c>
      <c r="BK157" s="172">
        <f>+M157*I157</f>
        <v>222750</v>
      </c>
      <c r="BL157" s="96">
        <f>_xlfn.STDEV.P(N157)</f>
        <v>0</v>
      </c>
      <c r="BM157" s="94">
        <f t="shared" si="71"/>
        <v>0</v>
      </c>
      <c r="BN157" s="12" t="s">
        <v>457</v>
      </c>
    </row>
    <row r="158" spans="1:66" ht="60" customHeight="1" x14ac:dyDescent="0.2">
      <c r="A158" s="13">
        <v>151</v>
      </c>
      <c r="B158" s="13">
        <v>2716</v>
      </c>
      <c r="C158" s="12" t="s">
        <v>284</v>
      </c>
      <c r="D158" s="11" t="s">
        <v>285</v>
      </c>
      <c r="E158" s="11" t="s">
        <v>174</v>
      </c>
      <c r="F158" s="11" t="s">
        <v>471</v>
      </c>
      <c r="G158" s="8" t="s">
        <v>355</v>
      </c>
      <c r="H158" s="8" t="s">
        <v>356</v>
      </c>
      <c r="I158" s="9">
        <v>50</v>
      </c>
      <c r="J158" s="9" t="s">
        <v>139</v>
      </c>
      <c r="K158" s="22"/>
      <c r="L158" s="22"/>
      <c r="M158" s="20"/>
      <c r="N158" s="20"/>
      <c r="O158" s="20"/>
      <c r="P158" s="35"/>
      <c r="Q158" s="35"/>
      <c r="R158" s="30">
        <v>1105</v>
      </c>
      <c r="S158" s="30">
        <f>+R158*I158</f>
        <v>55250</v>
      </c>
      <c r="T158" s="24"/>
      <c r="U158" s="24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  <c r="AO158" s="20"/>
      <c r="AP158" s="20"/>
      <c r="AQ158" s="20"/>
      <c r="AR158" s="20"/>
      <c r="AS158" s="20"/>
      <c r="AT158" s="20"/>
      <c r="AU158" s="20"/>
      <c r="AV158" s="20"/>
      <c r="AW158" s="20"/>
      <c r="AX158" s="20"/>
      <c r="AY158" s="20"/>
      <c r="AZ158" s="30">
        <v>1785</v>
      </c>
      <c r="BA158" s="30">
        <f>+AZ158*I158</f>
        <v>89250</v>
      </c>
      <c r="BB158" s="20"/>
      <c r="BC158" s="20"/>
      <c r="BD158" s="20"/>
      <c r="BE158" s="20"/>
      <c r="BF158" s="20"/>
      <c r="BG158" s="20"/>
      <c r="BH158" s="30">
        <v>1200</v>
      </c>
      <c r="BI158" s="30">
        <f>BH158*I158</f>
        <v>60000</v>
      </c>
      <c r="BJ158" s="172">
        <f>ROUND((+AZ158+BH158)/2,0)</f>
        <v>1493</v>
      </c>
      <c r="BK158" s="172">
        <f>BJ158*I158</f>
        <v>74650</v>
      </c>
      <c r="BL158" s="96">
        <f>_xlfn.STDEV.P(BA158,BI158)</f>
        <v>14625</v>
      </c>
      <c r="BM158" s="92">
        <f t="shared" si="71"/>
        <v>0.19591426657736102</v>
      </c>
      <c r="BN158" s="12" t="s">
        <v>458</v>
      </c>
    </row>
    <row r="159" spans="1:66" ht="58.25" customHeight="1" x14ac:dyDescent="0.2">
      <c r="A159" s="13">
        <v>152</v>
      </c>
      <c r="B159" s="13">
        <v>2716</v>
      </c>
      <c r="C159" s="12" t="s">
        <v>284</v>
      </c>
      <c r="D159" s="11" t="s">
        <v>285</v>
      </c>
      <c r="E159" s="11" t="s">
        <v>174</v>
      </c>
      <c r="F159" s="11" t="s">
        <v>471</v>
      </c>
      <c r="G159" s="8" t="s">
        <v>357</v>
      </c>
      <c r="H159" s="8" t="s">
        <v>358</v>
      </c>
      <c r="I159" s="9">
        <v>10</v>
      </c>
      <c r="J159" s="9" t="s">
        <v>139</v>
      </c>
      <c r="K159" s="22"/>
      <c r="L159" s="22"/>
      <c r="M159" s="30">
        <v>1760</v>
      </c>
      <c r="N159" s="30">
        <f>M159*I159</f>
        <v>17600</v>
      </c>
      <c r="O159" s="16" t="s">
        <v>143</v>
      </c>
      <c r="P159" s="35"/>
      <c r="Q159" s="35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24"/>
      <c r="BE159" s="24"/>
      <c r="BF159" s="24"/>
      <c r="BG159" s="24"/>
      <c r="BH159" s="24"/>
      <c r="BI159" s="24"/>
      <c r="BJ159" s="172">
        <f>+M159</f>
        <v>1760</v>
      </c>
      <c r="BK159" s="172">
        <f>+BJ159*I159</f>
        <v>17600</v>
      </c>
      <c r="BL159" s="96">
        <f>_xlfn.STDEV.P(N159)</f>
        <v>0</v>
      </c>
      <c r="BM159" s="92">
        <f t="shared" ref="BM159" si="72">(BL159/BK159)</f>
        <v>0</v>
      </c>
      <c r="BN159" s="12" t="s">
        <v>457</v>
      </c>
    </row>
    <row r="160" spans="1:66" ht="56" customHeight="1" x14ac:dyDescent="0.2">
      <c r="A160" s="13">
        <v>153</v>
      </c>
      <c r="B160" s="13">
        <v>2716</v>
      </c>
      <c r="C160" s="12" t="s">
        <v>284</v>
      </c>
      <c r="D160" s="11" t="s">
        <v>285</v>
      </c>
      <c r="E160" s="11" t="s">
        <v>174</v>
      </c>
      <c r="F160" s="11" t="s">
        <v>471</v>
      </c>
      <c r="G160" s="8" t="s">
        <v>299</v>
      </c>
      <c r="H160" s="8" t="s">
        <v>300</v>
      </c>
      <c r="I160" s="9">
        <v>10</v>
      </c>
      <c r="J160" s="9" t="s">
        <v>139</v>
      </c>
      <c r="K160" s="22"/>
      <c r="L160" s="22"/>
      <c r="M160" s="30">
        <v>7316</v>
      </c>
      <c r="N160" s="30">
        <f>M160*I160</f>
        <v>73160</v>
      </c>
      <c r="O160" s="16" t="s">
        <v>143</v>
      </c>
      <c r="P160" s="35"/>
      <c r="Q160" s="35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  <c r="BA160" s="24"/>
      <c r="BB160" s="24"/>
      <c r="BC160" s="24"/>
      <c r="BD160" s="24"/>
      <c r="BE160" s="24"/>
      <c r="BF160" s="24"/>
      <c r="BG160" s="24"/>
      <c r="BH160" s="24"/>
      <c r="BI160" s="24"/>
      <c r="BJ160" s="172">
        <f>+M160</f>
        <v>7316</v>
      </c>
      <c r="BK160" s="172">
        <f>+M160*I160</f>
        <v>73160</v>
      </c>
      <c r="BL160" s="96">
        <f>_xlfn.STDEV.P(N160)</f>
        <v>0</v>
      </c>
      <c r="BM160" s="92">
        <f t="shared" ref="BM160" si="73">(BL160/BK160)</f>
        <v>0</v>
      </c>
      <c r="BN160" s="12" t="s">
        <v>457</v>
      </c>
    </row>
    <row r="161" spans="1:66" ht="74.5" customHeight="1" x14ac:dyDescent="0.2">
      <c r="A161" s="13">
        <v>154</v>
      </c>
      <c r="B161" s="13">
        <v>2716</v>
      </c>
      <c r="C161" s="12" t="s">
        <v>284</v>
      </c>
      <c r="D161" s="11" t="s">
        <v>285</v>
      </c>
      <c r="E161" s="11" t="s">
        <v>174</v>
      </c>
      <c r="F161" s="11" t="s">
        <v>471</v>
      </c>
      <c r="G161" s="8" t="s">
        <v>184</v>
      </c>
      <c r="H161" s="8" t="s">
        <v>185</v>
      </c>
      <c r="I161" s="9">
        <v>40</v>
      </c>
      <c r="J161" s="9" t="s">
        <v>139</v>
      </c>
      <c r="K161" s="22"/>
      <c r="L161" s="22"/>
      <c r="M161" s="30">
        <v>21102</v>
      </c>
      <c r="N161" s="30">
        <f>M161*I161</f>
        <v>844080</v>
      </c>
      <c r="O161" s="16" t="s">
        <v>186</v>
      </c>
      <c r="P161" s="35"/>
      <c r="Q161" s="35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  <c r="BA161" s="24"/>
      <c r="BB161" s="24"/>
      <c r="BC161" s="24"/>
      <c r="BD161" s="24"/>
      <c r="BE161" s="24"/>
      <c r="BF161" s="24"/>
      <c r="BG161" s="24"/>
      <c r="BH161" s="24"/>
      <c r="BI161" s="24"/>
      <c r="BJ161" s="172">
        <f>+M161</f>
        <v>21102</v>
      </c>
      <c r="BK161" s="172">
        <f>+M161*I161</f>
        <v>844080</v>
      </c>
      <c r="BL161" s="96">
        <f>_xlfn.STDEV.P(N161)</f>
        <v>0</v>
      </c>
      <c r="BM161" s="92">
        <f t="shared" ref="BM161" si="74">(BL161/BK161)</f>
        <v>0</v>
      </c>
      <c r="BN161" s="12" t="s">
        <v>457</v>
      </c>
    </row>
    <row r="162" spans="1:66" ht="59.5" customHeight="1" x14ac:dyDescent="0.2">
      <c r="A162" s="13">
        <v>155</v>
      </c>
      <c r="B162" s="139">
        <v>2716</v>
      </c>
      <c r="C162" s="109" t="s">
        <v>284</v>
      </c>
      <c r="D162" s="109" t="s">
        <v>285</v>
      </c>
      <c r="E162" s="109" t="s">
        <v>174</v>
      </c>
      <c r="F162" s="11" t="s">
        <v>471</v>
      </c>
      <c r="G162" s="109" t="s">
        <v>253</v>
      </c>
      <c r="H162" s="8" t="s">
        <v>155</v>
      </c>
      <c r="I162" s="9">
        <v>50</v>
      </c>
      <c r="J162" s="9" t="s">
        <v>139</v>
      </c>
      <c r="K162" s="22"/>
      <c r="L162" s="22"/>
      <c r="M162" s="35"/>
      <c r="N162" s="35"/>
      <c r="O162" s="35"/>
      <c r="P162" s="35"/>
      <c r="Q162" s="35"/>
      <c r="R162" s="34">
        <v>15000</v>
      </c>
      <c r="S162" s="34">
        <f>+R162*I162</f>
        <v>750000</v>
      </c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34">
        <v>12852</v>
      </c>
      <c r="AE162" s="34">
        <f>+AD162*I162</f>
        <v>642600</v>
      </c>
      <c r="AF162" s="34">
        <v>19000</v>
      </c>
      <c r="AG162" s="34">
        <f>+AF162*I162</f>
        <v>950000</v>
      </c>
      <c r="AH162" s="52"/>
      <c r="AI162" s="52"/>
      <c r="AJ162" s="52"/>
      <c r="AK162" s="52"/>
      <c r="AL162" s="52"/>
      <c r="AM162" s="52"/>
      <c r="AN162" s="52"/>
      <c r="AO162" s="52"/>
      <c r="AP162" s="52"/>
      <c r="AQ162" s="52"/>
      <c r="AR162" s="52"/>
      <c r="AS162" s="52"/>
      <c r="AT162" s="52"/>
      <c r="AU162" s="52"/>
      <c r="AV162" s="52"/>
      <c r="AW162" s="52"/>
      <c r="AX162" s="52"/>
      <c r="AY162" s="52"/>
      <c r="AZ162" s="52"/>
      <c r="BA162" s="52"/>
      <c r="BB162" s="52"/>
      <c r="BC162" s="52"/>
      <c r="BD162" s="52"/>
      <c r="BE162" s="52"/>
      <c r="BF162" s="52"/>
      <c r="BG162" s="52"/>
      <c r="BH162" s="52"/>
      <c r="BI162" s="52"/>
      <c r="BJ162" s="172">
        <f>ROUND((+R162+AD162+AF162)/3,0)</f>
        <v>15617</v>
      </c>
      <c r="BK162" s="172">
        <f>BJ162*I162</f>
        <v>780850</v>
      </c>
      <c r="BL162" s="96">
        <f>_xlfn.STDEV.P(S162,AE162,AG162)</f>
        <v>127379.36340797995</v>
      </c>
      <c r="BM162" s="92">
        <f t="shared" ref="BM162" si="75">(BL162/BK162)</f>
        <v>0.16312910726513408</v>
      </c>
      <c r="BN162" s="14"/>
    </row>
    <row r="163" spans="1:66" ht="59" customHeight="1" x14ac:dyDescent="0.2">
      <c r="A163" s="13">
        <v>156</v>
      </c>
      <c r="B163" s="139">
        <v>2716</v>
      </c>
      <c r="C163" s="109" t="s">
        <v>284</v>
      </c>
      <c r="D163" s="109" t="s">
        <v>285</v>
      </c>
      <c r="E163" s="109" t="s">
        <v>174</v>
      </c>
      <c r="F163" s="11" t="s">
        <v>471</v>
      </c>
      <c r="G163" s="109" t="s">
        <v>253</v>
      </c>
      <c r="H163" s="8" t="s">
        <v>157</v>
      </c>
      <c r="I163" s="9">
        <v>50</v>
      </c>
      <c r="J163" s="9" t="s">
        <v>139</v>
      </c>
      <c r="K163" s="22"/>
      <c r="L163" s="22"/>
      <c r="M163" s="35"/>
      <c r="N163" s="35"/>
      <c r="O163" s="35"/>
      <c r="P163" s="35"/>
      <c r="Q163" s="35"/>
      <c r="R163" s="34">
        <v>12500</v>
      </c>
      <c r="S163" s="34">
        <f>+R163*I163</f>
        <v>625000</v>
      </c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34">
        <v>12852</v>
      </c>
      <c r="AE163" s="34">
        <f>+AD163*I163</f>
        <v>642600</v>
      </c>
      <c r="AF163" s="34">
        <v>15000</v>
      </c>
      <c r="AG163" s="34">
        <f>+AF163*I163</f>
        <v>750000</v>
      </c>
      <c r="AH163" s="52"/>
      <c r="AI163" s="52"/>
      <c r="AJ163" s="52"/>
      <c r="AK163" s="52"/>
      <c r="AL163" s="52"/>
      <c r="AM163" s="52"/>
      <c r="AN163" s="52"/>
      <c r="AO163" s="52"/>
      <c r="AP163" s="52"/>
      <c r="AQ163" s="52"/>
      <c r="AR163" s="52"/>
      <c r="AS163" s="52"/>
      <c r="AT163" s="52"/>
      <c r="AU163" s="52"/>
      <c r="AV163" s="52"/>
      <c r="AW163" s="52"/>
      <c r="AX163" s="52"/>
      <c r="AY163" s="52"/>
      <c r="AZ163" s="52"/>
      <c r="BA163" s="52"/>
      <c r="BB163" s="52"/>
      <c r="BC163" s="52"/>
      <c r="BD163" s="52"/>
      <c r="BE163" s="52"/>
      <c r="BF163" s="52"/>
      <c r="BG163" s="52"/>
      <c r="BH163" s="52"/>
      <c r="BI163" s="52"/>
      <c r="BJ163" s="172">
        <f>ROUND((+R163+AD163+AF163)/3,0)</f>
        <v>13451</v>
      </c>
      <c r="BK163" s="172">
        <f t="shared" ref="BK163:BK164" si="76">BJ163*I163</f>
        <v>672550</v>
      </c>
      <c r="BL163" s="96">
        <f>_xlfn.STDEV.P(S163,AE163,AG163)</f>
        <v>55246.437793661309</v>
      </c>
      <c r="BM163" s="92">
        <f t="shared" ref="BM163" si="77">(BL163/BK163)</f>
        <v>8.2144729453068638E-2</v>
      </c>
      <c r="BN163" s="14"/>
    </row>
    <row r="164" spans="1:66" ht="80" x14ac:dyDescent="0.2">
      <c r="A164" s="13">
        <v>157</v>
      </c>
      <c r="B164" s="13">
        <v>2716</v>
      </c>
      <c r="C164" s="12" t="s">
        <v>284</v>
      </c>
      <c r="D164" s="11" t="s">
        <v>285</v>
      </c>
      <c r="E164" s="11" t="s">
        <v>174</v>
      </c>
      <c r="F164" s="11" t="s">
        <v>471</v>
      </c>
      <c r="G164" s="8" t="s">
        <v>359</v>
      </c>
      <c r="H164" s="8" t="s">
        <v>360</v>
      </c>
      <c r="I164" s="9">
        <v>5</v>
      </c>
      <c r="J164" s="9" t="s">
        <v>139</v>
      </c>
      <c r="K164" s="22"/>
      <c r="L164" s="22"/>
      <c r="M164" s="20"/>
      <c r="N164" s="20"/>
      <c r="O164" s="20"/>
      <c r="P164" s="35"/>
      <c r="Q164" s="35"/>
      <c r="R164" s="30">
        <v>29063</v>
      </c>
      <c r="S164" s="30">
        <f>+R164*I164</f>
        <v>145315</v>
      </c>
      <c r="T164" s="24"/>
      <c r="U164" s="24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  <c r="AG164" s="20"/>
      <c r="AH164" s="20"/>
      <c r="AI164" s="20"/>
      <c r="AJ164" s="20"/>
      <c r="AK164" s="20"/>
      <c r="AL164" s="20"/>
      <c r="AM164" s="20"/>
      <c r="AN164" s="20"/>
      <c r="AO164" s="20"/>
      <c r="AP164" s="20"/>
      <c r="AQ164" s="20"/>
      <c r="AR164" s="20"/>
      <c r="AS164" s="20"/>
      <c r="AT164" s="20"/>
      <c r="AU164" s="20"/>
      <c r="AV164" s="20"/>
      <c r="AW164" s="20"/>
      <c r="AX164" s="20"/>
      <c r="AY164" s="20"/>
      <c r="AZ164" s="20"/>
      <c r="BA164" s="20"/>
      <c r="BB164" s="20"/>
      <c r="BC164" s="20"/>
      <c r="BD164" s="20"/>
      <c r="BE164" s="20"/>
      <c r="BF164" s="20"/>
      <c r="BG164" s="20"/>
      <c r="BH164" s="30">
        <v>31300</v>
      </c>
      <c r="BI164" s="30">
        <f t="shared" ref="BI164:BI180" si="78">BH164*I164</f>
        <v>156500</v>
      </c>
      <c r="BJ164" s="172">
        <f>ROUND((R164+BH164)/2,0)</f>
        <v>30182</v>
      </c>
      <c r="BK164" s="172">
        <f t="shared" si="76"/>
        <v>150910</v>
      </c>
      <c r="BL164" s="96">
        <f>_xlfn.STDEV.P(S164,BI164)</f>
        <v>5592.5</v>
      </c>
      <c r="BM164" s="93">
        <f t="shared" ref="BM164:BM167" si="79">(BL164/BK164)</f>
        <v>3.7058511695712677E-2</v>
      </c>
      <c r="BN164" s="12" t="s">
        <v>458</v>
      </c>
    </row>
    <row r="165" spans="1:66" ht="80" x14ac:dyDescent="0.2">
      <c r="A165" s="13">
        <v>158</v>
      </c>
      <c r="B165" s="13">
        <v>2716</v>
      </c>
      <c r="C165" s="12" t="s">
        <v>284</v>
      </c>
      <c r="D165" s="11" t="s">
        <v>285</v>
      </c>
      <c r="E165" s="11" t="s">
        <v>174</v>
      </c>
      <c r="F165" s="11" t="s">
        <v>471</v>
      </c>
      <c r="G165" s="8" t="s">
        <v>361</v>
      </c>
      <c r="H165" s="8" t="s">
        <v>362</v>
      </c>
      <c r="I165" s="9">
        <v>1</v>
      </c>
      <c r="J165" s="9" t="s">
        <v>139</v>
      </c>
      <c r="K165" s="22"/>
      <c r="L165" s="22"/>
      <c r="M165" s="20"/>
      <c r="N165" s="20"/>
      <c r="O165" s="20"/>
      <c r="P165" s="35"/>
      <c r="Q165" s="35"/>
      <c r="R165" s="30">
        <v>416000</v>
      </c>
      <c r="S165" s="30">
        <f>+R165*I165</f>
        <v>416000</v>
      </c>
      <c r="T165" s="24"/>
      <c r="U165" s="24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  <c r="AG165" s="20"/>
      <c r="AH165" s="20"/>
      <c r="AI165" s="20"/>
      <c r="AJ165" s="20"/>
      <c r="AK165" s="20"/>
      <c r="AL165" s="20"/>
      <c r="AM165" s="20"/>
      <c r="AN165" s="20"/>
      <c r="AO165" s="20"/>
      <c r="AP165" s="20"/>
      <c r="AQ165" s="20"/>
      <c r="AR165" s="20"/>
      <c r="AS165" s="20"/>
      <c r="AT165" s="20"/>
      <c r="AU165" s="20"/>
      <c r="AV165" s="20"/>
      <c r="AW165" s="20"/>
      <c r="AX165" s="20"/>
      <c r="AY165" s="20"/>
      <c r="AZ165" s="20"/>
      <c r="BA165" s="20"/>
      <c r="BB165" s="20"/>
      <c r="BC165" s="20"/>
      <c r="BD165" s="20"/>
      <c r="BE165" s="20"/>
      <c r="BF165" s="20"/>
      <c r="BG165" s="20"/>
      <c r="BH165" s="30">
        <v>385000</v>
      </c>
      <c r="BI165" s="30">
        <f t="shared" si="78"/>
        <v>385000</v>
      </c>
      <c r="BJ165" s="172">
        <f t="shared" ref="BJ165:BJ180" si="80">ROUND((R165+BH165)/2,0)</f>
        <v>400500</v>
      </c>
      <c r="BK165" s="172">
        <f t="shared" ref="BK165:BK180" si="81">ROUND((S165+BI165)/2,0)</f>
        <v>400500</v>
      </c>
      <c r="BL165" s="96">
        <f t="shared" ref="BL165:BL180" si="82">_xlfn.STDEV.P(S165,BI165)</f>
        <v>15500</v>
      </c>
      <c r="BM165" s="95">
        <f t="shared" ref="BM165:BM166" si="83">(BL165/BK165)</f>
        <v>3.870162297128589E-2</v>
      </c>
      <c r="BN165" s="12" t="s">
        <v>458</v>
      </c>
    </row>
    <row r="166" spans="1:66" ht="80" x14ac:dyDescent="0.2">
      <c r="A166" s="13">
        <v>159</v>
      </c>
      <c r="B166" s="13">
        <v>2716</v>
      </c>
      <c r="C166" s="12" t="s">
        <v>284</v>
      </c>
      <c r="D166" s="11" t="s">
        <v>285</v>
      </c>
      <c r="E166" s="11" t="s">
        <v>174</v>
      </c>
      <c r="F166" s="11" t="s">
        <v>471</v>
      </c>
      <c r="G166" s="8" t="s">
        <v>357</v>
      </c>
      <c r="H166" s="8" t="s">
        <v>363</v>
      </c>
      <c r="I166" s="9">
        <v>10</v>
      </c>
      <c r="J166" s="9" t="s">
        <v>139</v>
      </c>
      <c r="K166" s="22"/>
      <c r="L166" s="22"/>
      <c r="M166" s="20"/>
      <c r="N166" s="20"/>
      <c r="O166" s="20"/>
      <c r="P166" s="35"/>
      <c r="Q166" s="35"/>
      <c r="R166" s="30">
        <v>46280</v>
      </c>
      <c r="S166" s="30">
        <f t="shared" ref="S166:S184" si="84">+R166*I166</f>
        <v>462800</v>
      </c>
      <c r="T166" s="24"/>
      <c r="U166" s="24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  <c r="AH166" s="20"/>
      <c r="AI166" s="20"/>
      <c r="AJ166" s="20"/>
      <c r="AK166" s="20"/>
      <c r="AL166" s="20"/>
      <c r="AM166" s="20"/>
      <c r="AN166" s="20"/>
      <c r="AO166" s="20"/>
      <c r="AP166" s="20"/>
      <c r="AQ166" s="20"/>
      <c r="AR166" s="20"/>
      <c r="AS166" s="20"/>
      <c r="AT166" s="20"/>
      <c r="AU166" s="20"/>
      <c r="AV166" s="20"/>
      <c r="AW166" s="20"/>
      <c r="AX166" s="20"/>
      <c r="AY166" s="20"/>
      <c r="AZ166" s="20"/>
      <c r="BA166" s="20"/>
      <c r="BB166" s="20"/>
      <c r="BC166" s="20"/>
      <c r="BD166" s="20"/>
      <c r="BE166" s="20"/>
      <c r="BF166" s="20"/>
      <c r="BG166" s="20"/>
      <c r="BH166" s="30">
        <v>53000</v>
      </c>
      <c r="BI166" s="30">
        <f t="shared" si="78"/>
        <v>530000</v>
      </c>
      <c r="BJ166" s="172">
        <f t="shared" si="80"/>
        <v>49640</v>
      </c>
      <c r="BK166" s="172">
        <f t="shared" si="81"/>
        <v>496400</v>
      </c>
      <c r="BL166" s="96">
        <f t="shared" si="82"/>
        <v>33600</v>
      </c>
      <c r="BM166" s="92">
        <f t="shared" si="83"/>
        <v>6.7687348912167614E-2</v>
      </c>
      <c r="BN166" s="12" t="s">
        <v>458</v>
      </c>
    </row>
    <row r="167" spans="1:66" ht="80" x14ac:dyDescent="0.2">
      <c r="A167" s="13">
        <v>160</v>
      </c>
      <c r="B167" s="13">
        <v>2716</v>
      </c>
      <c r="C167" s="12" t="s">
        <v>284</v>
      </c>
      <c r="D167" s="11" t="s">
        <v>285</v>
      </c>
      <c r="E167" s="11" t="s">
        <v>174</v>
      </c>
      <c r="F167" s="11" t="s">
        <v>471</v>
      </c>
      <c r="G167" s="8" t="s">
        <v>364</v>
      </c>
      <c r="H167" s="8" t="s">
        <v>365</v>
      </c>
      <c r="I167" s="9">
        <v>5</v>
      </c>
      <c r="J167" s="9" t="s">
        <v>366</v>
      </c>
      <c r="K167" s="22"/>
      <c r="L167" s="22"/>
      <c r="M167" s="20"/>
      <c r="N167" s="20"/>
      <c r="O167" s="20"/>
      <c r="P167" s="35"/>
      <c r="Q167" s="35"/>
      <c r="R167" s="30">
        <v>24700</v>
      </c>
      <c r="S167" s="30">
        <f t="shared" ref="S167:S180" si="85">+R167*I167</f>
        <v>123500</v>
      </c>
      <c r="T167" s="24"/>
      <c r="U167" s="24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G167" s="20"/>
      <c r="AH167" s="20"/>
      <c r="AI167" s="20"/>
      <c r="AJ167" s="20"/>
      <c r="AK167" s="20"/>
      <c r="AL167" s="20"/>
      <c r="AM167" s="20"/>
      <c r="AN167" s="20"/>
      <c r="AO167" s="20"/>
      <c r="AP167" s="20"/>
      <c r="AQ167" s="20"/>
      <c r="AR167" s="20"/>
      <c r="AS167" s="20"/>
      <c r="AT167" s="20"/>
      <c r="AU167" s="20"/>
      <c r="AV167" s="20"/>
      <c r="AW167" s="20"/>
      <c r="AX167" s="20"/>
      <c r="AY167" s="20"/>
      <c r="AZ167" s="20"/>
      <c r="BA167" s="20"/>
      <c r="BB167" s="20"/>
      <c r="BC167" s="20"/>
      <c r="BD167" s="20"/>
      <c r="BE167" s="20"/>
      <c r="BF167" s="20"/>
      <c r="BG167" s="20"/>
      <c r="BH167" s="30">
        <v>22000</v>
      </c>
      <c r="BI167" s="30">
        <f t="shared" si="78"/>
        <v>110000</v>
      </c>
      <c r="BJ167" s="172">
        <f t="shared" si="80"/>
        <v>23350</v>
      </c>
      <c r="BK167" s="172">
        <f t="shared" si="81"/>
        <v>116750</v>
      </c>
      <c r="BL167" s="96">
        <f t="shared" si="82"/>
        <v>6750</v>
      </c>
      <c r="BM167" s="92">
        <f t="shared" si="79"/>
        <v>5.7815845824411134E-2</v>
      </c>
      <c r="BN167" s="12" t="s">
        <v>458</v>
      </c>
    </row>
    <row r="168" spans="1:66" ht="42" customHeight="1" x14ac:dyDescent="0.2">
      <c r="A168" s="13">
        <v>161</v>
      </c>
      <c r="B168" s="13">
        <v>2716</v>
      </c>
      <c r="C168" s="12" t="s">
        <v>284</v>
      </c>
      <c r="D168" s="11" t="s">
        <v>285</v>
      </c>
      <c r="E168" s="11" t="s">
        <v>174</v>
      </c>
      <c r="F168" s="11" t="s">
        <v>471</v>
      </c>
      <c r="G168" s="8" t="s">
        <v>364</v>
      </c>
      <c r="H168" s="8" t="s">
        <v>367</v>
      </c>
      <c r="I168" s="9">
        <v>5</v>
      </c>
      <c r="J168" s="9" t="s">
        <v>366</v>
      </c>
      <c r="K168" s="22"/>
      <c r="L168" s="22"/>
      <c r="M168" s="20"/>
      <c r="N168" s="20"/>
      <c r="O168" s="20"/>
      <c r="P168" s="35"/>
      <c r="Q168" s="35"/>
      <c r="R168" s="30">
        <v>24800</v>
      </c>
      <c r="S168" s="30">
        <f t="shared" si="85"/>
        <v>124000</v>
      </c>
      <c r="T168" s="24"/>
      <c r="U168" s="24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0"/>
      <c r="AH168" s="20"/>
      <c r="AI168" s="20"/>
      <c r="AJ168" s="20"/>
      <c r="AK168" s="20"/>
      <c r="AL168" s="20"/>
      <c r="AM168" s="20"/>
      <c r="AN168" s="20"/>
      <c r="AO168" s="20"/>
      <c r="AP168" s="20"/>
      <c r="AQ168" s="20"/>
      <c r="AR168" s="20"/>
      <c r="AS168" s="20"/>
      <c r="AT168" s="20"/>
      <c r="AU168" s="20"/>
      <c r="AV168" s="20"/>
      <c r="AW168" s="20"/>
      <c r="AX168" s="20"/>
      <c r="AY168" s="20"/>
      <c r="AZ168" s="20"/>
      <c r="BA168" s="20"/>
      <c r="BB168" s="20"/>
      <c r="BC168" s="20"/>
      <c r="BD168" s="20"/>
      <c r="BE168" s="20"/>
      <c r="BF168" s="20"/>
      <c r="BG168" s="20"/>
      <c r="BH168" s="30">
        <v>23000</v>
      </c>
      <c r="BI168" s="30">
        <f t="shared" si="78"/>
        <v>115000</v>
      </c>
      <c r="BJ168" s="172">
        <f t="shared" si="80"/>
        <v>23900</v>
      </c>
      <c r="BK168" s="172">
        <f t="shared" si="81"/>
        <v>119500</v>
      </c>
      <c r="BL168" s="96">
        <f t="shared" si="82"/>
        <v>4500</v>
      </c>
      <c r="BM168" s="92">
        <f t="shared" ref="BM168:BM169" si="86">(BL168/BK168)</f>
        <v>3.7656903765690378E-2</v>
      </c>
      <c r="BN168" s="12" t="s">
        <v>458</v>
      </c>
    </row>
    <row r="169" spans="1:66" ht="65" customHeight="1" x14ac:dyDescent="0.2">
      <c r="A169" s="13">
        <v>162</v>
      </c>
      <c r="B169" s="13">
        <v>2716</v>
      </c>
      <c r="C169" s="12" t="s">
        <v>284</v>
      </c>
      <c r="D169" s="11" t="s">
        <v>285</v>
      </c>
      <c r="E169" s="11" t="s">
        <v>174</v>
      </c>
      <c r="F169" s="11" t="s">
        <v>471</v>
      </c>
      <c r="G169" s="8" t="s">
        <v>364</v>
      </c>
      <c r="H169" s="8" t="s">
        <v>368</v>
      </c>
      <c r="I169" s="9">
        <v>5</v>
      </c>
      <c r="J169" s="9" t="s">
        <v>366</v>
      </c>
      <c r="K169" s="22"/>
      <c r="L169" s="22"/>
      <c r="M169" s="20"/>
      <c r="N169" s="20"/>
      <c r="O169" s="20"/>
      <c r="P169" s="35"/>
      <c r="Q169" s="35"/>
      <c r="R169" s="30">
        <v>10400</v>
      </c>
      <c r="S169" s="30">
        <f t="shared" si="85"/>
        <v>52000</v>
      </c>
      <c r="T169" s="24"/>
      <c r="U169" s="24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20"/>
      <c r="AH169" s="20"/>
      <c r="AI169" s="20"/>
      <c r="AJ169" s="20"/>
      <c r="AK169" s="20"/>
      <c r="AL169" s="20"/>
      <c r="AM169" s="20"/>
      <c r="AN169" s="20"/>
      <c r="AO169" s="20"/>
      <c r="AP169" s="20"/>
      <c r="AQ169" s="20"/>
      <c r="AR169" s="20"/>
      <c r="AS169" s="20"/>
      <c r="AT169" s="20"/>
      <c r="AU169" s="20"/>
      <c r="AV169" s="20"/>
      <c r="AW169" s="20"/>
      <c r="AX169" s="20"/>
      <c r="AY169" s="20"/>
      <c r="AZ169" s="20"/>
      <c r="BA169" s="20"/>
      <c r="BB169" s="20"/>
      <c r="BC169" s="20"/>
      <c r="BD169" s="20"/>
      <c r="BE169" s="20"/>
      <c r="BF169" s="20"/>
      <c r="BG169" s="20"/>
      <c r="BH169" s="30">
        <v>12100</v>
      </c>
      <c r="BI169" s="30">
        <f t="shared" si="78"/>
        <v>60500</v>
      </c>
      <c r="BJ169" s="172">
        <f t="shared" si="80"/>
        <v>11250</v>
      </c>
      <c r="BK169" s="172">
        <f t="shared" si="81"/>
        <v>56250</v>
      </c>
      <c r="BL169" s="96">
        <f t="shared" si="82"/>
        <v>4250</v>
      </c>
      <c r="BM169" s="93">
        <f t="shared" si="86"/>
        <v>7.5555555555555556E-2</v>
      </c>
      <c r="BN169" s="12" t="s">
        <v>458</v>
      </c>
    </row>
    <row r="170" spans="1:66" ht="80" x14ac:dyDescent="0.2">
      <c r="A170" s="13">
        <v>163</v>
      </c>
      <c r="B170" s="13">
        <v>2716</v>
      </c>
      <c r="C170" s="12" t="s">
        <v>284</v>
      </c>
      <c r="D170" s="11" t="s">
        <v>285</v>
      </c>
      <c r="E170" s="11" t="s">
        <v>174</v>
      </c>
      <c r="F170" s="11" t="s">
        <v>471</v>
      </c>
      <c r="G170" s="8" t="s">
        <v>364</v>
      </c>
      <c r="H170" s="8" t="s">
        <v>369</v>
      </c>
      <c r="I170" s="9">
        <v>5</v>
      </c>
      <c r="J170" s="9" t="s">
        <v>366</v>
      </c>
      <c r="K170" s="22"/>
      <c r="L170" s="22"/>
      <c r="M170" s="20"/>
      <c r="N170" s="20"/>
      <c r="O170" s="20"/>
      <c r="P170" s="35"/>
      <c r="Q170" s="35"/>
      <c r="R170" s="30">
        <v>10400</v>
      </c>
      <c r="S170" s="30">
        <f t="shared" si="85"/>
        <v>52000</v>
      </c>
      <c r="T170" s="24"/>
      <c r="U170" s="24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20"/>
      <c r="AH170" s="20"/>
      <c r="AI170" s="20"/>
      <c r="AJ170" s="20"/>
      <c r="AK170" s="20"/>
      <c r="AL170" s="20"/>
      <c r="AM170" s="20"/>
      <c r="AN170" s="20"/>
      <c r="AO170" s="20"/>
      <c r="AP170" s="20"/>
      <c r="AQ170" s="20"/>
      <c r="AR170" s="20"/>
      <c r="AS170" s="20"/>
      <c r="AT170" s="20"/>
      <c r="AU170" s="20"/>
      <c r="AV170" s="20"/>
      <c r="AW170" s="20"/>
      <c r="AX170" s="20"/>
      <c r="AY170" s="20"/>
      <c r="AZ170" s="20"/>
      <c r="BA170" s="20"/>
      <c r="BB170" s="20"/>
      <c r="BC170" s="20"/>
      <c r="BD170" s="20"/>
      <c r="BE170" s="20"/>
      <c r="BF170" s="20"/>
      <c r="BG170" s="20"/>
      <c r="BH170" s="30">
        <v>12100</v>
      </c>
      <c r="BI170" s="30">
        <f t="shared" si="78"/>
        <v>60500</v>
      </c>
      <c r="BJ170" s="172">
        <f t="shared" si="80"/>
        <v>11250</v>
      </c>
      <c r="BK170" s="172">
        <f t="shared" si="81"/>
        <v>56250</v>
      </c>
      <c r="BL170" s="96">
        <f t="shared" si="82"/>
        <v>4250</v>
      </c>
      <c r="BM170" s="93">
        <f>(BL170/BK170)</f>
        <v>7.5555555555555556E-2</v>
      </c>
      <c r="BN170" s="12" t="s">
        <v>458</v>
      </c>
    </row>
    <row r="171" spans="1:66" ht="80" x14ac:dyDescent="0.2">
      <c r="A171" s="13">
        <v>164</v>
      </c>
      <c r="B171" s="13">
        <v>2716</v>
      </c>
      <c r="C171" s="12" t="s">
        <v>284</v>
      </c>
      <c r="D171" s="11" t="s">
        <v>285</v>
      </c>
      <c r="E171" s="11" t="s">
        <v>174</v>
      </c>
      <c r="F171" s="11" t="s">
        <v>471</v>
      </c>
      <c r="G171" s="8" t="s">
        <v>364</v>
      </c>
      <c r="H171" s="8" t="s">
        <v>370</v>
      </c>
      <c r="I171" s="9">
        <v>5</v>
      </c>
      <c r="J171" s="9" t="s">
        <v>366</v>
      </c>
      <c r="K171" s="22"/>
      <c r="L171" s="22"/>
      <c r="M171" s="20"/>
      <c r="N171" s="20"/>
      <c r="O171" s="20"/>
      <c r="P171" s="35"/>
      <c r="Q171" s="35"/>
      <c r="R171" s="30">
        <v>27300</v>
      </c>
      <c r="S171" s="30">
        <f t="shared" si="85"/>
        <v>136500</v>
      </c>
      <c r="T171" s="24"/>
      <c r="U171" s="24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0"/>
      <c r="AH171" s="20"/>
      <c r="AI171" s="20"/>
      <c r="AJ171" s="20"/>
      <c r="AK171" s="20"/>
      <c r="AL171" s="20"/>
      <c r="AM171" s="20"/>
      <c r="AN171" s="20"/>
      <c r="AO171" s="20"/>
      <c r="AP171" s="20"/>
      <c r="AQ171" s="20"/>
      <c r="AR171" s="20"/>
      <c r="AS171" s="20"/>
      <c r="AT171" s="20"/>
      <c r="AU171" s="20"/>
      <c r="AV171" s="20"/>
      <c r="AW171" s="20"/>
      <c r="AX171" s="20"/>
      <c r="AY171" s="20"/>
      <c r="AZ171" s="20"/>
      <c r="BA171" s="20"/>
      <c r="BB171" s="20"/>
      <c r="BC171" s="20"/>
      <c r="BD171" s="20"/>
      <c r="BE171" s="20"/>
      <c r="BF171" s="20"/>
      <c r="BG171" s="20"/>
      <c r="BH171" s="30">
        <v>26200</v>
      </c>
      <c r="BI171" s="30">
        <f t="shared" si="78"/>
        <v>131000</v>
      </c>
      <c r="BJ171" s="172">
        <f t="shared" si="80"/>
        <v>26750</v>
      </c>
      <c r="BK171" s="172">
        <f t="shared" si="81"/>
        <v>133750</v>
      </c>
      <c r="BL171" s="96">
        <f t="shared" si="82"/>
        <v>2750</v>
      </c>
      <c r="BM171" s="92">
        <f t="shared" ref="BM171:BM176" si="87">(BL171/BK171)</f>
        <v>2.0560747663551402E-2</v>
      </c>
      <c r="BN171" s="12" t="s">
        <v>458</v>
      </c>
    </row>
    <row r="172" spans="1:66" ht="80" x14ac:dyDescent="0.2">
      <c r="A172" s="13">
        <v>165</v>
      </c>
      <c r="B172" s="13">
        <v>2716</v>
      </c>
      <c r="C172" s="12" t="s">
        <v>284</v>
      </c>
      <c r="D172" s="11" t="s">
        <v>285</v>
      </c>
      <c r="E172" s="11" t="s">
        <v>174</v>
      </c>
      <c r="F172" s="11" t="s">
        <v>471</v>
      </c>
      <c r="G172" s="8" t="s">
        <v>364</v>
      </c>
      <c r="H172" s="8" t="s">
        <v>371</v>
      </c>
      <c r="I172" s="9">
        <v>5</v>
      </c>
      <c r="J172" s="9" t="s">
        <v>366</v>
      </c>
      <c r="K172" s="22"/>
      <c r="L172" s="22"/>
      <c r="M172" s="20"/>
      <c r="N172" s="20"/>
      <c r="O172" s="20"/>
      <c r="P172" s="35"/>
      <c r="Q172" s="35"/>
      <c r="R172" s="30">
        <v>24700</v>
      </c>
      <c r="S172" s="30">
        <f t="shared" si="85"/>
        <v>123500</v>
      </c>
      <c r="T172" s="24"/>
      <c r="U172" s="24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  <c r="AG172" s="20"/>
      <c r="AH172" s="20"/>
      <c r="AI172" s="20"/>
      <c r="AJ172" s="20"/>
      <c r="AK172" s="20"/>
      <c r="AL172" s="20"/>
      <c r="AM172" s="20"/>
      <c r="AN172" s="20"/>
      <c r="AO172" s="20"/>
      <c r="AP172" s="20"/>
      <c r="AQ172" s="20"/>
      <c r="AR172" s="20"/>
      <c r="AS172" s="20"/>
      <c r="AT172" s="20"/>
      <c r="AU172" s="20"/>
      <c r="AV172" s="20"/>
      <c r="AW172" s="20"/>
      <c r="AX172" s="20"/>
      <c r="AY172" s="20"/>
      <c r="AZ172" s="20"/>
      <c r="BA172" s="20"/>
      <c r="BB172" s="20"/>
      <c r="BC172" s="20"/>
      <c r="BD172" s="20"/>
      <c r="BE172" s="20"/>
      <c r="BF172" s="20"/>
      <c r="BG172" s="20"/>
      <c r="BH172" s="30">
        <v>22000</v>
      </c>
      <c r="BI172" s="30">
        <f t="shared" si="78"/>
        <v>110000</v>
      </c>
      <c r="BJ172" s="172">
        <f t="shared" si="80"/>
        <v>23350</v>
      </c>
      <c r="BK172" s="172">
        <f t="shared" si="81"/>
        <v>116750</v>
      </c>
      <c r="BL172" s="96">
        <f t="shared" si="82"/>
        <v>6750</v>
      </c>
      <c r="BM172" s="93">
        <f t="shared" si="87"/>
        <v>5.7815845824411134E-2</v>
      </c>
      <c r="BN172" s="12" t="s">
        <v>458</v>
      </c>
    </row>
    <row r="173" spans="1:66" ht="80" x14ac:dyDescent="0.2">
      <c r="A173" s="13">
        <v>166</v>
      </c>
      <c r="B173" s="13">
        <v>2716</v>
      </c>
      <c r="C173" s="12" t="s">
        <v>284</v>
      </c>
      <c r="D173" s="11" t="s">
        <v>285</v>
      </c>
      <c r="E173" s="11" t="s">
        <v>174</v>
      </c>
      <c r="F173" s="11" t="s">
        <v>471</v>
      </c>
      <c r="G173" s="8" t="s">
        <v>364</v>
      </c>
      <c r="H173" s="8" t="s">
        <v>372</v>
      </c>
      <c r="I173" s="9">
        <v>5</v>
      </c>
      <c r="J173" s="9" t="s">
        <v>366</v>
      </c>
      <c r="K173" s="22"/>
      <c r="L173" s="22"/>
      <c r="M173" s="20"/>
      <c r="N173" s="20"/>
      <c r="O173" s="20"/>
      <c r="P173" s="35"/>
      <c r="Q173" s="35"/>
      <c r="R173" s="30">
        <v>18200</v>
      </c>
      <c r="S173" s="30">
        <f t="shared" si="85"/>
        <v>91000</v>
      </c>
      <c r="T173" s="24"/>
      <c r="U173" s="24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  <c r="AG173" s="20"/>
      <c r="AH173" s="20"/>
      <c r="AI173" s="20"/>
      <c r="AJ173" s="20"/>
      <c r="AK173" s="20"/>
      <c r="AL173" s="20"/>
      <c r="AM173" s="20"/>
      <c r="AN173" s="20"/>
      <c r="AO173" s="20"/>
      <c r="AP173" s="20"/>
      <c r="AQ173" s="20"/>
      <c r="AR173" s="20"/>
      <c r="AS173" s="20"/>
      <c r="AT173" s="20"/>
      <c r="AU173" s="20"/>
      <c r="AV173" s="20"/>
      <c r="AW173" s="20"/>
      <c r="AX173" s="20"/>
      <c r="AY173" s="20"/>
      <c r="AZ173" s="20"/>
      <c r="BA173" s="20"/>
      <c r="BB173" s="20"/>
      <c r="BC173" s="20"/>
      <c r="BD173" s="20"/>
      <c r="BE173" s="20"/>
      <c r="BF173" s="20"/>
      <c r="BG173" s="20"/>
      <c r="BH173" s="30">
        <v>17100</v>
      </c>
      <c r="BI173" s="30">
        <f t="shared" si="78"/>
        <v>85500</v>
      </c>
      <c r="BJ173" s="172">
        <f t="shared" si="80"/>
        <v>17650</v>
      </c>
      <c r="BK173" s="172">
        <f t="shared" si="81"/>
        <v>88250</v>
      </c>
      <c r="BL173" s="96">
        <f t="shared" si="82"/>
        <v>2750</v>
      </c>
      <c r="BM173" s="92">
        <f t="shared" si="87"/>
        <v>3.1161473087818695E-2</v>
      </c>
      <c r="BN173" s="12" t="s">
        <v>458</v>
      </c>
    </row>
    <row r="174" spans="1:66" ht="80" x14ac:dyDescent="0.2">
      <c r="A174" s="13">
        <v>167</v>
      </c>
      <c r="B174" s="13">
        <v>2716</v>
      </c>
      <c r="C174" s="12" t="s">
        <v>284</v>
      </c>
      <c r="D174" s="11" t="s">
        <v>285</v>
      </c>
      <c r="E174" s="11" t="s">
        <v>174</v>
      </c>
      <c r="F174" s="11" t="s">
        <v>471</v>
      </c>
      <c r="G174" s="8" t="s">
        <v>364</v>
      </c>
      <c r="H174" s="8" t="s">
        <v>373</v>
      </c>
      <c r="I174" s="9">
        <v>5</v>
      </c>
      <c r="J174" s="9" t="s">
        <v>366</v>
      </c>
      <c r="K174" s="22"/>
      <c r="L174" s="22"/>
      <c r="M174" s="20"/>
      <c r="N174" s="20"/>
      <c r="O174" s="20"/>
      <c r="P174" s="35"/>
      <c r="Q174" s="35"/>
      <c r="R174" s="30">
        <v>25484</v>
      </c>
      <c r="S174" s="30">
        <f t="shared" si="85"/>
        <v>127420</v>
      </c>
      <c r="T174" s="24"/>
      <c r="U174" s="24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  <c r="AG174" s="20"/>
      <c r="AH174" s="20"/>
      <c r="AI174" s="20"/>
      <c r="AJ174" s="20"/>
      <c r="AK174" s="20"/>
      <c r="AL174" s="20"/>
      <c r="AM174" s="20"/>
      <c r="AN174" s="20"/>
      <c r="AO174" s="20"/>
      <c r="AP174" s="20"/>
      <c r="AQ174" s="20"/>
      <c r="AR174" s="20"/>
      <c r="AS174" s="20"/>
      <c r="AT174" s="20"/>
      <c r="AU174" s="20"/>
      <c r="AV174" s="20"/>
      <c r="AW174" s="20"/>
      <c r="AX174" s="20"/>
      <c r="AY174" s="20"/>
      <c r="AZ174" s="20"/>
      <c r="BA174" s="20"/>
      <c r="BB174" s="20"/>
      <c r="BC174" s="20"/>
      <c r="BD174" s="20"/>
      <c r="BE174" s="20"/>
      <c r="BF174" s="20"/>
      <c r="BG174" s="20"/>
      <c r="BH174" s="30">
        <v>28800</v>
      </c>
      <c r="BI174" s="30">
        <f t="shared" si="78"/>
        <v>144000</v>
      </c>
      <c r="BJ174" s="172">
        <f t="shared" si="80"/>
        <v>27142</v>
      </c>
      <c r="BK174" s="172">
        <f t="shared" si="81"/>
        <v>135710</v>
      </c>
      <c r="BL174" s="96">
        <f t="shared" si="82"/>
        <v>8290</v>
      </c>
      <c r="BM174" s="92">
        <f t="shared" ref="BM174" si="88">(BL174/BK174)</f>
        <v>6.1086139562301967E-2</v>
      </c>
      <c r="BN174" s="12" t="s">
        <v>458</v>
      </c>
    </row>
    <row r="175" spans="1:66" ht="80" x14ac:dyDescent="0.2">
      <c r="A175" s="13">
        <v>168</v>
      </c>
      <c r="B175" s="13">
        <v>2716</v>
      </c>
      <c r="C175" s="12" t="s">
        <v>284</v>
      </c>
      <c r="D175" s="11" t="s">
        <v>285</v>
      </c>
      <c r="E175" s="11" t="s">
        <v>174</v>
      </c>
      <c r="F175" s="11" t="s">
        <v>471</v>
      </c>
      <c r="G175" s="8" t="s">
        <v>364</v>
      </c>
      <c r="H175" s="8" t="s">
        <v>374</v>
      </c>
      <c r="I175" s="9">
        <v>5</v>
      </c>
      <c r="J175" s="9" t="s">
        <v>366</v>
      </c>
      <c r="K175" s="22"/>
      <c r="L175" s="22"/>
      <c r="M175" s="20"/>
      <c r="N175" s="20"/>
      <c r="O175" s="20"/>
      <c r="P175" s="35"/>
      <c r="Q175" s="35"/>
      <c r="R175" s="30">
        <v>11700</v>
      </c>
      <c r="S175" s="30">
        <f t="shared" si="85"/>
        <v>58500</v>
      </c>
      <c r="T175" s="24"/>
      <c r="U175" s="24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  <c r="AG175" s="20"/>
      <c r="AH175" s="20"/>
      <c r="AI175" s="20"/>
      <c r="AJ175" s="20"/>
      <c r="AK175" s="20"/>
      <c r="AL175" s="20"/>
      <c r="AM175" s="20"/>
      <c r="AN175" s="20"/>
      <c r="AO175" s="20"/>
      <c r="AP175" s="20"/>
      <c r="AQ175" s="20"/>
      <c r="AR175" s="20"/>
      <c r="AS175" s="20"/>
      <c r="AT175" s="20"/>
      <c r="AU175" s="20"/>
      <c r="AV175" s="20"/>
      <c r="AW175" s="20"/>
      <c r="AX175" s="20"/>
      <c r="AY175" s="20"/>
      <c r="AZ175" s="20"/>
      <c r="BA175" s="20"/>
      <c r="BB175" s="20"/>
      <c r="BC175" s="20"/>
      <c r="BD175" s="20"/>
      <c r="BE175" s="20"/>
      <c r="BF175" s="20"/>
      <c r="BG175" s="20"/>
      <c r="BH175" s="30">
        <v>15000</v>
      </c>
      <c r="BI175" s="30">
        <f t="shared" si="78"/>
        <v>75000</v>
      </c>
      <c r="BJ175" s="172">
        <f t="shared" si="80"/>
        <v>13350</v>
      </c>
      <c r="BK175" s="172">
        <f t="shared" si="81"/>
        <v>66750</v>
      </c>
      <c r="BL175" s="96">
        <f t="shared" si="82"/>
        <v>8250</v>
      </c>
      <c r="BM175" s="92">
        <f t="shared" si="87"/>
        <v>0.12359550561797752</v>
      </c>
      <c r="BN175" s="12" t="s">
        <v>458</v>
      </c>
    </row>
    <row r="176" spans="1:66" ht="80" x14ac:dyDescent="0.2">
      <c r="A176" s="13">
        <v>169</v>
      </c>
      <c r="B176" s="13">
        <v>2716</v>
      </c>
      <c r="C176" s="12" t="s">
        <v>284</v>
      </c>
      <c r="D176" s="11" t="s">
        <v>285</v>
      </c>
      <c r="E176" s="11" t="s">
        <v>174</v>
      </c>
      <c r="F176" s="11" t="s">
        <v>471</v>
      </c>
      <c r="G176" s="8" t="s">
        <v>375</v>
      </c>
      <c r="H176" s="8" t="s">
        <v>376</v>
      </c>
      <c r="I176" s="9">
        <v>2</v>
      </c>
      <c r="J176" s="9" t="s">
        <v>139</v>
      </c>
      <c r="K176" s="22"/>
      <c r="L176" s="22"/>
      <c r="M176" s="20"/>
      <c r="N176" s="20"/>
      <c r="O176" s="20"/>
      <c r="P176" s="35"/>
      <c r="Q176" s="35"/>
      <c r="R176" s="30">
        <v>6500</v>
      </c>
      <c r="S176" s="30">
        <f t="shared" si="85"/>
        <v>13000</v>
      </c>
      <c r="T176" s="24"/>
      <c r="U176" s="24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  <c r="AG176" s="20"/>
      <c r="AH176" s="20"/>
      <c r="AI176" s="20"/>
      <c r="AJ176" s="20"/>
      <c r="AK176" s="20"/>
      <c r="AL176" s="20"/>
      <c r="AM176" s="20"/>
      <c r="AN176" s="20"/>
      <c r="AO176" s="20"/>
      <c r="AP176" s="20"/>
      <c r="AQ176" s="20"/>
      <c r="AR176" s="20"/>
      <c r="AS176" s="20"/>
      <c r="AT176" s="20"/>
      <c r="AU176" s="20"/>
      <c r="AV176" s="20"/>
      <c r="AW176" s="20"/>
      <c r="AX176" s="20"/>
      <c r="AY176" s="20"/>
      <c r="AZ176" s="20"/>
      <c r="BA176" s="20"/>
      <c r="BB176" s="20"/>
      <c r="BC176" s="20"/>
      <c r="BD176" s="20"/>
      <c r="BE176" s="20"/>
      <c r="BF176" s="20"/>
      <c r="BG176" s="20"/>
      <c r="BH176" s="30">
        <v>7500</v>
      </c>
      <c r="BI176" s="30">
        <f t="shared" si="78"/>
        <v>15000</v>
      </c>
      <c r="BJ176" s="172">
        <f t="shared" si="80"/>
        <v>7000</v>
      </c>
      <c r="BK176" s="172">
        <f t="shared" si="81"/>
        <v>14000</v>
      </c>
      <c r="BL176" s="96">
        <f t="shared" si="82"/>
        <v>1000</v>
      </c>
      <c r="BM176" s="93">
        <f t="shared" si="87"/>
        <v>7.1428571428571425E-2</v>
      </c>
      <c r="BN176" s="12" t="s">
        <v>458</v>
      </c>
    </row>
    <row r="177" spans="1:66" ht="80" x14ac:dyDescent="0.2">
      <c r="A177" s="13">
        <v>170</v>
      </c>
      <c r="B177" s="13">
        <v>2716</v>
      </c>
      <c r="C177" s="12" t="s">
        <v>284</v>
      </c>
      <c r="D177" s="11" t="s">
        <v>285</v>
      </c>
      <c r="E177" s="11" t="s">
        <v>174</v>
      </c>
      <c r="F177" s="11" t="s">
        <v>471</v>
      </c>
      <c r="G177" s="8" t="s">
        <v>377</v>
      </c>
      <c r="H177" s="8" t="s">
        <v>376</v>
      </c>
      <c r="I177" s="9">
        <v>2</v>
      </c>
      <c r="J177" s="9" t="s">
        <v>139</v>
      </c>
      <c r="K177" s="22"/>
      <c r="L177" s="22"/>
      <c r="M177" s="20"/>
      <c r="N177" s="20"/>
      <c r="O177" s="20"/>
      <c r="P177" s="35"/>
      <c r="Q177" s="35"/>
      <c r="R177" s="30">
        <v>148000</v>
      </c>
      <c r="S177" s="30">
        <f t="shared" si="85"/>
        <v>296000</v>
      </c>
      <c r="T177" s="24"/>
      <c r="U177" s="24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20"/>
      <c r="AH177" s="20"/>
      <c r="AI177" s="20"/>
      <c r="AJ177" s="20"/>
      <c r="AK177" s="20"/>
      <c r="AL177" s="20"/>
      <c r="AM177" s="20"/>
      <c r="AN177" s="20"/>
      <c r="AO177" s="20"/>
      <c r="AP177" s="20"/>
      <c r="AQ177" s="20"/>
      <c r="AR177" s="20"/>
      <c r="AS177" s="20"/>
      <c r="AT177" s="20"/>
      <c r="AU177" s="20"/>
      <c r="AV177" s="20"/>
      <c r="AW177" s="20"/>
      <c r="AX177" s="20"/>
      <c r="AY177" s="20"/>
      <c r="AZ177" s="20"/>
      <c r="BA177" s="20"/>
      <c r="BB177" s="20"/>
      <c r="BC177" s="20"/>
      <c r="BD177" s="20"/>
      <c r="BE177" s="20"/>
      <c r="BF177" s="20"/>
      <c r="BG177" s="20"/>
      <c r="BH177" s="30">
        <v>110000</v>
      </c>
      <c r="BI177" s="30">
        <f t="shared" si="78"/>
        <v>220000</v>
      </c>
      <c r="BJ177" s="172">
        <f t="shared" si="80"/>
        <v>129000</v>
      </c>
      <c r="BK177" s="172">
        <f t="shared" si="81"/>
        <v>258000</v>
      </c>
      <c r="BL177" s="96">
        <f t="shared" si="82"/>
        <v>38000</v>
      </c>
      <c r="BM177" s="93">
        <f t="shared" ref="BM177" si="89">(BL177/BK177)</f>
        <v>0.14728682170542637</v>
      </c>
      <c r="BN177" s="12" t="s">
        <v>458</v>
      </c>
    </row>
    <row r="178" spans="1:66" ht="80" x14ac:dyDescent="0.2">
      <c r="A178" s="13">
        <v>171</v>
      </c>
      <c r="B178" s="13">
        <v>2716</v>
      </c>
      <c r="C178" s="12" t="s">
        <v>284</v>
      </c>
      <c r="D178" s="11" t="s">
        <v>285</v>
      </c>
      <c r="E178" s="11" t="s">
        <v>174</v>
      </c>
      <c r="F178" s="11" t="s">
        <v>471</v>
      </c>
      <c r="G178" s="8" t="s">
        <v>378</v>
      </c>
      <c r="H178" s="8" t="s">
        <v>379</v>
      </c>
      <c r="I178" s="9">
        <v>10</v>
      </c>
      <c r="J178" s="9" t="s">
        <v>139</v>
      </c>
      <c r="K178" s="22"/>
      <c r="L178" s="22"/>
      <c r="M178" s="20"/>
      <c r="N178" s="20"/>
      <c r="O178" s="20"/>
      <c r="P178" s="35"/>
      <c r="Q178" s="35"/>
      <c r="R178" s="30">
        <v>22750</v>
      </c>
      <c r="S178" s="30">
        <f t="shared" si="85"/>
        <v>227500</v>
      </c>
      <c r="T178" s="24"/>
      <c r="U178" s="24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  <c r="AG178" s="20"/>
      <c r="AH178" s="20"/>
      <c r="AI178" s="20"/>
      <c r="AJ178" s="30">
        <v>2000</v>
      </c>
      <c r="AK178" s="30">
        <f t="shared" ref="AK178:AK184" si="90">+AJ178*I178</f>
        <v>20000</v>
      </c>
      <c r="AL178" s="20"/>
      <c r="AM178" s="20"/>
      <c r="AN178" s="20"/>
      <c r="AO178" s="20"/>
      <c r="AP178" s="20"/>
      <c r="AQ178" s="20"/>
      <c r="AR178" s="20"/>
      <c r="AS178" s="20"/>
      <c r="AT178" s="20"/>
      <c r="AU178" s="20"/>
      <c r="AV178" s="20"/>
      <c r="AW178" s="20"/>
      <c r="AX178" s="20"/>
      <c r="AY178" s="20"/>
      <c r="AZ178" s="20"/>
      <c r="BA178" s="20"/>
      <c r="BB178" s="20"/>
      <c r="BC178" s="20"/>
      <c r="BD178" s="20"/>
      <c r="BE178" s="20"/>
      <c r="BF178" s="20"/>
      <c r="BG178" s="20"/>
      <c r="BH178" s="30">
        <v>25600</v>
      </c>
      <c r="BI178" s="30">
        <f t="shared" si="78"/>
        <v>256000</v>
      </c>
      <c r="BJ178" s="172">
        <f t="shared" si="80"/>
        <v>24175</v>
      </c>
      <c r="BK178" s="172">
        <f t="shared" si="81"/>
        <v>241750</v>
      </c>
      <c r="BL178" s="96">
        <f t="shared" si="82"/>
        <v>14250</v>
      </c>
      <c r="BM178" s="93">
        <f>(BL178/BK178)</f>
        <v>5.894519131334023E-2</v>
      </c>
      <c r="BN178" s="12" t="s">
        <v>458</v>
      </c>
    </row>
    <row r="179" spans="1:66" ht="80" x14ac:dyDescent="0.2">
      <c r="A179" s="13">
        <v>172</v>
      </c>
      <c r="B179" s="13">
        <v>2716</v>
      </c>
      <c r="C179" s="12" t="s">
        <v>284</v>
      </c>
      <c r="D179" s="11" t="s">
        <v>285</v>
      </c>
      <c r="E179" s="11" t="s">
        <v>174</v>
      </c>
      <c r="F179" s="11" t="s">
        <v>471</v>
      </c>
      <c r="G179" s="8" t="s">
        <v>380</v>
      </c>
      <c r="H179" s="8" t="s">
        <v>381</v>
      </c>
      <c r="I179" s="9">
        <v>3</v>
      </c>
      <c r="J179" s="9" t="s">
        <v>139</v>
      </c>
      <c r="K179" s="22"/>
      <c r="L179" s="22"/>
      <c r="M179" s="20"/>
      <c r="N179" s="20"/>
      <c r="O179" s="20"/>
      <c r="P179" s="35"/>
      <c r="Q179" s="35"/>
      <c r="R179" s="30">
        <v>17900</v>
      </c>
      <c r="S179" s="30">
        <f t="shared" si="85"/>
        <v>53700</v>
      </c>
      <c r="T179" s="24"/>
      <c r="U179" s="24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  <c r="AG179" s="20"/>
      <c r="AH179" s="20"/>
      <c r="AI179" s="20"/>
      <c r="AJ179" s="30">
        <v>10000</v>
      </c>
      <c r="AK179" s="30">
        <f>+AJ179*I179</f>
        <v>30000</v>
      </c>
      <c r="AL179" s="20"/>
      <c r="AM179" s="20"/>
      <c r="AN179" s="20"/>
      <c r="AO179" s="20"/>
      <c r="AP179" s="20"/>
      <c r="AQ179" s="20"/>
      <c r="AR179" s="20"/>
      <c r="AS179" s="20"/>
      <c r="AT179" s="20"/>
      <c r="AU179" s="20"/>
      <c r="AV179" s="20"/>
      <c r="AW179" s="20"/>
      <c r="AX179" s="20"/>
      <c r="AY179" s="20"/>
      <c r="AZ179" s="20"/>
      <c r="BA179" s="20"/>
      <c r="BB179" s="20"/>
      <c r="BC179" s="20"/>
      <c r="BD179" s="20"/>
      <c r="BE179" s="20"/>
      <c r="BF179" s="20"/>
      <c r="BG179" s="20"/>
      <c r="BH179" s="30">
        <v>19900</v>
      </c>
      <c r="BI179" s="30">
        <f t="shared" si="78"/>
        <v>59700</v>
      </c>
      <c r="BJ179" s="172">
        <f t="shared" si="80"/>
        <v>18900</v>
      </c>
      <c r="BK179" s="172">
        <f t="shared" si="81"/>
        <v>56700</v>
      </c>
      <c r="BL179" s="96">
        <f t="shared" si="82"/>
        <v>3000</v>
      </c>
      <c r="BM179" s="93">
        <f t="shared" ref="BM179:BM180" si="91">(BL179/BK179)</f>
        <v>5.2910052910052907E-2</v>
      </c>
      <c r="BN179" s="12" t="s">
        <v>458</v>
      </c>
    </row>
    <row r="180" spans="1:66" ht="80" x14ac:dyDescent="0.2">
      <c r="A180" s="13">
        <v>173</v>
      </c>
      <c r="B180" s="13">
        <v>2716</v>
      </c>
      <c r="C180" s="12" t="s">
        <v>284</v>
      </c>
      <c r="D180" s="11" t="s">
        <v>285</v>
      </c>
      <c r="E180" s="11" t="s">
        <v>174</v>
      </c>
      <c r="F180" s="11" t="s">
        <v>471</v>
      </c>
      <c r="G180" s="8" t="s">
        <v>382</v>
      </c>
      <c r="H180" s="8" t="s">
        <v>383</v>
      </c>
      <c r="I180" s="9">
        <v>2</v>
      </c>
      <c r="J180" s="9" t="s">
        <v>139</v>
      </c>
      <c r="K180" s="22"/>
      <c r="L180" s="22"/>
      <c r="M180" s="20"/>
      <c r="N180" s="20"/>
      <c r="O180" s="20"/>
      <c r="P180" s="35"/>
      <c r="Q180" s="35"/>
      <c r="R180" s="30">
        <v>7150</v>
      </c>
      <c r="S180" s="30">
        <f t="shared" si="85"/>
        <v>14300</v>
      </c>
      <c r="T180" s="24"/>
      <c r="U180" s="24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  <c r="AG180" s="20"/>
      <c r="AH180" s="20"/>
      <c r="AI180" s="20"/>
      <c r="AJ180" s="30">
        <v>10000</v>
      </c>
      <c r="AK180" s="30">
        <f>+AJ180*I180</f>
        <v>20000</v>
      </c>
      <c r="AL180" s="20"/>
      <c r="AM180" s="20"/>
      <c r="AN180" s="20"/>
      <c r="AO180" s="20"/>
      <c r="AP180" s="20"/>
      <c r="AQ180" s="20"/>
      <c r="AR180" s="20"/>
      <c r="AS180" s="20"/>
      <c r="AT180" s="20"/>
      <c r="AU180" s="20"/>
      <c r="AV180" s="20"/>
      <c r="AW180" s="20"/>
      <c r="AX180" s="20"/>
      <c r="AY180" s="20"/>
      <c r="AZ180" s="20"/>
      <c r="BA180" s="20"/>
      <c r="BB180" s="20"/>
      <c r="BC180" s="20"/>
      <c r="BD180" s="20"/>
      <c r="BE180" s="20"/>
      <c r="BF180" s="20"/>
      <c r="BG180" s="20"/>
      <c r="BH180" s="30">
        <v>6200</v>
      </c>
      <c r="BI180" s="30">
        <f t="shared" si="78"/>
        <v>12400</v>
      </c>
      <c r="BJ180" s="172">
        <f t="shared" si="80"/>
        <v>6675</v>
      </c>
      <c r="BK180" s="172">
        <f t="shared" si="81"/>
        <v>13350</v>
      </c>
      <c r="BL180" s="96">
        <f t="shared" si="82"/>
        <v>950</v>
      </c>
      <c r="BM180" s="92">
        <f t="shared" si="91"/>
        <v>7.116104868913857E-2</v>
      </c>
      <c r="BN180" s="12" t="s">
        <v>458</v>
      </c>
    </row>
    <row r="181" spans="1:66" ht="80" x14ac:dyDescent="0.2">
      <c r="A181" s="13">
        <v>174</v>
      </c>
      <c r="B181" s="13">
        <v>2716</v>
      </c>
      <c r="C181" s="12" t="s">
        <v>284</v>
      </c>
      <c r="D181" s="11" t="s">
        <v>285</v>
      </c>
      <c r="E181" s="11" t="s">
        <v>174</v>
      </c>
      <c r="F181" s="11" t="s">
        <v>471</v>
      </c>
      <c r="G181" s="8" t="s">
        <v>384</v>
      </c>
      <c r="H181" s="110" t="s">
        <v>385</v>
      </c>
      <c r="I181" s="9">
        <v>1</v>
      </c>
      <c r="J181" s="9" t="s">
        <v>139</v>
      </c>
      <c r="K181" s="22"/>
      <c r="L181" s="22"/>
      <c r="M181" s="20"/>
      <c r="N181" s="20"/>
      <c r="O181" s="20"/>
      <c r="P181" s="35"/>
      <c r="Q181" s="35"/>
      <c r="R181" s="30">
        <v>4940000</v>
      </c>
      <c r="S181" s="30">
        <f t="shared" si="84"/>
        <v>4940000</v>
      </c>
      <c r="T181" s="24"/>
      <c r="U181" s="24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  <c r="AG181" s="20"/>
      <c r="AH181" s="20"/>
      <c r="AI181" s="20"/>
      <c r="AJ181" s="30">
        <v>2100000</v>
      </c>
      <c r="AK181" s="30">
        <f t="shared" si="90"/>
        <v>2100000</v>
      </c>
      <c r="AL181" s="30">
        <v>2200000</v>
      </c>
      <c r="AM181" s="30">
        <f>+AL181*I181</f>
        <v>2200000</v>
      </c>
      <c r="AN181" s="20"/>
      <c r="AO181" s="20"/>
      <c r="AP181" s="20"/>
      <c r="AQ181" s="20"/>
      <c r="AR181" s="20"/>
      <c r="AS181" s="20"/>
      <c r="AT181" s="20"/>
      <c r="AU181" s="20"/>
      <c r="AV181" s="20"/>
      <c r="AW181" s="20"/>
      <c r="AX181" s="20"/>
      <c r="AY181" s="20"/>
      <c r="AZ181" s="20"/>
      <c r="BA181" s="20"/>
      <c r="BB181" s="20"/>
      <c r="BC181" s="20"/>
      <c r="BD181" s="20"/>
      <c r="BE181" s="20"/>
      <c r="BF181" s="20"/>
      <c r="BG181" s="20"/>
      <c r="BH181" s="20"/>
      <c r="BI181" s="20"/>
      <c r="BJ181" s="172">
        <f>+(AJ181+AL181)/2</f>
        <v>2150000</v>
      </c>
      <c r="BK181" s="172">
        <f>+(AK181+AM181)/2</f>
        <v>2150000</v>
      </c>
      <c r="BL181" s="96">
        <f>_xlfn.STDEV.P(AK181,AM181)</f>
        <v>50000</v>
      </c>
      <c r="BM181" s="93">
        <f>(BL181/BK181)</f>
        <v>2.3255813953488372E-2</v>
      </c>
      <c r="BN181" s="12" t="s">
        <v>458</v>
      </c>
    </row>
    <row r="182" spans="1:66" ht="80" x14ac:dyDescent="0.2">
      <c r="A182" s="13">
        <v>175</v>
      </c>
      <c r="B182" s="13">
        <v>2716</v>
      </c>
      <c r="C182" s="12" t="s">
        <v>284</v>
      </c>
      <c r="D182" s="11" t="s">
        <v>285</v>
      </c>
      <c r="E182" s="11" t="s">
        <v>174</v>
      </c>
      <c r="F182" s="11" t="s">
        <v>471</v>
      </c>
      <c r="G182" s="8" t="s">
        <v>384</v>
      </c>
      <c r="H182" s="110" t="s">
        <v>386</v>
      </c>
      <c r="I182" s="9">
        <v>1</v>
      </c>
      <c r="J182" s="9" t="s">
        <v>139</v>
      </c>
      <c r="K182" s="22"/>
      <c r="L182" s="22"/>
      <c r="M182" s="20"/>
      <c r="N182" s="20"/>
      <c r="O182" s="20"/>
      <c r="P182" s="35"/>
      <c r="Q182" s="35"/>
      <c r="R182" s="30">
        <v>6240000</v>
      </c>
      <c r="S182" s="30">
        <f t="shared" si="84"/>
        <v>6240000</v>
      </c>
      <c r="T182" s="24"/>
      <c r="U182" s="24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  <c r="AG182" s="20"/>
      <c r="AH182" s="20"/>
      <c r="AI182" s="20"/>
      <c r="AJ182" s="30">
        <v>1495000</v>
      </c>
      <c r="AK182" s="30">
        <f t="shared" si="90"/>
        <v>1495000</v>
      </c>
      <c r="AL182" s="30">
        <v>1300000</v>
      </c>
      <c r="AM182" s="30">
        <f>+AL182*I182</f>
        <v>1300000</v>
      </c>
      <c r="AN182" s="20"/>
      <c r="AO182" s="20"/>
      <c r="AP182" s="20"/>
      <c r="AQ182" s="20"/>
      <c r="AR182" s="20"/>
      <c r="AS182" s="20"/>
      <c r="AT182" s="20"/>
      <c r="AU182" s="20"/>
      <c r="AV182" s="20"/>
      <c r="AW182" s="20"/>
      <c r="AX182" s="20"/>
      <c r="AY182" s="20"/>
      <c r="AZ182" s="20"/>
      <c r="BA182" s="20"/>
      <c r="BB182" s="20"/>
      <c r="BC182" s="20"/>
      <c r="BD182" s="20"/>
      <c r="BE182" s="20"/>
      <c r="BF182" s="20"/>
      <c r="BG182" s="20"/>
      <c r="BH182" s="20"/>
      <c r="BI182" s="20"/>
      <c r="BJ182" s="172">
        <f>+(+AJ182+AL182)/2</f>
        <v>1397500</v>
      </c>
      <c r="BK182" s="172">
        <f>+(AK182+AM182)/2</f>
        <v>1397500</v>
      </c>
      <c r="BL182" s="96">
        <f>_xlfn.STDEV.P(AK182,AM182)</f>
        <v>97500</v>
      </c>
      <c r="BM182" s="93">
        <f t="shared" ref="BM182:BM184" si="92">(BL182/BK182)</f>
        <v>6.9767441860465115E-2</v>
      </c>
      <c r="BN182" s="12" t="s">
        <v>458</v>
      </c>
    </row>
    <row r="183" spans="1:66" ht="80" x14ac:dyDescent="0.2">
      <c r="A183" s="13">
        <v>176</v>
      </c>
      <c r="B183" s="13">
        <v>2716</v>
      </c>
      <c r="C183" s="12" t="s">
        <v>284</v>
      </c>
      <c r="D183" s="11" t="s">
        <v>285</v>
      </c>
      <c r="E183" s="11" t="s">
        <v>174</v>
      </c>
      <c r="F183" s="11" t="s">
        <v>471</v>
      </c>
      <c r="G183" s="8" t="s">
        <v>384</v>
      </c>
      <c r="H183" s="110" t="s">
        <v>387</v>
      </c>
      <c r="I183" s="9">
        <v>1</v>
      </c>
      <c r="J183" s="9" t="s">
        <v>139</v>
      </c>
      <c r="K183" s="22"/>
      <c r="L183" s="22"/>
      <c r="M183" s="20"/>
      <c r="N183" s="20"/>
      <c r="O183" s="20"/>
      <c r="P183" s="35"/>
      <c r="Q183" s="35"/>
      <c r="R183" s="30">
        <v>666561</v>
      </c>
      <c r="S183" s="30">
        <f t="shared" si="84"/>
        <v>666561</v>
      </c>
      <c r="T183" s="24"/>
      <c r="U183" s="24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  <c r="AG183" s="20"/>
      <c r="AH183" s="20"/>
      <c r="AI183" s="20"/>
      <c r="AJ183" s="30">
        <v>350000</v>
      </c>
      <c r="AK183" s="30">
        <f t="shared" si="90"/>
        <v>350000</v>
      </c>
      <c r="AL183" s="30">
        <v>350000</v>
      </c>
      <c r="AM183" s="30">
        <f>+AL183*I183</f>
        <v>350000</v>
      </c>
      <c r="AN183" s="20"/>
      <c r="AO183" s="20"/>
      <c r="AP183" s="20"/>
      <c r="AQ183" s="20"/>
      <c r="AR183" s="20"/>
      <c r="AS183" s="20"/>
      <c r="AT183" s="20"/>
      <c r="AU183" s="20"/>
      <c r="AV183" s="20"/>
      <c r="AW183" s="20"/>
      <c r="AX183" s="20"/>
      <c r="AY183" s="20"/>
      <c r="AZ183" s="20"/>
      <c r="BA183" s="20"/>
      <c r="BB183" s="20"/>
      <c r="BC183" s="20"/>
      <c r="BD183" s="72"/>
      <c r="BE183" s="22"/>
      <c r="BF183" s="22"/>
      <c r="BG183" s="22"/>
      <c r="BH183" s="22"/>
      <c r="BI183" s="22"/>
      <c r="BJ183" s="172">
        <f>+(+AJ183+AL183)/2</f>
        <v>350000</v>
      </c>
      <c r="BK183" s="172">
        <f>+(AK183+AM183)/2</f>
        <v>350000</v>
      </c>
      <c r="BL183" s="96">
        <f>_xlfn.STDEV.P(AK183,AM183)</f>
        <v>0</v>
      </c>
      <c r="BM183" s="93">
        <f t="shared" ref="BM183" si="93">(BL183/BK183)</f>
        <v>0</v>
      </c>
      <c r="BN183" s="12" t="s">
        <v>458</v>
      </c>
    </row>
    <row r="184" spans="1:66" ht="80" x14ac:dyDescent="0.2">
      <c r="A184" s="13">
        <v>177</v>
      </c>
      <c r="B184" s="13">
        <v>2716</v>
      </c>
      <c r="C184" s="12" t="s">
        <v>284</v>
      </c>
      <c r="D184" s="11" t="s">
        <v>285</v>
      </c>
      <c r="E184" s="11" t="s">
        <v>174</v>
      </c>
      <c r="F184" s="11" t="s">
        <v>471</v>
      </c>
      <c r="G184" s="8" t="s">
        <v>388</v>
      </c>
      <c r="H184" s="110" t="s">
        <v>389</v>
      </c>
      <c r="I184" s="9">
        <v>1</v>
      </c>
      <c r="J184" s="9" t="s">
        <v>139</v>
      </c>
      <c r="K184" s="22"/>
      <c r="L184" s="22"/>
      <c r="M184" s="20"/>
      <c r="N184" s="20"/>
      <c r="O184" s="20"/>
      <c r="P184" s="35"/>
      <c r="Q184" s="35"/>
      <c r="R184" s="30">
        <v>910000</v>
      </c>
      <c r="S184" s="30">
        <f t="shared" si="84"/>
        <v>910000</v>
      </c>
      <c r="T184" s="24"/>
      <c r="U184" s="24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  <c r="AG184" s="20"/>
      <c r="AH184" s="20"/>
      <c r="AI184" s="20"/>
      <c r="AJ184" s="30">
        <v>350000</v>
      </c>
      <c r="AK184" s="30">
        <f t="shared" si="90"/>
        <v>350000</v>
      </c>
      <c r="AL184" s="30">
        <v>650000</v>
      </c>
      <c r="AM184" s="30">
        <f>+AL184*I184</f>
        <v>650000</v>
      </c>
      <c r="AN184" s="20"/>
      <c r="AO184" s="20"/>
      <c r="AP184" s="20"/>
      <c r="AQ184" s="20"/>
      <c r="AR184" s="20"/>
      <c r="AS184" s="20"/>
      <c r="AT184" s="20"/>
      <c r="AU184" s="20"/>
      <c r="AV184" s="20"/>
      <c r="AW184" s="20"/>
      <c r="AX184" s="20"/>
      <c r="AY184" s="20"/>
      <c r="AZ184" s="20"/>
      <c r="BA184" s="20"/>
      <c r="BB184" s="20"/>
      <c r="BC184" s="20"/>
      <c r="BD184" s="20"/>
      <c r="BE184" s="20"/>
      <c r="BF184" s="20"/>
      <c r="BG184" s="20"/>
      <c r="BH184" s="30">
        <v>700000</v>
      </c>
      <c r="BI184" s="30">
        <f>BH184*I184</f>
        <v>700000</v>
      </c>
      <c r="BJ184" s="172">
        <f>ROUND((R184+AL184+BH184)/3,0)</f>
        <v>753333</v>
      </c>
      <c r="BK184" s="172">
        <f>ROUND((S184+AM184+BI184)/3,0)</f>
        <v>753333</v>
      </c>
      <c r="BL184" s="97">
        <f>_xlfn.STDEV.P(S184,AM184,BI184)</f>
        <v>112644.96832477201</v>
      </c>
      <c r="BM184" s="93">
        <f t="shared" si="92"/>
        <v>0.14952878517836338</v>
      </c>
      <c r="BN184" s="12" t="s">
        <v>458</v>
      </c>
    </row>
    <row r="185" spans="1:66" ht="144" x14ac:dyDescent="0.2">
      <c r="A185" s="13">
        <v>178</v>
      </c>
      <c r="B185" s="13">
        <v>2716</v>
      </c>
      <c r="C185" s="12" t="s">
        <v>284</v>
      </c>
      <c r="D185" s="11" t="s">
        <v>285</v>
      </c>
      <c r="E185" s="11" t="s">
        <v>174</v>
      </c>
      <c r="F185" s="11" t="s">
        <v>471</v>
      </c>
      <c r="G185" s="8" t="s">
        <v>270</v>
      </c>
      <c r="H185" s="8" t="s">
        <v>271</v>
      </c>
      <c r="I185" s="9">
        <v>20</v>
      </c>
      <c r="J185" s="9" t="s">
        <v>139</v>
      </c>
      <c r="K185" s="22"/>
      <c r="L185" s="22"/>
      <c r="M185" s="30">
        <v>2142</v>
      </c>
      <c r="N185" s="30">
        <f>M185*I185</f>
        <v>42840</v>
      </c>
      <c r="O185" s="16" t="s">
        <v>189</v>
      </c>
      <c r="P185" s="35"/>
      <c r="Q185" s="35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  <c r="AY185" s="24"/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172">
        <f>+M185</f>
        <v>2142</v>
      </c>
      <c r="BK185" s="172">
        <f>+M185*I185</f>
        <v>42840</v>
      </c>
      <c r="BL185" s="96">
        <f>_xlfn.STDEV.P(N185)</f>
        <v>0</v>
      </c>
      <c r="BM185" s="94">
        <f t="shared" ref="BM185" si="94">(BL185/BK185)</f>
        <v>0</v>
      </c>
      <c r="BN185" s="12" t="s">
        <v>457</v>
      </c>
    </row>
    <row r="186" spans="1:66" ht="144" x14ac:dyDescent="0.2">
      <c r="A186" s="13">
        <v>179</v>
      </c>
      <c r="B186" s="13">
        <v>2716</v>
      </c>
      <c r="C186" s="12" t="s">
        <v>284</v>
      </c>
      <c r="D186" s="11" t="s">
        <v>285</v>
      </c>
      <c r="E186" s="11" t="s">
        <v>174</v>
      </c>
      <c r="F186" s="11" t="s">
        <v>471</v>
      </c>
      <c r="G186" s="8" t="s">
        <v>390</v>
      </c>
      <c r="H186" s="111" t="s">
        <v>391</v>
      </c>
      <c r="I186" s="9">
        <v>1</v>
      </c>
      <c r="J186" s="9" t="s">
        <v>229</v>
      </c>
      <c r="K186" s="22"/>
      <c r="L186" s="22"/>
      <c r="M186" s="30">
        <v>1550000</v>
      </c>
      <c r="N186" s="30">
        <f>M186*I186</f>
        <v>1550000</v>
      </c>
      <c r="O186" s="16" t="s">
        <v>146</v>
      </c>
      <c r="P186" s="35"/>
      <c r="Q186" s="35"/>
      <c r="R186" s="20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  <c r="AY186" s="24"/>
      <c r="AZ186" s="24"/>
      <c r="BA186" s="24"/>
      <c r="BB186" s="24"/>
      <c r="BC186" s="24"/>
      <c r="BD186" s="24"/>
      <c r="BE186" s="24"/>
      <c r="BF186" s="24"/>
      <c r="BG186" s="24"/>
      <c r="BH186" s="24"/>
      <c r="BI186" s="24"/>
      <c r="BJ186" s="172">
        <f>+M186</f>
        <v>1550000</v>
      </c>
      <c r="BK186" s="172">
        <f>+M186*I186</f>
        <v>1550000</v>
      </c>
      <c r="BL186" s="96">
        <f>_xlfn.STDEV.P(N186)</f>
        <v>0</v>
      </c>
      <c r="BM186" s="94">
        <f t="shared" ref="BM186:BM188" si="95">(BL186/BK186)</f>
        <v>0</v>
      </c>
      <c r="BN186" s="12" t="s">
        <v>457</v>
      </c>
    </row>
    <row r="187" spans="1:66" s="4" customFormat="1" ht="61.25" customHeight="1" x14ac:dyDescent="0.2">
      <c r="A187" s="158">
        <v>180</v>
      </c>
      <c r="B187" s="158">
        <v>2716</v>
      </c>
      <c r="C187" s="159" t="s">
        <v>284</v>
      </c>
      <c r="D187" s="160" t="s">
        <v>285</v>
      </c>
      <c r="E187" s="160" t="s">
        <v>174</v>
      </c>
      <c r="F187" s="160" t="s">
        <v>471</v>
      </c>
      <c r="G187" s="162" t="s">
        <v>392</v>
      </c>
      <c r="H187" s="162" t="s">
        <v>393</v>
      </c>
      <c r="I187" s="171">
        <v>1</v>
      </c>
      <c r="J187" s="171" t="s">
        <v>280</v>
      </c>
      <c r="K187" s="158"/>
      <c r="L187" s="158"/>
      <c r="M187" s="108"/>
      <c r="N187" s="108"/>
      <c r="O187" s="108"/>
      <c r="P187" s="108"/>
      <c r="Q187" s="108"/>
      <c r="R187" s="105"/>
      <c r="S187" s="105"/>
      <c r="T187" s="166"/>
      <c r="U187" s="166"/>
      <c r="V187" s="105"/>
      <c r="W187" s="105"/>
      <c r="X187" s="105"/>
      <c r="Y187" s="105"/>
      <c r="Z187" s="105"/>
      <c r="AA187" s="105"/>
      <c r="AB187" s="105"/>
      <c r="AC187" s="105"/>
      <c r="AD187" s="105"/>
      <c r="AE187" s="105"/>
      <c r="AF187" s="105"/>
      <c r="AG187" s="105"/>
      <c r="AH187" s="105"/>
      <c r="AI187" s="105"/>
      <c r="AJ187" s="105"/>
      <c r="AK187" s="105"/>
      <c r="AL187" s="105"/>
      <c r="AM187" s="105"/>
      <c r="AN187" s="105"/>
      <c r="AO187" s="105"/>
      <c r="AP187" s="105"/>
      <c r="AQ187" s="105"/>
      <c r="AR187" s="105"/>
      <c r="AS187" s="105"/>
      <c r="AT187" s="105"/>
      <c r="AU187" s="105"/>
      <c r="AV187" s="105"/>
      <c r="AW187" s="105"/>
      <c r="AX187" s="105"/>
      <c r="AY187" s="105"/>
      <c r="AZ187" s="105"/>
      <c r="BA187" s="105"/>
      <c r="BB187" s="105"/>
      <c r="BC187" s="105"/>
      <c r="BD187" s="105"/>
      <c r="BE187" s="105"/>
      <c r="BF187" s="105"/>
      <c r="BG187" s="105"/>
      <c r="BH187" s="105"/>
      <c r="BI187" s="105"/>
      <c r="BJ187" s="173">
        <v>1000000</v>
      </c>
      <c r="BK187" s="173">
        <f>+BJ187</f>
        <v>1000000</v>
      </c>
      <c r="BL187" s="167">
        <f>_xlfn.STDEV.P(BK187)</f>
        <v>0</v>
      </c>
      <c r="BM187" s="168">
        <f t="shared" si="95"/>
        <v>0</v>
      </c>
      <c r="BN187" s="164" t="s">
        <v>481</v>
      </c>
    </row>
    <row r="188" spans="1:66" ht="62.5" customHeight="1" x14ac:dyDescent="0.2">
      <c r="A188" s="13">
        <v>181</v>
      </c>
      <c r="B188" s="13">
        <v>2716</v>
      </c>
      <c r="C188" s="12" t="s">
        <v>284</v>
      </c>
      <c r="D188" s="11" t="s">
        <v>285</v>
      </c>
      <c r="E188" s="11" t="s">
        <v>174</v>
      </c>
      <c r="F188" s="11" t="s">
        <v>471</v>
      </c>
      <c r="G188" s="8" t="s">
        <v>272</v>
      </c>
      <c r="H188" s="8" t="s">
        <v>394</v>
      </c>
      <c r="I188" s="9">
        <v>1</v>
      </c>
      <c r="J188" s="9" t="s">
        <v>229</v>
      </c>
      <c r="K188" s="22"/>
      <c r="L188" s="22"/>
      <c r="M188" s="16">
        <v>1018763</v>
      </c>
      <c r="N188" s="16">
        <f>M188*I188</f>
        <v>1018763</v>
      </c>
      <c r="O188" s="16" t="s">
        <v>140</v>
      </c>
      <c r="P188" s="35"/>
      <c r="Q188" s="35"/>
      <c r="R188" s="20"/>
      <c r="S188" s="20"/>
      <c r="T188" s="24"/>
      <c r="U188" s="24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  <c r="AH188" s="20"/>
      <c r="AI188" s="20"/>
      <c r="AJ188" s="20"/>
      <c r="AK188" s="20"/>
      <c r="AL188" s="20"/>
      <c r="AM188" s="20"/>
      <c r="AN188" s="20"/>
      <c r="AO188" s="20"/>
      <c r="AP188" s="20"/>
      <c r="AQ188" s="20"/>
      <c r="AR188" s="20"/>
      <c r="AS188" s="20"/>
      <c r="AT188" s="20"/>
      <c r="AU188" s="20"/>
      <c r="AV188" s="20"/>
      <c r="AW188" s="20"/>
      <c r="AX188" s="20"/>
      <c r="AY188" s="20"/>
      <c r="AZ188" s="20"/>
      <c r="BA188" s="20"/>
      <c r="BB188" s="20"/>
      <c r="BC188" s="20"/>
      <c r="BD188" s="20"/>
      <c r="BE188" s="20"/>
      <c r="BF188" s="20"/>
      <c r="BG188" s="20"/>
      <c r="BH188" s="20"/>
      <c r="BI188" s="20"/>
      <c r="BJ188" s="172">
        <f>+M188</f>
        <v>1018763</v>
      </c>
      <c r="BK188" s="172">
        <f>+M188*I188</f>
        <v>1018763</v>
      </c>
      <c r="BL188" s="96">
        <f>_xlfn.STDEV.P(N188)</f>
        <v>0</v>
      </c>
      <c r="BM188" s="94">
        <f t="shared" si="95"/>
        <v>0</v>
      </c>
      <c r="BN188" s="12" t="s">
        <v>457</v>
      </c>
    </row>
    <row r="189" spans="1:66" ht="66" customHeight="1" x14ac:dyDescent="0.2">
      <c r="A189" s="13">
        <v>182</v>
      </c>
      <c r="B189" s="13">
        <v>2716</v>
      </c>
      <c r="C189" s="12" t="s">
        <v>284</v>
      </c>
      <c r="D189" s="11" t="s">
        <v>285</v>
      </c>
      <c r="E189" s="11" t="s">
        <v>174</v>
      </c>
      <c r="F189" s="11" t="s">
        <v>471</v>
      </c>
      <c r="G189" s="8" t="s">
        <v>395</v>
      </c>
      <c r="H189" s="8" t="s">
        <v>396</v>
      </c>
      <c r="I189" s="9">
        <v>2</v>
      </c>
      <c r="J189" s="9" t="s">
        <v>139</v>
      </c>
      <c r="K189" s="22"/>
      <c r="L189" s="22"/>
      <c r="M189" s="20"/>
      <c r="N189" s="20"/>
      <c r="O189" s="20"/>
      <c r="P189" s="35"/>
      <c r="Q189" s="35"/>
      <c r="R189" s="30">
        <v>34457</v>
      </c>
      <c r="S189" s="30">
        <f>+R189*I189</f>
        <v>68914</v>
      </c>
      <c r="T189" s="24"/>
      <c r="U189" s="24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  <c r="AG189" s="20"/>
      <c r="AH189" s="20"/>
      <c r="AI189" s="20"/>
      <c r="AJ189" s="20"/>
      <c r="AK189" s="20"/>
      <c r="AL189" s="20"/>
      <c r="AM189" s="20"/>
      <c r="AN189" s="20"/>
      <c r="AO189" s="20"/>
      <c r="AP189" s="20"/>
      <c r="AQ189" s="20"/>
      <c r="AR189" s="20"/>
      <c r="AS189" s="20"/>
      <c r="AT189" s="20"/>
      <c r="AU189" s="20"/>
      <c r="AV189" s="20"/>
      <c r="AW189" s="20"/>
      <c r="AX189" s="20"/>
      <c r="AY189" s="20"/>
      <c r="AZ189" s="20"/>
      <c r="BA189" s="20"/>
      <c r="BB189" s="30">
        <v>42800</v>
      </c>
      <c r="BC189" s="30">
        <f>+BB189*I189</f>
        <v>85600</v>
      </c>
      <c r="BD189" s="20"/>
      <c r="BE189" s="20"/>
      <c r="BF189" s="20"/>
      <c r="BG189" s="20"/>
      <c r="BH189" s="20"/>
      <c r="BI189" s="20"/>
      <c r="BJ189" s="172">
        <f>ROUND((+R189+BB189)/2,0)</f>
        <v>38629</v>
      </c>
      <c r="BK189" s="172">
        <f>BJ189*I189</f>
        <v>77258</v>
      </c>
      <c r="BL189" s="96">
        <f>_xlfn.STDEV.P(S189,BC189)</f>
        <v>8343</v>
      </c>
      <c r="BM189" s="93">
        <f t="shared" ref="BM189" si="96">(BL189/BK189)</f>
        <v>0.1079888166921225</v>
      </c>
      <c r="BN189" s="12" t="s">
        <v>458</v>
      </c>
    </row>
    <row r="190" spans="1:66" ht="74" customHeight="1" x14ac:dyDescent="0.2">
      <c r="A190" s="13">
        <v>183</v>
      </c>
      <c r="B190" s="13">
        <v>2716</v>
      </c>
      <c r="C190" s="12" t="s">
        <v>284</v>
      </c>
      <c r="D190" s="11" t="s">
        <v>285</v>
      </c>
      <c r="E190" s="11" t="s">
        <v>174</v>
      </c>
      <c r="F190" s="11" t="s">
        <v>471</v>
      </c>
      <c r="G190" s="8" t="s">
        <v>274</v>
      </c>
      <c r="H190" s="8" t="s">
        <v>275</v>
      </c>
      <c r="I190" s="9">
        <v>1</v>
      </c>
      <c r="J190" s="9" t="s">
        <v>139</v>
      </c>
      <c r="K190" s="22"/>
      <c r="L190" s="22"/>
      <c r="M190" s="20"/>
      <c r="N190" s="20"/>
      <c r="O190" s="20"/>
      <c r="P190" s="35"/>
      <c r="Q190" s="35"/>
      <c r="R190" s="30">
        <v>480000</v>
      </c>
      <c r="S190" s="30">
        <f>+R190*I190</f>
        <v>480000</v>
      </c>
      <c r="T190" s="24"/>
      <c r="U190" s="24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  <c r="AG190" s="20"/>
      <c r="AH190" s="20"/>
      <c r="AI190" s="20"/>
      <c r="AJ190" s="20"/>
      <c r="AK190" s="20"/>
      <c r="AL190" s="20"/>
      <c r="AM190" s="20"/>
      <c r="AN190" s="20"/>
      <c r="AO190" s="20"/>
      <c r="AP190" s="30">
        <v>290000</v>
      </c>
      <c r="AQ190" s="30">
        <f>+AP190*I190</f>
        <v>290000</v>
      </c>
      <c r="AR190" s="20"/>
      <c r="AS190" s="20"/>
      <c r="AT190" s="20"/>
      <c r="AU190" s="20"/>
      <c r="AV190" s="20"/>
      <c r="AW190" s="20"/>
      <c r="AX190" s="20"/>
      <c r="AY190" s="20"/>
      <c r="AZ190" s="20"/>
      <c r="BA190" s="20"/>
      <c r="BB190" s="20"/>
      <c r="BC190" s="20"/>
      <c r="BD190" s="20"/>
      <c r="BE190" s="20"/>
      <c r="BF190" s="20"/>
      <c r="BG190" s="20"/>
      <c r="BH190" s="30">
        <v>450000</v>
      </c>
      <c r="BI190" s="30">
        <f>BH190*I190</f>
        <v>450000</v>
      </c>
      <c r="BJ190" s="172">
        <f>+(+R190+BH190)/2</f>
        <v>465000</v>
      </c>
      <c r="BK190" s="172">
        <f>+(S190+BI190)/2</f>
        <v>465000</v>
      </c>
      <c r="BL190" s="97">
        <f>_xlfn.STDEV.P(S190,BI190)</f>
        <v>15000</v>
      </c>
      <c r="BM190" s="93">
        <f>(BL190/BK190)</f>
        <v>3.2258064516129031E-2</v>
      </c>
      <c r="BN190" s="12" t="s">
        <v>458</v>
      </c>
    </row>
    <row r="191" spans="1:66" ht="66.5" customHeight="1" x14ac:dyDescent="0.2">
      <c r="A191" s="13">
        <v>184</v>
      </c>
      <c r="B191" s="13">
        <v>2716</v>
      </c>
      <c r="C191" s="12" t="s">
        <v>284</v>
      </c>
      <c r="D191" s="11" t="s">
        <v>285</v>
      </c>
      <c r="E191" s="11" t="s">
        <v>174</v>
      </c>
      <c r="F191" s="11" t="s">
        <v>471</v>
      </c>
      <c r="G191" s="8" t="s">
        <v>397</v>
      </c>
      <c r="H191" s="8" t="s">
        <v>138</v>
      </c>
      <c r="I191" s="9">
        <v>80</v>
      </c>
      <c r="J191" s="9" t="s">
        <v>139</v>
      </c>
      <c r="K191" s="25"/>
      <c r="L191" s="22"/>
      <c r="M191" s="34">
        <v>458</v>
      </c>
      <c r="N191" s="34">
        <f t="shared" ref="N191" si="97">M191*I191</f>
        <v>36640</v>
      </c>
      <c r="O191" s="100" t="s">
        <v>140</v>
      </c>
      <c r="P191" s="35"/>
      <c r="Q191" s="35"/>
      <c r="R191" s="20"/>
      <c r="S191" s="20"/>
      <c r="T191" s="24"/>
      <c r="U191" s="24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  <c r="AG191" s="20"/>
      <c r="AH191" s="20"/>
      <c r="AI191" s="20"/>
      <c r="AJ191" s="20"/>
      <c r="AK191" s="20"/>
      <c r="AL191" s="20"/>
      <c r="AM191" s="20"/>
      <c r="AN191" s="20"/>
      <c r="AO191" s="20"/>
      <c r="AP191" s="20"/>
      <c r="AQ191" s="20"/>
      <c r="AR191" s="20"/>
      <c r="AS191" s="20"/>
      <c r="AT191" s="20"/>
      <c r="AU191" s="20"/>
      <c r="AV191" s="20"/>
      <c r="AW191" s="20"/>
      <c r="AX191" s="20"/>
      <c r="AY191" s="20"/>
      <c r="AZ191" s="20"/>
      <c r="BA191" s="20"/>
      <c r="BB191" s="20"/>
      <c r="BC191" s="20"/>
      <c r="BD191" s="20"/>
      <c r="BE191" s="20"/>
      <c r="BF191" s="20"/>
      <c r="BG191" s="20"/>
      <c r="BH191" s="20"/>
      <c r="BI191" s="20"/>
      <c r="BJ191" s="172">
        <f>+M191</f>
        <v>458</v>
      </c>
      <c r="BK191" s="172">
        <f>+M191*I191</f>
        <v>36640</v>
      </c>
      <c r="BL191" s="96">
        <f>_xlfn.STDEV.P(N191)</f>
        <v>0</v>
      </c>
      <c r="BM191" s="94">
        <f t="shared" ref="BM191" si="98">(BL191/BK191)</f>
        <v>0</v>
      </c>
      <c r="BN191" s="12" t="s">
        <v>457</v>
      </c>
    </row>
    <row r="192" spans="1:66" ht="98.5" customHeight="1" x14ac:dyDescent="0.2">
      <c r="A192" s="13">
        <v>185</v>
      </c>
      <c r="B192" s="13">
        <v>2716</v>
      </c>
      <c r="C192" s="12" t="s">
        <v>284</v>
      </c>
      <c r="D192" s="11" t="s">
        <v>285</v>
      </c>
      <c r="E192" s="11" t="s">
        <v>174</v>
      </c>
      <c r="F192" s="11" t="s">
        <v>471</v>
      </c>
      <c r="G192" s="8" t="s">
        <v>202</v>
      </c>
      <c r="H192" s="8" t="s">
        <v>398</v>
      </c>
      <c r="I192" s="24">
        <v>1</v>
      </c>
      <c r="J192" s="24"/>
      <c r="K192" s="13">
        <v>1</v>
      </c>
      <c r="L192" s="13" t="s">
        <v>204</v>
      </c>
      <c r="M192" s="20"/>
      <c r="N192" s="20"/>
      <c r="O192" s="20"/>
      <c r="P192" s="40">
        <v>5860000</v>
      </c>
      <c r="Q192" s="40">
        <f>P192*K192</f>
        <v>5860000</v>
      </c>
      <c r="R192" s="20"/>
      <c r="S192" s="20"/>
      <c r="T192" s="29"/>
      <c r="U192" s="29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  <c r="AG192" s="20"/>
      <c r="AH192" s="20"/>
      <c r="AI192" s="20"/>
      <c r="AJ192" s="20"/>
      <c r="AK192" s="20"/>
      <c r="AL192" s="20"/>
      <c r="AM192" s="20"/>
      <c r="AN192" s="20"/>
      <c r="AO192" s="20"/>
      <c r="AP192" s="20"/>
      <c r="AQ192" s="20"/>
      <c r="AR192" s="20"/>
      <c r="AS192" s="20"/>
      <c r="AT192" s="20"/>
      <c r="AU192" s="20"/>
      <c r="AV192" s="20"/>
      <c r="AW192" s="20"/>
      <c r="AX192" s="20"/>
      <c r="AY192" s="20"/>
      <c r="AZ192" s="20"/>
      <c r="BA192" s="20"/>
      <c r="BB192" s="20"/>
      <c r="BC192" s="20"/>
      <c r="BD192" s="20"/>
      <c r="BE192" s="20"/>
      <c r="BF192" s="20"/>
      <c r="BG192" s="20"/>
      <c r="BH192" s="20"/>
      <c r="BI192" s="20"/>
      <c r="BJ192" s="172">
        <f>+P192</f>
        <v>5860000</v>
      </c>
      <c r="BK192" s="172">
        <f>+Q192*K192</f>
        <v>5860000</v>
      </c>
      <c r="BL192" s="96">
        <f>_xlfn.STDEV.P(Q192)</f>
        <v>0</v>
      </c>
      <c r="BM192" s="94">
        <f t="shared" ref="BM192:BM194" si="99">(BL192/BK192)</f>
        <v>0</v>
      </c>
      <c r="BN192" s="12" t="s">
        <v>457</v>
      </c>
    </row>
    <row r="193" spans="1:68" ht="62.5" customHeight="1" x14ac:dyDescent="0.2">
      <c r="A193" s="13">
        <v>186</v>
      </c>
      <c r="B193" s="13">
        <v>2716</v>
      </c>
      <c r="C193" s="12" t="s">
        <v>284</v>
      </c>
      <c r="D193" s="11" t="s">
        <v>285</v>
      </c>
      <c r="E193" s="11" t="s">
        <v>174</v>
      </c>
      <c r="F193" s="11" t="s">
        <v>471</v>
      </c>
      <c r="G193" s="8" t="s">
        <v>399</v>
      </c>
      <c r="H193" s="8" t="s">
        <v>400</v>
      </c>
      <c r="I193" s="24">
        <v>1</v>
      </c>
      <c r="J193" s="24"/>
      <c r="K193" s="13">
        <v>2</v>
      </c>
      <c r="L193" s="13" t="s">
        <v>273</v>
      </c>
      <c r="M193" s="20"/>
      <c r="N193" s="20"/>
      <c r="O193" s="20"/>
      <c r="P193" s="40">
        <v>195333</v>
      </c>
      <c r="Q193" s="40">
        <f>P193*K193</f>
        <v>390666</v>
      </c>
      <c r="R193" s="20"/>
      <c r="S193" s="20"/>
      <c r="T193" s="24"/>
      <c r="U193" s="24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  <c r="AG193" s="20"/>
      <c r="AH193" s="20"/>
      <c r="AI193" s="20"/>
      <c r="AJ193" s="20"/>
      <c r="AK193" s="20"/>
      <c r="AL193" s="20"/>
      <c r="AM193" s="20"/>
      <c r="AN193" s="20"/>
      <c r="AO193" s="20"/>
      <c r="AP193" s="20"/>
      <c r="AQ193" s="20"/>
      <c r="AR193" s="20"/>
      <c r="AS193" s="20"/>
      <c r="AT193" s="20"/>
      <c r="AU193" s="20"/>
      <c r="AV193" s="20"/>
      <c r="AW193" s="20"/>
      <c r="AX193" s="20"/>
      <c r="AY193" s="20"/>
      <c r="AZ193" s="20"/>
      <c r="BA193" s="20"/>
      <c r="BB193" s="20"/>
      <c r="BC193" s="20"/>
      <c r="BD193" s="20"/>
      <c r="BE193" s="20"/>
      <c r="BF193" s="20"/>
      <c r="BG193" s="20"/>
      <c r="BH193" s="20"/>
      <c r="BI193" s="20"/>
      <c r="BJ193" s="172">
        <f>+P193</f>
        <v>195333</v>
      </c>
      <c r="BK193" s="172">
        <f>+BJ193*K193</f>
        <v>390666</v>
      </c>
      <c r="BL193" s="96">
        <f>_xlfn.STDEV.P(Q193)</f>
        <v>0</v>
      </c>
      <c r="BM193" s="94">
        <f t="shared" si="99"/>
        <v>0</v>
      </c>
      <c r="BN193" s="12" t="s">
        <v>457</v>
      </c>
    </row>
    <row r="194" spans="1:68" ht="34.25" customHeight="1" x14ac:dyDescent="0.2">
      <c r="A194" s="13">
        <v>187</v>
      </c>
      <c r="B194" s="13">
        <v>2716</v>
      </c>
      <c r="C194" s="12" t="s">
        <v>284</v>
      </c>
      <c r="D194" s="11" t="s">
        <v>285</v>
      </c>
      <c r="E194" s="11" t="s">
        <v>174</v>
      </c>
      <c r="F194" s="11" t="s">
        <v>471</v>
      </c>
      <c r="G194" s="8" t="s">
        <v>208</v>
      </c>
      <c r="H194" s="8" t="s">
        <v>401</v>
      </c>
      <c r="I194" s="24">
        <v>1</v>
      </c>
      <c r="J194" s="24"/>
      <c r="K194" s="13">
        <v>2</v>
      </c>
      <c r="L194" s="13" t="s">
        <v>204</v>
      </c>
      <c r="M194" s="20"/>
      <c r="N194" s="20"/>
      <c r="O194" s="20"/>
      <c r="P194" s="40">
        <v>2800000</v>
      </c>
      <c r="Q194" s="40">
        <f>P194*K194</f>
        <v>5600000</v>
      </c>
      <c r="R194" s="20"/>
      <c r="S194" s="20"/>
      <c r="T194" s="24"/>
      <c r="U194" s="24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  <c r="AG194" s="20"/>
      <c r="AH194" s="20"/>
      <c r="AI194" s="20"/>
      <c r="AJ194" s="20"/>
      <c r="AK194" s="20"/>
      <c r="AL194" s="20"/>
      <c r="AM194" s="20"/>
      <c r="AN194" s="20"/>
      <c r="AO194" s="20"/>
      <c r="AP194" s="20"/>
      <c r="AQ194" s="20"/>
      <c r="AR194" s="20"/>
      <c r="AS194" s="20"/>
      <c r="AT194" s="20"/>
      <c r="AU194" s="20"/>
      <c r="AV194" s="20"/>
      <c r="AW194" s="20"/>
      <c r="AX194" s="20"/>
      <c r="AY194" s="20"/>
      <c r="AZ194" s="20"/>
      <c r="BA194" s="20"/>
      <c r="BB194" s="20"/>
      <c r="BC194" s="20"/>
      <c r="BD194" s="20"/>
      <c r="BE194" s="20"/>
      <c r="BF194" s="20"/>
      <c r="BG194" s="20"/>
      <c r="BH194" s="20"/>
      <c r="BI194" s="20"/>
      <c r="BJ194" s="172">
        <f>+P194</f>
        <v>2800000</v>
      </c>
      <c r="BK194" s="172">
        <f>+P194*K194</f>
        <v>5600000</v>
      </c>
      <c r="BL194" s="96">
        <f>_xlfn.STDEV.P(Q194)</f>
        <v>0</v>
      </c>
      <c r="BM194" s="94">
        <f t="shared" si="99"/>
        <v>0</v>
      </c>
      <c r="BN194" s="12" t="s">
        <v>457</v>
      </c>
    </row>
    <row r="195" spans="1:68" ht="80.5" customHeight="1" x14ac:dyDescent="0.2">
      <c r="A195" s="13">
        <v>188</v>
      </c>
      <c r="B195" s="13">
        <v>2716</v>
      </c>
      <c r="C195" s="12" t="s">
        <v>284</v>
      </c>
      <c r="D195" s="11" t="s">
        <v>285</v>
      </c>
      <c r="E195" s="11" t="s">
        <v>174</v>
      </c>
      <c r="F195" s="11" t="s">
        <v>472</v>
      </c>
      <c r="G195" s="8" t="s">
        <v>402</v>
      </c>
      <c r="H195" s="8" t="s">
        <v>403</v>
      </c>
      <c r="I195" s="9">
        <v>1</v>
      </c>
      <c r="J195" s="9" t="s">
        <v>139</v>
      </c>
      <c r="K195" s="22"/>
      <c r="L195" s="22"/>
      <c r="M195" s="30">
        <v>114265</v>
      </c>
      <c r="N195" s="30">
        <f>M195*I195</f>
        <v>114265</v>
      </c>
      <c r="O195" s="16" t="s">
        <v>149</v>
      </c>
      <c r="P195" s="35"/>
      <c r="Q195" s="35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  <c r="AY195" s="24"/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172">
        <f>+M195</f>
        <v>114265</v>
      </c>
      <c r="BK195" s="172">
        <f>+M195*I195</f>
        <v>114265</v>
      </c>
      <c r="BL195" s="96">
        <f>_xlfn.STDEV.P(N195)</f>
        <v>0</v>
      </c>
      <c r="BM195" s="92">
        <f>(BL195/BK195)</f>
        <v>0</v>
      </c>
      <c r="BN195" s="12" t="s">
        <v>457</v>
      </c>
    </row>
    <row r="196" spans="1:68" ht="56.5" customHeight="1" x14ac:dyDescent="0.2">
      <c r="A196" s="13">
        <v>189</v>
      </c>
      <c r="B196" s="13">
        <v>2716</v>
      </c>
      <c r="C196" s="12" t="s">
        <v>284</v>
      </c>
      <c r="D196" s="11" t="s">
        <v>285</v>
      </c>
      <c r="E196" s="11" t="s">
        <v>174</v>
      </c>
      <c r="F196" s="11" t="s">
        <v>472</v>
      </c>
      <c r="G196" s="8" t="s">
        <v>404</v>
      </c>
      <c r="H196" s="8" t="s">
        <v>155</v>
      </c>
      <c r="I196" s="8">
        <v>15</v>
      </c>
      <c r="J196" s="8" t="s">
        <v>139</v>
      </c>
      <c r="K196" s="26"/>
      <c r="L196" s="26"/>
      <c r="M196" s="52"/>
      <c r="N196" s="52"/>
      <c r="O196" s="52"/>
      <c r="P196" s="29"/>
      <c r="Q196" s="29"/>
      <c r="R196" s="34">
        <v>15000</v>
      </c>
      <c r="S196" s="34">
        <f t="shared" ref="S196:S204" si="100">+R196*I196</f>
        <v>225000</v>
      </c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34">
        <v>12852</v>
      </c>
      <c r="AE196" s="34">
        <f>+AD196*I196</f>
        <v>192780</v>
      </c>
      <c r="AF196" s="34">
        <v>19000</v>
      </c>
      <c r="AG196" s="34">
        <f>+AF196*I196</f>
        <v>285000</v>
      </c>
      <c r="AH196" s="52"/>
      <c r="AI196" s="52"/>
      <c r="AJ196" s="52"/>
      <c r="AK196" s="52"/>
      <c r="AL196" s="52"/>
      <c r="AM196" s="52"/>
      <c r="AN196" s="52"/>
      <c r="AO196" s="52"/>
      <c r="AP196" s="52"/>
      <c r="AQ196" s="52"/>
      <c r="AR196" s="52"/>
      <c r="AS196" s="52"/>
      <c r="AT196" s="52"/>
      <c r="AU196" s="52"/>
      <c r="AV196" s="52"/>
      <c r="AW196" s="52"/>
      <c r="AX196" s="52"/>
      <c r="AY196" s="52"/>
      <c r="AZ196" s="52"/>
      <c r="BA196" s="52"/>
      <c r="BB196" s="52"/>
      <c r="BC196" s="52"/>
      <c r="BD196" s="52"/>
      <c r="BE196" s="52"/>
      <c r="BF196" s="52"/>
      <c r="BG196" s="52"/>
      <c r="BH196" s="52"/>
      <c r="BI196" s="52"/>
      <c r="BJ196" s="172">
        <f>ROUND((R196+AD196+AF196)/3,0)</f>
        <v>15617</v>
      </c>
      <c r="BK196" s="172">
        <f>BJ196*I196</f>
        <v>234255</v>
      </c>
      <c r="BL196" s="96">
        <f>_xlfn.STDEV.P(S196,AE196,AG196)</f>
        <v>38213.809022393987</v>
      </c>
      <c r="BM196" s="92">
        <f>(BL196/BK196)</f>
        <v>0.1631291072651341</v>
      </c>
      <c r="BN196" s="14"/>
    </row>
    <row r="197" spans="1:68" ht="47.5" customHeight="1" x14ac:dyDescent="0.2">
      <c r="A197" s="13">
        <v>190</v>
      </c>
      <c r="B197" s="13">
        <v>2716</v>
      </c>
      <c r="C197" s="12" t="s">
        <v>284</v>
      </c>
      <c r="D197" s="11" t="s">
        <v>285</v>
      </c>
      <c r="E197" s="11" t="s">
        <v>174</v>
      </c>
      <c r="F197" s="11" t="s">
        <v>472</v>
      </c>
      <c r="G197" s="8" t="s">
        <v>405</v>
      </c>
      <c r="H197" s="8" t="s">
        <v>158</v>
      </c>
      <c r="I197" s="8">
        <v>30</v>
      </c>
      <c r="J197" s="8" t="s">
        <v>139</v>
      </c>
      <c r="K197" s="26"/>
      <c r="L197" s="26"/>
      <c r="M197" s="52"/>
      <c r="N197" s="52"/>
      <c r="O197" s="52"/>
      <c r="P197" s="29"/>
      <c r="Q197" s="29"/>
      <c r="R197" s="34">
        <v>18500</v>
      </c>
      <c r="S197" s="34">
        <f t="shared" si="100"/>
        <v>555000</v>
      </c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34">
        <v>20520</v>
      </c>
      <c r="AE197" s="34">
        <f>+AD197*I197</f>
        <v>615600</v>
      </c>
      <c r="AF197" s="34">
        <v>20000</v>
      </c>
      <c r="AG197" s="34">
        <f>+AF197*I197</f>
        <v>600000</v>
      </c>
      <c r="AH197" s="52"/>
      <c r="AI197" s="52"/>
      <c r="AJ197" s="52"/>
      <c r="AK197" s="52"/>
      <c r="AL197" s="52"/>
      <c r="AM197" s="52"/>
      <c r="AN197" s="52"/>
      <c r="AO197" s="52"/>
      <c r="AP197" s="52"/>
      <c r="AQ197" s="52"/>
      <c r="AR197" s="52"/>
      <c r="AS197" s="52"/>
      <c r="AT197" s="52"/>
      <c r="AU197" s="52"/>
      <c r="AV197" s="52"/>
      <c r="AW197" s="52"/>
      <c r="AX197" s="52"/>
      <c r="AY197" s="52"/>
      <c r="AZ197" s="52"/>
      <c r="BA197" s="52"/>
      <c r="BB197" s="52"/>
      <c r="BC197" s="52"/>
      <c r="BD197" s="52"/>
      <c r="BE197" s="52"/>
      <c r="BF197" s="52"/>
      <c r="BG197" s="52"/>
      <c r="BH197" s="52"/>
      <c r="BI197" s="52"/>
      <c r="BJ197" s="172">
        <f>ROUND((+R197+AD197+AF197)/3,0)</f>
        <v>19673</v>
      </c>
      <c r="BK197" s="172">
        <f>BJ197*I197</f>
        <v>590190</v>
      </c>
      <c r="BL197" s="96">
        <f>_xlfn.STDEV.P(S197,AE197,AG197)</f>
        <v>25692.022108039688</v>
      </c>
      <c r="BM197" s="92">
        <f t="shared" ref="BM197" si="101">(BL197/BK197)</f>
        <v>4.3531781473829932E-2</v>
      </c>
      <c r="BN197" s="14"/>
    </row>
    <row r="198" spans="1:68" s="4" customFormat="1" ht="41" customHeight="1" x14ac:dyDescent="0.2">
      <c r="A198" s="13">
        <v>191</v>
      </c>
      <c r="B198" s="13">
        <v>2716</v>
      </c>
      <c r="C198" s="12" t="s">
        <v>284</v>
      </c>
      <c r="D198" s="11" t="s">
        <v>285</v>
      </c>
      <c r="E198" s="11" t="s">
        <v>174</v>
      </c>
      <c r="F198" s="11" t="s">
        <v>472</v>
      </c>
      <c r="G198" s="8" t="s">
        <v>335</v>
      </c>
      <c r="H198" s="8" t="s">
        <v>406</v>
      </c>
      <c r="I198" s="9">
        <v>2</v>
      </c>
      <c r="J198" s="9" t="s">
        <v>139</v>
      </c>
      <c r="K198" s="22"/>
      <c r="L198" s="22"/>
      <c r="M198" s="20"/>
      <c r="N198" s="20"/>
      <c r="O198" s="20"/>
      <c r="P198" s="35"/>
      <c r="Q198" s="35"/>
      <c r="R198" s="30">
        <v>169000</v>
      </c>
      <c r="S198" s="30">
        <f t="shared" si="100"/>
        <v>338000</v>
      </c>
      <c r="T198" s="35"/>
      <c r="U198" s="35"/>
      <c r="V198" s="30">
        <v>171360</v>
      </c>
      <c r="W198" s="30">
        <f>+V198*I198</f>
        <v>342720</v>
      </c>
      <c r="X198" s="20"/>
      <c r="Y198" s="20"/>
      <c r="Z198" s="20"/>
      <c r="AA198" s="20"/>
      <c r="AB198" s="20"/>
      <c r="AC198" s="20"/>
      <c r="AD198" s="20"/>
      <c r="AE198" s="20"/>
      <c r="AF198" s="20"/>
      <c r="AG198" s="20"/>
      <c r="AH198" s="20"/>
      <c r="AI198" s="20"/>
      <c r="AJ198" s="20"/>
      <c r="AK198" s="20"/>
      <c r="AL198" s="20"/>
      <c r="AM198" s="20"/>
      <c r="AN198" s="140">
        <v>18445</v>
      </c>
      <c r="AO198" s="30">
        <f>+AN198*I198</f>
        <v>36890</v>
      </c>
      <c r="AP198" s="20"/>
      <c r="AQ198" s="20"/>
      <c r="AR198" s="20"/>
      <c r="AS198" s="20"/>
      <c r="AT198" s="20"/>
      <c r="AU198" s="20"/>
      <c r="AV198" s="20"/>
      <c r="AW198" s="20"/>
      <c r="AX198" s="20"/>
      <c r="AY198" s="20"/>
      <c r="AZ198" s="20"/>
      <c r="BA198" s="20"/>
      <c r="BB198" s="20"/>
      <c r="BC198" s="20"/>
      <c r="BD198" s="20"/>
      <c r="BE198" s="20"/>
      <c r="BF198" s="20"/>
      <c r="BG198" s="20"/>
      <c r="BH198" s="20"/>
      <c r="BI198" s="20"/>
      <c r="BJ198" s="172">
        <f>+(+R198+V198)/2</f>
        <v>170180</v>
      </c>
      <c r="BK198" s="172">
        <f>+(S198+W198)/2</f>
        <v>340360</v>
      </c>
      <c r="BL198" s="96">
        <f>_xlfn.STDEV.P(S198,W198)</f>
        <v>2360</v>
      </c>
      <c r="BM198" s="93">
        <f t="shared" ref="BM198:BM202" si="102">(BL198/BK198)</f>
        <v>6.933834763191914E-3</v>
      </c>
      <c r="BN198" s="12"/>
    </row>
    <row r="199" spans="1:68" ht="65" customHeight="1" x14ac:dyDescent="0.2">
      <c r="A199" s="13">
        <v>192</v>
      </c>
      <c r="B199" s="13">
        <v>2716</v>
      </c>
      <c r="C199" s="12" t="s">
        <v>284</v>
      </c>
      <c r="D199" s="11" t="s">
        <v>285</v>
      </c>
      <c r="E199" s="11" t="s">
        <v>174</v>
      </c>
      <c r="F199" s="11" t="s">
        <v>472</v>
      </c>
      <c r="G199" s="8" t="s">
        <v>335</v>
      </c>
      <c r="H199" s="8" t="s">
        <v>407</v>
      </c>
      <c r="I199" s="9">
        <v>1</v>
      </c>
      <c r="J199" s="9" t="s">
        <v>139</v>
      </c>
      <c r="K199" s="22"/>
      <c r="L199" s="22"/>
      <c r="M199" s="20"/>
      <c r="N199" s="20"/>
      <c r="O199" s="20"/>
      <c r="P199" s="35"/>
      <c r="Q199" s="35"/>
      <c r="R199" s="30">
        <v>384000</v>
      </c>
      <c r="S199" s="30">
        <f t="shared" si="100"/>
        <v>384000</v>
      </c>
      <c r="T199" s="35"/>
      <c r="U199" s="35"/>
      <c r="V199" s="30">
        <v>473620</v>
      </c>
      <c r="W199" s="30">
        <f>+V199*I199</f>
        <v>473620</v>
      </c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  <c r="AH199" s="20"/>
      <c r="AI199" s="20"/>
      <c r="AJ199" s="20"/>
      <c r="AK199" s="20"/>
      <c r="AL199" s="20"/>
      <c r="AM199" s="20"/>
      <c r="AN199" s="30">
        <v>226100</v>
      </c>
      <c r="AO199" s="30">
        <f>+AN199*I199</f>
        <v>226100</v>
      </c>
      <c r="AP199" s="20"/>
      <c r="AQ199" s="20"/>
      <c r="AR199" s="20"/>
      <c r="AS199" s="20"/>
      <c r="AT199" s="20"/>
      <c r="AU199" s="20"/>
      <c r="AV199" s="20"/>
      <c r="AW199" s="20"/>
      <c r="AX199" s="20"/>
      <c r="AY199" s="20"/>
      <c r="AZ199" s="20"/>
      <c r="BA199" s="20"/>
      <c r="BB199" s="20"/>
      <c r="BC199" s="20"/>
      <c r="BD199" s="20"/>
      <c r="BE199" s="20"/>
      <c r="BF199" s="20"/>
      <c r="BG199" s="20"/>
      <c r="BH199" s="20"/>
      <c r="BI199" s="20"/>
      <c r="BJ199" s="172">
        <f>+(+R199+V199)/2</f>
        <v>428810</v>
      </c>
      <c r="BK199" s="172">
        <f>+(S199+W199)/2</f>
        <v>428810</v>
      </c>
      <c r="BL199" s="96">
        <f>_xlfn.STDEV.P(S199,W199)</f>
        <v>44810</v>
      </c>
      <c r="BM199" s="93">
        <f t="shared" ref="BM199" si="103">(BL199/BK199)</f>
        <v>0.10449849583731723</v>
      </c>
      <c r="BN199" s="12" t="s">
        <v>458</v>
      </c>
    </row>
    <row r="200" spans="1:68" ht="48" customHeight="1" x14ac:dyDescent="0.2">
      <c r="A200" s="13">
        <v>193</v>
      </c>
      <c r="B200" s="13">
        <v>2716</v>
      </c>
      <c r="C200" s="12" t="s">
        <v>284</v>
      </c>
      <c r="D200" s="11" t="s">
        <v>285</v>
      </c>
      <c r="E200" s="11" t="s">
        <v>174</v>
      </c>
      <c r="F200" s="11" t="s">
        <v>472</v>
      </c>
      <c r="G200" s="8" t="s">
        <v>408</v>
      </c>
      <c r="H200" s="8" t="s">
        <v>409</v>
      </c>
      <c r="I200" s="9">
        <v>6</v>
      </c>
      <c r="J200" s="9" t="s">
        <v>139</v>
      </c>
      <c r="K200" s="22"/>
      <c r="L200" s="22"/>
      <c r="M200" s="20"/>
      <c r="N200" s="20"/>
      <c r="O200" s="20"/>
      <c r="P200" s="35"/>
      <c r="Q200" s="35"/>
      <c r="R200" s="30">
        <v>1363700</v>
      </c>
      <c r="S200" s="30">
        <f t="shared" si="100"/>
        <v>8182200</v>
      </c>
      <c r="T200" s="35"/>
      <c r="U200" s="35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  <c r="AH200" s="20"/>
      <c r="AI200" s="20"/>
      <c r="AJ200" s="20"/>
      <c r="AK200" s="20"/>
      <c r="AL200" s="20"/>
      <c r="AM200" s="20"/>
      <c r="AN200" s="20"/>
      <c r="AO200" s="20"/>
      <c r="AP200" s="20"/>
      <c r="AQ200" s="20"/>
      <c r="AR200" s="20"/>
      <c r="AS200" s="20"/>
      <c r="AT200" s="20"/>
      <c r="AU200" s="20"/>
      <c r="AV200" s="20"/>
      <c r="AW200" s="20"/>
      <c r="AX200" s="20"/>
      <c r="AY200" s="20"/>
      <c r="AZ200" s="20"/>
      <c r="BA200" s="20"/>
      <c r="BB200" s="20"/>
      <c r="BC200" s="20"/>
      <c r="BD200" s="20"/>
      <c r="BE200" s="20"/>
      <c r="BF200" s="20"/>
      <c r="BG200" s="20"/>
      <c r="BH200" s="30">
        <v>1250000</v>
      </c>
      <c r="BI200" s="30">
        <f>BH200*I200</f>
        <v>7500000</v>
      </c>
      <c r="BJ200" s="172">
        <f>ROUND((+R200+BH200)/2,0)</f>
        <v>1306850</v>
      </c>
      <c r="BK200" s="172">
        <f>+(S200+BI200)/2</f>
        <v>7841100</v>
      </c>
      <c r="BL200" s="96">
        <f>_xlfn.STDEV.P(S200,BI200)</f>
        <v>341100</v>
      </c>
      <c r="BM200" s="92">
        <f t="shared" si="102"/>
        <v>4.3501549527489768E-2</v>
      </c>
      <c r="BN200" s="12" t="s">
        <v>458</v>
      </c>
    </row>
    <row r="201" spans="1:68" ht="47" customHeight="1" x14ac:dyDescent="0.2">
      <c r="A201" s="13">
        <v>194</v>
      </c>
      <c r="B201" s="13">
        <v>2716</v>
      </c>
      <c r="C201" s="12" t="s">
        <v>284</v>
      </c>
      <c r="D201" s="11" t="s">
        <v>285</v>
      </c>
      <c r="E201" s="11" t="s">
        <v>174</v>
      </c>
      <c r="F201" s="11" t="s">
        <v>472</v>
      </c>
      <c r="G201" s="8" t="s">
        <v>410</v>
      </c>
      <c r="H201" s="8" t="s">
        <v>411</v>
      </c>
      <c r="I201" s="9">
        <v>1</v>
      </c>
      <c r="J201" s="9" t="s">
        <v>139</v>
      </c>
      <c r="K201" s="22"/>
      <c r="L201" s="22"/>
      <c r="M201" s="20"/>
      <c r="N201" s="20"/>
      <c r="O201" s="20"/>
      <c r="P201" s="35"/>
      <c r="Q201" s="35"/>
      <c r="R201" s="30">
        <v>3478136</v>
      </c>
      <c r="S201" s="30">
        <f t="shared" si="100"/>
        <v>3478136</v>
      </c>
      <c r="T201" s="35"/>
      <c r="U201" s="35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  <c r="AG201" s="20"/>
      <c r="AH201" s="20"/>
      <c r="AI201" s="20"/>
      <c r="AJ201" s="20"/>
      <c r="AK201" s="20"/>
      <c r="AL201" s="20"/>
      <c r="AM201" s="20"/>
      <c r="AN201" s="20"/>
      <c r="AO201" s="20"/>
      <c r="AP201" s="20"/>
      <c r="AQ201" s="20"/>
      <c r="AR201" s="20"/>
      <c r="AS201" s="20"/>
      <c r="AT201" s="20"/>
      <c r="AU201" s="20"/>
      <c r="AV201" s="20"/>
      <c r="AW201" s="20"/>
      <c r="AX201" s="20"/>
      <c r="AY201" s="20"/>
      <c r="AZ201" s="20"/>
      <c r="BA201" s="20"/>
      <c r="BB201" s="20"/>
      <c r="BC201" s="20"/>
      <c r="BD201" s="20"/>
      <c r="BE201" s="20"/>
      <c r="BF201" s="20"/>
      <c r="BG201" s="20"/>
      <c r="BH201" s="30">
        <v>3390000</v>
      </c>
      <c r="BI201" s="30">
        <f>BH201*I201</f>
        <v>3390000</v>
      </c>
      <c r="BJ201" s="172">
        <f t="shared" ref="BJ201:BJ204" si="104">ROUND((+R201+BH201)/2,0)</f>
        <v>3434068</v>
      </c>
      <c r="BK201" s="172">
        <f t="shared" ref="BK201:BK204" si="105">+(S201+BI201)/2</f>
        <v>3434068</v>
      </c>
      <c r="BL201" s="96">
        <f t="shared" ref="BL201:BL204" si="106">_xlfn.STDEV.P(S201,BI201)</f>
        <v>44068</v>
      </c>
      <c r="BM201" s="92">
        <f t="shared" si="102"/>
        <v>1.2832593879911522E-2</v>
      </c>
      <c r="BN201" s="12" t="s">
        <v>458</v>
      </c>
    </row>
    <row r="202" spans="1:68" ht="44.5" customHeight="1" x14ac:dyDescent="0.2">
      <c r="A202" s="13">
        <v>195</v>
      </c>
      <c r="B202" s="13">
        <v>2716</v>
      </c>
      <c r="C202" s="12" t="s">
        <v>284</v>
      </c>
      <c r="D202" s="11" t="s">
        <v>285</v>
      </c>
      <c r="E202" s="11" t="s">
        <v>174</v>
      </c>
      <c r="F202" s="11" t="s">
        <v>472</v>
      </c>
      <c r="G202" s="8" t="s">
        <v>412</v>
      </c>
      <c r="H202" s="8" t="s">
        <v>413</v>
      </c>
      <c r="I202" s="9">
        <v>1</v>
      </c>
      <c r="J202" s="9" t="s">
        <v>139</v>
      </c>
      <c r="K202" s="22"/>
      <c r="L202" s="22"/>
      <c r="M202" s="20"/>
      <c r="N202" s="20"/>
      <c r="O202" s="20"/>
      <c r="P202" s="35"/>
      <c r="Q202" s="35"/>
      <c r="R202" s="30">
        <v>4873700</v>
      </c>
      <c r="S202" s="30">
        <f t="shared" si="100"/>
        <v>4873700</v>
      </c>
      <c r="T202" s="35"/>
      <c r="U202" s="35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  <c r="AG202" s="20"/>
      <c r="AH202" s="20"/>
      <c r="AI202" s="20"/>
      <c r="AJ202" s="20"/>
      <c r="AK202" s="20"/>
      <c r="AL202" s="20"/>
      <c r="AM202" s="20"/>
      <c r="AN202" s="20"/>
      <c r="AO202" s="20"/>
      <c r="AP202" s="20"/>
      <c r="AQ202" s="20"/>
      <c r="AR202" s="20"/>
      <c r="AS202" s="20"/>
      <c r="AT202" s="20"/>
      <c r="AU202" s="20"/>
      <c r="AV202" s="20"/>
      <c r="AW202" s="20"/>
      <c r="AX202" s="20"/>
      <c r="AY202" s="20"/>
      <c r="AZ202" s="20"/>
      <c r="BA202" s="20"/>
      <c r="BB202" s="20"/>
      <c r="BC202" s="20"/>
      <c r="BD202" s="20"/>
      <c r="BE202" s="20"/>
      <c r="BF202" s="20"/>
      <c r="BG202" s="20"/>
      <c r="BH202" s="30">
        <v>4689000</v>
      </c>
      <c r="BI202" s="30">
        <f>BH202*I202</f>
        <v>4689000</v>
      </c>
      <c r="BJ202" s="172">
        <f t="shared" si="104"/>
        <v>4781350</v>
      </c>
      <c r="BK202" s="172">
        <f t="shared" si="105"/>
        <v>4781350</v>
      </c>
      <c r="BL202" s="96">
        <f t="shared" si="106"/>
        <v>92350</v>
      </c>
      <c r="BM202" s="92">
        <f t="shared" si="102"/>
        <v>1.9314628713647818E-2</v>
      </c>
      <c r="BN202" s="12" t="s">
        <v>458</v>
      </c>
    </row>
    <row r="203" spans="1:68" ht="67.25" customHeight="1" x14ac:dyDescent="0.2">
      <c r="A203" s="13">
        <v>196</v>
      </c>
      <c r="B203" s="13">
        <v>2716</v>
      </c>
      <c r="C203" s="12" t="s">
        <v>284</v>
      </c>
      <c r="D203" s="11" t="s">
        <v>285</v>
      </c>
      <c r="E203" s="11" t="s">
        <v>174</v>
      </c>
      <c r="F203" s="11" t="s">
        <v>472</v>
      </c>
      <c r="G203" s="8" t="s">
        <v>414</v>
      </c>
      <c r="H203" s="8" t="s">
        <v>415</v>
      </c>
      <c r="I203" s="9">
        <v>1</v>
      </c>
      <c r="J203" s="9" t="s">
        <v>139</v>
      </c>
      <c r="K203" s="22"/>
      <c r="L203" s="22"/>
      <c r="M203" s="20"/>
      <c r="N203" s="20"/>
      <c r="O203" s="20"/>
      <c r="P203" s="35"/>
      <c r="Q203" s="35"/>
      <c r="R203" s="30">
        <v>3250000</v>
      </c>
      <c r="S203" s="30">
        <f t="shared" si="100"/>
        <v>3250000</v>
      </c>
      <c r="T203" s="35"/>
      <c r="U203" s="35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20"/>
      <c r="AG203" s="20"/>
      <c r="AH203" s="20"/>
      <c r="AI203" s="20"/>
      <c r="AJ203" s="20"/>
      <c r="AK203" s="20"/>
      <c r="AL203" s="20"/>
      <c r="AM203" s="20"/>
      <c r="AN203" s="20"/>
      <c r="AO203" s="20"/>
      <c r="AP203" s="20"/>
      <c r="AQ203" s="20"/>
      <c r="AR203" s="20"/>
      <c r="AS203" s="20"/>
      <c r="AT203" s="20"/>
      <c r="AU203" s="20"/>
      <c r="AV203" s="20"/>
      <c r="AW203" s="20"/>
      <c r="AX203" s="20"/>
      <c r="AY203" s="20"/>
      <c r="AZ203" s="20"/>
      <c r="BA203" s="20"/>
      <c r="BB203" s="20"/>
      <c r="BC203" s="20"/>
      <c r="BD203" s="20"/>
      <c r="BE203" s="20"/>
      <c r="BF203" s="20"/>
      <c r="BG203" s="20"/>
      <c r="BH203" s="30">
        <v>2900000</v>
      </c>
      <c r="BI203" s="30">
        <f>BH203*I203</f>
        <v>2900000</v>
      </c>
      <c r="BJ203" s="172">
        <f t="shared" si="104"/>
        <v>3075000</v>
      </c>
      <c r="BK203" s="172">
        <f t="shared" si="105"/>
        <v>3075000</v>
      </c>
      <c r="BL203" s="96">
        <f t="shared" si="106"/>
        <v>175000</v>
      </c>
      <c r="BM203" s="92">
        <f t="shared" ref="BM203:BM205" si="107">(BL203/BK203)</f>
        <v>5.6910569105691054E-2</v>
      </c>
      <c r="BN203" s="12" t="s">
        <v>458</v>
      </c>
      <c r="BO203" s="69"/>
      <c r="BP203" s="69"/>
    </row>
    <row r="204" spans="1:68" ht="37.25" customHeight="1" x14ac:dyDescent="0.2">
      <c r="A204" s="13">
        <v>197</v>
      </c>
      <c r="B204" s="13">
        <v>2716</v>
      </c>
      <c r="C204" s="12" t="s">
        <v>284</v>
      </c>
      <c r="D204" s="11" t="s">
        <v>285</v>
      </c>
      <c r="E204" s="11" t="s">
        <v>174</v>
      </c>
      <c r="F204" s="11" t="s">
        <v>472</v>
      </c>
      <c r="G204" s="8" t="s">
        <v>416</v>
      </c>
      <c r="H204" s="8" t="s">
        <v>417</v>
      </c>
      <c r="I204" s="9">
        <v>1</v>
      </c>
      <c r="J204" s="9" t="s">
        <v>139</v>
      </c>
      <c r="K204" s="22"/>
      <c r="L204" s="22"/>
      <c r="M204" s="20"/>
      <c r="N204" s="20"/>
      <c r="O204" s="20"/>
      <c r="P204" s="35"/>
      <c r="Q204" s="35"/>
      <c r="R204" s="30">
        <v>1807000</v>
      </c>
      <c r="S204" s="30">
        <f t="shared" si="100"/>
        <v>1807000</v>
      </c>
      <c r="T204" s="35"/>
      <c r="U204" s="35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  <c r="AG204" s="20"/>
      <c r="AH204" s="20"/>
      <c r="AI204" s="20"/>
      <c r="AJ204" s="20"/>
      <c r="AK204" s="20"/>
      <c r="AL204" s="20"/>
      <c r="AM204" s="20"/>
      <c r="AN204" s="20"/>
      <c r="AO204" s="20"/>
      <c r="AP204" s="20"/>
      <c r="AQ204" s="20"/>
      <c r="AR204" s="20"/>
      <c r="AS204" s="20"/>
      <c r="AT204" s="20"/>
      <c r="AU204" s="20"/>
      <c r="AV204" s="20"/>
      <c r="AW204" s="20"/>
      <c r="AX204" s="20"/>
      <c r="AY204" s="20"/>
      <c r="AZ204" s="20"/>
      <c r="BA204" s="20"/>
      <c r="BB204" s="20"/>
      <c r="BC204" s="20"/>
      <c r="BD204" s="20"/>
      <c r="BE204" s="20"/>
      <c r="BF204" s="20"/>
      <c r="BG204" s="20"/>
      <c r="BH204" s="30">
        <v>1755000</v>
      </c>
      <c r="BI204" s="30">
        <f>BH204*I204</f>
        <v>1755000</v>
      </c>
      <c r="BJ204" s="172">
        <f t="shared" si="104"/>
        <v>1781000</v>
      </c>
      <c r="BK204" s="172">
        <f t="shared" si="105"/>
        <v>1781000</v>
      </c>
      <c r="BL204" s="96">
        <f t="shared" si="106"/>
        <v>26000</v>
      </c>
      <c r="BM204" s="92">
        <f t="shared" si="107"/>
        <v>1.4598540145985401E-2</v>
      </c>
      <c r="BN204" s="12" t="s">
        <v>458</v>
      </c>
    </row>
    <row r="205" spans="1:68" ht="32.5" customHeight="1" x14ac:dyDescent="0.2">
      <c r="A205" s="13">
        <v>198</v>
      </c>
      <c r="B205" s="13">
        <v>2716</v>
      </c>
      <c r="C205" s="12" t="s">
        <v>284</v>
      </c>
      <c r="D205" s="11" t="s">
        <v>285</v>
      </c>
      <c r="E205" s="11" t="s">
        <v>174</v>
      </c>
      <c r="F205" s="11" t="s">
        <v>472</v>
      </c>
      <c r="G205" s="8" t="s">
        <v>208</v>
      </c>
      <c r="H205" s="8" t="s">
        <v>401</v>
      </c>
      <c r="I205" s="9">
        <v>1</v>
      </c>
      <c r="J205" s="9" t="s">
        <v>139</v>
      </c>
      <c r="K205" s="13">
        <v>1</v>
      </c>
      <c r="L205" s="13" t="s">
        <v>204</v>
      </c>
      <c r="M205" s="20"/>
      <c r="N205" s="20"/>
      <c r="O205" s="20"/>
      <c r="P205" s="40">
        <v>2800000</v>
      </c>
      <c r="Q205" s="40">
        <f>P205*K205</f>
        <v>2800000</v>
      </c>
      <c r="R205" s="43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  <c r="AG205" s="24"/>
      <c r="AH205" s="24"/>
      <c r="AI205" s="24"/>
      <c r="AJ205" s="24"/>
      <c r="AK205" s="24"/>
      <c r="AL205" s="24"/>
      <c r="AM205" s="24"/>
      <c r="AN205" s="24"/>
      <c r="AO205" s="24"/>
      <c r="AP205" s="24"/>
      <c r="AQ205" s="24"/>
      <c r="AR205" s="24"/>
      <c r="AS205" s="24"/>
      <c r="AT205" s="24"/>
      <c r="AU205" s="24"/>
      <c r="AV205" s="24"/>
      <c r="AW205" s="24"/>
      <c r="AX205" s="24"/>
      <c r="AY205" s="24"/>
      <c r="AZ205" s="24"/>
      <c r="BA205" s="24"/>
      <c r="BB205" s="24"/>
      <c r="BC205" s="24"/>
      <c r="BD205" s="24"/>
      <c r="BE205" s="24"/>
      <c r="BF205" s="24"/>
      <c r="BG205" s="24"/>
      <c r="BH205" s="24"/>
      <c r="BI205" s="24"/>
      <c r="BJ205" s="172">
        <f>+P205</f>
        <v>2800000</v>
      </c>
      <c r="BK205" s="172">
        <f>+P205*K205</f>
        <v>2800000</v>
      </c>
      <c r="BL205" s="96">
        <f>_xlfn.STDEV.P(P205)</f>
        <v>0</v>
      </c>
      <c r="BM205" s="92">
        <f t="shared" si="107"/>
        <v>0</v>
      </c>
      <c r="BN205" s="12" t="s">
        <v>457</v>
      </c>
    </row>
    <row r="206" spans="1:68" ht="66.5" customHeight="1" x14ac:dyDescent="0.2">
      <c r="A206" s="158">
        <v>199</v>
      </c>
      <c r="B206" s="158">
        <v>2716</v>
      </c>
      <c r="C206" s="159" t="s">
        <v>284</v>
      </c>
      <c r="D206" s="160" t="s">
        <v>285</v>
      </c>
      <c r="E206" s="160" t="s">
        <v>210</v>
      </c>
      <c r="F206" s="160" t="s">
        <v>474</v>
      </c>
      <c r="G206" s="161" t="s">
        <v>278</v>
      </c>
      <c r="H206" s="162" t="s">
        <v>418</v>
      </c>
      <c r="I206" s="161">
        <v>1</v>
      </c>
      <c r="J206" s="161" t="s">
        <v>280</v>
      </c>
      <c r="K206" s="105"/>
      <c r="L206" s="105"/>
      <c r="M206" s="105"/>
      <c r="N206" s="105"/>
      <c r="O206" s="105"/>
      <c r="P206" s="105"/>
      <c r="Q206" s="105"/>
      <c r="R206" s="105"/>
      <c r="S206" s="105"/>
      <c r="T206" s="105"/>
      <c r="U206" s="105"/>
      <c r="V206" s="105"/>
      <c r="W206" s="105"/>
      <c r="X206" s="105"/>
      <c r="Y206" s="105"/>
      <c r="Z206" s="105"/>
      <c r="AA206" s="105"/>
      <c r="AB206" s="105"/>
      <c r="AC206" s="105"/>
      <c r="AD206" s="105"/>
      <c r="AE206" s="105"/>
      <c r="AF206" s="105"/>
      <c r="AG206" s="105"/>
      <c r="AH206" s="105"/>
      <c r="AI206" s="105"/>
      <c r="AJ206" s="105"/>
      <c r="AK206" s="105"/>
      <c r="AL206" s="105"/>
      <c r="AM206" s="105"/>
      <c r="AN206" s="105"/>
      <c r="AO206" s="105"/>
      <c r="AP206" s="105"/>
      <c r="AQ206" s="105"/>
      <c r="AR206" s="105"/>
      <c r="AS206" s="105"/>
      <c r="AT206" s="105"/>
      <c r="AU206" s="105"/>
      <c r="AV206" s="105"/>
      <c r="AW206" s="105"/>
      <c r="AX206" s="105"/>
      <c r="AY206" s="105"/>
      <c r="AZ206" s="105"/>
      <c r="BA206" s="105"/>
      <c r="BB206" s="105"/>
      <c r="BC206" s="105"/>
      <c r="BD206" s="105"/>
      <c r="BE206" s="105"/>
      <c r="BF206" s="105"/>
      <c r="BG206" s="105"/>
      <c r="BH206" s="105"/>
      <c r="BI206" s="105"/>
      <c r="BJ206" s="173">
        <v>61281401</v>
      </c>
      <c r="BK206" s="173">
        <f>+BJ206*I206</f>
        <v>61281401</v>
      </c>
      <c r="BL206" s="163"/>
      <c r="BM206" s="106"/>
      <c r="BN206" s="164" t="s">
        <v>481</v>
      </c>
    </row>
    <row r="207" spans="1:68" ht="71" customHeight="1" x14ac:dyDescent="0.2">
      <c r="A207" s="158">
        <v>200</v>
      </c>
      <c r="B207" s="158">
        <v>2716</v>
      </c>
      <c r="C207" s="159" t="s">
        <v>284</v>
      </c>
      <c r="D207" s="160" t="s">
        <v>285</v>
      </c>
      <c r="E207" s="160" t="s">
        <v>210</v>
      </c>
      <c r="F207" s="160" t="s">
        <v>473</v>
      </c>
      <c r="G207" s="161" t="s">
        <v>278</v>
      </c>
      <c r="H207" s="165" t="s">
        <v>419</v>
      </c>
      <c r="I207" s="161">
        <v>11</v>
      </c>
      <c r="J207" s="161" t="s">
        <v>280</v>
      </c>
      <c r="K207" s="105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  <c r="Y207" s="105"/>
      <c r="Z207" s="105"/>
      <c r="AA207" s="105"/>
      <c r="AB207" s="105"/>
      <c r="AC207" s="105"/>
      <c r="AD207" s="105"/>
      <c r="AE207" s="105"/>
      <c r="AF207" s="105"/>
      <c r="AG207" s="105"/>
      <c r="AH207" s="105"/>
      <c r="AI207" s="105"/>
      <c r="AJ207" s="105"/>
      <c r="AK207" s="105"/>
      <c r="AL207" s="105"/>
      <c r="AM207" s="105"/>
      <c r="AN207" s="105"/>
      <c r="AO207" s="105"/>
      <c r="AP207" s="105"/>
      <c r="AQ207" s="105"/>
      <c r="AR207" s="105"/>
      <c r="AS207" s="105"/>
      <c r="AT207" s="105"/>
      <c r="AU207" s="105"/>
      <c r="AV207" s="105"/>
      <c r="AW207" s="105"/>
      <c r="AX207" s="105"/>
      <c r="AY207" s="105"/>
      <c r="AZ207" s="105"/>
      <c r="BA207" s="105"/>
      <c r="BB207" s="105"/>
      <c r="BC207" s="105"/>
      <c r="BD207" s="105"/>
      <c r="BE207" s="105"/>
      <c r="BF207" s="105"/>
      <c r="BG207" s="105"/>
      <c r="BH207" s="105"/>
      <c r="BI207" s="105"/>
      <c r="BJ207" s="173">
        <v>14900000</v>
      </c>
      <c r="BK207" s="173">
        <f>+BJ207*I207</f>
        <v>163900000</v>
      </c>
      <c r="BL207" s="163"/>
      <c r="BM207" s="106"/>
      <c r="BN207" s="164" t="s">
        <v>481</v>
      </c>
      <c r="BO207" s="102"/>
    </row>
    <row r="208" spans="1:68" ht="30.5" customHeight="1" x14ac:dyDescent="0.2">
      <c r="A208" s="184" t="s">
        <v>454</v>
      </c>
      <c r="B208" s="185"/>
      <c r="C208" s="185"/>
      <c r="D208" s="185"/>
      <c r="E208" s="185"/>
      <c r="F208" s="185"/>
      <c r="G208" s="185"/>
      <c r="H208" s="185"/>
      <c r="I208" s="185"/>
      <c r="J208" s="185"/>
      <c r="K208" s="185"/>
      <c r="L208" s="185"/>
      <c r="M208" s="185"/>
      <c r="N208" s="185"/>
      <c r="O208" s="185"/>
      <c r="P208" s="185"/>
      <c r="Q208" s="185"/>
      <c r="R208" s="185"/>
      <c r="S208" s="185"/>
      <c r="T208" s="185"/>
      <c r="U208" s="185"/>
      <c r="V208" s="185"/>
      <c r="W208" s="185"/>
      <c r="X208" s="185"/>
      <c r="Y208" s="185"/>
      <c r="Z208" s="185"/>
      <c r="AA208" s="185"/>
      <c r="AB208" s="185"/>
      <c r="AC208" s="185"/>
      <c r="AD208" s="185"/>
      <c r="AE208" s="185"/>
      <c r="AF208" s="185"/>
      <c r="AG208" s="185"/>
      <c r="AH208" s="185"/>
      <c r="AI208" s="185"/>
      <c r="AJ208" s="185"/>
      <c r="AK208" s="185"/>
      <c r="AL208" s="185"/>
      <c r="AM208" s="185"/>
      <c r="AN208" s="185"/>
      <c r="AO208" s="185"/>
      <c r="AP208" s="185"/>
      <c r="AQ208" s="185"/>
      <c r="AR208" s="185"/>
      <c r="AS208" s="185"/>
      <c r="AT208" s="185"/>
      <c r="AU208" s="185"/>
      <c r="AV208" s="185"/>
      <c r="AW208" s="185"/>
      <c r="AX208" s="185"/>
      <c r="AY208" s="185"/>
      <c r="AZ208" s="185"/>
      <c r="BA208" s="185"/>
      <c r="BB208" s="185"/>
      <c r="BC208" s="185"/>
      <c r="BD208" s="185"/>
      <c r="BE208" s="185"/>
      <c r="BF208" s="185"/>
      <c r="BG208" s="185"/>
      <c r="BH208" s="185"/>
      <c r="BI208" s="186"/>
      <c r="BJ208" s="174">
        <f>SUM(BJ100:BJ207)</f>
        <v>144402444</v>
      </c>
      <c r="BK208" s="174">
        <f>SUM(BK100:BK207)</f>
        <v>323831719</v>
      </c>
      <c r="BL208" s="152"/>
      <c r="BM208" s="169"/>
      <c r="BN208" s="141"/>
    </row>
    <row r="209" spans="7:65" x14ac:dyDescent="0.2">
      <c r="G209" s="103"/>
      <c r="H209" s="103"/>
      <c r="I209" s="103"/>
      <c r="J209" s="103"/>
      <c r="K209" s="103"/>
      <c r="L209" s="103"/>
      <c r="M209" s="103"/>
      <c r="N209" s="103"/>
      <c r="O209" s="103"/>
      <c r="P209" s="103"/>
      <c r="Q209" s="103"/>
      <c r="R209" s="103"/>
      <c r="S209" s="103"/>
      <c r="T209" s="103"/>
      <c r="U209" s="104"/>
      <c r="V209" s="104"/>
      <c r="W209" s="104"/>
      <c r="X209" s="104"/>
      <c r="Y209" s="104"/>
      <c r="Z209" s="104"/>
      <c r="AA209" s="104"/>
      <c r="AB209" s="104"/>
      <c r="AC209" s="104"/>
      <c r="AD209" s="104"/>
      <c r="AE209" s="104"/>
      <c r="AF209" s="104"/>
      <c r="AG209" s="104"/>
      <c r="AH209" s="104"/>
      <c r="AI209" s="104"/>
      <c r="AJ209" s="104"/>
      <c r="AK209" s="104"/>
      <c r="AL209" s="104"/>
      <c r="AM209" s="104"/>
      <c r="AN209" s="104"/>
      <c r="AO209" s="104"/>
      <c r="AP209" s="104"/>
      <c r="AQ209" s="104"/>
      <c r="AR209" s="104"/>
      <c r="AS209" s="104"/>
      <c r="AT209" s="104"/>
      <c r="AU209" s="104"/>
      <c r="AV209" s="104"/>
      <c r="AW209" s="104"/>
      <c r="AX209" s="104"/>
      <c r="AY209" s="104"/>
      <c r="AZ209" s="104"/>
      <c r="BA209" s="104"/>
      <c r="BB209" s="104"/>
      <c r="BC209" s="104"/>
      <c r="BD209" s="104"/>
      <c r="BE209" s="104"/>
      <c r="BF209" s="104"/>
      <c r="BG209" s="104"/>
      <c r="BH209" s="104"/>
      <c r="BI209" s="104"/>
      <c r="BJ209" s="153"/>
      <c r="BK209" s="153"/>
      <c r="BL209" s="153"/>
      <c r="BM209" s="154"/>
    </row>
    <row r="210" spans="7:65" x14ac:dyDescent="0.2">
      <c r="I210" s="7"/>
      <c r="J210" s="7"/>
      <c r="K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7:65" x14ac:dyDescent="0.2">
      <c r="I211" s="7"/>
      <c r="J211" s="7"/>
      <c r="K211" s="1"/>
    </row>
    <row r="212" spans="7:65" x14ac:dyDescent="0.2">
      <c r="I212" s="7"/>
      <c r="J212" s="7"/>
      <c r="K212" s="1"/>
    </row>
    <row r="213" spans="7:65" ht="19" x14ac:dyDescent="0.2">
      <c r="I213" s="7"/>
      <c r="J213" s="7"/>
      <c r="K213" s="1"/>
      <c r="BI213" s="143" t="s">
        <v>476</v>
      </c>
      <c r="BJ213" s="155" t="s">
        <v>442</v>
      </c>
      <c r="BK213" s="155" t="s">
        <v>443</v>
      </c>
    </row>
    <row r="214" spans="7:65" ht="19" x14ac:dyDescent="0.2">
      <c r="I214" s="7"/>
      <c r="J214" s="7"/>
      <c r="K214" s="1"/>
      <c r="BI214" s="144" t="s">
        <v>455</v>
      </c>
      <c r="BJ214" s="156">
        <f>BJ97</f>
        <v>122155025</v>
      </c>
      <c r="BK214" s="156">
        <f>BK97</f>
        <v>352588283</v>
      </c>
      <c r="BM214" s="248" t="s">
        <v>484</v>
      </c>
    </row>
    <row r="215" spans="7:65" ht="19" x14ac:dyDescent="0.2">
      <c r="I215" s="7"/>
      <c r="J215" s="7"/>
      <c r="K215" s="1"/>
      <c r="BI215" s="144" t="s">
        <v>456</v>
      </c>
      <c r="BJ215" s="156">
        <f>BJ99</f>
        <v>22980357</v>
      </c>
      <c r="BK215" s="156">
        <f>BK99</f>
        <v>321724998</v>
      </c>
      <c r="BM215" s="248"/>
    </row>
    <row r="216" spans="7:65" ht="19" x14ac:dyDescent="0.2">
      <c r="I216" s="7"/>
      <c r="J216" s="7"/>
      <c r="K216" s="1"/>
      <c r="BI216" s="144" t="s">
        <v>454</v>
      </c>
      <c r="BJ216" s="156">
        <f>BJ208</f>
        <v>144402444</v>
      </c>
      <c r="BK216" s="156">
        <f>BK208</f>
        <v>323831719</v>
      </c>
      <c r="BM216" s="248"/>
    </row>
    <row r="217" spans="7:65" x14ac:dyDescent="0.2">
      <c r="I217" s="7"/>
      <c r="J217" s="7"/>
      <c r="K217" s="1"/>
    </row>
    <row r="218" spans="7:65" ht="16" thickBot="1" x14ac:dyDescent="0.25">
      <c r="I218" s="7"/>
      <c r="J218" s="7"/>
      <c r="K218" s="1"/>
    </row>
    <row r="219" spans="7:65" ht="32" customHeight="1" thickBot="1" x14ac:dyDescent="0.25">
      <c r="I219" s="7"/>
      <c r="J219" s="7"/>
      <c r="K219" s="1"/>
      <c r="BI219" s="180" t="s">
        <v>420</v>
      </c>
      <c r="BJ219" s="181"/>
      <c r="BK219" s="157">
        <f>SUM(BK214:BK216)</f>
        <v>998145000</v>
      </c>
    </row>
    <row r="220" spans="7:65" x14ac:dyDescent="0.2">
      <c r="I220" s="7"/>
      <c r="J220" s="7"/>
      <c r="K220" s="1"/>
    </row>
    <row r="221" spans="7:65" ht="22" x14ac:dyDescent="0.2">
      <c r="I221" s="7"/>
      <c r="J221" s="7"/>
      <c r="K221" s="1"/>
      <c r="BK221" s="170">
        <v>998145000</v>
      </c>
    </row>
    <row r="222" spans="7:65" ht="22" x14ac:dyDescent="0.2">
      <c r="I222" s="7"/>
      <c r="J222" s="7"/>
      <c r="K222" s="1"/>
      <c r="BK222" s="170">
        <f>BK219-BK221</f>
        <v>0</v>
      </c>
    </row>
    <row r="223" spans="7:65" x14ac:dyDescent="0.2">
      <c r="I223" s="7"/>
      <c r="J223" s="7"/>
      <c r="K223" s="1"/>
    </row>
    <row r="224" spans="7:65" x14ac:dyDescent="0.2">
      <c r="I224" s="7"/>
      <c r="J224" s="7"/>
      <c r="K224" s="1"/>
    </row>
    <row r="225" spans="9:11" x14ac:dyDescent="0.2">
      <c r="I225" s="7"/>
      <c r="J225" s="7"/>
      <c r="K225" s="1"/>
    </row>
    <row r="226" spans="9:11" x14ac:dyDescent="0.2">
      <c r="I226" s="7"/>
      <c r="J226" s="7"/>
      <c r="K226" s="1"/>
    </row>
    <row r="227" spans="9:11" x14ac:dyDescent="0.2">
      <c r="I227" s="7"/>
      <c r="J227" s="7"/>
      <c r="K227" s="1"/>
    </row>
    <row r="228" spans="9:11" x14ac:dyDescent="0.2">
      <c r="I228" s="7"/>
      <c r="J228" s="7"/>
      <c r="K228" s="1"/>
    </row>
    <row r="229" spans="9:11" x14ac:dyDescent="0.2">
      <c r="I229" s="7"/>
      <c r="J229" s="7"/>
      <c r="K229" s="1"/>
    </row>
    <row r="230" spans="9:11" x14ac:dyDescent="0.2">
      <c r="I230" s="7"/>
      <c r="J230" s="7"/>
      <c r="K230" s="1"/>
    </row>
    <row r="231" spans="9:11" x14ac:dyDescent="0.2">
      <c r="I231" s="7"/>
      <c r="J231" s="7"/>
      <c r="K231" s="1"/>
    </row>
    <row r="232" spans="9:11" x14ac:dyDescent="0.2">
      <c r="I232" s="7"/>
      <c r="J232" s="7"/>
      <c r="K232" s="1"/>
    </row>
    <row r="233" spans="9:11" x14ac:dyDescent="0.2">
      <c r="I233" s="7"/>
      <c r="J233" s="7"/>
      <c r="K233" s="1"/>
    </row>
    <row r="234" spans="9:11" x14ac:dyDescent="0.2">
      <c r="I234" s="7"/>
      <c r="J234" s="7"/>
      <c r="K234" s="1"/>
    </row>
    <row r="235" spans="9:11" x14ac:dyDescent="0.2">
      <c r="I235" s="7"/>
      <c r="J235" s="7"/>
      <c r="K235" s="1"/>
    </row>
    <row r="236" spans="9:11" x14ac:dyDescent="0.2">
      <c r="I236" s="7"/>
      <c r="J236" s="7"/>
      <c r="K236" s="1"/>
    </row>
    <row r="237" spans="9:11" x14ac:dyDescent="0.2">
      <c r="I237" s="7"/>
      <c r="J237" s="7"/>
      <c r="K237" s="1"/>
    </row>
    <row r="238" spans="9:11" x14ac:dyDescent="0.2">
      <c r="I238" s="7"/>
      <c r="J238" s="7"/>
      <c r="K238" s="1"/>
    </row>
    <row r="239" spans="9:11" x14ac:dyDescent="0.2">
      <c r="I239" s="7"/>
      <c r="J239" s="7"/>
      <c r="K239" s="1"/>
    </row>
    <row r="240" spans="9:11" x14ac:dyDescent="0.2">
      <c r="I240" s="7"/>
      <c r="J240" s="7"/>
      <c r="K240" s="1"/>
    </row>
    <row r="241" spans="9:11" x14ac:dyDescent="0.2">
      <c r="I241" s="7"/>
      <c r="J241" s="7"/>
      <c r="K241" s="1"/>
    </row>
    <row r="242" spans="9:11" x14ac:dyDescent="0.2">
      <c r="I242" s="7"/>
      <c r="J242" s="7"/>
      <c r="K242" s="1"/>
    </row>
    <row r="243" spans="9:11" x14ac:dyDescent="0.2">
      <c r="I243" s="7"/>
      <c r="J243" s="7"/>
      <c r="K243" s="1"/>
    </row>
    <row r="244" spans="9:11" x14ac:dyDescent="0.2">
      <c r="I244" s="7"/>
      <c r="J244" s="7"/>
      <c r="K244" s="1"/>
    </row>
    <row r="245" spans="9:11" x14ac:dyDescent="0.2">
      <c r="I245" s="7"/>
      <c r="J245" s="7"/>
      <c r="K245" s="1"/>
    </row>
    <row r="246" spans="9:11" x14ac:dyDescent="0.2">
      <c r="I246" s="7"/>
      <c r="J246" s="7"/>
      <c r="K246" s="1"/>
    </row>
    <row r="247" spans="9:11" x14ac:dyDescent="0.2">
      <c r="I247" s="7"/>
      <c r="J247" s="7"/>
      <c r="K247" s="1"/>
    </row>
    <row r="248" spans="9:11" x14ac:dyDescent="0.2">
      <c r="I248" s="7"/>
      <c r="J248" s="7"/>
      <c r="K248" s="1"/>
    </row>
    <row r="249" spans="9:11" x14ac:dyDescent="0.2">
      <c r="I249" s="7"/>
      <c r="J249" s="7"/>
      <c r="K249" s="1"/>
    </row>
    <row r="250" spans="9:11" x14ac:dyDescent="0.2">
      <c r="I250" s="7"/>
      <c r="J250" s="7"/>
      <c r="K250" s="1"/>
    </row>
    <row r="251" spans="9:11" x14ac:dyDescent="0.2">
      <c r="I251" s="7"/>
      <c r="J251" s="7"/>
      <c r="K251" s="1"/>
    </row>
    <row r="252" spans="9:11" x14ac:dyDescent="0.2">
      <c r="I252" s="7"/>
      <c r="J252" s="7"/>
      <c r="K252" s="1"/>
    </row>
    <row r="253" spans="9:11" x14ac:dyDescent="0.2">
      <c r="I253" s="7"/>
      <c r="J253" s="7"/>
      <c r="K253" s="1"/>
    </row>
    <row r="254" spans="9:11" x14ac:dyDescent="0.2">
      <c r="I254" s="7"/>
      <c r="J254" s="7"/>
      <c r="K254" s="1"/>
    </row>
    <row r="255" spans="9:11" x14ac:dyDescent="0.2">
      <c r="I255" s="7"/>
      <c r="J255" s="7"/>
      <c r="K255" s="1"/>
    </row>
    <row r="256" spans="9:11" x14ac:dyDescent="0.2">
      <c r="I256" s="7"/>
      <c r="J256" s="7"/>
      <c r="K256" s="1"/>
    </row>
    <row r="257" spans="9:11" x14ac:dyDescent="0.2">
      <c r="I257" s="7"/>
      <c r="J257" s="7"/>
      <c r="K257" s="1"/>
    </row>
    <row r="258" spans="9:11" x14ac:dyDescent="0.2">
      <c r="I258" s="7"/>
      <c r="J258" s="7"/>
      <c r="K258" s="1"/>
    </row>
    <row r="259" spans="9:11" x14ac:dyDescent="0.2">
      <c r="I259" s="7"/>
      <c r="J259" s="7"/>
      <c r="K259" s="1"/>
    </row>
    <row r="260" spans="9:11" x14ac:dyDescent="0.2">
      <c r="I260" s="7"/>
      <c r="J260" s="7"/>
      <c r="K260" s="1"/>
    </row>
    <row r="261" spans="9:11" x14ac:dyDescent="0.2">
      <c r="I261" s="7"/>
      <c r="J261" s="7"/>
      <c r="K261" s="1"/>
    </row>
    <row r="262" spans="9:11" x14ac:dyDescent="0.2">
      <c r="I262" s="7"/>
      <c r="J262" s="7"/>
      <c r="K262" s="1"/>
    </row>
    <row r="263" spans="9:11" x14ac:dyDescent="0.2">
      <c r="I263" s="7"/>
      <c r="J263" s="7"/>
      <c r="K263" s="1"/>
    </row>
    <row r="264" spans="9:11" x14ac:dyDescent="0.2">
      <c r="I264" s="7"/>
      <c r="J264" s="7"/>
      <c r="K264" s="1"/>
    </row>
    <row r="265" spans="9:11" x14ac:dyDescent="0.2">
      <c r="I265" s="7"/>
      <c r="J265" s="7"/>
      <c r="K265" s="1"/>
    </row>
    <row r="266" spans="9:11" x14ac:dyDescent="0.2">
      <c r="I266" s="7"/>
      <c r="J266" s="7"/>
      <c r="K266" s="1"/>
    </row>
    <row r="267" spans="9:11" x14ac:dyDescent="0.2">
      <c r="I267" s="7"/>
      <c r="J267" s="7"/>
      <c r="K267" s="1"/>
    </row>
    <row r="268" spans="9:11" x14ac:dyDescent="0.2">
      <c r="I268" s="7"/>
      <c r="J268" s="7"/>
      <c r="K268" s="1"/>
    </row>
    <row r="269" spans="9:11" x14ac:dyDescent="0.2">
      <c r="I269" s="7"/>
      <c r="J269" s="7"/>
      <c r="K269" s="1"/>
    </row>
    <row r="270" spans="9:11" x14ac:dyDescent="0.2">
      <c r="I270" s="7"/>
      <c r="J270" s="7"/>
      <c r="K270" s="1"/>
    </row>
    <row r="271" spans="9:11" x14ac:dyDescent="0.2">
      <c r="I271" s="7"/>
      <c r="J271" s="7"/>
      <c r="K271" s="1"/>
    </row>
    <row r="272" spans="9:11" x14ac:dyDescent="0.2">
      <c r="I272" s="7"/>
      <c r="J272" s="7"/>
      <c r="K272" s="1"/>
    </row>
    <row r="273" spans="9:11" x14ac:dyDescent="0.2">
      <c r="I273" s="7"/>
      <c r="J273" s="7"/>
      <c r="K273" s="1"/>
    </row>
    <row r="274" spans="9:11" x14ac:dyDescent="0.2">
      <c r="I274" s="7"/>
      <c r="J274" s="7"/>
      <c r="K274" s="1"/>
    </row>
    <row r="275" spans="9:11" x14ac:dyDescent="0.2">
      <c r="I275" s="7"/>
      <c r="J275" s="7"/>
      <c r="K275" s="1"/>
    </row>
    <row r="276" spans="9:11" x14ac:dyDescent="0.2">
      <c r="I276" s="7"/>
      <c r="J276" s="7"/>
      <c r="K276" s="1"/>
    </row>
    <row r="277" spans="9:11" x14ac:dyDescent="0.2">
      <c r="I277" s="7"/>
      <c r="J277" s="7"/>
      <c r="K277" s="1"/>
    </row>
    <row r="278" spans="9:11" x14ac:dyDescent="0.2">
      <c r="I278" s="7"/>
      <c r="J278" s="7"/>
      <c r="K278" s="1"/>
    </row>
    <row r="279" spans="9:11" x14ac:dyDescent="0.2">
      <c r="I279" s="7"/>
      <c r="J279" s="7"/>
      <c r="K279" s="1"/>
    </row>
    <row r="280" spans="9:11" x14ac:dyDescent="0.2">
      <c r="I280" s="7"/>
      <c r="J280" s="7"/>
      <c r="K280" s="1"/>
    </row>
    <row r="281" spans="9:11" x14ac:dyDescent="0.2">
      <c r="I281" s="7"/>
      <c r="J281" s="7"/>
      <c r="K281" s="1"/>
    </row>
    <row r="282" spans="9:11" x14ac:dyDescent="0.2">
      <c r="I282" s="7"/>
      <c r="J282" s="7"/>
      <c r="K282" s="1"/>
    </row>
    <row r="283" spans="9:11" x14ac:dyDescent="0.2">
      <c r="I283" s="7"/>
      <c r="J283" s="7"/>
      <c r="K283" s="1"/>
    </row>
    <row r="284" spans="9:11" x14ac:dyDescent="0.2">
      <c r="I284" s="7"/>
      <c r="J284" s="7"/>
      <c r="K284" s="1"/>
    </row>
    <row r="285" spans="9:11" x14ac:dyDescent="0.2">
      <c r="I285" s="7"/>
      <c r="J285" s="7"/>
      <c r="K285" s="1"/>
    </row>
    <row r="286" spans="9:11" x14ac:dyDescent="0.2">
      <c r="I286" s="7"/>
      <c r="J286" s="7"/>
    </row>
    <row r="287" spans="9:11" x14ac:dyDescent="0.2">
      <c r="I287" s="7"/>
      <c r="J287" s="7"/>
    </row>
  </sheetData>
  <mergeCells count="33">
    <mergeCell ref="X4:Y4"/>
    <mergeCell ref="BD4:BE4"/>
    <mergeCell ref="A1:L1"/>
    <mergeCell ref="A2:L2"/>
    <mergeCell ref="A3:L3"/>
    <mergeCell ref="A97:BI97"/>
    <mergeCell ref="A4:L4"/>
    <mergeCell ref="P4:Q4"/>
    <mergeCell ref="AF4:AG4"/>
    <mergeCell ref="AL4:AM4"/>
    <mergeCell ref="AN4:AO4"/>
    <mergeCell ref="AJ4:AK4"/>
    <mergeCell ref="BB4:BC4"/>
    <mergeCell ref="AB4:AC4"/>
    <mergeCell ref="AD4:AE4"/>
    <mergeCell ref="AZ4:BA4"/>
    <mergeCell ref="M4:O4"/>
    <mergeCell ref="BF4:BG4"/>
    <mergeCell ref="Z4:AA4"/>
    <mergeCell ref="BI219:BJ219"/>
    <mergeCell ref="BH4:BI4"/>
    <mergeCell ref="A208:BI208"/>
    <mergeCell ref="BJ4:BN4"/>
    <mergeCell ref="AX4:AY4"/>
    <mergeCell ref="V4:W4"/>
    <mergeCell ref="AV4:AW4"/>
    <mergeCell ref="AR4:AS4"/>
    <mergeCell ref="AP4:AQ4"/>
    <mergeCell ref="R4:S4"/>
    <mergeCell ref="T4:U4"/>
    <mergeCell ref="AT4:AU4"/>
    <mergeCell ref="AH4:AI4"/>
    <mergeCell ref="A99:BI99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9CCFC-80B8-B740-A238-8637F146AC72}">
  <dimension ref="A1:BM76"/>
  <sheetViews>
    <sheetView topLeftCell="A52" workbookViewId="0">
      <selection activeCell="C76" sqref="C76"/>
    </sheetView>
  </sheetViews>
  <sheetFormatPr baseColWidth="10" defaultRowHeight="15" x14ac:dyDescent="0.2"/>
  <cols>
    <col min="1" max="1" width="21.5" customWidth="1"/>
    <col min="3" max="3" width="40.33203125" customWidth="1"/>
    <col min="9" max="9" width="11" customWidth="1"/>
  </cols>
  <sheetData>
    <row r="1" spans="1:65" ht="30.5" customHeight="1" x14ac:dyDescent="0.2">
      <c r="A1" s="242" t="s">
        <v>0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3"/>
      <c r="P1" s="3"/>
      <c r="AK1" s="77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7"/>
      <c r="BJ1" s="17"/>
      <c r="BK1" s="13"/>
      <c r="BL1" s="89"/>
      <c r="BM1" s="3"/>
    </row>
    <row r="2" spans="1:65" ht="35.5" customHeight="1" x14ac:dyDescent="0.2">
      <c r="A2" s="244" t="s">
        <v>421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98"/>
      <c r="O2" s="3"/>
      <c r="P2" s="3"/>
      <c r="AK2" s="77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73"/>
      <c r="BJ2" s="73"/>
      <c r="BK2" s="1"/>
      <c r="BL2" s="90"/>
      <c r="BM2" s="3"/>
    </row>
    <row r="3" spans="1:65" ht="71.5" customHeight="1" x14ac:dyDescent="0.2">
      <c r="A3" s="245" t="s">
        <v>1</v>
      </c>
      <c r="B3" s="245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99"/>
      <c r="O3" s="3"/>
      <c r="P3" s="3"/>
      <c r="AK3" s="77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73"/>
      <c r="BJ3" s="73"/>
      <c r="BK3" s="1"/>
      <c r="BL3" s="90"/>
      <c r="BM3" s="3"/>
    </row>
    <row r="4" spans="1:65" ht="19" x14ac:dyDescent="0.2">
      <c r="A4" s="87" t="s">
        <v>2</v>
      </c>
      <c r="B4" s="87"/>
      <c r="C4" s="88" t="s">
        <v>3</v>
      </c>
      <c r="D4" s="246" t="s">
        <v>422</v>
      </c>
      <c r="E4" s="246"/>
      <c r="F4" s="247" t="s">
        <v>5</v>
      </c>
      <c r="G4" s="247"/>
      <c r="H4" s="247"/>
      <c r="I4" s="247"/>
      <c r="J4" s="239" t="s">
        <v>6</v>
      </c>
      <c r="K4" s="239"/>
      <c r="L4" s="239"/>
      <c r="M4" s="31"/>
      <c r="N4" s="31"/>
      <c r="O4" s="3"/>
      <c r="P4" s="3"/>
      <c r="AK4" s="77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3"/>
      <c r="BD4" s="13"/>
      <c r="BE4" s="13"/>
      <c r="BF4" s="13"/>
      <c r="BG4" s="13"/>
      <c r="BH4" s="13"/>
      <c r="BI4" s="69"/>
      <c r="BJ4" s="69"/>
      <c r="BL4" s="91"/>
      <c r="BM4" s="3"/>
    </row>
    <row r="5" spans="1:65" ht="37.25" customHeight="1" x14ac:dyDescent="0.2">
      <c r="A5" s="240" t="s">
        <v>7</v>
      </c>
      <c r="B5" s="240"/>
      <c r="C5" s="74" t="s">
        <v>5</v>
      </c>
      <c r="D5" s="237" t="s">
        <v>8</v>
      </c>
      <c r="E5" s="237"/>
      <c r="F5" s="238" t="s">
        <v>5</v>
      </c>
      <c r="G5" s="238"/>
      <c r="H5" s="238"/>
      <c r="I5" s="238"/>
      <c r="J5" s="239"/>
      <c r="K5" s="239"/>
      <c r="L5" s="239"/>
      <c r="M5" s="31"/>
      <c r="N5" s="31"/>
      <c r="O5" s="3"/>
      <c r="P5" s="3"/>
      <c r="AK5" s="77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3"/>
      <c r="BD5" s="13"/>
      <c r="BE5" s="13"/>
      <c r="BF5" s="13"/>
      <c r="BG5" s="13"/>
      <c r="BH5" s="13"/>
      <c r="BI5" s="69"/>
      <c r="BJ5" s="69"/>
      <c r="BL5" s="91"/>
      <c r="BM5" s="3"/>
    </row>
    <row r="6" spans="1:65" ht="19" x14ac:dyDescent="0.2">
      <c r="A6" s="240" t="s">
        <v>9</v>
      </c>
      <c r="B6" s="240"/>
      <c r="C6" s="74" t="s">
        <v>5</v>
      </c>
      <c r="D6" s="237" t="s">
        <v>10</v>
      </c>
      <c r="E6" s="237"/>
      <c r="F6" s="238" t="s">
        <v>5</v>
      </c>
      <c r="G6" s="238"/>
      <c r="H6" s="238"/>
      <c r="I6" s="238"/>
      <c r="J6" s="239"/>
      <c r="K6" s="239"/>
      <c r="L6" s="239"/>
      <c r="M6" s="31"/>
      <c r="N6" s="31"/>
      <c r="O6" s="3"/>
      <c r="P6" s="3"/>
      <c r="AK6" s="77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3"/>
      <c r="BD6" s="13"/>
      <c r="BE6" s="13"/>
      <c r="BF6" s="13"/>
      <c r="BG6" s="13"/>
      <c r="BH6" s="13"/>
      <c r="BI6" s="69"/>
      <c r="BJ6" s="69"/>
      <c r="BL6" s="91"/>
      <c r="BM6" s="3"/>
    </row>
    <row r="7" spans="1:65" ht="90" customHeight="1" x14ac:dyDescent="0.2">
      <c r="A7" s="15" t="s">
        <v>11</v>
      </c>
      <c r="B7" s="15"/>
      <c r="C7" s="15" t="s">
        <v>12</v>
      </c>
      <c r="D7" s="237" t="s">
        <v>422</v>
      </c>
      <c r="E7" s="237"/>
      <c r="F7" s="238" t="s">
        <v>5</v>
      </c>
      <c r="G7" s="238"/>
      <c r="H7" s="238"/>
      <c r="I7" s="238"/>
      <c r="J7" s="239" t="s">
        <v>6</v>
      </c>
      <c r="K7" s="239"/>
      <c r="L7" s="239"/>
      <c r="M7" s="31"/>
      <c r="N7" s="31"/>
      <c r="O7" s="3"/>
      <c r="P7" s="3"/>
      <c r="AK7" s="77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3"/>
      <c r="BD7" s="13"/>
      <c r="BE7" s="13"/>
      <c r="BF7" s="13"/>
      <c r="BG7" s="13"/>
      <c r="BH7" s="13"/>
      <c r="BI7" s="69"/>
      <c r="BJ7" s="69"/>
      <c r="BL7" s="91"/>
      <c r="BM7" s="3"/>
    </row>
    <row r="8" spans="1:65" ht="19" x14ac:dyDescent="0.2">
      <c r="A8" s="240" t="s">
        <v>7</v>
      </c>
      <c r="B8" s="240"/>
      <c r="C8" s="74" t="s">
        <v>5</v>
      </c>
      <c r="D8" s="237" t="s">
        <v>8</v>
      </c>
      <c r="E8" s="237"/>
      <c r="F8" s="238" t="s">
        <v>5</v>
      </c>
      <c r="G8" s="238"/>
      <c r="H8" s="238"/>
      <c r="I8" s="238"/>
      <c r="J8" s="239"/>
      <c r="K8" s="239"/>
      <c r="L8" s="239"/>
      <c r="M8" s="31"/>
      <c r="N8" s="31"/>
      <c r="O8" s="3"/>
      <c r="P8" s="3"/>
      <c r="AK8" s="77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3"/>
      <c r="BD8" s="13"/>
      <c r="BE8" s="13"/>
      <c r="BF8" s="13"/>
      <c r="BG8" s="13"/>
      <c r="BH8" s="13"/>
      <c r="BI8" s="69"/>
      <c r="BJ8" s="69"/>
      <c r="BL8" s="91"/>
      <c r="BM8" s="3"/>
    </row>
    <row r="9" spans="1:65" ht="19" x14ac:dyDescent="0.2">
      <c r="A9" s="240" t="s">
        <v>9</v>
      </c>
      <c r="B9" s="240"/>
      <c r="C9" s="74" t="s">
        <v>5</v>
      </c>
      <c r="D9" s="237" t="s">
        <v>10</v>
      </c>
      <c r="E9" s="237"/>
      <c r="F9" s="238" t="s">
        <v>5</v>
      </c>
      <c r="G9" s="238"/>
      <c r="H9" s="238"/>
      <c r="I9" s="238"/>
      <c r="J9" s="239"/>
      <c r="K9" s="239"/>
      <c r="L9" s="239"/>
      <c r="M9" s="31"/>
      <c r="N9" s="31"/>
      <c r="O9" s="3"/>
      <c r="P9" s="3"/>
      <c r="AK9" s="77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3"/>
      <c r="BD9" s="13"/>
      <c r="BE9" s="13"/>
      <c r="BF9" s="13"/>
      <c r="BG9" s="13"/>
      <c r="BH9" s="13"/>
      <c r="BI9" s="69"/>
      <c r="BJ9" s="69"/>
      <c r="BL9" s="91"/>
      <c r="BM9" s="3"/>
    </row>
    <row r="10" spans="1:65" ht="49.5" customHeight="1" x14ac:dyDescent="0.2">
      <c r="A10" s="2" t="s">
        <v>13</v>
      </c>
      <c r="B10" s="32"/>
      <c r="C10" s="2" t="s">
        <v>14</v>
      </c>
      <c r="D10" s="237" t="s">
        <v>422</v>
      </c>
      <c r="E10" s="237"/>
      <c r="F10" s="238">
        <v>3207685594</v>
      </c>
      <c r="G10" s="238"/>
      <c r="H10" s="238"/>
      <c r="I10" s="238"/>
      <c r="J10" s="239" t="s">
        <v>6</v>
      </c>
      <c r="K10" s="239"/>
      <c r="L10" s="239"/>
      <c r="M10" s="31"/>
      <c r="N10" s="31"/>
      <c r="O10" s="3"/>
      <c r="P10" s="3"/>
      <c r="AK10" s="77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3"/>
      <c r="BD10" s="13"/>
      <c r="BE10" s="13"/>
      <c r="BF10" s="13"/>
      <c r="BG10" s="13"/>
      <c r="BH10" s="13"/>
      <c r="BI10" s="69"/>
      <c r="BJ10" s="69"/>
      <c r="BL10" s="91"/>
      <c r="BM10" s="3"/>
    </row>
    <row r="11" spans="1:65" ht="19" x14ac:dyDescent="0.2">
      <c r="A11" s="240" t="s">
        <v>7</v>
      </c>
      <c r="B11" s="240"/>
      <c r="C11" s="71" t="s">
        <v>15</v>
      </c>
      <c r="D11" s="237" t="s">
        <v>8</v>
      </c>
      <c r="E11" s="237"/>
      <c r="F11" s="238" t="s">
        <v>16</v>
      </c>
      <c r="G11" s="238"/>
      <c r="H11" s="238"/>
      <c r="I11" s="238"/>
      <c r="J11" s="239"/>
      <c r="K11" s="239"/>
      <c r="L11" s="239"/>
      <c r="M11" s="31"/>
      <c r="N11" s="31"/>
      <c r="O11" s="3"/>
      <c r="P11" s="3"/>
      <c r="AK11" s="77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3"/>
      <c r="BD11" s="13"/>
      <c r="BE11" s="13"/>
      <c r="BF11" s="13"/>
      <c r="BG11" s="13"/>
      <c r="BH11" s="13"/>
      <c r="BI11" s="69"/>
      <c r="BJ11" s="69"/>
      <c r="BL11" s="91"/>
      <c r="BM11" s="3"/>
    </row>
    <row r="12" spans="1:65" ht="19" x14ac:dyDescent="0.2">
      <c r="A12" s="240" t="s">
        <v>9</v>
      </c>
      <c r="B12" s="240"/>
      <c r="C12" s="71" t="s">
        <v>17</v>
      </c>
      <c r="D12" s="237" t="s">
        <v>10</v>
      </c>
      <c r="E12" s="237"/>
      <c r="F12" s="238"/>
      <c r="G12" s="238"/>
      <c r="H12" s="238"/>
      <c r="I12" s="238"/>
      <c r="J12" s="239"/>
      <c r="K12" s="239"/>
      <c r="L12" s="239"/>
      <c r="M12" s="31"/>
      <c r="N12" s="31"/>
      <c r="O12" s="3"/>
      <c r="P12" s="3"/>
      <c r="AK12" s="77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3"/>
      <c r="BD12" s="13"/>
      <c r="BE12" s="13"/>
      <c r="BF12" s="13"/>
      <c r="BG12" s="13"/>
      <c r="BH12" s="13"/>
      <c r="BI12" s="69"/>
      <c r="BJ12" s="69"/>
      <c r="BL12" s="91"/>
      <c r="BM12" s="3"/>
    </row>
    <row r="13" spans="1:65" ht="54.75" customHeight="1" x14ac:dyDescent="0.2">
      <c r="A13" s="44" t="s">
        <v>18</v>
      </c>
      <c r="B13" s="41"/>
      <c r="C13" s="44" t="s">
        <v>423</v>
      </c>
      <c r="D13" s="237" t="s">
        <v>422</v>
      </c>
      <c r="E13" s="237"/>
      <c r="F13" s="238">
        <v>313397725</v>
      </c>
      <c r="G13" s="238"/>
      <c r="H13" s="238"/>
      <c r="I13" s="238"/>
      <c r="J13" s="239" t="s">
        <v>6</v>
      </c>
      <c r="K13" s="239"/>
      <c r="L13" s="239"/>
      <c r="M13" s="31"/>
      <c r="N13" s="31"/>
      <c r="O13" s="3"/>
      <c r="P13" s="3"/>
      <c r="AK13" s="77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3"/>
      <c r="BD13" s="13"/>
      <c r="BE13" s="13"/>
      <c r="BF13" s="13"/>
      <c r="BG13" s="13"/>
      <c r="BH13" s="13"/>
      <c r="BI13" s="69"/>
      <c r="BJ13" s="69"/>
      <c r="BL13" s="91"/>
      <c r="BM13" s="3"/>
    </row>
    <row r="14" spans="1:65" ht="19" x14ac:dyDescent="0.2">
      <c r="A14" s="240" t="s">
        <v>7</v>
      </c>
      <c r="B14" s="240"/>
      <c r="C14" s="71" t="s">
        <v>19</v>
      </c>
      <c r="D14" s="237" t="s">
        <v>8</v>
      </c>
      <c r="E14" s="237"/>
      <c r="F14" s="238" t="s">
        <v>20</v>
      </c>
      <c r="G14" s="238"/>
      <c r="H14" s="238"/>
      <c r="I14" s="238"/>
      <c r="J14" s="239"/>
      <c r="K14" s="239"/>
      <c r="L14" s="239"/>
      <c r="M14" s="31"/>
      <c r="N14" s="31"/>
      <c r="O14" s="3"/>
      <c r="P14" s="3"/>
      <c r="AK14" s="77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3"/>
      <c r="BD14" s="13"/>
      <c r="BE14" s="13"/>
      <c r="BF14" s="13"/>
      <c r="BG14" s="13"/>
      <c r="BH14" s="13"/>
      <c r="BI14" s="69"/>
      <c r="BJ14" s="69"/>
      <c r="BL14" s="91"/>
      <c r="BM14" s="3"/>
    </row>
    <row r="15" spans="1:65" ht="40.25" customHeight="1" x14ac:dyDescent="0.2">
      <c r="A15" s="240" t="s">
        <v>9</v>
      </c>
      <c r="B15" s="240"/>
      <c r="C15" s="71" t="s">
        <v>21</v>
      </c>
      <c r="D15" s="237" t="s">
        <v>10</v>
      </c>
      <c r="E15" s="237"/>
      <c r="F15" s="238" t="s">
        <v>22</v>
      </c>
      <c r="G15" s="238"/>
      <c r="H15" s="238"/>
      <c r="I15" s="238"/>
      <c r="J15" s="239"/>
      <c r="K15" s="239"/>
      <c r="L15" s="239"/>
      <c r="M15" s="31"/>
      <c r="N15" s="31"/>
      <c r="O15" s="3"/>
      <c r="P15" s="3"/>
      <c r="AK15" s="77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3"/>
      <c r="BD15" s="13"/>
      <c r="BE15" s="13"/>
      <c r="BF15" s="13"/>
      <c r="BG15" s="13"/>
      <c r="BH15" s="13"/>
      <c r="BI15" s="69"/>
      <c r="BJ15" s="69"/>
      <c r="BL15" s="91"/>
      <c r="BM15" s="3"/>
    </row>
    <row r="16" spans="1:65" ht="52.5" customHeight="1" x14ac:dyDescent="0.2">
      <c r="A16" s="48" t="s">
        <v>23</v>
      </c>
      <c r="B16" s="48"/>
      <c r="C16" s="48" t="s">
        <v>24</v>
      </c>
      <c r="D16" s="237" t="s">
        <v>422</v>
      </c>
      <c r="E16" s="237"/>
      <c r="F16" s="238">
        <v>3163013634</v>
      </c>
      <c r="G16" s="238"/>
      <c r="H16" s="238"/>
      <c r="I16" s="238"/>
      <c r="J16" s="239" t="s">
        <v>6</v>
      </c>
      <c r="K16" s="239"/>
      <c r="L16" s="239"/>
      <c r="M16" s="31"/>
      <c r="N16" s="31"/>
      <c r="O16" s="3"/>
      <c r="P16" s="3"/>
      <c r="AK16" s="86"/>
      <c r="AL16" s="77"/>
      <c r="AM16" s="76"/>
      <c r="AN16" s="77"/>
      <c r="AO16" s="76"/>
      <c r="AP16" s="77"/>
      <c r="AQ16" s="76"/>
      <c r="AR16" s="77"/>
      <c r="AS16" s="76"/>
      <c r="AT16" s="77"/>
      <c r="AU16" s="76"/>
      <c r="AV16" s="77"/>
      <c r="AW16" s="76"/>
      <c r="AX16" s="77"/>
      <c r="AY16" s="76"/>
      <c r="AZ16" s="77"/>
      <c r="BA16" s="76"/>
      <c r="BB16" s="77"/>
      <c r="BC16" s="13"/>
      <c r="BD16" s="13"/>
      <c r="BE16" s="13"/>
      <c r="BF16" s="13"/>
      <c r="BG16" s="13"/>
      <c r="BH16" s="13"/>
      <c r="BI16" s="69"/>
      <c r="BJ16" s="69"/>
      <c r="BL16" s="91"/>
      <c r="BM16" s="3"/>
    </row>
    <row r="17" spans="1:65" ht="40.25" customHeight="1" x14ac:dyDescent="0.2">
      <c r="A17" s="240" t="s">
        <v>7</v>
      </c>
      <c r="B17" s="240"/>
      <c r="C17" s="71" t="s">
        <v>25</v>
      </c>
      <c r="D17" s="237" t="s">
        <v>8</v>
      </c>
      <c r="E17" s="237"/>
      <c r="F17" s="238" t="s">
        <v>26</v>
      </c>
      <c r="G17" s="238"/>
      <c r="H17" s="238"/>
      <c r="I17" s="238"/>
      <c r="J17" s="239"/>
      <c r="K17" s="239"/>
      <c r="L17" s="239"/>
      <c r="M17" s="31"/>
      <c r="N17" s="31"/>
      <c r="O17" s="3"/>
      <c r="P17" s="3"/>
      <c r="AK17" s="86"/>
      <c r="AL17" s="77"/>
      <c r="AM17" s="76"/>
      <c r="AN17" s="77"/>
      <c r="AO17" s="76"/>
      <c r="AP17" s="77"/>
      <c r="AQ17" s="76"/>
      <c r="AR17" s="77"/>
      <c r="AS17" s="76"/>
      <c r="AT17" s="77"/>
      <c r="AU17" s="76"/>
      <c r="AV17" s="77"/>
      <c r="AW17" s="76"/>
      <c r="AX17" s="77"/>
      <c r="AY17" s="76"/>
      <c r="AZ17" s="77"/>
      <c r="BA17" s="76"/>
      <c r="BB17" s="77"/>
      <c r="BC17" s="13"/>
      <c r="BD17" s="13"/>
      <c r="BE17" s="13"/>
      <c r="BF17" s="13"/>
      <c r="BG17" s="13"/>
      <c r="BH17" s="13"/>
      <c r="BI17" s="69"/>
      <c r="BJ17" s="69"/>
      <c r="BL17" s="91"/>
      <c r="BM17" s="3"/>
    </row>
    <row r="18" spans="1:65" ht="40.25" customHeight="1" x14ac:dyDescent="0.2">
      <c r="A18" s="240" t="s">
        <v>9</v>
      </c>
      <c r="B18" s="240"/>
      <c r="C18" s="71" t="s">
        <v>27</v>
      </c>
      <c r="D18" s="237" t="s">
        <v>10</v>
      </c>
      <c r="E18" s="237"/>
      <c r="F18" s="238" t="s">
        <v>28</v>
      </c>
      <c r="G18" s="238"/>
      <c r="H18" s="238"/>
      <c r="I18" s="238"/>
      <c r="J18" s="239"/>
      <c r="K18" s="239"/>
      <c r="L18" s="239"/>
      <c r="M18" s="31"/>
      <c r="N18" s="31"/>
      <c r="O18" s="3"/>
      <c r="P18" s="3"/>
      <c r="AK18" s="86"/>
      <c r="AL18" s="77"/>
      <c r="AM18" s="76"/>
      <c r="AN18" s="77"/>
      <c r="AO18" s="76"/>
      <c r="AP18" s="77"/>
      <c r="AQ18" s="76"/>
      <c r="AR18" s="77"/>
      <c r="AS18" s="76"/>
      <c r="AT18" s="77"/>
      <c r="AU18" s="76"/>
      <c r="AV18" s="77"/>
      <c r="AW18" s="76"/>
      <c r="AX18" s="77"/>
      <c r="AY18" s="76"/>
      <c r="AZ18" s="77"/>
      <c r="BA18" s="76"/>
      <c r="BB18" s="77"/>
      <c r="BC18" s="13"/>
      <c r="BD18" s="13"/>
      <c r="BE18" s="13"/>
      <c r="BF18" s="13"/>
      <c r="BG18" s="13"/>
      <c r="BH18" s="13"/>
      <c r="BI18" s="69"/>
      <c r="BJ18" s="69"/>
      <c r="BL18" s="91"/>
      <c r="BM18" s="3"/>
    </row>
    <row r="19" spans="1:65" ht="50.25" customHeight="1" x14ac:dyDescent="0.2">
      <c r="A19" s="49" t="s">
        <v>29</v>
      </c>
      <c r="B19" s="49"/>
      <c r="C19" s="49" t="s">
        <v>424</v>
      </c>
      <c r="D19" s="237" t="s">
        <v>422</v>
      </c>
      <c r="E19" s="237"/>
      <c r="F19" s="238">
        <v>3118688318</v>
      </c>
      <c r="G19" s="238"/>
      <c r="H19" s="238"/>
      <c r="I19" s="238"/>
      <c r="J19" s="239" t="s">
        <v>6</v>
      </c>
      <c r="K19" s="239"/>
      <c r="L19" s="239"/>
      <c r="M19" s="31"/>
      <c r="N19" s="31"/>
      <c r="O19" s="3"/>
      <c r="P19" s="3"/>
      <c r="AK19" s="86"/>
      <c r="AL19" s="77"/>
      <c r="AM19" s="76"/>
      <c r="AN19" s="77"/>
      <c r="AO19" s="76"/>
      <c r="AP19" s="77"/>
      <c r="AQ19" s="76"/>
      <c r="AR19" s="77"/>
      <c r="AS19" s="76"/>
      <c r="AT19" s="77"/>
      <c r="AU19" s="76"/>
      <c r="AV19" s="77"/>
      <c r="AW19" s="76"/>
      <c r="AX19" s="77"/>
      <c r="AY19" s="76"/>
      <c r="AZ19" s="77"/>
      <c r="BA19" s="76"/>
      <c r="BB19" s="77"/>
      <c r="BC19" s="13"/>
      <c r="BD19" s="13"/>
      <c r="BE19" s="13"/>
      <c r="BF19" s="13"/>
      <c r="BG19" s="13"/>
      <c r="BH19" s="13"/>
      <c r="BI19" s="69"/>
      <c r="BJ19" s="69"/>
      <c r="BL19" s="91"/>
      <c r="BM19" s="3"/>
    </row>
    <row r="20" spans="1:65" ht="40.25" customHeight="1" x14ac:dyDescent="0.2">
      <c r="A20" s="240" t="s">
        <v>7</v>
      </c>
      <c r="B20" s="240"/>
      <c r="C20" s="71" t="s">
        <v>30</v>
      </c>
      <c r="D20" s="237" t="s">
        <v>8</v>
      </c>
      <c r="E20" s="237"/>
      <c r="F20" s="238" t="s">
        <v>31</v>
      </c>
      <c r="G20" s="238"/>
      <c r="H20" s="238"/>
      <c r="I20" s="238"/>
      <c r="J20" s="239"/>
      <c r="K20" s="239"/>
      <c r="L20" s="239"/>
      <c r="M20" s="31"/>
      <c r="N20" s="31"/>
      <c r="O20" s="3"/>
      <c r="P20" s="3"/>
      <c r="AK20" s="86"/>
      <c r="AL20" s="77"/>
      <c r="AM20" s="76"/>
      <c r="AN20" s="77"/>
      <c r="AO20" s="76"/>
      <c r="AP20" s="77"/>
      <c r="AQ20" s="76"/>
      <c r="AR20" s="77"/>
      <c r="AS20" s="76"/>
      <c r="AT20" s="77"/>
      <c r="AU20" s="76"/>
      <c r="AV20" s="77"/>
      <c r="AW20" s="76"/>
      <c r="AX20" s="77"/>
      <c r="AY20" s="76"/>
      <c r="AZ20" s="77"/>
      <c r="BA20" s="76"/>
      <c r="BB20" s="77"/>
      <c r="BC20" s="13"/>
      <c r="BD20" s="13"/>
      <c r="BE20" s="13"/>
      <c r="BF20" s="13"/>
      <c r="BG20" s="13"/>
      <c r="BH20" s="13"/>
      <c r="BI20" s="69"/>
      <c r="BJ20" s="69"/>
      <c r="BL20" s="91"/>
      <c r="BM20" s="3"/>
    </row>
    <row r="21" spans="1:65" ht="40.25" customHeight="1" x14ac:dyDescent="0.2">
      <c r="A21" s="240" t="s">
        <v>9</v>
      </c>
      <c r="B21" s="240"/>
      <c r="C21" s="71" t="s">
        <v>32</v>
      </c>
      <c r="D21" s="237" t="s">
        <v>10</v>
      </c>
      <c r="E21" s="237"/>
      <c r="F21" s="238" t="s">
        <v>33</v>
      </c>
      <c r="G21" s="238"/>
      <c r="H21" s="238"/>
      <c r="I21" s="238"/>
      <c r="J21" s="239"/>
      <c r="K21" s="239"/>
      <c r="L21" s="239"/>
      <c r="M21" s="31"/>
      <c r="N21" s="31"/>
      <c r="O21" s="3"/>
      <c r="P21" s="3"/>
      <c r="AK21" s="86"/>
      <c r="AL21" s="77"/>
      <c r="AM21" s="76"/>
      <c r="AN21" s="77"/>
      <c r="AO21" s="76"/>
      <c r="AP21" s="77"/>
      <c r="AQ21" s="76"/>
      <c r="AR21" s="77"/>
      <c r="AS21" s="76"/>
      <c r="AT21" s="77"/>
      <c r="AU21" s="76"/>
      <c r="AV21" s="77"/>
      <c r="AW21" s="76"/>
      <c r="AX21" s="77"/>
      <c r="AY21" s="76"/>
      <c r="AZ21" s="77"/>
      <c r="BA21" s="76"/>
      <c r="BB21" s="77"/>
      <c r="BC21" s="13"/>
      <c r="BD21" s="13"/>
      <c r="BE21" s="13"/>
      <c r="BF21" s="13"/>
      <c r="BG21" s="13"/>
      <c r="BH21" s="13"/>
      <c r="BI21" s="69"/>
      <c r="BJ21" s="69"/>
      <c r="BL21" s="91"/>
      <c r="BM21" s="3"/>
    </row>
    <row r="22" spans="1:65" ht="57.75" customHeight="1" x14ac:dyDescent="0.2">
      <c r="A22" s="50" t="s">
        <v>34</v>
      </c>
      <c r="B22" s="50"/>
      <c r="C22" s="50" t="s">
        <v>35</v>
      </c>
      <c r="D22" s="237" t="s">
        <v>422</v>
      </c>
      <c r="E22" s="237"/>
      <c r="F22" s="238">
        <v>18000123010</v>
      </c>
      <c r="G22" s="238"/>
      <c r="H22" s="238"/>
      <c r="I22" s="238"/>
      <c r="J22" s="239" t="s">
        <v>6</v>
      </c>
      <c r="K22" s="239"/>
      <c r="L22" s="239"/>
      <c r="M22" s="31"/>
      <c r="N22" s="31"/>
      <c r="O22" s="3"/>
      <c r="P22" s="3"/>
      <c r="AK22" s="86"/>
      <c r="AL22" s="77"/>
      <c r="AM22" s="76"/>
      <c r="AN22" s="77"/>
      <c r="AO22" s="76"/>
      <c r="AP22" s="77"/>
      <c r="AQ22" s="76"/>
      <c r="AR22" s="77"/>
      <c r="AS22" s="76"/>
      <c r="AT22" s="77"/>
      <c r="AU22" s="76"/>
      <c r="AV22" s="77"/>
      <c r="AW22" s="76"/>
      <c r="AX22" s="77"/>
      <c r="AY22" s="76"/>
      <c r="AZ22" s="77"/>
      <c r="BA22" s="76"/>
      <c r="BB22" s="77"/>
      <c r="BC22" s="13"/>
      <c r="BD22" s="13"/>
      <c r="BE22" s="13"/>
      <c r="BF22" s="13"/>
      <c r="BG22" s="13"/>
      <c r="BH22" s="13"/>
      <c r="BI22" s="69"/>
      <c r="BJ22" s="69"/>
      <c r="BL22" s="91"/>
      <c r="BM22" s="3"/>
    </row>
    <row r="23" spans="1:65" ht="40.25" customHeight="1" x14ac:dyDescent="0.2">
      <c r="A23" s="240" t="s">
        <v>7</v>
      </c>
      <c r="B23" s="240"/>
      <c r="C23" s="71" t="s">
        <v>36</v>
      </c>
      <c r="D23" s="237" t="s">
        <v>8</v>
      </c>
      <c r="E23" s="237"/>
      <c r="F23" s="238" t="s">
        <v>37</v>
      </c>
      <c r="G23" s="238"/>
      <c r="H23" s="238"/>
      <c r="I23" s="238"/>
      <c r="J23" s="239"/>
      <c r="K23" s="239"/>
      <c r="L23" s="239"/>
      <c r="M23" s="31"/>
      <c r="N23" s="31"/>
      <c r="O23" s="3"/>
      <c r="P23" s="3"/>
      <c r="AK23" s="86"/>
      <c r="AL23" s="77"/>
      <c r="AM23" s="76"/>
      <c r="AN23" s="77"/>
      <c r="AO23" s="76"/>
      <c r="AP23" s="77"/>
      <c r="AQ23" s="76"/>
      <c r="AR23" s="77"/>
      <c r="AS23" s="76"/>
      <c r="AT23" s="77"/>
      <c r="AU23" s="76"/>
      <c r="AV23" s="77"/>
      <c r="AW23" s="76"/>
      <c r="AX23" s="77"/>
      <c r="AY23" s="76"/>
      <c r="AZ23" s="77"/>
      <c r="BA23" s="76"/>
      <c r="BB23" s="77"/>
      <c r="BC23" s="13"/>
      <c r="BD23" s="13"/>
      <c r="BE23" s="13"/>
      <c r="BF23" s="13"/>
      <c r="BG23" s="13"/>
      <c r="BH23" s="13"/>
      <c r="BI23" s="69"/>
      <c r="BJ23" s="69"/>
      <c r="BL23" s="91"/>
      <c r="BM23" s="3"/>
    </row>
    <row r="24" spans="1:65" ht="40.25" customHeight="1" x14ac:dyDescent="0.2">
      <c r="A24" s="240" t="s">
        <v>9</v>
      </c>
      <c r="B24" s="240"/>
      <c r="C24" s="71" t="s">
        <v>38</v>
      </c>
      <c r="D24" s="237" t="s">
        <v>10</v>
      </c>
      <c r="E24" s="237"/>
      <c r="F24" s="238" t="s">
        <v>39</v>
      </c>
      <c r="G24" s="238"/>
      <c r="H24" s="238"/>
      <c r="I24" s="238"/>
      <c r="J24" s="239"/>
      <c r="K24" s="239"/>
      <c r="L24" s="239"/>
      <c r="M24" s="81"/>
      <c r="N24" s="81"/>
      <c r="O24" s="82"/>
      <c r="P24" s="82"/>
      <c r="Q24" s="83"/>
      <c r="R24" s="83"/>
      <c r="S24" s="84"/>
      <c r="T24" s="85"/>
      <c r="U24" s="84"/>
      <c r="AK24" s="86"/>
      <c r="AL24" s="77"/>
      <c r="AM24" s="76"/>
      <c r="AN24" s="77"/>
      <c r="AO24" s="76"/>
      <c r="AP24" s="77"/>
      <c r="AQ24" s="76"/>
      <c r="AR24" s="77"/>
      <c r="AS24" s="76"/>
      <c r="AT24" s="77"/>
      <c r="AU24" s="76"/>
      <c r="AV24" s="77"/>
      <c r="AW24" s="76"/>
      <c r="AX24" s="77"/>
      <c r="AY24" s="76"/>
      <c r="AZ24" s="77"/>
      <c r="BA24" s="76"/>
      <c r="BB24" s="77"/>
      <c r="BC24" s="13"/>
      <c r="BD24" s="13"/>
      <c r="BE24" s="13"/>
      <c r="BF24" s="13"/>
      <c r="BG24" s="13"/>
      <c r="BH24" s="13"/>
      <c r="BI24" s="69"/>
      <c r="BJ24" s="69"/>
      <c r="BL24" s="91"/>
      <c r="BM24" s="3"/>
    </row>
    <row r="25" spans="1:65" ht="54" customHeight="1" x14ac:dyDescent="0.2">
      <c r="A25" s="51" t="s">
        <v>40</v>
      </c>
      <c r="B25" s="78"/>
      <c r="C25" s="78" t="s">
        <v>41</v>
      </c>
      <c r="D25" s="237" t="s">
        <v>4</v>
      </c>
      <c r="E25" s="237"/>
      <c r="F25" s="238">
        <v>3164341805</v>
      </c>
      <c r="G25" s="238"/>
      <c r="H25" s="238"/>
      <c r="I25" s="238"/>
      <c r="J25" s="239" t="s">
        <v>6</v>
      </c>
      <c r="K25" s="239"/>
      <c r="L25" s="239"/>
      <c r="M25" s="75"/>
      <c r="N25" s="75"/>
      <c r="O25" s="14"/>
      <c r="P25" s="14"/>
      <c r="Q25" s="10"/>
      <c r="R25" s="10"/>
      <c r="S25" s="76"/>
      <c r="T25" s="77"/>
      <c r="U25" s="76"/>
      <c r="V25" s="85"/>
      <c r="W25" s="84"/>
      <c r="X25" s="85"/>
      <c r="Y25" s="84"/>
      <c r="Z25" s="85"/>
      <c r="AA25" s="84"/>
      <c r="AB25" s="85"/>
      <c r="AC25" s="84"/>
      <c r="AD25" s="85"/>
      <c r="AE25" s="84"/>
      <c r="AF25" s="85"/>
      <c r="AG25" s="84"/>
      <c r="AH25" s="85"/>
      <c r="AI25" s="84"/>
      <c r="AJ25" s="85"/>
      <c r="AK25" s="76"/>
      <c r="AL25" s="77"/>
      <c r="AM25" s="76"/>
      <c r="AN25" s="77"/>
      <c r="AO25" s="76"/>
      <c r="AP25" s="77"/>
      <c r="AQ25" s="76"/>
      <c r="AR25" s="77"/>
      <c r="AS25" s="76"/>
      <c r="AT25" s="77"/>
      <c r="AU25" s="76"/>
      <c r="AV25" s="77"/>
      <c r="AW25" s="76"/>
      <c r="AX25" s="77"/>
      <c r="AY25" s="76"/>
      <c r="AZ25" s="77"/>
      <c r="BA25" s="76"/>
      <c r="BB25" s="77"/>
      <c r="BC25" s="13"/>
      <c r="BD25" s="13"/>
      <c r="BE25" s="13"/>
      <c r="BF25" s="13"/>
      <c r="BG25" s="13"/>
      <c r="BH25" s="13"/>
      <c r="BI25" s="69"/>
      <c r="BJ25" s="69"/>
      <c r="BL25" s="91"/>
      <c r="BM25" s="3"/>
    </row>
    <row r="26" spans="1:65" ht="40.25" customHeight="1" x14ac:dyDescent="0.2">
      <c r="A26" s="240" t="s">
        <v>7</v>
      </c>
      <c r="B26" s="240"/>
      <c r="C26" s="71" t="s">
        <v>42</v>
      </c>
      <c r="D26" s="237" t="s">
        <v>8</v>
      </c>
      <c r="E26" s="237"/>
      <c r="F26" s="238" t="s">
        <v>43</v>
      </c>
      <c r="G26" s="238"/>
      <c r="H26" s="238"/>
      <c r="I26" s="238"/>
      <c r="J26" s="239"/>
      <c r="K26" s="239"/>
      <c r="L26" s="239"/>
      <c r="M26" s="75"/>
      <c r="N26" s="75"/>
      <c r="O26" s="14"/>
      <c r="P26" s="14"/>
      <c r="Q26" s="10"/>
      <c r="R26" s="10"/>
      <c r="S26" s="76"/>
      <c r="T26" s="77"/>
      <c r="U26" s="76"/>
      <c r="V26" s="77"/>
      <c r="W26" s="76"/>
      <c r="X26" s="77"/>
      <c r="Y26" s="76"/>
      <c r="Z26" s="77"/>
      <c r="AA26" s="76"/>
      <c r="AB26" s="77"/>
      <c r="AC26" s="76"/>
      <c r="AD26" s="77"/>
      <c r="AE26" s="76"/>
      <c r="AF26" s="77"/>
      <c r="AG26" s="76"/>
      <c r="AH26" s="77"/>
      <c r="AI26" s="76"/>
      <c r="AJ26" s="77"/>
      <c r="AK26" s="76"/>
      <c r="AL26" s="77"/>
      <c r="AM26" s="76"/>
      <c r="AN26" s="77"/>
      <c r="AO26" s="76"/>
      <c r="AP26" s="77"/>
      <c r="AQ26" s="76"/>
      <c r="AR26" s="77"/>
      <c r="AS26" s="76"/>
      <c r="AT26" s="77"/>
      <c r="AU26" s="76"/>
      <c r="AV26" s="77"/>
      <c r="AW26" s="76"/>
      <c r="AX26" s="77"/>
      <c r="AY26" s="76"/>
      <c r="AZ26" s="77"/>
      <c r="BA26" s="76"/>
      <c r="BB26" s="77"/>
      <c r="BC26" s="13"/>
      <c r="BD26" s="13"/>
      <c r="BE26" s="13"/>
      <c r="BF26" s="13"/>
      <c r="BG26" s="13"/>
      <c r="BH26" s="13"/>
      <c r="BI26" s="69"/>
      <c r="BJ26" s="69"/>
      <c r="BL26" s="91"/>
      <c r="BM26" s="3"/>
    </row>
    <row r="27" spans="1:65" ht="40.25" customHeight="1" x14ac:dyDescent="0.2">
      <c r="A27" s="240" t="s">
        <v>9</v>
      </c>
      <c r="B27" s="240"/>
      <c r="C27" s="71" t="s">
        <v>21</v>
      </c>
      <c r="D27" s="237" t="s">
        <v>10</v>
      </c>
      <c r="E27" s="237"/>
      <c r="F27" s="238"/>
      <c r="G27" s="238"/>
      <c r="H27" s="238"/>
      <c r="I27" s="238"/>
      <c r="J27" s="239"/>
      <c r="K27" s="239"/>
      <c r="L27" s="239"/>
      <c r="M27" s="75"/>
      <c r="N27" s="75"/>
      <c r="O27" s="14"/>
      <c r="P27" s="14"/>
      <c r="Q27" s="10"/>
      <c r="R27" s="10"/>
      <c r="S27" s="76"/>
      <c r="T27" s="77"/>
      <c r="U27" s="76"/>
      <c r="V27" s="77"/>
      <c r="W27" s="76"/>
      <c r="X27" s="77"/>
      <c r="Y27" s="76"/>
      <c r="Z27" s="77"/>
      <c r="AA27" s="76"/>
      <c r="AB27" s="77"/>
      <c r="AC27" s="76"/>
      <c r="AD27" s="77"/>
      <c r="AE27" s="76"/>
      <c r="AF27" s="77"/>
      <c r="AG27" s="76"/>
      <c r="AH27" s="77"/>
      <c r="AI27" s="76"/>
      <c r="AJ27" s="77"/>
      <c r="AK27" s="76"/>
      <c r="AL27" s="77"/>
      <c r="AM27" s="76"/>
      <c r="AN27" s="77"/>
      <c r="AO27" s="76"/>
      <c r="AP27" s="77"/>
      <c r="AQ27" s="76"/>
      <c r="AR27" s="77"/>
      <c r="AS27" s="76"/>
      <c r="AT27" s="77"/>
      <c r="AU27" s="76"/>
      <c r="AV27" s="77"/>
      <c r="AW27" s="76"/>
      <c r="AX27" s="77"/>
      <c r="AY27" s="76"/>
      <c r="AZ27" s="77"/>
      <c r="BA27" s="76"/>
      <c r="BB27" s="77"/>
      <c r="BC27" s="13"/>
      <c r="BD27" s="13"/>
      <c r="BE27" s="13"/>
      <c r="BF27" s="13"/>
      <c r="BG27" s="13"/>
      <c r="BH27" s="13"/>
      <c r="BI27" s="69"/>
      <c r="BJ27" s="69"/>
      <c r="BL27" s="91"/>
      <c r="BM27" s="3"/>
    </row>
    <row r="28" spans="1:65" ht="55.5" customHeight="1" x14ac:dyDescent="0.2">
      <c r="A28" s="53" t="s">
        <v>44</v>
      </c>
      <c r="B28" s="79"/>
      <c r="C28" s="53" t="s">
        <v>45</v>
      </c>
      <c r="D28" s="237" t="s">
        <v>4</v>
      </c>
      <c r="E28" s="237"/>
      <c r="F28" s="238">
        <v>3007652945</v>
      </c>
      <c r="G28" s="238"/>
      <c r="H28" s="238"/>
      <c r="I28" s="238"/>
      <c r="J28" s="239" t="s">
        <v>6</v>
      </c>
      <c r="K28" s="239"/>
      <c r="L28" s="239"/>
      <c r="M28" s="75"/>
      <c r="N28" s="75"/>
      <c r="O28" s="14"/>
      <c r="P28" s="14"/>
      <c r="Q28" s="10"/>
      <c r="R28" s="10"/>
      <c r="S28" s="76"/>
      <c r="T28" s="77"/>
      <c r="U28" s="76"/>
      <c r="V28" s="77"/>
      <c r="W28" s="76"/>
      <c r="X28" s="77"/>
      <c r="Y28" s="76"/>
      <c r="Z28" s="77"/>
      <c r="AA28" s="76"/>
      <c r="AB28" s="77"/>
      <c r="AC28" s="76"/>
      <c r="AD28" s="77"/>
      <c r="AE28" s="76"/>
      <c r="AF28" s="77"/>
      <c r="AG28" s="76"/>
      <c r="AH28" s="77"/>
      <c r="AI28" s="76"/>
      <c r="AJ28" s="77"/>
      <c r="AK28" s="76"/>
      <c r="AL28" s="77"/>
      <c r="AM28" s="76"/>
      <c r="AN28" s="77"/>
      <c r="AO28" s="76"/>
      <c r="AP28" s="77"/>
      <c r="AQ28" s="76"/>
      <c r="AR28" s="77"/>
      <c r="AS28" s="76"/>
      <c r="AT28" s="77"/>
      <c r="AU28" s="76"/>
      <c r="AV28" s="77"/>
      <c r="AW28" s="76"/>
      <c r="AX28" s="77"/>
      <c r="AY28" s="76"/>
      <c r="AZ28" s="77"/>
      <c r="BA28" s="76"/>
      <c r="BB28" s="77"/>
      <c r="BC28" s="13"/>
      <c r="BD28" s="13"/>
      <c r="BE28" s="13"/>
      <c r="BF28" s="13"/>
      <c r="BG28" s="13"/>
      <c r="BH28" s="13"/>
      <c r="BI28" s="69"/>
      <c r="BJ28" s="69"/>
      <c r="BL28" s="91"/>
      <c r="BM28" s="3"/>
    </row>
    <row r="29" spans="1:65" ht="40.25" customHeight="1" x14ac:dyDescent="0.2">
      <c r="A29" s="240" t="s">
        <v>7</v>
      </c>
      <c r="B29" s="240"/>
      <c r="C29" s="71" t="s">
        <v>46</v>
      </c>
      <c r="D29" s="237" t="s">
        <v>8</v>
      </c>
      <c r="E29" s="237"/>
      <c r="F29" s="238" t="s">
        <v>47</v>
      </c>
      <c r="G29" s="238"/>
      <c r="H29" s="238"/>
      <c r="I29" s="238"/>
      <c r="J29" s="239"/>
      <c r="K29" s="239"/>
      <c r="L29" s="239"/>
      <c r="M29" s="75"/>
      <c r="N29" s="75"/>
      <c r="O29" s="14"/>
      <c r="P29" s="14"/>
      <c r="Q29" s="10"/>
      <c r="R29" s="10"/>
      <c r="S29" s="76"/>
      <c r="T29" s="77"/>
      <c r="U29" s="76"/>
      <c r="V29" s="77"/>
      <c r="W29" s="76"/>
      <c r="X29" s="77"/>
      <c r="Y29" s="76"/>
      <c r="Z29" s="77"/>
      <c r="AA29" s="76"/>
      <c r="AB29" s="77"/>
      <c r="AC29" s="76"/>
      <c r="AD29" s="77"/>
      <c r="AE29" s="76"/>
      <c r="AF29" s="77"/>
      <c r="AG29" s="76"/>
      <c r="AH29" s="77"/>
      <c r="AI29" s="76"/>
      <c r="AJ29" s="77"/>
      <c r="AK29" s="76"/>
      <c r="AL29" s="77"/>
      <c r="AM29" s="76"/>
      <c r="AN29" s="77"/>
      <c r="AO29" s="76"/>
      <c r="AP29" s="77"/>
      <c r="AQ29" s="76"/>
      <c r="AR29" s="77"/>
      <c r="AS29" s="76"/>
      <c r="AT29" s="77"/>
      <c r="AU29" s="76"/>
      <c r="AV29" s="77"/>
      <c r="AW29" s="76"/>
      <c r="AX29" s="77"/>
      <c r="AY29" s="76"/>
      <c r="AZ29" s="77"/>
      <c r="BA29" s="76"/>
      <c r="BB29" s="77"/>
      <c r="BC29" s="13"/>
      <c r="BD29" s="13"/>
      <c r="BE29" s="13"/>
      <c r="BF29" s="13"/>
      <c r="BG29" s="13"/>
      <c r="BH29" s="13"/>
      <c r="BI29" s="69"/>
      <c r="BJ29" s="69"/>
      <c r="BL29" s="91"/>
      <c r="BM29" s="3"/>
    </row>
    <row r="30" spans="1:65" ht="40.25" customHeight="1" x14ac:dyDescent="0.2">
      <c r="A30" s="240" t="s">
        <v>9</v>
      </c>
      <c r="B30" s="240"/>
      <c r="C30" s="71"/>
      <c r="D30" s="237" t="s">
        <v>10</v>
      </c>
      <c r="E30" s="237"/>
      <c r="F30" s="238"/>
      <c r="G30" s="238"/>
      <c r="H30" s="238"/>
      <c r="I30" s="238"/>
      <c r="J30" s="239"/>
      <c r="K30" s="239"/>
      <c r="L30" s="239"/>
      <c r="M30" s="75"/>
      <c r="N30" s="75"/>
      <c r="O30" s="14"/>
      <c r="P30" s="14"/>
      <c r="Q30" s="10"/>
      <c r="R30" s="10"/>
      <c r="S30" s="76"/>
      <c r="T30" s="77"/>
      <c r="U30" s="76"/>
      <c r="V30" s="77"/>
      <c r="W30" s="76"/>
      <c r="X30" s="77"/>
      <c r="Y30" s="76"/>
      <c r="Z30" s="77"/>
      <c r="AA30" s="76"/>
      <c r="AB30" s="77"/>
      <c r="AC30" s="76"/>
      <c r="AD30" s="77"/>
      <c r="AE30" s="76"/>
      <c r="AF30" s="77"/>
      <c r="AG30" s="76"/>
      <c r="AH30" s="77"/>
      <c r="AI30" s="76"/>
      <c r="AJ30" s="77"/>
      <c r="AK30" s="76"/>
      <c r="AL30" s="77"/>
      <c r="AM30" s="76"/>
      <c r="AN30" s="77"/>
      <c r="AO30" s="76"/>
      <c r="AP30" s="77"/>
      <c r="AQ30" s="76"/>
      <c r="AR30" s="77"/>
      <c r="AS30" s="76"/>
      <c r="AT30" s="77"/>
      <c r="AU30" s="76"/>
      <c r="AV30" s="77"/>
      <c r="AW30" s="76"/>
      <c r="AX30" s="77"/>
      <c r="AY30" s="76"/>
      <c r="AZ30" s="77"/>
      <c r="BA30" s="76"/>
      <c r="BB30" s="77"/>
      <c r="BC30" s="13"/>
      <c r="BD30" s="13"/>
      <c r="BE30" s="13"/>
      <c r="BF30" s="13"/>
      <c r="BG30" s="13"/>
      <c r="BH30" s="13"/>
      <c r="BI30" s="69"/>
      <c r="BJ30" s="69"/>
      <c r="BL30" s="91"/>
      <c r="BM30" s="3"/>
    </row>
    <row r="31" spans="1:65" ht="54.75" customHeight="1" x14ac:dyDescent="0.2">
      <c r="A31" s="54" t="s">
        <v>48</v>
      </c>
      <c r="B31" s="80"/>
      <c r="C31" s="54" t="s">
        <v>49</v>
      </c>
      <c r="D31" s="237" t="s">
        <v>4</v>
      </c>
      <c r="E31" s="237"/>
      <c r="F31" s="238">
        <v>3104458899</v>
      </c>
      <c r="G31" s="238"/>
      <c r="H31" s="238"/>
      <c r="I31" s="238"/>
      <c r="J31" s="239" t="s">
        <v>6</v>
      </c>
      <c r="K31" s="239"/>
      <c r="L31" s="239"/>
      <c r="M31" s="75"/>
      <c r="N31" s="75"/>
      <c r="O31" s="14"/>
      <c r="P31" s="14"/>
      <c r="Q31" s="10"/>
      <c r="R31" s="10"/>
      <c r="S31" s="76"/>
      <c r="T31" s="77"/>
      <c r="U31" s="76"/>
      <c r="V31" s="77"/>
      <c r="W31" s="76"/>
      <c r="X31" s="77"/>
      <c r="Y31" s="76"/>
      <c r="Z31" s="77"/>
      <c r="AA31" s="76"/>
      <c r="AB31" s="77"/>
      <c r="AC31" s="76"/>
      <c r="AD31" s="77"/>
      <c r="AE31" s="76"/>
      <c r="AF31" s="77"/>
      <c r="AG31" s="76"/>
      <c r="AH31" s="77"/>
      <c r="AI31" s="76"/>
      <c r="AJ31" s="77"/>
      <c r="AK31" s="76"/>
      <c r="AL31" s="77"/>
      <c r="AM31" s="76"/>
      <c r="AN31" s="77"/>
      <c r="AO31" s="76"/>
      <c r="AP31" s="77"/>
      <c r="AQ31" s="76"/>
      <c r="AR31" s="77"/>
      <c r="AS31" s="76"/>
      <c r="AT31" s="77"/>
      <c r="AU31" s="76"/>
      <c r="AV31" s="77"/>
      <c r="AW31" s="76"/>
      <c r="AX31" s="77"/>
      <c r="AY31" s="76"/>
      <c r="AZ31" s="77"/>
      <c r="BA31" s="76"/>
      <c r="BB31" s="77"/>
      <c r="BC31" s="13"/>
      <c r="BD31" s="13"/>
      <c r="BE31" s="13"/>
      <c r="BF31" s="13"/>
      <c r="BG31" s="13"/>
      <c r="BH31" s="13"/>
      <c r="BI31" s="69"/>
      <c r="BJ31" s="69"/>
      <c r="BL31" s="91"/>
      <c r="BM31" s="3"/>
    </row>
    <row r="32" spans="1:65" ht="40.25" customHeight="1" x14ac:dyDescent="0.2">
      <c r="A32" s="240" t="s">
        <v>7</v>
      </c>
      <c r="B32" s="240"/>
      <c r="C32" s="71" t="s">
        <v>50</v>
      </c>
      <c r="D32" s="237" t="s">
        <v>8</v>
      </c>
      <c r="E32" s="237"/>
      <c r="F32" s="238"/>
      <c r="G32" s="238"/>
      <c r="H32" s="238"/>
      <c r="I32" s="238"/>
      <c r="J32" s="239"/>
      <c r="K32" s="239"/>
      <c r="L32" s="239"/>
      <c r="M32" s="75"/>
      <c r="N32" s="75"/>
      <c r="O32" s="14"/>
      <c r="P32" s="14"/>
      <c r="Q32" s="10"/>
      <c r="R32" s="10"/>
      <c r="S32" s="76"/>
      <c r="T32" s="77"/>
      <c r="U32" s="76"/>
      <c r="V32" s="77"/>
      <c r="W32" s="76"/>
      <c r="X32" s="77"/>
      <c r="Y32" s="76"/>
      <c r="Z32" s="77"/>
      <c r="AA32" s="76"/>
      <c r="AB32" s="77"/>
      <c r="AC32" s="76"/>
      <c r="AD32" s="77"/>
      <c r="AE32" s="76"/>
      <c r="AF32" s="77"/>
      <c r="AG32" s="76"/>
      <c r="AH32" s="77"/>
      <c r="AI32" s="76"/>
      <c r="AJ32" s="77"/>
      <c r="AK32" s="76"/>
      <c r="AL32" s="77"/>
      <c r="AM32" s="76"/>
      <c r="AN32" s="77"/>
      <c r="AO32" s="76"/>
      <c r="AP32" s="77"/>
      <c r="AQ32" s="76"/>
      <c r="AR32" s="77"/>
      <c r="AS32" s="76"/>
      <c r="AT32" s="77"/>
      <c r="AU32" s="76"/>
      <c r="AV32" s="77"/>
      <c r="AW32" s="76"/>
      <c r="AX32" s="77"/>
      <c r="AY32" s="76"/>
      <c r="AZ32" s="77"/>
      <c r="BA32" s="76"/>
      <c r="BB32" s="77"/>
      <c r="BC32" s="13"/>
      <c r="BD32" s="13"/>
      <c r="BE32" s="13"/>
      <c r="BF32" s="13"/>
      <c r="BG32" s="13"/>
      <c r="BH32" s="13"/>
      <c r="BI32" s="69"/>
      <c r="BJ32" s="69"/>
      <c r="BL32" s="91"/>
      <c r="BM32" s="3"/>
    </row>
    <row r="33" spans="1:65" ht="40.25" customHeight="1" x14ac:dyDescent="0.2">
      <c r="A33" s="240" t="s">
        <v>9</v>
      </c>
      <c r="B33" s="240"/>
      <c r="C33" s="71" t="s">
        <v>51</v>
      </c>
      <c r="D33" s="237" t="s">
        <v>10</v>
      </c>
      <c r="E33" s="237"/>
      <c r="F33" s="238"/>
      <c r="G33" s="238"/>
      <c r="H33" s="238"/>
      <c r="I33" s="238"/>
      <c r="J33" s="239"/>
      <c r="K33" s="239"/>
      <c r="L33" s="239"/>
      <c r="M33" s="75"/>
      <c r="N33" s="75"/>
      <c r="O33" s="14"/>
      <c r="P33" s="14"/>
      <c r="Q33" s="10"/>
      <c r="R33" s="10"/>
      <c r="S33" s="76"/>
      <c r="T33" s="77"/>
      <c r="U33" s="76"/>
      <c r="V33" s="77"/>
      <c r="W33" s="76"/>
      <c r="X33" s="77"/>
      <c r="Y33" s="76"/>
      <c r="Z33" s="77"/>
      <c r="AA33" s="76"/>
      <c r="AB33" s="77"/>
      <c r="AC33" s="76"/>
      <c r="AD33" s="77"/>
      <c r="AE33" s="76"/>
      <c r="AF33" s="77"/>
      <c r="AG33" s="76"/>
      <c r="AH33" s="77"/>
      <c r="AI33" s="76"/>
      <c r="AJ33" s="77"/>
      <c r="AK33" s="76"/>
      <c r="AL33" s="77"/>
      <c r="AM33" s="76"/>
      <c r="AN33" s="77"/>
      <c r="AO33" s="76"/>
      <c r="AP33" s="77"/>
      <c r="AQ33" s="76"/>
      <c r="AR33" s="77"/>
      <c r="AS33" s="76"/>
      <c r="AT33" s="77"/>
      <c r="AU33" s="76"/>
      <c r="AV33" s="77"/>
      <c r="AW33" s="76"/>
      <c r="AX33" s="77"/>
      <c r="AY33" s="76"/>
      <c r="AZ33" s="77"/>
      <c r="BA33" s="76"/>
      <c r="BB33" s="77"/>
      <c r="BC33" s="13"/>
      <c r="BD33" s="13"/>
      <c r="BE33" s="13"/>
      <c r="BF33" s="13"/>
      <c r="BG33" s="13"/>
      <c r="BH33" s="13"/>
      <c r="BI33" s="69"/>
      <c r="BJ33" s="69"/>
      <c r="BL33" s="91"/>
      <c r="BM33" s="3"/>
    </row>
    <row r="34" spans="1:65" ht="51.75" customHeight="1" x14ac:dyDescent="0.2">
      <c r="A34" s="56" t="s">
        <v>52</v>
      </c>
      <c r="B34" s="56"/>
      <c r="C34" s="56" t="s">
        <v>53</v>
      </c>
      <c r="D34" s="237" t="s">
        <v>4</v>
      </c>
      <c r="E34" s="237"/>
      <c r="F34" s="238">
        <v>3102229900</v>
      </c>
      <c r="G34" s="238"/>
      <c r="H34" s="238"/>
      <c r="I34" s="238"/>
      <c r="J34" s="239" t="s">
        <v>6</v>
      </c>
      <c r="K34" s="239"/>
      <c r="L34" s="239"/>
      <c r="M34" s="75"/>
      <c r="N34" s="75"/>
      <c r="O34" s="14"/>
      <c r="P34" s="14"/>
      <c r="Q34" s="10"/>
      <c r="R34" s="10"/>
      <c r="S34" s="76"/>
      <c r="T34" s="77"/>
      <c r="U34" s="76"/>
      <c r="V34" s="77"/>
      <c r="W34" s="76"/>
      <c r="X34" s="77"/>
      <c r="Y34" s="76"/>
      <c r="Z34" s="77"/>
      <c r="AA34" s="76"/>
      <c r="AB34" s="77"/>
      <c r="AC34" s="76"/>
      <c r="AD34" s="77"/>
      <c r="AE34" s="76"/>
      <c r="AF34" s="77"/>
      <c r="AG34" s="76"/>
      <c r="AH34" s="77"/>
      <c r="AI34" s="76"/>
      <c r="AJ34" s="77"/>
      <c r="AK34" s="76"/>
      <c r="AL34" s="77"/>
      <c r="AM34" s="76"/>
      <c r="AN34" s="77"/>
      <c r="AO34" s="76"/>
      <c r="AP34" s="77"/>
      <c r="AQ34" s="76"/>
      <c r="AR34" s="77"/>
      <c r="AS34" s="76"/>
      <c r="AT34" s="77"/>
      <c r="AU34" s="76"/>
      <c r="AV34" s="77"/>
      <c r="AW34" s="76"/>
      <c r="AX34" s="77"/>
      <c r="AY34" s="76"/>
      <c r="AZ34" s="77"/>
      <c r="BA34" s="76"/>
      <c r="BB34" s="77"/>
      <c r="BC34" s="13"/>
      <c r="BD34" s="13"/>
      <c r="BE34" s="13"/>
      <c r="BF34" s="13"/>
      <c r="BG34" s="13"/>
      <c r="BH34" s="13"/>
      <c r="BI34" s="69"/>
      <c r="BJ34" s="69"/>
      <c r="BL34" s="91"/>
      <c r="BM34" s="3"/>
    </row>
    <row r="35" spans="1:65" ht="40.25" customHeight="1" x14ac:dyDescent="0.2">
      <c r="A35" s="240" t="s">
        <v>7</v>
      </c>
      <c r="B35" s="240"/>
      <c r="C35" s="71" t="s">
        <v>54</v>
      </c>
      <c r="D35" s="237" t="s">
        <v>8</v>
      </c>
      <c r="E35" s="237"/>
      <c r="F35" s="238" t="s">
        <v>55</v>
      </c>
      <c r="G35" s="238"/>
      <c r="H35" s="238"/>
      <c r="I35" s="238"/>
      <c r="J35" s="239"/>
      <c r="K35" s="239"/>
      <c r="L35" s="239"/>
      <c r="M35" s="75"/>
      <c r="N35" s="75"/>
      <c r="O35" s="14"/>
      <c r="P35" s="14"/>
      <c r="Q35" s="10"/>
      <c r="R35" s="10"/>
      <c r="S35" s="76"/>
      <c r="T35" s="77"/>
      <c r="U35" s="76"/>
      <c r="V35" s="77"/>
      <c r="W35" s="76"/>
      <c r="X35" s="77"/>
      <c r="Y35" s="76"/>
      <c r="Z35" s="77"/>
      <c r="AA35" s="76"/>
      <c r="AB35" s="77"/>
      <c r="AC35" s="76"/>
      <c r="AD35" s="77"/>
      <c r="AE35" s="76"/>
      <c r="AF35" s="77"/>
      <c r="AG35" s="76"/>
      <c r="AH35" s="77"/>
      <c r="AI35" s="76"/>
      <c r="AJ35" s="77"/>
      <c r="AK35" s="76"/>
      <c r="AL35" s="77"/>
      <c r="AM35" s="76"/>
      <c r="AN35" s="77"/>
      <c r="AO35" s="76"/>
      <c r="AP35" s="77"/>
      <c r="AQ35" s="76"/>
      <c r="AR35" s="77"/>
      <c r="AS35" s="76"/>
      <c r="AT35" s="77"/>
      <c r="AU35" s="76"/>
      <c r="AV35" s="77"/>
      <c r="AW35" s="76"/>
      <c r="AX35" s="77"/>
      <c r="AY35" s="76"/>
      <c r="AZ35" s="77"/>
      <c r="BA35" s="76"/>
      <c r="BB35" s="77"/>
      <c r="BC35" s="13"/>
      <c r="BD35" s="13"/>
      <c r="BE35" s="13"/>
      <c r="BF35" s="13"/>
      <c r="BG35" s="13"/>
      <c r="BH35" s="13"/>
      <c r="BI35" s="69"/>
      <c r="BJ35" s="69"/>
      <c r="BL35" s="91"/>
      <c r="BM35" s="3"/>
    </row>
    <row r="36" spans="1:65" ht="40.25" customHeight="1" x14ac:dyDescent="0.2">
      <c r="A36" s="240" t="s">
        <v>9</v>
      </c>
      <c r="B36" s="240"/>
      <c r="C36" s="71" t="s">
        <v>56</v>
      </c>
      <c r="D36" s="237" t="s">
        <v>10</v>
      </c>
      <c r="E36" s="237"/>
      <c r="F36" s="238" t="s">
        <v>57</v>
      </c>
      <c r="G36" s="238"/>
      <c r="H36" s="238"/>
      <c r="I36" s="238"/>
      <c r="J36" s="239"/>
      <c r="K36" s="239"/>
      <c r="L36" s="239"/>
      <c r="M36" s="75"/>
      <c r="N36" s="75"/>
      <c r="O36" s="14"/>
      <c r="P36" s="14"/>
      <c r="Q36" s="10"/>
      <c r="R36" s="10"/>
      <c r="S36" s="76"/>
      <c r="T36" s="77"/>
      <c r="U36" s="76"/>
      <c r="V36" s="77"/>
      <c r="W36" s="76"/>
      <c r="X36" s="77"/>
      <c r="Y36" s="76"/>
      <c r="Z36" s="77"/>
      <c r="AA36" s="76"/>
      <c r="AB36" s="77"/>
      <c r="AC36" s="76"/>
      <c r="AD36" s="77"/>
      <c r="AE36" s="76"/>
      <c r="AF36" s="77"/>
      <c r="AG36" s="76"/>
      <c r="AH36" s="77"/>
      <c r="AI36" s="76"/>
      <c r="AJ36" s="77"/>
      <c r="AK36" s="76"/>
      <c r="AL36" s="77"/>
      <c r="AM36" s="76"/>
      <c r="AN36" s="77"/>
      <c r="AO36" s="76"/>
      <c r="AP36" s="77"/>
      <c r="AQ36" s="76"/>
      <c r="AR36" s="77"/>
      <c r="AS36" s="76"/>
      <c r="AT36" s="77"/>
      <c r="AU36" s="76"/>
      <c r="AV36" s="77"/>
      <c r="AW36" s="76"/>
      <c r="AX36" s="77"/>
      <c r="AY36" s="76"/>
      <c r="AZ36" s="77"/>
      <c r="BA36" s="76"/>
      <c r="BB36" s="77"/>
      <c r="BC36" s="13"/>
      <c r="BD36" s="13"/>
      <c r="BE36" s="13"/>
      <c r="BF36" s="13"/>
      <c r="BG36" s="13"/>
      <c r="BH36" s="13"/>
      <c r="BI36" s="69"/>
      <c r="BJ36" s="69"/>
      <c r="BL36" s="91"/>
      <c r="BM36" s="3"/>
    </row>
    <row r="37" spans="1:65" ht="57" customHeight="1" x14ac:dyDescent="0.2">
      <c r="A37" s="57" t="s">
        <v>58</v>
      </c>
      <c r="B37" s="57"/>
      <c r="C37" s="57" t="s">
        <v>59</v>
      </c>
      <c r="D37" s="237" t="s">
        <v>4</v>
      </c>
      <c r="E37" s="237"/>
      <c r="F37" s="238">
        <v>3118362422</v>
      </c>
      <c r="G37" s="238"/>
      <c r="H37" s="238"/>
      <c r="I37" s="238"/>
      <c r="J37" s="239" t="s">
        <v>6</v>
      </c>
      <c r="K37" s="239"/>
      <c r="L37" s="239"/>
      <c r="M37" s="75"/>
      <c r="N37" s="75"/>
      <c r="O37" s="14"/>
      <c r="P37" s="14"/>
      <c r="Q37" s="10"/>
      <c r="R37" s="10"/>
      <c r="S37" s="76"/>
      <c r="T37" s="77"/>
      <c r="U37" s="76"/>
      <c r="V37" s="77"/>
      <c r="W37" s="76"/>
      <c r="X37" s="77"/>
      <c r="Y37" s="76"/>
      <c r="Z37" s="77"/>
      <c r="AA37" s="76"/>
      <c r="AB37" s="77"/>
      <c r="AC37" s="76"/>
      <c r="AD37" s="77"/>
      <c r="AE37" s="76"/>
      <c r="AF37" s="77"/>
      <c r="AG37" s="76"/>
      <c r="AH37" s="77"/>
      <c r="AI37" s="76"/>
      <c r="AJ37" s="77"/>
      <c r="AK37" s="76"/>
      <c r="AL37" s="77"/>
      <c r="AM37" s="76"/>
      <c r="AN37" s="77"/>
      <c r="AO37" s="76"/>
      <c r="AP37" s="77"/>
      <c r="AQ37" s="76"/>
      <c r="AR37" s="77"/>
      <c r="AS37" s="76"/>
      <c r="AT37" s="77"/>
      <c r="AU37" s="76"/>
      <c r="AV37" s="77"/>
      <c r="AW37" s="76"/>
      <c r="AX37" s="77"/>
      <c r="AY37" s="76"/>
      <c r="AZ37" s="77"/>
      <c r="BA37" s="76"/>
      <c r="BB37" s="77"/>
      <c r="BC37" s="13"/>
      <c r="BD37" s="13"/>
      <c r="BE37" s="13"/>
      <c r="BF37" s="13"/>
      <c r="BG37" s="13"/>
      <c r="BH37" s="13"/>
      <c r="BI37" s="69"/>
      <c r="BJ37" s="69"/>
      <c r="BL37" s="91"/>
      <c r="BM37" s="3"/>
    </row>
    <row r="38" spans="1:65" ht="40.25" customHeight="1" x14ac:dyDescent="0.2">
      <c r="A38" s="240" t="s">
        <v>7</v>
      </c>
      <c r="B38" s="240"/>
      <c r="C38" s="71" t="s">
        <v>60</v>
      </c>
      <c r="D38" s="237" t="s">
        <v>8</v>
      </c>
      <c r="E38" s="237"/>
      <c r="F38" s="238" t="s">
        <v>61</v>
      </c>
      <c r="G38" s="238"/>
      <c r="H38" s="238"/>
      <c r="I38" s="238"/>
      <c r="J38" s="239"/>
      <c r="K38" s="239"/>
      <c r="L38" s="239"/>
      <c r="M38" s="75"/>
      <c r="N38" s="75"/>
      <c r="O38" s="14"/>
      <c r="P38" s="14"/>
      <c r="Q38" s="10"/>
      <c r="R38" s="10"/>
      <c r="S38" s="76"/>
      <c r="T38" s="77"/>
      <c r="U38" s="76"/>
      <c r="V38" s="77"/>
      <c r="W38" s="76"/>
      <c r="X38" s="77"/>
      <c r="Y38" s="76"/>
      <c r="Z38" s="77"/>
      <c r="AA38" s="76"/>
      <c r="AB38" s="77"/>
      <c r="AC38" s="76"/>
      <c r="AD38" s="77"/>
      <c r="AE38" s="76"/>
      <c r="AF38" s="77"/>
      <c r="AG38" s="76"/>
      <c r="AH38" s="77"/>
      <c r="AI38" s="76"/>
      <c r="AJ38" s="77"/>
      <c r="AK38" s="76"/>
      <c r="AL38" s="77"/>
      <c r="AM38" s="76"/>
      <c r="AN38" s="77"/>
      <c r="AO38" s="76"/>
      <c r="AP38" s="77"/>
      <c r="AQ38" s="76"/>
      <c r="AR38" s="77"/>
      <c r="AS38" s="76"/>
      <c r="AT38" s="77"/>
      <c r="AU38" s="76"/>
      <c r="AV38" s="77"/>
      <c r="AW38" s="76"/>
      <c r="AX38" s="77"/>
      <c r="AY38" s="76"/>
      <c r="AZ38" s="77"/>
      <c r="BA38" s="76"/>
      <c r="BB38" s="77"/>
      <c r="BC38" s="13"/>
      <c r="BD38" s="13"/>
      <c r="BE38" s="13"/>
      <c r="BF38" s="13"/>
      <c r="BG38" s="13"/>
      <c r="BH38" s="13"/>
      <c r="BI38" s="69"/>
      <c r="BJ38" s="69"/>
      <c r="BL38" s="91"/>
      <c r="BM38" s="3"/>
    </row>
    <row r="39" spans="1:65" ht="40.25" customHeight="1" x14ac:dyDescent="0.2">
      <c r="A39" s="240" t="s">
        <v>9</v>
      </c>
      <c r="B39" s="240"/>
      <c r="C39" s="71" t="s">
        <v>62</v>
      </c>
      <c r="D39" s="237" t="s">
        <v>10</v>
      </c>
      <c r="E39" s="237"/>
      <c r="F39" s="238"/>
      <c r="G39" s="238"/>
      <c r="H39" s="238"/>
      <c r="I39" s="238"/>
      <c r="J39" s="239"/>
      <c r="K39" s="239"/>
      <c r="L39" s="239"/>
      <c r="M39" s="75"/>
      <c r="N39" s="75"/>
      <c r="O39" s="14"/>
      <c r="P39" s="14"/>
      <c r="Q39" s="10"/>
      <c r="R39" s="10"/>
      <c r="S39" s="76"/>
      <c r="T39" s="77"/>
      <c r="U39" s="76"/>
      <c r="V39" s="77"/>
      <c r="W39" s="76"/>
      <c r="X39" s="77"/>
      <c r="Y39" s="76"/>
      <c r="Z39" s="77"/>
      <c r="AA39" s="76"/>
      <c r="AB39" s="77"/>
      <c r="AC39" s="76"/>
      <c r="AD39" s="77"/>
      <c r="AE39" s="76"/>
      <c r="AF39" s="77"/>
      <c r="AG39" s="76"/>
      <c r="AH39" s="77"/>
      <c r="AI39" s="76"/>
      <c r="AJ39" s="77"/>
      <c r="AK39" s="76"/>
      <c r="AL39" s="77"/>
      <c r="AM39" s="76"/>
      <c r="AN39" s="77"/>
      <c r="AO39" s="76"/>
      <c r="AP39" s="77"/>
      <c r="AQ39" s="76"/>
      <c r="AR39" s="77"/>
      <c r="AS39" s="76"/>
      <c r="AT39" s="77"/>
      <c r="AU39" s="76"/>
      <c r="AV39" s="77"/>
      <c r="AW39" s="76"/>
      <c r="AX39" s="77"/>
      <c r="AY39" s="76"/>
      <c r="AZ39" s="77"/>
      <c r="BA39" s="76"/>
      <c r="BB39" s="77"/>
      <c r="BC39" s="13"/>
      <c r="BD39" s="13"/>
      <c r="BE39" s="13"/>
      <c r="BF39" s="13"/>
      <c r="BG39" s="13"/>
      <c r="BH39" s="13"/>
      <c r="BI39" s="69"/>
      <c r="BJ39" s="69"/>
      <c r="BL39" s="91"/>
      <c r="BM39" s="3"/>
    </row>
    <row r="40" spans="1:65" ht="51.75" customHeight="1" x14ac:dyDescent="0.2">
      <c r="A40" s="58" t="s">
        <v>63</v>
      </c>
      <c r="B40" s="58"/>
      <c r="C40" s="58" t="s">
        <v>64</v>
      </c>
      <c r="D40" s="237" t="s">
        <v>4</v>
      </c>
      <c r="E40" s="237"/>
      <c r="F40" s="238">
        <v>3204850638</v>
      </c>
      <c r="G40" s="238"/>
      <c r="H40" s="238"/>
      <c r="I40" s="238"/>
      <c r="J40" s="239" t="s">
        <v>6</v>
      </c>
      <c r="K40" s="239"/>
      <c r="L40" s="239"/>
      <c r="M40" s="75"/>
      <c r="N40" s="75"/>
      <c r="O40" s="14"/>
      <c r="P40" s="14"/>
      <c r="Q40" s="10"/>
      <c r="R40" s="10"/>
      <c r="S40" s="76"/>
      <c r="T40" s="77"/>
      <c r="U40" s="76"/>
      <c r="V40" s="77"/>
      <c r="W40" s="76"/>
      <c r="X40" s="77"/>
      <c r="Y40" s="76"/>
      <c r="Z40" s="77"/>
      <c r="AA40" s="76"/>
      <c r="AB40" s="77"/>
      <c r="AC40" s="76"/>
      <c r="AD40" s="77"/>
      <c r="AE40" s="76"/>
      <c r="AF40" s="77"/>
      <c r="AG40" s="76"/>
      <c r="AH40" s="77"/>
      <c r="AI40" s="76"/>
      <c r="AJ40" s="77"/>
      <c r="AK40" s="76"/>
      <c r="AL40" s="77"/>
      <c r="AM40" s="76"/>
      <c r="AN40" s="77"/>
      <c r="AO40" s="76"/>
      <c r="AP40" s="77"/>
      <c r="AQ40" s="76"/>
      <c r="AR40" s="77"/>
      <c r="AS40" s="76"/>
      <c r="AT40" s="77"/>
      <c r="AU40" s="76"/>
      <c r="AV40" s="77"/>
      <c r="AW40" s="76"/>
      <c r="AX40" s="77"/>
      <c r="AY40" s="76"/>
      <c r="AZ40" s="77"/>
      <c r="BA40" s="76"/>
      <c r="BB40" s="77"/>
      <c r="BC40" s="13"/>
      <c r="BD40" s="13"/>
      <c r="BE40" s="13"/>
      <c r="BF40" s="13"/>
      <c r="BG40" s="13"/>
      <c r="BH40" s="13"/>
      <c r="BI40" s="69"/>
      <c r="BJ40" s="69"/>
      <c r="BL40" s="91"/>
      <c r="BM40" s="3"/>
    </row>
    <row r="41" spans="1:65" ht="40.25" customHeight="1" x14ac:dyDescent="0.2">
      <c r="A41" s="240" t="s">
        <v>7</v>
      </c>
      <c r="B41" s="240"/>
      <c r="C41" s="71" t="s">
        <v>65</v>
      </c>
      <c r="D41" s="237" t="s">
        <v>8</v>
      </c>
      <c r="E41" s="237"/>
      <c r="F41" s="238" t="s">
        <v>66</v>
      </c>
      <c r="G41" s="238"/>
      <c r="H41" s="238"/>
      <c r="I41" s="238"/>
      <c r="J41" s="239"/>
      <c r="K41" s="239"/>
      <c r="L41" s="239"/>
      <c r="M41" s="75"/>
      <c r="N41" s="75"/>
      <c r="O41" s="14"/>
      <c r="P41" s="14"/>
      <c r="Q41" s="10"/>
      <c r="R41" s="10"/>
      <c r="S41" s="76"/>
      <c r="T41" s="77"/>
      <c r="U41" s="76"/>
      <c r="V41" s="77"/>
      <c r="W41" s="76"/>
      <c r="X41" s="77"/>
      <c r="Y41" s="76"/>
      <c r="Z41" s="77"/>
      <c r="AA41" s="76"/>
      <c r="AB41" s="77"/>
      <c r="AC41" s="76"/>
      <c r="AD41" s="77"/>
      <c r="AE41" s="76"/>
      <c r="AF41" s="77"/>
      <c r="AG41" s="76"/>
      <c r="AH41" s="77"/>
      <c r="AI41" s="76"/>
      <c r="AJ41" s="77"/>
      <c r="AK41" s="76"/>
      <c r="AL41" s="77"/>
      <c r="AM41" s="76"/>
      <c r="AN41" s="77"/>
      <c r="AO41" s="76"/>
      <c r="AP41" s="77"/>
      <c r="AQ41" s="76"/>
      <c r="AR41" s="77"/>
      <c r="AS41" s="76"/>
      <c r="AT41" s="77"/>
      <c r="AU41" s="76"/>
      <c r="AV41" s="77"/>
      <c r="AW41" s="76"/>
      <c r="AX41" s="77"/>
      <c r="AY41" s="76"/>
      <c r="AZ41" s="77"/>
      <c r="BA41" s="76"/>
      <c r="BB41" s="77"/>
      <c r="BC41" s="13"/>
      <c r="BD41" s="13"/>
      <c r="BE41" s="13"/>
      <c r="BF41" s="13"/>
      <c r="BG41" s="13"/>
      <c r="BH41" s="13"/>
      <c r="BI41" s="69"/>
      <c r="BJ41" s="69"/>
      <c r="BL41" s="91"/>
      <c r="BM41" s="3"/>
    </row>
    <row r="42" spans="1:65" ht="40.25" customHeight="1" x14ac:dyDescent="0.2">
      <c r="A42" s="240" t="s">
        <v>9</v>
      </c>
      <c r="B42" s="240"/>
      <c r="C42" s="71" t="s">
        <v>67</v>
      </c>
      <c r="D42" s="237" t="s">
        <v>10</v>
      </c>
      <c r="E42" s="237"/>
      <c r="F42" s="238"/>
      <c r="G42" s="238"/>
      <c r="H42" s="238"/>
      <c r="I42" s="238"/>
      <c r="J42" s="239"/>
      <c r="K42" s="239"/>
      <c r="L42" s="239"/>
      <c r="M42" s="75"/>
      <c r="N42" s="75"/>
      <c r="O42" s="14"/>
      <c r="P42" s="14"/>
      <c r="Q42" s="10"/>
      <c r="R42" s="10"/>
      <c r="S42" s="76"/>
      <c r="T42" s="77"/>
      <c r="U42" s="76"/>
      <c r="V42" s="77"/>
      <c r="W42" s="76"/>
      <c r="X42" s="77"/>
      <c r="Y42" s="76"/>
      <c r="Z42" s="77"/>
      <c r="AA42" s="76"/>
      <c r="AB42" s="77"/>
      <c r="AC42" s="76"/>
      <c r="AD42" s="77"/>
      <c r="AE42" s="76"/>
      <c r="AF42" s="77"/>
      <c r="AG42" s="76"/>
      <c r="AH42" s="77"/>
      <c r="AI42" s="76"/>
      <c r="AJ42" s="77"/>
      <c r="AK42" s="76"/>
      <c r="AL42" s="77"/>
      <c r="AM42" s="76"/>
      <c r="AN42" s="77"/>
      <c r="AO42" s="76"/>
      <c r="AP42" s="77"/>
      <c r="AQ42" s="76"/>
      <c r="AR42" s="77"/>
      <c r="AS42" s="76"/>
      <c r="AT42" s="77"/>
      <c r="AU42" s="76"/>
      <c r="AV42" s="77"/>
      <c r="AW42" s="76"/>
      <c r="AX42" s="77"/>
      <c r="AY42" s="76"/>
      <c r="AZ42" s="77"/>
      <c r="BA42" s="76"/>
      <c r="BB42" s="77"/>
      <c r="BC42" s="13"/>
      <c r="BD42" s="13"/>
      <c r="BE42" s="13"/>
      <c r="BF42" s="13"/>
      <c r="BG42" s="13"/>
      <c r="BH42" s="13"/>
      <c r="BI42" s="69"/>
      <c r="BJ42" s="69"/>
      <c r="BL42" s="91"/>
      <c r="BM42" s="3"/>
    </row>
    <row r="43" spans="1:65" ht="54.75" customHeight="1" x14ac:dyDescent="0.2">
      <c r="A43" s="60" t="s">
        <v>68</v>
      </c>
      <c r="B43" s="60"/>
      <c r="C43" s="60" t="s">
        <v>69</v>
      </c>
      <c r="D43" s="237" t="s">
        <v>4</v>
      </c>
      <c r="E43" s="237"/>
      <c r="F43" s="238">
        <v>3182635629</v>
      </c>
      <c r="G43" s="238"/>
      <c r="H43" s="238"/>
      <c r="I43" s="238"/>
      <c r="J43" s="239" t="s">
        <v>6</v>
      </c>
      <c r="K43" s="239"/>
      <c r="L43" s="239"/>
      <c r="M43" s="75"/>
      <c r="N43" s="75"/>
      <c r="O43" s="14"/>
      <c r="P43" s="14"/>
      <c r="Q43" s="10"/>
      <c r="R43" s="10"/>
      <c r="S43" s="76"/>
      <c r="T43" s="77"/>
      <c r="U43" s="76"/>
      <c r="V43" s="77"/>
      <c r="W43" s="76"/>
      <c r="X43" s="77"/>
      <c r="Y43" s="76"/>
      <c r="Z43" s="77"/>
      <c r="AA43" s="76"/>
      <c r="AB43" s="77"/>
      <c r="AC43" s="76"/>
      <c r="AD43" s="77"/>
      <c r="AE43" s="76"/>
      <c r="AF43" s="77"/>
      <c r="AG43" s="76"/>
      <c r="AH43" s="77"/>
      <c r="AI43" s="76"/>
      <c r="AJ43" s="77"/>
      <c r="AK43" s="76"/>
      <c r="AL43" s="77"/>
      <c r="AM43" s="76"/>
      <c r="AN43" s="77"/>
      <c r="AO43" s="76"/>
      <c r="AP43" s="77"/>
      <c r="AQ43" s="76"/>
      <c r="AR43" s="77"/>
      <c r="AS43" s="76"/>
      <c r="AT43" s="77"/>
      <c r="AU43" s="76"/>
      <c r="AV43" s="77"/>
      <c r="AW43" s="76"/>
      <c r="AX43" s="77"/>
      <c r="AY43" s="76"/>
      <c r="AZ43" s="77"/>
      <c r="BA43" s="76"/>
      <c r="BB43" s="77"/>
      <c r="BC43" s="13"/>
      <c r="BD43" s="13"/>
      <c r="BE43" s="13"/>
      <c r="BF43" s="13"/>
      <c r="BG43" s="13"/>
      <c r="BH43" s="13"/>
      <c r="BI43" s="69"/>
      <c r="BJ43" s="69"/>
      <c r="BL43" s="91"/>
      <c r="BM43" s="3"/>
    </row>
    <row r="44" spans="1:65" ht="40.25" customHeight="1" x14ac:dyDescent="0.2">
      <c r="A44" s="240" t="s">
        <v>7</v>
      </c>
      <c r="B44" s="240"/>
      <c r="C44" s="71" t="s">
        <v>70</v>
      </c>
      <c r="D44" s="237" t="s">
        <v>8</v>
      </c>
      <c r="E44" s="237"/>
      <c r="F44" s="238" t="s">
        <v>71</v>
      </c>
      <c r="G44" s="238"/>
      <c r="H44" s="238"/>
      <c r="I44" s="238"/>
      <c r="J44" s="239"/>
      <c r="K44" s="239"/>
      <c r="L44" s="239"/>
      <c r="M44" s="75"/>
      <c r="N44" s="75"/>
      <c r="O44" s="14"/>
      <c r="P44" s="14"/>
      <c r="Q44" s="10"/>
      <c r="R44" s="10"/>
      <c r="S44" s="76"/>
      <c r="T44" s="77"/>
      <c r="U44" s="76"/>
      <c r="V44" s="77"/>
      <c r="W44" s="76"/>
      <c r="X44" s="77"/>
      <c r="Y44" s="76"/>
      <c r="Z44" s="77"/>
      <c r="AA44" s="76"/>
      <c r="AB44" s="77"/>
      <c r="AC44" s="76"/>
      <c r="AD44" s="77"/>
      <c r="AE44" s="76"/>
      <c r="AF44" s="77"/>
      <c r="AG44" s="76"/>
      <c r="AH44" s="77"/>
      <c r="AI44" s="76"/>
      <c r="AJ44" s="77"/>
      <c r="AK44" s="76"/>
      <c r="AL44" s="77"/>
      <c r="AM44" s="76"/>
      <c r="AN44" s="77"/>
      <c r="AO44" s="76"/>
      <c r="AP44" s="77"/>
      <c r="AQ44" s="76"/>
      <c r="AR44" s="77"/>
      <c r="AS44" s="76"/>
      <c r="AT44" s="77"/>
      <c r="AU44" s="76"/>
      <c r="AV44" s="77"/>
      <c r="AW44" s="76"/>
      <c r="AX44" s="77"/>
      <c r="AY44" s="76"/>
      <c r="AZ44" s="77"/>
      <c r="BA44" s="76"/>
      <c r="BB44" s="77"/>
      <c r="BC44" s="13"/>
      <c r="BD44" s="13"/>
      <c r="BE44" s="13"/>
      <c r="BF44" s="13"/>
      <c r="BG44" s="13"/>
      <c r="BH44" s="13"/>
      <c r="BI44" s="69"/>
      <c r="BJ44" s="69"/>
      <c r="BL44" s="91"/>
      <c r="BM44" s="3"/>
    </row>
    <row r="45" spans="1:65" ht="40.25" customHeight="1" x14ac:dyDescent="0.2">
      <c r="A45" s="240" t="s">
        <v>9</v>
      </c>
      <c r="B45" s="240"/>
      <c r="C45" s="71" t="s">
        <v>72</v>
      </c>
      <c r="D45" s="237" t="s">
        <v>10</v>
      </c>
      <c r="E45" s="237"/>
      <c r="F45" s="238"/>
      <c r="G45" s="238"/>
      <c r="H45" s="238"/>
      <c r="I45" s="238"/>
      <c r="J45" s="239"/>
      <c r="K45" s="239"/>
      <c r="L45" s="239"/>
      <c r="M45" s="75"/>
      <c r="N45" s="75"/>
      <c r="O45" s="14"/>
      <c r="P45" s="14"/>
      <c r="Q45" s="10"/>
      <c r="R45" s="10"/>
      <c r="S45" s="76"/>
      <c r="T45" s="77"/>
      <c r="U45" s="76"/>
      <c r="V45" s="77"/>
      <c r="W45" s="76"/>
      <c r="X45" s="77"/>
      <c r="Y45" s="76"/>
      <c r="Z45" s="77"/>
      <c r="AA45" s="76"/>
      <c r="AB45" s="77"/>
      <c r="AC45" s="76"/>
      <c r="AD45" s="77"/>
      <c r="AE45" s="76"/>
      <c r="AF45" s="77"/>
      <c r="AG45" s="76"/>
      <c r="AH45" s="77"/>
      <c r="AI45" s="76"/>
      <c r="AJ45" s="77"/>
      <c r="AK45" s="76"/>
      <c r="AL45" s="77"/>
      <c r="AM45" s="76"/>
      <c r="AN45" s="77"/>
      <c r="AO45" s="76"/>
      <c r="AP45" s="77"/>
      <c r="AQ45" s="76"/>
      <c r="AR45" s="77"/>
      <c r="AS45" s="76"/>
      <c r="AT45" s="77"/>
      <c r="AU45" s="76"/>
      <c r="AV45" s="77"/>
      <c r="AW45" s="76"/>
      <c r="AX45" s="77"/>
      <c r="AY45" s="76"/>
      <c r="AZ45" s="77"/>
      <c r="BA45" s="76"/>
      <c r="BB45" s="77"/>
      <c r="BC45" s="13"/>
      <c r="BD45" s="13"/>
      <c r="BE45" s="13"/>
      <c r="BF45" s="13"/>
      <c r="BG45" s="13"/>
      <c r="BH45" s="13"/>
      <c r="BI45" s="69"/>
      <c r="BJ45" s="69"/>
      <c r="BL45" s="91"/>
      <c r="BM45" s="3"/>
    </row>
    <row r="46" spans="1:65" ht="52.5" customHeight="1" x14ac:dyDescent="0.2">
      <c r="A46" s="59" t="s">
        <v>73</v>
      </c>
      <c r="B46" s="59"/>
      <c r="C46" s="59" t="s">
        <v>75</v>
      </c>
      <c r="D46" s="237" t="s">
        <v>4</v>
      </c>
      <c r="E46" s="237"/>
      <c r="F46" s="238">
        <v>6016602915</v>
      </c>
      <c r="G46" s="238"/>
      <c r="H46" s="238"/>
      <c r="I46" s="238"/>
      <c r="J46" s="239" t="s">
        <v>6</v>
      </c>
      <c r="K46" s="239"/>
      <c r="L46" s="239"/>
      <c r="M46" s="75"/>
      <c r="N46" s="75"/>
      <c r="O46" s="14"/>
      <c r="P46" s="14"/>
      <c r="Q46" s="10"/>
      <c r="R46" s="10"/>
      <c r="S46" s="76"/>
      <c r="T46" s="77"/>
      <c r="U46" s="76"/>
      <c r="V46" s="77"/>
      <c r="W46" s="76"/>
      <c r="X46" s="77"/>
      <c r="Y46" s="76"/>
      <c r="Z46" s="77"/>
      <c r="AA46" s="76"/>
      <c r="AB46" s="77"/>
      <c r="AC46" s="76"/>
      <c r="AD46" s="77"/>
      <c r="AE46" s="76"/>
      <c r="AF46" s="77"/>
      <c r="AG46" s="76"/>
      <c r="AH46" s="77"/>
      <c r="AI46" s="76"/>
      <c r="AJ46" s="77"/>
      <c r="AK46" s="76"/>
      <c r="AL46" s="77"/>
      <c r="AM46" s="76"/>
      <c r="AN46" s="77"/>
      <c r="AO46" s="76"/>
      <c r="AP46" s="77"/>
      <c r="AQ46" s="76"/>
      <c r="AR46" s="77"/>
      <c r="AS46" s="76"/>
      <c r="AT46" s="77"/>
      <c r="AU46" s="76"/>
      <c r="AV46" s="77"/>
      <c r="AW46" s="76"/>
      <c r="AX46" s="77"/>
      <c r="AY46" s="76"/>
      <c r="AZ46" s="77"/>
      <c r="BA46" s="76"/>
      <c r="BB46" s="77"/>
      <c r="BC46" s="13"/>
      <c r="BD46" s="13"/>
      <c r="BE46" s="13"/>
      <c r="BF46" s="13"/>
      <c r="BG46" s="13"/>
      <c r="BH46" s="13"/>
      <c r="BI46" s="69"/>
      <c r="BJ46" s="69"/>
      <c r="BL46" s="91"/>
      <c r="BM46" s="3"/>
    </row>
    <row r="47" spans="1:65" ht="40.25" customHeight="1" x14ac:dyDescent="0.2">
      <c r="A47" s="240" t="s">
        <v>7</v>
      </c>
      <c r="B47" s="240"/>
      <c r="C47" s="71">
        <v>8300805907</v>
      </c>
      <c r="D47" s="237" t="s">
        <v>8</v>
      </c>
      <c r="E47" s="237"/>
      <c r="F47" s="238" t="s">
        <v>76</v>
      </c>
      <c r="G47" s="238"/>
      <c r="H47" s="238"/>
      <c r="I47" s="238"/>
      <c r="J47" s="239"/>
      <c r="K47" s="239"/>
      <c r="L47" s="239"/>
      <c r="M47" s="75"/>
      <c r="N47" s="75"/>
      <c r="O47" s="14"/>
      <c r="P47" s="14"/>
      <c r="Q47" s="10"/>
      <c r="R47" s="10"/>
      <c r="S47" s="76"/>
      <c r="T47" s="77"/>
      <c r="U47" s="76"/>
      <c r="V47" s="77"/>
      <c r="W47" s="76"/>
      <c r="X47" s="77"/>
      <c r="Y47" s="76"/>
      <c r="Z47" s="77"/>
      <c r="AA47" s="76"/>
      <c r="AB47" s="77"/>
      <c r="AC47" s="76"/>
      <c r="AD47" s="77"/>
      <c r="AE47" s="76"/>
      <c r="AF47" s="77"/>
      <c r="AG47" s="76"/>
      <c r="AH47" s="77"/>
      <c r="AI47" s="76"/>
      <c r="AJ47" s="77"/>
      <c r="AK47" s="76"/>
      <c r="AL47" s="77"/>
      <c r="AM47" s="76"/>
      <c r="AN47" s="77"/>
      <c r="AO47" s="76"/>
      <c r="AP47" s="77"/>
      <c r="AQ47" s="76"/>
      <c r="AR47" s="77"/>
      <c r="AS47" s="76"/>
      <c r="AT47" s="77"/>
      <c r="AU47" s="76"/>
      <c r="AV47" s="77"/>
      <c r="AW47" s="76"/>
      <c r="AX47" s="77"/>
      <c r="AY47" s="76"/>
      <c r="AZ47" s="77"/>
      <c r="BA47" s="76"/>
      <c r="BB47" s="77"/>
      <c r="BC47" s="13"/>
      <c r="BD47" s="13"/>
      <c r="BE47" s="13"/>
      <c r="BF47" s="13"/>
      <c r="BG47" s="13"/>
      <c r="BH47" s="13"/>
      <c r="BI47" s="69"/>
      <c r="BJ47" s="69"/>
      <c r="BL47" s="91"/>
      <c r="BM47" s="3"/>
    </row>
    <row r="48" spans="1:65" ht="40.25" customHeight="1" x14ac:dyDescent="0.2">
      <c r="A48" s="240" t="s">
        <v>9</v>
      </c>
      <c r="B48" s="240"/>
      <c r="C48" s="71" t="s">
        <v>77</v>
      </c>
      <c r="D48" s="237" t="s">
        <v>10</v>
      </c>
      <c r="E48" s="237"/>
      <c r="F48" s="238"/>
      <c r="G48" s="238"/>
      <c r="H48" s="238"/>
      <c r="I48" s="238"/>
      <c r="J48" s="239"/>
      <c r="K48" s="239"/>
      <c r="L48" s="239"/>
      <c r="M48" s="75"/>
      <c r="N48" s="75"/>
      <c r="O48" s="14"/>
      <c r="P48" s="14"/>
      <c r="Q48" s="10"/>
      <c r="R48" s="10"/>
      <c r="S48" s="76"/>
      <c r="T48" s="77"/>
      <c r="U48" s="76"/>
      <c r="V48" s="77"/>
      <c r="W48" s="76"/>
      <c r="X48" s="77"/>
      <c r="Y48" s="76"/>
      <c r="Z48" s="77"/>
      <c r="AA48" s="76"/>
      <c r="AB48" s="77"/>
      <c r="AC48" s="76"/>
      <c r="AD48" s="77"/>
      <c r="AE48" s="76"/>
      <c r="AF48" s="77"/>
      <c r="AG48" s="76"/>
      <c r="AH48" s="77"/>
      <c r="AI48" s="76"/>
      <c r="AJ48" s="77"/>
      <c r="AK48" s="76"/>
      <c r="AL48" s="77"/>
      <c r="AM48" s="76"/>
      <c r="AN48" s="77"/>
      <c r="AO48" s="76"/>
      <c r="AP48" s="77"/>
      <c r="AQ48" s="76"/>
      <c r="AR48" s="77"/>
      <c r="AS48" s="76"/>
      <c r="AT48" s="77"/>
      <c r="AU48" s="76"/>
      <c r="AV48" s="77"/>
      <c r="AW48" s="76"/>
      <c r="AX48" s="77"/>
      <c r="AY48" s="76"/>
      <c r="AZ48" s="77"/>
      <c r="BA48" s="76"/>
      <c r="BB48" s="77"/>
      <c r="BC48" s="13"/>
      <c r="BD48" s="13"/>
      <c r="BE48" s="13"/>
      <c r="BF48" s="13"/>
      <c r="BG48" s="13"/>
      <c r="BH48" s="13"/>
      <c r="BI48" s="69"/>
      <c r="BJ48" s="69"/>
      <c r="BL48" s="91"/>
      <c r="BM48" s="3"/>
    </row>
    <row r="49" spans="1:65" ht="57.75" customHeight="1" x14ac:dyDescent="0.2">
      <c r="A49" s="55" t="s">
        <v>74</v>
      </c>
      <c r="B49" s="55"/>
      <c r="C49" s="55" t="s">
        <v>80</v>
      </c>
      <c r="D49" s="237" t="s">
        <v>4</v>
      </c>
      <c r="E49" s="237"/>
      <c r="F49" s="238">
        <v>3186700132</v>
      </c>
      <c r="G49" s="238"/>
      <c r="H49" s="238"/>
      <c r="I49" s="238"/>
      <c r="J49" s="239" t="s">
        <v>6</v>
      </c>
      <c r="K49" s="239"/>
      <c r="L49" s="239"/>
      <c r="M49" s="75"/>
      <c r="N49" s="75"/>
      <c r="O49" s="14"/>
      <c r="P49" s="14"/>
      <c r="Q49" s="10"/>
      <c r="R49" s="10"/>
      <c r="S49" s="76"/>
      <c r="T49" s="77"/>
      <c r="U49" s="76"/>
      <c r="V49" s="77"/>
      <c r="W49" s="76"/>
      <c r="X49" s="77"/>
      <c r="Y49" s="76"/>
      <c r="Z49" s="77"/>
      <c r="AA49" s="76"/>
      <c r="AB49" s="77"/>
      <c r="AC49" s="76"/>
      <c r="AD49" s="77"/>
      <c r="AE49" s="76"/>
      <c r="AF49" s="77"/>
      <c r="AG49" s="76"/>
      <c r="AH49" s="77"/>
      <c r="AI49" s="76"/>
      <c r="AJ49" s="77"/>
      <c r="AK49" s="76"/>
      <c r="AL49" s="77"/>
      <c r="AM49" s="76"/>
      <c r="AN49" s="77"/>
      <c r="AO49" s="76"/>
      <c r="AP49" s="77"/>
      <c r="AQ49" s="76"/>
      <c r="AR49" s="77"/>
      <c r="AS49" s="76"/>
      <c r="AT49" s="77"/>
      <c r="AU49" s="76"/>
      <c r="AV49" s="77"/>
      <c r="AW49" s="76"/>
      <c r="AX49" s="77"/>
      <c r="AY49" s="76"/>
      <c r="AZ49" s="77"/>
      <c r="BA49" s="76"/>
      <c r="BB49" s="77"/>
      <c r="BC49" s="13"/>
      <c r="BD49" s="13"/>
      <c r="BE49" s="13"/>
      <c r="BF49" s="13"/>
      <c r="BG49" s="13"/>
      <c r="BH49" s="13"/>
      <c r="BI49" s="69"/>
      <c r="BJ49" s="69"/>
      <c r="BL49" s="91"/>
      <c r="BM49" s="3"/>
    </row>
    <row r="50" spans="1:65" ht="40.25" customHeight="1" x14ac:dyDescent="0.2">
      <c r="A50" s="240" t="s">
        <v>7</v>
      </c>
      <c r="B50" s="240"/>
      <c r="C50" s="71" t="s">
        <v>81</v>
      </c>
      <c r="D50" s="237" t="s">
        <v>8</v>
      </c>
      <c r="E50" s="237"/>
      <c r="F50" s="238" t="s">
        <v>82</v>
      </c>
      <c r="G50" s="238"/>
      <c r="H50" s="238"/>
      <c r="I50" s="238"/>
      <c r="J50" s="239"/>
      <c r="K50" s="239"/>
      <c r="L50" s="239"/>
      <c r="M50" s="75"/>
      <c r="N50" s="75"/>
      <c r="O50" s="14"/>
      <c r="P50" s="14"/>
      <c r="Q50" s="10"/>
      <c r="R50" s="10"/>
      <c r="S50" s="76"/>
      <c r="T50" s="77"/>
      <c r="U50" s="76"/>
      <c r="V50" s="77"/>
      <c r="W50" s="76"/>
      <c r="X50" s="77"/>
      <c r="Y50" s="76"/>
      <c r="Z50" s="77"/>
      <c r="AA50" s="76"/>
      <c r="AB50" s="77"/>
      <c r="AC50" s="76"/>
      <c r="AD50" s="77"/>
      <c r="AE50" s="76"/>
      <c r="AF50" s="77"/>
      <c r="AG50" s="76"/>
      <c r="AH50" s="77"/>
      <c r="AI50" s="76"/>
      <c r="AJ50" s="77"/>
      <c r="AK50" s="76"/>
      <c r="AL50" s="77"/>
      <c r="AM50" s="76"/>
      <c r="AN50" s="77"/>
      <c r="AO50" s="76"/>
      <c r="AP50" s="77"/>
      <c r="AQ50" s="76"/>
      <c r="AR50" s="77"/>
      <c r="AS50" s="76"/>
      <c r="AT50" s="77"/>
      <c r="AU50" s="76"/>
      <c r="AV50" s="77"/>
      <c r="AW50" s="76"/>
      <c r="AX50" s="77"/>
      <c r="AY50" s="76"/>
      <c r="AZ50" s="77"/>
      <c r="BA50" s="76"/>
      <c r="BB50" s="77"/>
      <c r="BC50" s="13"/>
      <c r="BD50" s="13"/>
      <c r="BE50" s="13"/>
      <c r="BF50" s="13"/>
      <c r="BG50" s="13"/>
      <c r="BH50" s="13"/>
      <c r="BI50" s="69"/>
      <c r="BJ50" s="69"/>
      <c r="BL50" s="91"/>
      <c r="BM50" s="3"/>
    </row>
    <row r="51" spans="1:65" ht="40.25" customHeight="1" x14ac:dyDescent="0.2">
      <c r="A51" s="240" t="s">
        <v>9</v>
      </c>
      <c r="B51" s="240"/>
      <c r="C51" s="71" t="s">
        <v>83</v>
      </c>
      <c r="D51" s="237" t="s">
        <v>10</v>
      </c>
      <c r="E51" s="237"/>
      <c r="F51" s="238" t="s">
        <v>84</v>
      </c>
      <c r="G51" s="238"/>
      <c r="H51" s="238"/>
      <c r="I51" s="238"/>
      <c r="J51" s="239"/>
      <c r="K51" s="239"/>
      <c r="L51" s="239"/>
      <c r="M51" s="75"/>
      <c r="N51" s="75"/>
      <c r="O51" s="14"/>
      <c r="P51" s="14"/>
      <c r="Q51" s="10"/>
      <c r="R51" s="10"/>
      <c r="S51" s="76"/>
      <c r="T51" s="77"/>
      <c r="U51" s="76"/>
      <c r="V51" s="77"/>
      <c r="W51" s="76"/>
      <c r="X51" s="77"/>
      <c r="Y51" s="76"/>
      <c r="Z51" s="77"/>
      <c r="AA51" s="76"/>
      <c r="AB51" s="77"/>
      <c r="AC51" s="76"/>
      <c r="AD51" s="77"/>
      <c r="AE51" s="76"/>
      <c r="AF51" s="77"/>
      <c r="AG51" s="76"/>
      <c r="AH51" s="77"/>
      <c r="AI51" s="76"/>
      <c r="AJ51" s="77"/>
      <c r="AK51" s="76"/>
      <c r="AL51" s="77"/>
      <c r="AM51" s="76"/>
      <c r="AN51" s="77"/>
      <c r="AO51" s="76"/>
      <c r="AP51" s="77"/>
      <c r="AQ51" s="76"/>
      <c r="AR51" s="77"/>
      <c r="AS51" s="76"/>
      <c r="AT51" s="77"/>
      <c r="AU51" s="76"/>
      <c r="AV51" s="77"/>
      <c r="AW51" s="76"/>
      <c r="AX51" s="77"/>
      <c r="AY51" s="76"/>
      <c r="AZ51" s="77"/>
      <c r="BA51" s="76"/>
      <c r="BB51" s="77"/>
      <c r="BC51" s="13"/>
      <c r="BD51" s="13"/>
      <c r="BE51" s="13"/>
      <c r="BF51" s="13"/>
      <c r="BG51" s="13"/>
      <c r="BH51" s="13"/>
      <c r="BI51" s="69"/>
      <c r="BJ51" s="69"/>
      <c r="BL51" s="91"/>
      <c r="BM51" s="3"/>
    </row>
    <row r="52" spans="1:65" ht="48" customHeight="1" x14ac:dyDescent="0.2">
      <c r="A52" s="61" t="s">
        <v>78</v>
      </c>
      <c r="B52" s="61"/>
      <c r="C52" s="61" t="s">
        <v>90</v>
      </c>
      <c r="D52" s="237" t="s">
        <v>4</v>
      </c>
      <c r="E52" s="237"/>
      <c r="F52" s="238">
        <v>3151138422</v>
      </c>
      <c r="G52" s="238"/>
      <c r="H52" s="238"/>
      <c r="I52" s="238"/>
      <c r="J52" s="239" t="s">
        <v>6</v>
      </c>
      <c r="K52" s="239"/>
      <c r="L52" s="239"/>
      <c r="M52" s="75"/>
      <c r="N52" s="75"/>
      <c r="O52" s="14"/>
      <c r="P52" s="14"/>
      <c r="Q52" s="10"/>
      <c r="R52" s="10"/>
      <c r="S52" s="76"/>
      <c r="T52" s="77"/>
      <c r="U52" s="76"/>
      <c r="V52" s="77"/>
      <c r="W52" s="76"/>
      <c r="X52" s="77"/>
      <c r="Y52" s="76"/>
      <c r="Z52" s="77"/>
      <c r="AA52" s="76"/>
      <c r="AB52" s="77"/>
      <c r="AC52" s="76"/>
      <c r="AD52" s="77"/>
      <c r="AE52" s="76"/>
      <c r="AF52" s="77"/>
      <c r="AG52" s="76"/>
      <c r="AH52" s="77"/>
      <c r="AI52" s="76"/>
      <c r="AJ52" s="77"/>
      <c r="AK52" s="76"/>
      <c r="AL52" s="77"/>
      <c r="AM52" s="76"/>
      <c r="AN52" s="77"/>
      <c r="AO52" s="76"/>
      <c r="AP52" s="77"/>
      <c r="AQ52" s="76"/>
      <c r="AR52" s="77"/>
      <c r="AS52" s="76"/>
      <c r="AT52" s="77"/>
      <c r="AU52" s="76"/>
      <c r="AV52" s="77"/>
      <c r="AW52" s="76"/>
      <c r="AX52" s="77"/>
      <c r="AY52" s="76"/>
      <c r="AZ52" s="77"/>
      <c r="BA52" s="76"/>
      <c r="BB52" s="77"/>
      <c r="BC52" s="13"/>
      <c r="BD52" s="13"/>
      <c r="BE52" s="13"/>
      <c r="BF52" s="13"/>
      <c r="BG52" s="13"/>
      <c r="BH52" s="13"/>
      <c r="BI52" s="69"/>
      <c r="BJ52" s="69"/>
      <c r="BL52" s="91"/>
      <c r="BM52" s="3"/>
    </row>
    <row r="53" spans="1:65" ht="40.25" customHeight="1" x14ac:dyDescent="0.2">
      <c r="A53" s="240" t="s">
        <v>7</v>
      </c>
      <c r="B53" s="240"/>
      <c r="C53" s="71" t="s">
        <v>91</v>
      </c>
      <c r="D53" s="237" t="s">
        <v>8</v>
      </c>
      <c r="E53" s="237"/>
      <c r="F53" s="238" t="s">
        <v>88</v>
      </c>
      <c r="G53" s="238"/>
      <c r="H53" s="238"/>
      <c r="I53" s="238"/>
      <c r="J53" s="239"/>
      <c r="K53" s="239"/>
      <c r="L53" s="239"/>
      <c r="M53" s="75"/>
      <c r="N53" s="75"/>
      <c r="O53" s="14"/>
      <c r="P53" s="14"/>
      <c r="Q53" s="10"/>
      <c r="R53" s="10"/>
      <c r="S53" s="76"/>
      <c r="T53" s="77"/>
      <c r="U53" s="76"/>
      <c r="V53" s="77"/>
      <c r="W53" s="76"/>
      <c r="X53" s="77"/>
      <c r="Y53" s="76"/>
      <c r="Z53" s="77"/>
      <c r="AA53" s="76"/>
      <c r="AB53" s="77"/>
      <c r="AC53" s="76"/>
      <c r="AD53" s="77"/>
      <c r="AE53" s="76"/>
      <c r="AF53" s="77"/>
      <c r="AG53" s="76"/>
      <c r="AH53" s="77"/>
      <c r="AI53" s="76"/>
      <c r="AJ53" s="77"/>
      <c r="AK53" s="76"/>
      <c r="AL53" s="77"/>
      <c r="AM53" s="76"/>
      <c r="AN53" s="77"/>
      <c r="AO53" s="76"/>
      <c r="AP53" s="77"/>
      <c r="AQ53" s="76"/>
      <c r="AR53" s="77"/>
      <c r="AS53" s="76"/>
      <c r="AT53" s="77"/>
      <c r="AU53" s="76"/>
      <c r="AV53" s="77"/>
      <c r="AW53" s="76"/>
      <c r="AX53" s="77"/>
      <c r="AY53" s="76"/>
      <c r="AZ53" s="77"/>
      <c r="BA53" s="76"/>
      <c r="BB53" s="77"/>
      <c r="BC53" s="13"/>
      <c r="BD53" s="13"/>
      <c r="BE53" s="13"/>
      <c r="BF53" s="13"/>
      <c r="BG53" s="13"/>
      <c r="BH53" s="13"/>
      <c r="BI53" s="69"/>
      <c r="BJ53" s="69"/>
      <c r="BL53" s="91"/>
      <c r="BM53" s="3"/>
    </row>
    <row r="54" spans="1:65" ht="40.25" customHeight="1" x14ac:dyDescent="0.2">
      <c r="A54" s="240" t="s">
        <v>9</v>
      </c>
      <c r="B54" s="240"/>
      <c r="C54" s="71"/>
      <c r="D54" s="237" t="s">
        <v>10</v>
      </c>
      <c r="E54" s="237"/>
      <c r="F54" s="238"/>
      <c r="G54" s="238"/>
      <c r="H54" s="238"/>
      <c r="I54" s="238"/>
      <c r="J54" s="239"/>
      <c r="K54" s="239"/>
      <c r="L54" s="239"/>
      <c r="M54" s="75"/>
      <c r="N54" s="75"/>
      <c r="O54" s="14"/>
      <c r="P54" s="14"/>
      <c r="Q54" s="10"/>
      <c r="R54" s="10"/>
      <c r="S54" s="76"/>
      <c r="T54" s="77"/>
      <c r="U54" s="76"/>
      <c r="V54" s="77"/>
      <c r="W54" s="76"/>
      <c r="X54" s="77"/>
      <c r="Y54" s="76"/>
      <c r="Z54" s="77"/>
      <c r="AA54" s="76"/>
      <c r="AB54" s="77"/>
      <c r="AC54" s="76"/>
      <c r="AD54" s="77"/>
      <c r="AE54" s="76"/>
      <c r="AF54" s="77"/>
      <c r="AG54" s="76"/>
      <c r="AH54" s="77"/>
      <c r="AI54" s="76"/>
      <c r="AJ54" s="77"/>
      <c r="AK54" s="76"/>
      <c r="AL54" s="77"/>
      <c r="AM54" s="76"/>
      <c r="AN54" s="77"/>
      <c r="AO54" s="76"/>
      <c r="AP54" s="77"/>
      <c r="AQ54" s="76"/>
      <c r="AR54" s="77"/>
      <c r="AS54" s="76"/>
      <c r="AT54" s="77"/>
      <c r="AU54" s="76"/>
      <c r="AV54" s="77"/>
      <c r="AW54" s="76"/>
      <c r="AX54" s="77"/>
      <c r="AY54" s="76"/>
      <c r="AZ54" s="77"/>
      <c r="BA54" s="76"/>
      <c r="BB54" s="77"/>
      <c r="BC54" s="13"/>
      <c r="BD54" s="13"/>
      <c r="BE54" s="13"/>
      <c r="BF54" s="13"/>
      <c r="BG54" s="13"/>
      <c r="BH54" s="13"/>
      <c r="BI54" s="69"/>
      <c r="BJ54" s="69"/>
      <c r="BL54" s="91"/>
      <c r="BM54" s="3"/>
    </row>
    <row r="55" spans="1:65" ht="54" customHeight="1" x14ac:dyDescent="0.2">
      <c r="A55" s="62" t="s">
        <v>79</v>
      </c>
      <c r="B55" s="62"/>
      <c r="C55" s="62" t="s">
        <v>93</v>
      </c>
      <c r="D55" s="237" t="s">
        <v>4</v>
      </c>
      <c r="E55" s="237"/>
      <c r="F55" s="238" t="s">
        <v>94</v>
      </c>
      <c r="G55" s="238"/>
      <c r="H55" s="238"/>
      <c r="I55" s="238"/>
      <c r="J55" s="239" t="s">
        <v>6</v>
      </c>
      <c r="K55" s="239"/>
      <c r="L55" s="239"/>
      <c r="M55" s="75"/>
      <c r="N55" s="75"/>
      <c r="O55" s="14"/>
      <c r="P55" s="14"/>
      <c r="Q55" s="10"/>
      <c r="R55" s="10"/>
      <c r="S55" s="76"/>
      <c r="T55" s="77"/>
      <c r="U55" s="76"/>
      <c r="V55" s="77"/>
      <c r="W55" s="76"/>
      <c r="X55" s="77"/>
      <c r="Y55" s="76"/>
      <c r="Z55" s="77"/>
      <c r="AA55" s="76"/>
      <c r="AB55" s="77"/>
      <c r="AC55" s="76"/>
      <c r="AD55" s="77"/>
      <c r="AE55" s="76"/>
      <c r="AF55" s="77"/>
      <c r="AG55" s="76"/>
      <c r="AH55" s="77"/>
      <c r="AI55" s="76"/>
      <c r="AJ55" s="77"/>
      <c r="AK55" s="76"/>
      <c r="AL55" s="77"/>
      <c r="AM55" s="76"/>
      <c r="AN55" s="77"/>
      <c r="AO55" s="76"/>
      <c r="AP55" s="77"/>
      <c r="AQ55" s="76"/>
      <c r="AR55" s="77"/>
      <c r="AS55" s="76"/>
      <c r="AT55" s="77"/>
      <c r="AU55" s="76"/>
      <c r="AV55" s="77"/>
      <c r="AW55" s="76"/>
      <c r="AX55" s="77"/>
      <c r="AY55" s="76"/>
      <c r="AZ55" s="77"/>
      <c r="BA55" s="76"/>
      <c r="BB55" s="77"/>
      <c r="BC55" s="13"/>
      <c r="BD55" s="13"/>
      <c r="BE55" s="13"/>
      <c r="BF55" s="13"/>
      <c r="BG55" s="13"/>
      <c r="BH55" s="13"/>
      <c r="BI55" s="69"/>
      <c r="BJ55" s="69"/>
      <c r="BL55" s="91"/>
      <c r="BM55" s="3"/>
    </row>
    <row r="56" spans="1:65" ht="40.25" customHeight="1" x14ac:dyDescent="0.2">
      <c r="A56" s="240" t="s">
        <v>7</v>
      </c>
      <c r="B56" s="240"/>
      <c r="C56" s="71" t="s">
        <v>95</v>
      </c>
      <c r="D56" s="237" t="s">
        <v>8</v>
      </c>
      <c r="E56" s="237"/>
      <c r="F56" s="238" t="s">
        <v>96</v>
      </c>
      <c r="G56" s="238"/>
      <c r="H56" s="238"/>
      <c r="I56" s="238"/>
      <c r="J56" s="239"/>
      <c r="K56" s="239"/>
      <c r="L56" s="239"/>
      <c r="M56" s="75"/>
      <c r="N56" s="75"/>
      <c r="O56" s="14"/>
      <c r="P56" s="14"/>
      <c r="Q56" s="10"/>
      <c r="R56" s="10"/>
      <c r="S56" s="76"/>
      <c r="T56" s="77"/>
      <c r="U56" s="76"/>
      <c r="V56" s="77"/>
      <c r="W56" s="76"/>
      <c r="X56" s="77"/>
      <c r="Y56" s="76"/>
      <c r="Z56" s="77"/>
      <c r="AA56" s="76"/>
      <c r="AB56" s="77"/>
      <c r="AC56" s="76"/>
      <c r="AD56" s="77"/>
      <c r="AE56" s="76"/>
      <c r="AF56" s="77"/>
      <c r="AG56" s="76"/>
      <c r="AH56" s="77"/>
      <c r="AI56" s="76"/>
      <c r="AJ56" s="77"/>
      <c r="AK56" s="76"/>
      <c r="AL56" s="77"/>
      <c r="AM56" s="76"/>
      <c r="AN56" s="77"/>
      <c r="AO56" s="76"/>
      <c r="AP56" s="77"/>
      <c r="AQ56" s="76"/>
      <c r="AR56" s="77"/>
      <c r="AS56" s="76"/>
      <c r="AT56" s="77"/>
      <c r="AU56" s="76"/>
      <c r="AV56" s="77"/>
      <c r="AW56" s="76"/>
      <c r="AX56" s="77"/>
      <c r="AY56" s="76"/>
      <c r="AZ56" s="77"/>
      <c r="BA56" s="76"/>
      <c r="BB56" s="77"/>
      <c r="BC56" s="13"/>
      <c r="BD56" s="13"/>
      <c r="BE56" s="13"/>
      <c r="BF56" s="13"/>
      <c r="BG56" s="13"/>
      <c r="BH56" s="13"/>
      <c r="BI56" s="69"/>
      <c r="BJ56" s="69"/>
      <c r="BL56" s="91"/>
      <c r="BM56" s="3"/>
    </row>
    <row r="57" spans="1:65" ht="40.25" customHeight="1" x14ac:dyDescent="0.2">
      <c r="A57" s="240" t="s">
        <v>9</v>
      </c>
      <c r="B57" s="240"/>
      <c r="C57" s="71" t="s">
        <v>86</v>
      </c>
      <c r="D57" s="237" t="s">
        <v>10</v>
      </c>
      <c r="E57" s="237"/>
      <c r="F57" s="238"/>
      <c r="G57" s="238"/>
      <c r="H57" s="238"/>
      <c r="I57" s="238"/>
      <c r="J57" s="239"/>
      <c r="K57" s="239"/>
      <c r="L57" s="239"/>
      <c r="M57" s="75"/>
      <c r="N57" s="75"/>
      <c r="O57" s="14"/>
      <c r="P57" s="14"/>
      <c r="Q57" s="10"/>
      <c r="R57" s="10"/>
      <c r="S57" s="76"/>
      <c r="T57" s="77"/>
      <c r="U57" s="76"/>
      <c r="V57" s="77"/>
      <c r="W57" s="76"/>
      <c r="X57" s="77"/>
      <c r="Y57" s="76"/>
      <c r="Z57" s="77"/>
      <c r="AA57" s="76"/>
      <c r="AB57" s="77"/>
      <c r="AC57" s="76"/>
      <c r="AD57" s="77"/>
      <c r="AE57" s="76"/>
      <c r="AF57" s="77"/>
      <c r="AG57" s="76"/>
      <c r="AH57" s="77"/>
      <c r="AI57" s="76"/>
      <c r="AJ57" s="77"/>
      <c r="AK57" s="76"/>
      <c r="AL57" s="77"/>
      <c r="AM57" s="76"/>
      <c r="AN57" s="77"/>
      <c r="AO57" s="76"/>
      <c r="AP57" s="77"/>
      <c r="AQ57" s="76"/>
      <c r="AR57" s="77"/>
      <c r="AS57" s="76"/>
      <c r="AT57" s="77"/>
      <c r="AU57" s="76"/>
      <c r="AV57" s="77"/>
      <c r="AW57" s="76"/>
      <c r="AX57" s="77"/>
      <c r="AY57" s="76"/>
      <c r="AZ57" s="77"/>
      <c r="BA57" s="76"/>
      <c r="BB57" s="77"/>
      <c r="BC57" s="13"/>
      <c r="BD57" s="13"/>
      <c r="BE57" s="13"/>
      <c r="BF57" s="13"/>
      <c r="BG57" s="13"/>
      <c r="BH57" s="13"/>
      <c r="BI57" s="69"/>
      <c r="BJ57" s="69"/>
      <c r="BL57" s="91"/>
      <c r="BM57" s="3"/>
    </row>
    <row r="58" spans="1:65" ht="51.75" customHeight="1" x14ac:dyDescent="0.2">
      <c r="A58" s="63" t="s">
        <v>85</v>
      </c>
      <c r="B58" s="63"/>
      <c r="C58" s="63" t="s">
        <v>97</v>
      </c>
      <c r="D58" s="237" t="s">
        <v>4</v>
      </c>
      <c r="E58" s="237"/>
      <c r="F58" s="238">
        <v>3165766768</v>
      </c>
      <c r="G58" s="238"/>
      <c r="H58" s="238"/>
      <c r="I58" s="238"/>
      <c r="J58" s="239" t="s">
        <v>6</v>
      </c>
      <c r="K58" s="239"/>
      <c r="L58" s="239"/>
      <c r="M58" s="75"/>
      <c r="N58" s="75"/>
      <c r="O58" s="14"/>
      <c r="P58" s="14"/>
      <c r="Q58" s="10"/>
      <c r="R58" s="10"/>
      <c r="S58" s="76"/>
      <c r="T58" s="77"/>
      <c r="U58" s="76"/>
      <c r="V58" s="77"/>
      <c r="W58" s="76"/>
      <c r="X58" s="77"/>
      <c r="Y58" s="76"/>
      <c r="Z58" s="77"/>
      <c r="AA58" s="76"/>
      <c r="AB58" s="77"/>
      <c r="AC58" s="76"/>
      <c r="AD58" s="77"/>
      <c r="AE58" s="76"/>
      <c r="AF58" s="77"/>
      <c r="AG58" s="76"/>
      <c r="AH58" s="77"/>
      <c r="AI58" s="76"/>
      <c r="AJ58" s="77"/>
      <c r="AK58" s="76"/>
      <c r="AL58" s="77"/>
      <c r="AM58" s="76"/>
      <c r="AN58" s="77"/>
      <c r="AO58" s="76"/>
      <c r="AP58" s="77"/>
      <c r="AQ58" s="76"/>
      <c r="AR58" s="77"/>
      <c r="AS58" s="76"/>
      <c r="AT58" s="77"/>
      <c r="AU58" s="76"/>
      <c r="AV58" s="77"/>
      <c r="AW58" s="76"/>
      <c r="AX58" s="77"/>
      <c r="AY58" s="76"/>
      <c r="AZ58" s="77"/>
      <c r="BA58" s="76"/>
      <c r="BB58" s="77"/>
      <c r="BC58" s="13"/>
      <c r="BD58" s="13"/>
      <c r="BE58" s="13"/>
      <c r="BF58" s="13"/>
      <c r="BG58" s="13"/>
      <c r="BH58" s="13"/>
      <c r="BI58" s="69"/>
      <c r="BJ58" s="69"/>
      <c r="BL58" s="91"/>
      <c r="BM58" s="3"/>
    </row>
    <row r="59" spans="1:65" ht="40.25" customHeight="1" x14ac:dyDescent="0.2">
      <c r="A59" s="240" t="s">
        <v>7</v>
      </c>
      <c r="B59" s="240"/>
      <c r="C59" s="71" t="s">
        <v>98</v>
      </c>
      <c r="D59" s="237" t="s">
        <v>8</v>
      </c>
      <c r="E59" s="237"/>
      <c r="F59" s="238" t="s">
        <v>99</v>
      </c>
      <c r="G59" s="238"/>
      <c r="H59" s="238"/>
      <c r="I59" s="238"/>
      <c r="J59" s="239"/>
      <c r="K59" s="239"/>
      <c r="L59" s="239"/>
      <c r="M59" s="75"/>
      <c r="N59" s="75"/>
      <c r="O59" s="14"/>
      <c r="P59" s="14"/>
      <c r="Q59" s="10"/>
      <c r="R59" s="10"/>
      <c r="S59" s="76"/>
      <c r="T59" s="77"/>
      <c r="U59" s="76"/>
      <c r="V59" s="77"/>
      <c r="W59" s="76"/>
      <c r="X59" s="77"/>
      <c r="Y59" s="76"/>
      <c r="Z59" s="77"/>
      <c r="AA59" s="76"/>
      <c r="AB59" s="77"/>
      <c r="AC59" s="76"/>
      <c r="AD59" s="77"/>
      <c r="AE59" s="76"/>
      <c r="AF59" s="77"/>
      <c r="AG59" s="76"/>
      <c r="AH59" s="77"/>
      <c r="AI59" s="76"/>
      <c r="AJ59" s="77"/>
      <c r="AK59" s="76"/>
      <c r="AL59" s="77"/>
      <c r="AM59" s="76"/>
      <c r="AN59" s="77"/>
      <c r="AO59" s="76"/>
      <c r="AP59" s="77"/>
      <c r="AQ59" s="76"/>
      <c r="AR59" s="77"/>
      <c r="AS59" s="76"/>
      <c r="AT59" s="77"/>
      <c r="AU59" s="76"/>
      <c r="AV59" s="77"/>
      <c r="AW59" s="76"/>
      <c r="AX59" s="77"/>
      <c r="AY59" s="76"/>
      <c r="AZ59" s="77"/>
      <c r="BA59" s="76"/>
      <c r="BB59" s="77"/>
      <c r="BC59" s="13"/>
      <c r="BD59" s="13"/>
      <c r="BE59" s="13"/>
      <c r="BF59" s="13"/>
      <c r="BG59" s="13"/>
      <c r="BH59" s="13"/>
      <c r="BI59" s="69"/>
      <c r="BJ59" s="69"/>
      <c r="BL59" s="91"/>
      <c r="BM59" s="3"/>
    </row>
    <row r="60" spans="1:65" ht="40.25" customHeight="1" x14ac:dyDescent="0.2">
      <c r="A60" s="240" t="s">
        <v>9</v>
      </c>
      <c r="B60" s="240"/>
      <c r="C60" s="71" t="s">
        <v>100</v>
      </c>
      <c r="D60" s="237" t="s">
        <v>10</v>
      </c>
      <c r="E60" s="237"/>
      <c r="F60" s="238"/>
      <c r="G60" s="238"/>
      <c r="H60" s="238"/>
      <c r="I60" s="238"/>
      <c r="J60" s="239"/>
      <c r="K60" s="239"/>
      <c r="L60" s="239"/>
      <c r="M60" s="75"/>
      <c r="N60" s="75"/>
      <c r="O60" s="14"/>
      <c r="P60" s="14"/>
      <c r="Q60" s="10"/>
      <c r="R60" s="10"/>
      <c r="S60" s="76"/>
      <c r="T60" s="77"/>
      <c r="U60" s="76"/>
      <c r="V60" s="77"/>
      <c r="W60" s="76"/>
      <c r="X60" s="77"/>
      <c r="Y60" s="76"/>
      <c r="Z60" s="77"/>
      <c r="AA60" s="76"/>
      <c r="AB60" s="77"/>
      <c r="AC60" s="76"/>
      <c r="AD60" s="77"/>
      <c r="AE60" s="76"/>
      <c r="AF60" s="77"/>
      <c r="AG60" s="76"/>
      <c r="AH60" s="77"/>
      <c r="AI60" s="76"/>
      <c r="AJ60" s="77"/>
      <c r="AK60" s="76"/>
      <c r="AL60" s="77"/>
      <c r="AM60" s="76"/>
      <c r="AN60" s="77"/>
      <c r="AO60" s="76"/>
      <c r="AP60" s="77"/>
      <c r="AQ60" s="76"/>
      <c r="AR60" s="77"/>
      <c r="AS60" s="76"/>
      <c r="AT60" s="77"/>
      <c r="AU60" s="76"/>
      <c r="AV60" s="77"/>
      <c r="AW60" s="76"/>
      <c r="AX60" s="77"/>
      <c r="AY60" s="76"/>
      <c r="AZ60" s="77"/>
      <c r="BA60" s="76"/>
      <c r="BB60" s="77"/>
      <c r="BC60" s="13"/>
      <c r="BD60" s="13"/>
      <c r="BE60" s="13"/>
      <c r="BF60" s="13"/>
      <c r="BG60" s="13"/>
      <c r="BH60" s="13"/>
      <c r="BI60" s="69"/>
      <c r="BJ60" s="69"/>
      <c r="BL60" s="91"/>
      <c r="BM60" s="3"/>
    </row>
    <row r="61" spans="1:65" ht="62.25" customHeight="1" x14ac:dyDescent="0.2">
      <c r="A61" s="64" t="s">
        <v>459</v>
      </c>
      <c r="B61" s="64"/>
      <c r="C61" s="64" t="s">
        <v>101</v>
      </c>
      <c r="D61" s="237" t="s">
        <v>4</v>
      </c>
      <c r="E61" s="237"/>
      <c r="F61" s="238">
        <v>8960591</v>
      </c>
      <c r="G61" s="238"/>
      <c r="H61" s="238"/>
      <c r="I61" s="238"/>
      <c r="J61" s="239" t="s">
        <v>6</v>
      </c>
      <c r="K61" s="239"/>
      <c r="L61" s="239"/>
      <c r="M61" s="75"/>
      <c r="N61" s="75"/>
      <c r="O61" s="14"/>
      <c r="P61" s="14"/>
      <c r="Q61" s="10"/>
      <c r="R61" s="10"/>
      <c r="S61" s="76"/>
      <c r="T61" s="77"/>
      <c r="U61" s="76"/>
      <c r="V61" s="77"/>
      <c r="W61" s="76"/>
      <c r="X61" s="77"/>
      <c r="Y61" s="76"/>
      <c r="Z61" s="77"/>
      <c r="AA61" s="76"/>
      <c r="AB61" s="77"/>
      <c r="AC61" s="76"/>
      <c r="AD61" s="77"/>
      <c r="AE61" s="76"/>
      <c r="AF61" s="77"/>
      <c r="AG61" s="76"/>
      <c r="AH61" s="77"/>
      <c r="AI61" s="76"/>
      <c r="AJ61" s="77"/>
      <c r="AK61" s="76"/>
      <c r="AL61" s="77"/>
      <c r="AM61" s="76"/>
      <c r="AN61" s="77"/>
      <c r="AO61" s="76"/>
      <c r="AP61" s="77"/>
      <c r="AQ61" s="76"/>
      <c r="AR61" s="77"/>
      <c r="AS61" s="76"/>
      <c r="AT61" s="77"/>
      <c r="AU61" s="76"/>
      <c r="AV61" s="77"/>
      <c r="AW61" s="76"/>
      <c r="AX61" s="77"/>
      <c r="AY61" s="76"/>
      <c r="AZ61" s="77"/>
      <c r="BA61" s="76"/>
      <c r="BB61" s="77"/>
      <c r="BC61" s="13"/>
      <c r="BD61" s="13"/>
      <c r="BE61" s="13"/>
      <c r="BF61" s="13"/>
      <c r="BG61" s="13"/>
      <c r="BH61" s="13"/>
      <c r="BI61" s="69"/>
      <c r="BJ61" s="69"/>
      <c r="BL61" s="91"/>
      <c r="BM61" s="3"/>
    </row>
    <row r="62" spans="1:65" ht="40.25" customHeight="1" x14ac:dyDescent="0.2">
      <c r="A62" s="240" t="s">
        <v>7</v>
      </c>
      <c r="B62" s="240"/>
      <c r="C62" s="71" t="s">
        <v>102</v>
      </c>
      <c r="D62" s="237" t="s">
        <v>8</v>
      </c>
      <c r="E62" s="237"/>
      <c r="F62" s="238" t="s">
        <v>103</v>
      </c>
      <c r="G62" s="238"/>
      <c r="H62" s="238"/>
      <c r="I62" s="238"/>
      <c r="J62" s="239"/>
      <c r="K62" s="239"/>
      <c r="L62" s="239"/>
      <c r="M62" s="75"/>
      <c r="N62" s="75"/>
      <c r="O62" s="14"/>
      <c r="P62" s="14"/>
      <c r="Q62" s="10"/>
      <c r="R62" s="10"/>
      <c r="S62" s="76"/>
      <c r="T62" s="77"/>
      <c r="U62" s="76"/>
      <c r="V62" s="77"/>
      <c r="W62" s="76"/>
      <c r="X62" s="77"/>
      <c r="Y62" s="76"/>
      <c r="Z62" s="77"/>
      <c r="AA62" s="76"/>
      <c r="AB62" s="77"/>
      <c r="AC62" s="76"/>
      <c r="AD62" s="77"/>
      <c r="AE62" s="76"/>
      <c r="AF62" s="77"/>
      <c r="AG62" s="76"/>
      <c r="AH62" s="77"/>
      <c r="AI62" s="76"/>
      <c r="AJ62" s="77"/>
      <c r="AK62" s="76"/>
      <c r="AL62" s="77"/>
      <c r="AM62" s="76"/>
      <c r="AN62" s="77"/>
      <c r="AO62" s="76"/>
      <c r="AP62" s="77"/>
      <c r="AQ62" s="76"/>
      <c r="AR62" s="77"/>
      <c r="AS62" s="76"/>
      <c r="AT62" s="77"/>
      <c r="AU62" s="76"/>
      <c r="AV62" s="77"/>
      <c r="AW62" s="76"/>
      <c r="AX62" s="77"/>
      <c r="AY62" s="76"/>
      <c r="AZ62" s="77"/>
      <c r="BA62" s="76"/>
      <c r="BB62" s="77"/>
      <c r="BC62" s="13"/>
      <c r="BD62" s="13"/>
      <c r="BE62" s="13"/>
      <c r="BF62" s="13"/>
      <c r="BG62" s="13"/>
      <c r="BH62" s="13"/>
      <c r="BI62" s="69"/>
      <c r="BJ62" s="69"/>
      <c r="BL62" s="91"/>
      <c r="BM62" s="3"/>
    </row>
    <row r="63" spans="1:65" ht="40.25" customHeight="1" x14ac:dyDescent="0.2">
      <c r="A63" s="240" t="s">
        <v>9</v>
      </c>
      <c r="B63" s="240"/>
      <c r="C63" s="71" t="s">
        <v>104</v>
      </c>
      <c r="D63" s="237" t="s">
        <v>10</v>
      </c>
      <c r="E63" s="237"/>
      <c r="F63" s="238"/>
      <c r="G63" s="238"/>
      <c r="H63" s="238"/>
      <c r="I63" s="238"/>
      <c r="J63" s="239"/>
      <c r="K63" s="239"/>
      <c r="L63" s="239"/>
      <c r="M63" s="75"/>
      <c r="N63" s="75"/>
      <c r="O63" s="14"/>
      <c r="P63" s="14"/>
      <c r="Q63" s="10"/>
      <c r="R63" s="10"/>
      <c r="S63" s="76"/>
      <c r="T63" s="77"/>
      <c r="U63" s="76"/>
      <c r="V63" s="77"/>
      <c r="W63" s="76"/>
      <c r="X63" s="77"/>
      <c r="Y63" s="76"/>
      <c r="Z63" s="77"/>
      <c r="AA63" s="76"/>
      <c r="AB63" s="77"/>
      <c r="AC63" s="76"/>
      <c r="AD63" s="77"/>
      <c r="AE63" s="76"/>
      <c r="AF63" s="77"/>
      <c r="AG63" s="76"/>
      <c r="AH63" s="77"/>
      <c r="AI63" s="76"/>
      <c r="AJ63" s="77"/>
      <c r="AK63" s="76"/>
      <c r="AL63" s="77"/>
      <c r="AM63" s="76"/>
      <c r="AN63" s="77"/>
      <c r="AO63" s="76"/>
      <c r="AP63" s="77"/>
      <c r="AQ63" s="76"/>
      <c r="AR63" s="77"/>
      <c r="AS63" s="76"/>
      <c r="AT63" s="77"/>
      <c r="AU63" s="76"/>
      <c r="AV63" s="77"/>
      <c r="AW63" s="76"/>
      <c r="AX63" s="77"/>
      <c r="AY63" s="76"/>
      <c r="AZ63" s="77"/>
      <c r="BA63" s="76"/>
      <c r="BB63" s="77"/>
      <c r="BC63" s="13"/>
      <c r="BD63" s="13"/>
      <c r="BE63" s="13"/>
      <c r="BF63" s="13"/>
      <c r="BG63" s="13"/>
      <c r="BH63" s="13"/>
      <c r="BI63" s="69"/>
      <c r="BJ63" s="69"/>
      <c r="BL63" s="91"/>
      <c r="BM63" s="3"/>
    </row>
    <row r="64" spans="1:65" ht="51.75" customHeight="1" x14ac:dyDescent="0.2">
      <c r="A64" s="51" t="s">
        <v>87</v>
      </c>
      <c r="B64" s="51"/>
      <c r="C64" s="51" t="s">
        <v>105</v>
      </c>
      <c r="D64" s="237" t="s">
        <v>4</v>
      </c>
      <c r="E64" s="237"/>
      <c r="F64" s="238">
        <v>3208899933</v>
      </c>
      <c r="G64" s="238"/>
      <c r="H64" s="238"/>
      <c r="I64" s="238"/>
      <c r="J64" s="239" t="s">
        <v>6</v>
      </c>
      <c r="K64" s="239"/>
      <c r="L64" s="239"/>
      <c r="M64" s="75"/>
      <c r="N64" s="75"/>
      <c r="O64" s="14"/>
      <c r="P64" s="14"/>
      <c r="Q64" s="10"/>
      <c r="R64" s="10"/>
      <c r="S64" s="76"/>
      <c r="T64" s="77"/>
      <c r="U64" s="76"/>
      <c r="V64" s="77"/>
      <c r="W64" s="76"/>
      <c r="X64" s="77"/>
      <c r="Y64" s="76"/>
      <c r="Z64" s="77"/>
      <c r="AA64" s="76"/>
      <c r="AB64" s="77"/>
      <c r="AC64" s="76"/>
      <c r="AD64" s="77"/>
      <c r="AE64" s="76"/>
      <c r="AF64" s="77"/>
      <c r="AG64" s="76"/>
      <c r="AH64" s="77"/>
      <c r="AI64" s="76"/>
      <c r="AJ64" s="77"/>
      <c r="AK64" s="76"/>
      <c r="AL64" s="77"/>
      <c r="AM64" s="76"/>
      <c r="AN64" s="77"/>
      <c r="AO64" s="76"/>
      <c r="AP64" s="77"/>
      <c r="AQ64" s="76"/>
      <c r="AR64" s="77"/>
      <c r="AS64" s="76"/>
      <c r="AT64" s="77"/>
      <c r="AU64" s="76"/>
      <c r="AV64" s="77"/>
      <c r="AW64" s="76"/>
      <c r="AX64" s="77"/>
      <c r="AY64" s="76"/>
      <c r="AZ64" s="77"/>
      <c r="BA64" s="76"/>
      <c r="BB64" s="77"/>
      <c r="BC64" s="13"/>
      <c r="BD64" s="13"/>
      <c r="BE64" s="13"/>
      <c r="BF64" s="13"/>
      <c r="BG64" s="13"/>
      <c r="BH64" s="13"/>
      <c r="BI64" s="69"/>
      <c r="BJ64" s="69"/>
      <c r="BL64" s="91"/>
      <c r="BM64" s="3"/>
    </row>
    <row r="65" spans="1:65" ht="40.25" customHeight="1" x14ac:dyDescent="0.2">
      <c r="A65" s="240" t="s">
        <v>7</v>
      </c>
      <c r="B65" s="240"/>
      <c r="C65" s="71" t="s">
        <v>106</v>
      </c>
      <c r="D65" s="237" t="s">
        <v>8</v>
      </c>
      <c r="E65" s="237"/>
      <c r="F65" s="238" t="s">
        <v>107</v>
      </c>
      <c r="G65" s="238"/>
      <c r="H65" s="238"/>
      <c r="I65" s="238"/>
      <c r="J65" s="239"/>
      <c r="K65" s="239"/>
      <c r="L65" s="239"/>
      <c r="M65" s="75"/>
      <c r="N65" s="75"/>
      <c r="O65" s="14"/>
      <c r="P65" s="14"/>
      <c r="Q65" s="10"/>
      <c r="R65" s="10"/>
      <c r="S65" s="76"/>
      <c r="T65" s="77"/>
      <c r="U65" s="76"/>
      <c r="V65" s="77"/>
      <c r="W65" s="76"/>
      <c r="X65" s="77"/>
      <c r="Y65" s="76"/>
      <c r="Z65" s="77"/>
      <c r="AA65" s="76"/>
      <c r="AB65" s="77"/>
      <c r="AC65" s="76"/>
      <c r="AD65" s="77"/>
      <c r="AE65" s="76"/>
      <c r="AF65" s="77"/>
      <c r="AG65" s="76"/>
      <c r="AH65" s="77"/>
      <c r="AI65" s="76"/>
      <c r="AJ65" s="77"/>
      <c r="AK65" s="76"/>
      <c r="AL65" s="77"/>
      <c r="AM65" s="76"/>
      <c r="AN65" s="77"/>
      <c r="AO65" s="76"/>
      <c r="AP65" s="77"/>
      <c r="AQ65" s="76"/>
      <c r="AR65" s="77"/>
      <c r="AS65" s="76"/>
      <c r="AT65" s="77"/>
      <c r="AU65" s="76"/>
      <c r="AV65" s="77"/>
      <c r="AW65" s="76"/>
      <c r="AX65" s="77"/>
      <c r="AY65" s="76"/>
      <c r="AZ65" s="77"/>
      <c r="BA65" s="76"/>
      <c r="BB65" s="77"/>
      <c r="BC65" s="13"/>
      <c r="BD65" s="13"/>
      <c r="BE65" s="13"/>
      <c r="BF65" s="13"/>
      <c r="BG65" s="13"/>
      <c r="BH65" s="13"/>
      <c r="BI65" s="69"/>
      <c r="BJ65" s="69"/>
      <c r="BL65" s="91"/>
      <c r="BM65" s="3"/>
    </row>
    <row r="66" spans="1:65" ht="40.25" customHeight="1" x14ac:dyDescent="0.2">
      <c r="A66" s="240" t="s">
        <v>9</v>
      </c>
      <c r="B66" s="240"/>
      <c r="C66" s="71" t="s">
        <v>108</v>
      </c>
      <c r="D66" s="237" t="s">
        <v>10</v>
      </c>
      <c r="E66" s="237"/>
      <c r="F66" s="238" t="s">
        <v>109</v>
      </c>
      <c r="G66" s="238"/>
      <c r="H66" s="238"/>
      <c r="I66" s="238"/>
      <c r="J66" s="239"/>
      <c r="K66" s="239"/>
      <c r="L66" s="239"/>
      <c r="M66" s="75"/>
      <c r="N66" s="75"/>
      <c r="O66" s="14"/>
      <c r="P66" s="14"/>
      <c r="Q66" s="10"/>
      <c r="R66" s="10"/>
      <c r="S66" s="76"/>
      <c r="T66" s="77"/>
      <c r="U66" s="76"/>
      <c r="V66" s="77"/>
      <c r="W66" s="76"/>
      <c r="X66" s="77"/>
      <c r="Y66" s="76"/>
      <c r="Z66" s="77"/>
      <c r="AA66" s="76"/>
      <c r="AB66" s="77"/>
      <c r="AC66" s="76"/>
      <c r="AD66" s="77"/>
      <c r="AE66" s="76"/>
      <c r="AF66" s="77"/>
      <c r="AG66" s="76"/>
      <c r="AH66" s="77"/>
      <c r="AI66" s="76"/>
      <c r="AJ66" s="77"/>
      <c r="AK66" s="76"/>
      <c r="AL66" s="77"/>
      <c r="AM66" s="76"/>
      <c r="AN66" s="77"/>
      <c r="AO66" s="76"/>
      <c r="AP66" s="77"/>
      <c r="AQ66" s="76"/>
      <c r="AR66" s="77"/>
      <c r="AS66" s="76"/>
      <c r="AT66" s="77"/>
      <c r="AU66" s="76"/>
      <c r="AV66" s="77"/>
      <c r="AW66" s="76"/>
      <c r="AX66" s="77"/>
      <c r="AY66" s="76"/>
      <c r="AZ66" s="77"/>
      <c r="BA66" s="76"/>
      <c r="BB66" s="77"/>
      <c r="BC66" s="13"/>
      <c r="BD66" s="13"/>
      <c r="BE66" s="13"/>
      <c r="BF66" s="13"/>
      <c r="BG66" s="13"/>
      <c r="BH66" s="13"/>
      <c r="BI66" s="69"/>
      <c r="BJ66" s="69"/>
      <c r="BL66" s="91"/>
      <c r="BM66" s="3"/>
    </row>
    <row r="67" spans="1:65" ht="40.25" customHeight="1" x14ac:dyDescent="0.2">
      <c r="A67" s="65" t="s">
        <v>89</v>
      </c>
      <c r="B67" s="65"/>
      <c r="C67" s="65" t="s">
        <v>110</v>
      </c>
      <c r="D67" s="237" t="s">
        <v>4</v>
      </c>
      <c r="E67" s="237"/>
      <c r="F67" s="238">
        <v>3057105666</v>
      </c>
      <c r="G67" s="238"/>
      <c r="H67" s="238"/>
      <c r="I67" s="238"/>
      <c r="J67" s="239" t="s">
        <v>6</v>
      </c>
      <c r="K67" s="239"/>
      <c r="L67" s="239"/>
      <c r="M67" s="75"/>
      <c r="N67" s="75"/>
      <c r="O67" s="14"/>
      <c r="P67" s="14"/>
      <c r="Q67" s="10"/>
      <c r="R67" s="10"/>
      <c r="S67" s="76"/>
      <c r="T67" s="77"/>
      <c r="U67" s="76"/>
      <c r="V67" s="77"/>
      <c r="W67" s="76"/>
      <c r="X67" s="77"/>
      <c r="Y67" s="76"/>
      <c r="Z67" s="77"/>
      <c r="AA67" s="76"/>
      <c r="AB67" s="77"/>
      <c r="AC67" s="76"/>
      <c r="AD67" s="77"/>
      <c r="AE67" s="76"/>
      <c r="AF67" s="77"/>
      <c r="AG67" s="76"/>
      <c r="AH67" s="77"/>
      <c r="AI67" s="76"/>
      <c r="AJ67" s="77"/>
      <c r="AK67" s="76"/>
      <c r="AL67" s="77"/>
      <c r="AM67" s="76"/>
      <c r="AN67" s="77"/>
      <c r="AO67" s="76"/>
      <c r="AP67" s="77"/>
      <c r="AQ67" s="76"/>
      <c r="AR67" s="77"/>
      <c r="AS67" s="76"/>
      <c r="AT67" s="77"/>
      <c r="AU67" s="76"/>
      <c r="AV67" s="77"/>
      <c r="AW67" s="76"/>
      <c r="AX67" s="77"/>
      <c r="AY67" s="76"/>
      <c r="AZ67" s="77"/>
      <c r="BA67" s="76"/>
      <c r="BB67" s="77"/>
      <c r="BC67" s="13"/>
      <c r="BD67" s="13"/>
      <c r="BE67" s="13"/>
      <c r="BF67" s="13"/>
      <c r="BG67" s="13"/>
      <c r="BH67" s="13"/>
      <c r="BI67" s="69"/>
      <c r="BJ67" s="69"/>
      <c r="BL67" s="91"/>
      <c r="BM67" s="3"/>
    </row>
    <row r="68" spans="1:65" ht="40.25" customHeight="1" x14ac:dyDescent="0.2">
      <c r="A68" s="240" t="s">
        <v>7</v>
      </c>
      <c r="B68" s="240"/>
      <c r="C68" s="71">
        <v>9017409308</v>
      </c>
      <c r="D68" s="237" t="s">
        <v>8</v>
      </c>
      <c r="E68" s="237"/>
      <c r="F68" s="238"/>
      <c r="G68" s="238"/>
      <c r="H68" s="238"/>
      <c r="I68" s="238"/>
      <c r="J68" s="239"/>
      <c r="K68" s="239"/>
      <c r="L68" s="239"/>
      <c r="M68" s="75"/>
      <c r="N68" s="75"/>
      <c r="O68" s="14"/>
      <c r="P68" s="14"/>
      <c r="Q68" s="10"/>
      <c r="R68" s="10"/>
      <c r="S68" s="76"/>
      <c r="T68" s="77"/>
      <c r="U68" s="76"/>
      <c r="V68" s="77"/>
      <c r="W68" s="76"/>
      <c r="X68" s="77"/>
      <c r="Y68" s="76"/>
      <c r="Z68" s="77"/>
      <c r="AA68" s="76"/>
      <c r="AB68" s="77"/>
      <c r="AC68" s="76"/>
      <c r="AD68" s="77"/>
      <c r="AE68" s="76"/>
      <c r="AF68" s="77"/>
      <c r="AG68" s="76"/>
      <c r="AH68" s="77"/>
      <c r="AI68" s="76"/>
      <c r="AJ68" s="77"/>
      <c r="AK68" s="76"/>
      <c r="AL68" s="77"/>
      <c r="AM68" s="76"/>
      <c r="AN68" s="77"/>
      <c r="AO68" s="76"/>
      <c r="AP68" s="77"/>
      <c r="AQ68" s="76"/>
      <c r="AR68" s="77"/>
      <c r="AS68" s="76"/>
      <c r="AT68" s="77"/>
      <c r="AU68" s="76"/>
      <c r="AV68" s="77"/>
      <c r="AW68" s="76"/>
      <c r="AX68" s="77"/>
      <c r="AY68" s="76"/>
      <c r="AZ68" s="77"/>
      <c r="BA68" s="76"/>
      <c r="BB68" s="77"/>
      <c r="BC68" s="13"/>
      <c r="BD68" s="13"/>
      <c r="BE68" s="13"/>
      <c r="BF68" s="13"/>
      <c r="BG68" s="13"/>
      <c r="BH68" s="13"/>
      <c r="BI68" s="69"/>
      <c r="BJ68" s="69"/>
      <c r="BL68" s="91"/>
      <c r="BM68" s="3"/>
    </row>
    <row r="69" spans="1:65" ht="40.25" customHeight="1" x14ac:dyDescent="0.2">
      <c r="A69" s="240" t="s">
        <v>9</v>
      </c>
      <c r="B69" s="240"/>
      <c r="C69" s="71" t="s">
        <v>111</v>
      </c>
      <c r="D69" s="237" t="s">
        <v>10</v>
      </c>
      <c r="E69" s="237"/>
      <c r="F69" s="238" t="s">
        <v>112</v>
      </c>
      <c r="G69" s="238"/>
      <c r="H69" s="238"/>
      <c r="I69" s="238"/>
      <c r="J69" s="239"/>
      <c r="K69" s="239"/>
      <c r="L69" s="239"/>
      <c r="M69" s="75"/>
      <c r="N69" s="75"/>
      <c r="O69" s="14"/>
      <c r="P69" s="14"/>
      <c r="Q69" s="10"/>
      <c r="R69" s="10"/>
      <c r="S69" s="76"/>
      <c r="T69" s="77"/>
      <c r="U69" s="76"/>
      <c r="V69" s="77"/>
      <c r="W69" s="76"/>
      <c r="X69" s="77"/>
      <c r="Y69" s="76"/>
      <c r="Z69" s="77"/>
      <c r="AA69" s="76"/>
      <c r="AB69" s="77"/>
      <c r="AC69" s="76"/>
      <c r="AD69" s="77"/>
      <c r="AE69" s="76"/>
      <c r="AF69" s="77"/>
      <c r="AG69" s="76"/>
      <c r="AH69" s="77"/>
      <c r="AI69" s="76"/>
      <c r="AJ69" s="77"/>
      <c r="AK69" s="76"/>
      <c r="AL69" s="77"/>
      <c r="AM69" s="76"/>
      <c r="AN69" s="77"/>
      <c r="AO69" s="76"/>
      <c r="AP69" s="77"/>
      <c r="AQ69" s="76"/>
      <c r="AR69" s="77"/>
      <c r="AS69" s="76"/>
      <c r="AT69" s="77"/>
      <c r="AU69" s="76"/>
      <c r="AV69" s="77"/>
      <c r="AW69" s="76"/>
      <c r="AX69" s="77"/>
      <c r="AY69" s="76"/>
      <c r="AZ69" s="77"/>
      <c r="BA69" s="76"/>
      <c r="BB69" s="77"/>
      <c r="BC69" s="13"/>
      <c r="BD69" s="13"/>
      <c r="BE69" s="13"/>
      <c r="BF69" s="13"/>
      <c r="BG69" s="13"/>
      <c r="BH69" s="13"/>
      <c r="BI69" s="69"/>
      <c r="BJ69" s="69"/>
      <c r="BL69" s="91"/>
      <c r="BM69" s="3"/>
    </row>
    <row r="70" spans="1:65" ht="40.25" customHeight="1" x14ac:dyDescent="0.2">
      <c r="A70" s="65" t="s">
        <v>92</v>
      </c>
      <c r="B70" s="65"/>
      <c r="C70" s="65" t="s">
        <v>113</v>
      </c>
      <c r="D70" s="237" t="s">
        <v>4</v>
      </c>
      <c r="E70" s="237"/>
      <c r="F70" s="238">
        <v>3043420225</v>
      </c>
      <c r="G70" s="238"/>
      <c r="H70" s="238"/>
      <c r="I70" s="238"/>
      <c r="J70" s="239" t="s">
        <v>6</v>
      </c>
      <c r="K70" s="239"/>
      <c r="L70" s="239"/>
      <c r="M70" s="75"/>
      <c r="N70" s="75"/>
      <c r="O70" s="14"/>
      <c r="P70" s="14"/>
      <c r="Q70" s="10"/>
      <c r="R70" s="10"/>
      <c r="S70" s="76"/>
      <c r="T70" s="77"/>
      <c r="U70" s="76"/>
      <c r="V70" s="77"/>
      <c r="W70" s="76"/>
      <c r="X70" s="77"/>
      <c r="Y70" s="76"/>
      <c r="Z70" s="77"/>
      <c r="AA70" s="76"/>
      <c r="AB70" s="77"/>
      <c r="AC70" s="76"/>
      <c r="AD70" s="77"/>
      <c r="AE70" s="76"/>
      <c r="AF70" s="77"/>
      <c r="AG70" s="76"/>
      <c r="AH70" s="77"/>
      <c r="AI70" s="76"/>
      <c r="AJ70" s="77"/>
      <c r="AK70" s="76"/>
      <c r="AL70" s="77"/>
      <c r="AM70" s="76"/>
      <c r="AN70" s="77"/>
      <c r="AO70" s="76"/>
      <c r="AP70" s="77"/>
      <c r="AQ70" s="76"/>
      <c r="AR70" s="77"/>
      <c r="AS70" s="76"/>
      <c r="AT70" s="77"/>
      <c r="AU70" s="76"/>
      <c r="AV70" s="77"/>
      <c r="AW70" s="76"/>
      <c r="AX70" s="77"/>
      <c r="AY70" s="76"/>
      <c r="AZ70" s="77"/>
      <c r="BA70" s="76"/>
      <c r="BB70" s="77"/>
      <c r="BC70" s="13"/>
      <c r="BD70" s="13"/>
      <c r="BE70" s="13"/>
      <c r="BF70" s="13"/>
      <c r="BG70" s="13"/>
      <c r="BH70" s="13"/>
      <c r="BI70" s="69"/>
      <c r="BJ70" s="69"/>
      <c r="BL70" s="91"/>
      <c r="BM70" s="3"/>
    </row>
    <row r="71" spans="1:65" ht="40.25" customHeight="1" x14ac:dyDescent="0.2">
      <c r="A71" s="240" t="s">
        <v>7</v>
      </c>
      <c r="B71" s="240"/>
      <c r="C71" s="71" t="s">
        <v>114</v>
      </c>
      <c r="D71" s="237" t="s">
        <v>8</v>
      </c>
      <c r="E71" s="237"/>
      <c r="F71" s="238" t="s">
        <v>115</v>
      </c>
      <c r="G71" s="238"/>
      <c r="H71" s="238"/>
      <c r="I71" s="238"/>
      <c r="J71" s="239"/>
      <c r="K71" s="239"/>
      <c r="L71" s="239"/>
      <c r="M71" s="75"/>
      <c r="N71" s="75"/>
      <c r="O71" s="14"/>
      <c r="P71" s="14"/>
      <c r="Q71" s="10"/>
      <c r="R71" s="10"/>
      <c r="S71" s="76"/>
      <c r="T71" s="77"/>
      <c r="U71" s="76"/>
      <c r="V71" s="77"/>
      <c r="W71" s="76"/>
      <c r="X71" s="77"/>
      <c r="Y71" s="76"/>
      <c r="Z71" s="77"/>
      <c r="AA71" s="76"/>
      <c r="AB71" s="77"/>
      <c r="AC71" s="76"/>
      <c r="AD71" s="77"/>
      <c r="AE71" s="76"/>
      <c r="AF71" s="77"/>
      <c r="AG71" s="76"/>
      <c r="AH71" s="77"/>
      <c r="AI71" s="76"/>
      <c r="AJ71" s="77"/>
      <c r="AK71" s="76"/>
      <c r="AL71" s="77"/>
      <c r="AM71" s="76"/>
      <c r="AN71" s="77"/>
      <c r="AO71" s="76"/>
      <c r="AP71" s="77"/>
      <c r="AQ71" s="76"/>
      <c r="AR71" s="77"/>
      <c r="AS71" s="76"/>
      <c r="AT71" s="77"/>
      <c r="AU71" s="76"/>
      <c r="AV71" s="77"/>
      <c r="AW71" s="76"/>
      <c r="AX71" s="77"/>
      <c r="AY71" s="76"/>
      <c r="AZ71" s="77"/>
      <c r="BA71" s="76"/>
      <c r="BB71" s="77"/>
      <c r="BC71" s="13"/>
      <c r="BD71" s="13"/>
      <c r="BE71" s="13"/>
      <c r="BF71" s="13"/>
      <c r="BG71" s="13"/>
      <c r="BH71" s="13"/>
      <c r="BI71" s="69"/>
      <c r="BJ71" s="69"/>
      <c r="BL71" s="91"/>
      <c r="BM71" s="3"/>
    </row>
    <row r="72" spans="1:65" ht="40.25" customHeight="1" x14ac:dyDescent="0.2">
      <c r="A72" s="240" t="s">
        <v>9</v>
      </c>
      <c r="B72" s="240"/>
      <c r="C72" s="71" t="s">
        <v>116</v>
      </c>
      <c r="D72" s="237" t="s">
        <v>10</v>
      </c>
      <c r="E72" s="237"/>
      <c r="F72" s="238"/>
      <c r="G72" s="238"/>
      <c r="H72" s="238"/>
      <c r="I72" s="238"/>
      <c r="J72" s="239"/>
      <c r="K72" s="239"/>
      <c r="L72" s="239"/>
      <c r="M72" s="75"/>
      <c r="N72" s="75"/>
      <c r="O72" s="14"/>
      <c r="P72" s="14"/>
      <c r="Q72" s="10"/>
      <c r="R72" s="10"/>
      <c r="S72" s="76"/>
      <c r="T72" s="77"/>
      <c r="U72" s="76"/>
      <c r="V72" s="77"/>
      <c r="W72" s="76"/>
      <c r="X72" s="77"/>
      <c r="Y72" s="76"/>
      <c r="Z72" s="77"/>
      <c r="AA72" s="76"/>
      <c r="AB72" s="77"/>
      <c r="AC72" s="76"/>
      <c r="AD72" s="77"/>
      <c r="AE72" s="76"/>
      <c r="AF72" s="77"/>
      <c r="AG72" s="76"/>
      <c r="AH72" s="77"/>
      <c r="AI72" s="76"/>
      <c r="AJ72" s="77"/>
      <c r="AK72" s="76"/>
      <c r="AL72" s="77"/>
      <c r="AM72" s="76"/>
      <c r="AN72" s="77"/>
      <c r="AO72" s="76"/>
      <c r="AP72" s="77"/>
      <c r="AQ72" s="76"/>
      <c r="AR72" s="77"/>
      <c r="AS72" s="76"/>
      <c r="AT72" s="77"/>
      <c r="AU72" s="76"/>
      <c r="AV72" s="77"/>
      <c r="AW72" s="76"/>
      <c r="AX72" s="77"/>
      <c r="AY72" s="76"/>
      <c r="AZ72" s="77"/>
      <c r="BA72" s="76"/>
      <c r="BB72" s="77"/>
      <c r="BC72" s="13"/>
      <c r="BD72" s="13"/>
      <c r="BE72" s="13"/>
      <c r="BF72" s="13"/>
      <c r="BG72" s="13"/>
      <c r="BH72" s="13"/>
      <c r="BI72" s="69"/>
      <c r="BJ72" s="69"/>
      <c r="BL72" s="91"/>
      <c r="BM72" s="3"/>
    </row>
    <row r="73" spans="1:65" ht="40.25" customHeight="1" x14ac:dyDescent="0.2">
      <c r="A73" s="138" t="s">
        <v>92</v>
      </c>
      <c r="B73" s="138"/>
      <c r="C73" s="138" t="s">
        <v>475</v>
      </c>
      <c r="D73" s="237" t="s">
        <v>4</v>
      </c>
      <c r="E73" s="237"/>
      <c r="F73" s="238" t="s">
        <v>479</v>
      </c>
      <c r="G73" s="238"/>
      <c r="H73" s="238"/>
      <c r="I73" s="238"/>
      <c r="J73" s="239" t="s">
        <v>6</v>
      </c>
      <c r="K73" s="239"/>
      <c r="L73" s="239"/>
      <c r="M73" s="75"/>
      <c r="N73" s="75"/>
      <c r="O73" s="14"/>
      <c r="P73" s="14"/>
      <c r="Q73" s="10"/>
      <c r="R73" s="10"/>
      <c r="S73" s="76"/>
      <c r="T73" s="77"/>
      <c r="U73" s="76"/>
      <c r="V73" s="77"/>
      <c r="W73" s="76"/>
      <c r="X73" s="77"/>
      <c r="Y73" s="76"/>
      <c r="Z73" s="77"/>
      <c r="AA73" s="76"/>
      <c r="AB73" s="77"/>
      <c r="AC73" s="76"/>
      <c r="AD73" s="77"/>
      <c r="AE73" s="76"/>
      <c r="AF73" s="77"/>
      <c r="AG73" s="76"/>
      <c r="AH73" s="77"/>
      <c r="AI73" s="76"/>
      <c r="AJ73" s="77"/>
      <c r="AK73" s="76"/>
      <c r="AL73" s="77"/>
      <c r="AM73" s="76"/>
      <c r="AN73" s="77"/>
      <c r="AO73" s="76"/>
      <c r="AP73" s="77"/>
      <c r="AQ73" s="76"/>
      <c r="AR73" s="77"/>
      <c r="AS73" s="76"/>
      <c r="AT73" s="77"/>
      <c r="AU73" s="76"/>
      <c r="AV73" s="77"/>
      <c r="AW73" s="76"/>
      <c r="AX73" s="77"/>
      <c r="AY73" s="76"/>
      <c r="AZ73" s="77"/>
      <c r="BA73" s="76"/>
      <c r="BB73" s="77"/>
      <c r="BC73" s="13"/>
      <c r="BD73" s="13"/>
      <c r="BE73" s="13"/>
      <c r="BF73" s="13"/>
      <c r="BG73" s="13"/>
      <c r="BH73" s="13"/>
      <c r="BI73" s="69"/>
      <c r="BJ73" s="69"/>
      <c r="BL73" s="91"/>
      <c r="BM73" s="3"/>
    </row>
    <row r="74" spans="1:65" ht="40.25" customHeight="1" x14ac:dyDescent="0.2">
      <c r="A74" s="240" t="s">
        <v>7</v>
      </c>
      <c r="B74" s="240"/>
      <c r="C74" s="71" t="s">
        <v>477</v>
      </c>
      <c r="D74" s="237" t="s">
        <v>8</v>
      </c>
      <c r="E74" s="237"/>
      <c r="F74" s="241" t="s">
        <v>478</v>
      </c>
      <c r="G74" s="238"/>
      <c r="H74" s="238"/>
      <c r="I74" s="238"/>
      <c r="J74" s="239"/>
      <c r="K74" s="239"/>
      <c r="L74" s="239"/>
      <c r="M74" s="75"/>
      <c r="N74" s="75"/>
      <c r="O74" s="14"/>
      <c r="P74" s="14"/>
      <c r="Q74" s="10"/>
      <c r="R74" s="10"/>
      <c r="S74" s="76"/>
      <c r="T74" s="77"/>
      <c r="U74" s="76"/>
      <c r="V74" s="77"/>
      <c r="W74" s="76"/>
      <c r="X74" s="77"/>
      <c r="Y74" s="76"/>
      <c r="Z74" s="77"/>
      <c r="AA74" s="76"/>
      <c r="AB74" s="77"/>
      <c r="AC74" s="76"/>
      <c r="AD74" s="77"/>
      <c r="AE74" s="76"/>
      <c r="AF74" s="77"/>
      <c r="AG74" s="76"/>
      <c r="AH74" s="77"/>
      <c r="AI74" s="76"/>
      <c r="AJ74" s="77"/>
      <c r="AK74" s="76"/>
      <c r="AL74" s="77"/>
      <c r="AM74" s="76"/>
      <c r="AN74" s="77"/>
      <c r="AO74" s="76"/>
      <c r="AP74" s="77"/>
      <c r="AQ74" s="76"/>
      <c r="AR74" s="77"/>
      <c r="AS74" s="76"/>
      <c r="AT74" s="77"/>
      <c r="AU74" s="76"/>
      <c r="AV74" s="77"/>
      <c r="AW74" s="76"/>
      <c r="AX74" s="77"/>
      <c r="AY74" s="76"/>
      <c r="AZ74" s="77"/>
      <c r="BA74" s="76"/>
      <c r="BB74" s="77"/>
      <c r="BC74" s="13"/>
      <c r="BD74" s="13"/>
      <c r="BE74" s="13"/>
      <c r="BF74" s="13"/>
      <c r="BG74" s="13"/>
      <c r="BH74" s="13"/>
      <c r="BI74" s="69"/>
      <c r="BJ74" s="69"/>
      <c r="BL74" s="91"/>
      <c r="BM74" s="3"/>
    </row>
    <row r="75" spans="1:65" ht="40.25" customHeight="1" x14ac:dyDescent="0.2">
      <c r="A75" s="240" t="s">
        <v>9</v>
      </c>
      <c r="B75" s="240"/>
      <c r="C75" s="71" t="s">
        <v>480</v>
      </c>
      <c r="D75" s="237" t="s">
        <v>10</v>
      </c>
      <c r="E75" s="237"/>
      <c r="F75" s="238"/>
      <c r="G75" s="238"/>
      <c r="H75" s="238"/>
      <c r="I75" s="238"/>
      <c r="J75" s="239"/>
      <c r="K75" s="239"/>
      <c r="L75" s="239"/>
      <c r="M75" s="75"/>
      <c r="N75" s="75"/>
      <c r="O75" s="14"/>
      <c r="P75" s="14"/>
      <c r="Q75" s="10"/>
      <c r="R75" s="10"/>
      <c r="S75" s="76"/>
      <c r="T75" s="77"/>
      <c r="U75" s="76"/>
      <c r="V75" s="77"/>
      <c r="W75" s="76"/>
      <c r="X75" s="77"/>
      <c r="Y75" s="76"/>
      <c r="Z75" s="77"/>
      <c r="AA75" s="76"/>
      <c r="AB75" s="77"/>
      <c r="AC75" s="76"/>
      <c r="AD75" s="77"/>
      <c r="AE75" s="76"/>
      <c r="AF75" s="77"/>
      <c r="AG75" s="76"/>
      <c r="AH75" s="77"/>
      <c r="AI75" s="76"/>
      <c r="AJ75" s="77"/>
      <c r="AK75" s="76"/>
      <c r="AL75" s="77"/>
      <c r="AM75" s="76"/>
      <c r="AN75" s="77"/>
      <c r="AO75" s="76"/>
      <c r="AP75" s="77"/>
      <c r="AQ75" s="76"/>
      <c r="AR75" s="77"/>
      <c r="AS75" s="76"/>
      <c r="AT75" s="77"/>
      <c r="AU75" s="76"/>
      <c r="AV75" s="77"/>
      <c r="AW75" s="76"/>
      <c r="AX75" s="77"/>
      <c r="AY75" s="76"/>
      <c r="AZ75" s="77"/>
      <c r="BA75" s="76"/>
      <c r="BB75" s="77"/>
      <c r="BC75" s="13"/>
      <c r="BD75" s="13"/>
      <c r="BE75" s="13"/>
      <c r="BF75" s="13"/>
      <c r="BG75" s="13"/>
      <c r="BH75" s="13"/>
      <c r="BI75" s="69"/>
      <c r="BJ75" s="69"/>
      <c r="BL75" s="91"/>
      <c r="BM75" s="3"/>
    </row>
    <row r="76" spans="1:65" ht="16" customHeight="1" x14ac:dyDescent="0.2"/>
  </sheetData>
  <mergeCells count="219">
    <mergeCell ref="A1:N1"/>
    <mergeCell ref="A2:M2"/>
    <mergeCell ref="A3:M3"/>
    <mergeCell ref="D4:E4"/>
    <mergeCell ref="F4:I4"/>
    <mergeCell ref="J4:L6"/>
    <mergeCell ref="A5:B5"/>
    <mergeCell ref="D5:E5"/>
    <mergeCell ref="F5:I5"/>
    <mergeCell ref="A6:B6"/>
    <mergeCell ref="D6:E6"/>
    <mergeCell ref="F6:I6"/>
    <mergeCell ref="D7:E7"/>
    <mergeCell ref="F7:I7"/>
    <mergeCell ref="J7:L9"/>
    <mergeCell ref="A8:B8"/>
    <mergeCell ref="D8:E8"/>
    <mergeCell ref="F8:I8"/>
    <mergeCell ref="A9:B9"/>
    <mergeCell ref="D9:E9"/>
    <mergeCell ref="F9:I9"/>
    <mergeCell ref="D10:E10"/>
    <mergeCell ref="F10:I10"/>
    <mergeCell ref="J10:L12"/>
    <mergeCell ref="A11:B11"/>
    <mergeCell ref="D11:E11"/>
    <mergeCell ref="F11:I11"/>
    <mergeCell ref="A12:B12"/>
    <mergeCell ref="D12:E12"/>
    <mergeCell ref="F12:I12"/>
    <mergeCell ref="D13:E13"/>
    <mergeCell ref="F13:I13"/>
    <mergeCell ref="J13:L15"/>
    <mergeCell ref="A14:B14"/>
    <mergeCell ref="D14:E14"/>
    <mergeCell ref="F14:I14"/>
    <mergeCell ref="A15:B15"/>
    <mergeCell ref="D15:E15"/>
    <mergeCell ref="F15:I15"/>
    <mergeCell ref="D16:E16"/>
    <mergeCell ref="F16:I16"/>
    <mergeCell ref="J16:L18"/>
    <mergeCell ref="A17:B17"/>
    <mergeCell ref="D17:E17"/>
    <mergeCell ref="F17:I17"/>
    <mergeCell ref="A18:B18"/>
    <mergeCell ref="D18:E18"/>
    <mergeCell ref="F18:I18"/>
    <mergeCell ref="D19:E19"/>
    <mergeCell ref="F19:I19"/>
    <mergeCell ref="J19:L21"/>
    <mergeCell ref="A20:B20"/>
    <mergeCell ref="D20:E20"/>
    <mergeCell ref="F20:I20"/>
    <mergeCell ref="A21:B21"/>
    <mergeCell ref="D21:E21"/>
    <mergeCell ref="F21:I21"/>
    <mergeCell ref="D22:E22"/>
    <mergeCell ref="F22:I22"/>
    <mergeCell ref="J22:L24"/>
    <mergeCell ref="A23:B23"/>
    <mergeCell ref="D23:E23"/>
    <mergeCell ref="F23:I23"/>
    <mergeCell ref="A24:B24"/>
    <mergeCell ref="D24:E24"/>
    <mergeCell ref="F24:I24"/>
    <mergeCell ref="D25:E25"/>
    <mergeCell ref="F25:I25"/>
    <mergeCell ref="J25:L27"/>
    <mergeCell ref="A26:B26"/>
    <mergeCell ref="D26:E26"/>
    <mergeCell ref="F26:I26"/>
    <mergeCell ref="A27:B27"/>
    <mergeCell ref="D27:E27"/>
    <mergeCell ref="F27:I27"/>
    <mergeCell ref="D28:E28"/>
    <mergeCell ref="F28:I28"/>
    <mergeCell ref="J28:L30"/>
    <mergeCell ref="A29:B29"/>
    <mergeCell ref="D29:E29"/>
    <mergeCell ref="F29:I29"/>
    <mergeCell ref="A30:B30"/>
    <mergeCell ref="D30:E30"/>
    <mergeCell ref="F30:I30"/>
    <mergeCell ref="D31:E31"/>
    <mergeCell ref="F31:I31"/>
    <mergeCell ref="J31:L33"/>
    <mergeCell ref="A32:B32"/>
    <mergeCell ref="D32:E32"/>
    <mergeCell ref="F32:I32"/>
    <mergeCell ref="A33:B33"/>
    <mergeCell ref="D33:E33"/>
    <mergeCell ref="F33:I33"/>
    <mergeCell ref="D34:E34"/>
    <mergeCell ref="F34:I34"/>
    <mergeCell ref="J34:L36"/>
    <mergeCell ref="A35:B35"/>
    <mergeCell ref="D35:E35"/>
    <mergeCell ref="F35:I35"/>
    <mergeCell ref="A36:B36"/>
    <mergeCell ref="D36:E36"/>
    <mergeCell ref="F36:I36"/>
    <mergeCell ref="D37:E37"/>
    <mergeCell ref="F37:I37"/>
    <mergeCell ref="J37:L39"/>
    <mergeCell ref="A38:B38"/>
    <mergeCell ref="D38:E38"/>
    <mergeCell ref="F38:I38"/>
    <mergeCell ref="A39:B39"/>
    <mergeCell ref="D39:E39"/>
    <mergeCell ref="F39:I39"/>
    <mergeCell ref="D40:E40"/>
    <mergeCell ref="F40:I40"/>
    <mergeCell ref="J40:L42"/>
    <mergeCell ref="A41:B41"/>
    <mergeCell ref="D41:E41"/>
    <mergeCell ref="F41:I41"/>
    <mergeCell ref="A42:B42"/>
    <mergeCell ref="D42:E42"/>
    <mergeCell ref="F42:I42"/>
    <mergeCell ref="D43:E43"/>
    <mergeCell ref="F43:I43"/>
    <mergeCell ref="J43:L45"/>
    <mergeCell ref="A44:B44"/>
    <mergeCell ref="D44:E44"/>
    <mergeCell ref="F44:I44"/>
    <mergeCell ref="A45:B45"/>
    <mergeCell ref="D45:E45"/>
    <mergeCell ref="F45:I45"/>
    <mergeCell ref="D46:E46"/>
    <mergeCell ref="F46:I46"/>
    <mergeCell ref="J46:L48"/>
    <mergeCell ref="A47:B47"/>
    <mergeCell ref="D47:E47"/>
    <mergeCell ref="F47:I47"/>
    <mergeCell ref="A48:B48"/>
    <mergeCell ref="D48:E48"/>
    <mergeCell ref="F48:I48"/>
    <mergeCell ref="D49:E49"/>
    <mergeCell ref="F49:I49"/>
    <mergeCell ref="J49:L51"/>
    <mergeCell ref="A50:B50"/>
    <mergeCell ref="D50:E50"/>
    <mergeCell ref="F50:I50"/>
    <mergeCell ref="A51:B51"/>
    <mergeCell ref="D51:E51"/>
    <mergeCell ref="F51:I51"/>
    <mergeCell ref="D52:E52"/>
    <mergeCell ref="F52:I52"/>
    <mergeCell ref="J52:L54"/>
    <mergeCell ref="A53:B53"/>
    <mergeCell ref="D53:E53"/>
    <mergeCell ref="F53:I53"/>
    <mergeCell ref="A54:B54"/>
    <mergeCell ref="D54:E54"/>
    <mergeCell ref="F54:I54"/>
    <mergeCell ref="D55:E55"/>
    <mergeCell ref="F55:I55"/>
    <mergeCell ref="J55:L57"/>
    <mergeCell ref="A56:B56"/>
    <mergeCell ref="D56:E56"/>
    <mergeCell ref="F56:I56"/>
    <mergeCell ref="A57:B57"/>
    <mergeCell ref="D57:E57"/>
    <mergeCell ref="F57:I57"/>
    <mergeCell ref="D58:E58"/>
    <mergeCell ref="F58:I58"/>
    <mergeCell ref="J58:L60"/>
    <mergeCell ref="A59:B59"/>
    <mergeCell ref="D59:E59"/>
    <mergeCell ref="F59:I59"/>
    <mergeCell ref="A60:B60"/>
    <mergeCell ref="D60:E60"/>
    <mergeCell ref="F60:I60"/>
    <mergeCell ref="D61:E61"/>
    <mergeCell ref="F61:I61"/>
    <mergeCell ref="J61:L63"/>
    <mergeCell ref="A62:B62"/>
    <mergeCell ref="D62:E62"/>
    <mergeCell ref="F62:I62"/>
    <mergeCell ref="A63:B63"/>
    <mergeCell ref="D63:E63"/>
    <mergeCell ref="F63:I63"/>
    <mergeCell ref="D64:E64"/>
    <mergeCell ref="F64:I64"/>
    <mergeCell ref="J64:L66"/>
    <mergeCell ref="A65:B65"/>
    <mergeCell ref="D65:E65"/>
    <mergeCell ref="F65:I65"/>
    <mergeCell ref="A66:B66"/>
    <mergeCell ref="D66:E66"/>
    <mergeCell ref="F66:I66"/>
    <mergeCell ref="D67:E67"/>
    <mergeCell ref="F67:I67"/>
    <mergeCell ref="J67:L69"/>
    <mergeCell ref="A68:B68"/>
    <mergeCell ref="D68:E68"/>
    <mergeCell ref="F68:I68"/>
    <mergeCell ref="A69:B69"/>
    <mergeCell ref="D69:E69"/>
    <mergeCell ref="F69:I69"/>
    <mergeCell ref="D70:E70"/>
    <mergeCell ref="F70:I70"/>
    <mergeCell ref="J70:L72"/>
    <mergeCell ref="A71:B71"/>
    <mergeCell ref="D71:E71"/>
    <mergeCell ref="F71:I71"/>
    <mergeCell ref="A72:B72"/>
    <mergeCell ref="D72:E72"/>
    <mergeCell ref="F72:I72"/>
    <mergeCell ref="D73:E73"/>
    <mergeCell ref="F73:I73"/>
    <mergeCell ref="J73:L75"/>
    <mergeCell ref="A74:B74"/>
    <mergeCell ref="D74:E74"/>
    <mergeCell ref="F74:I74"/>
    <mergeCell ref="A75:B75"/>
    <mergeCell ref="D75:E75"/>
    <mergeCell ref="F75:I75"/>
  </mergeCells>
  <hyperlinks>
    <hyperlink ref="F11" r:id="rId1" xr:uid="{B0529D92-D33D-3C4C-87DA-AEC1C3DA2B1B}"/>
    <hyperlink ref="F14" r:id="rId2" xr:uid="{EECB8256-33FF-FC45-9102-E397EF79DE48}"/>
    <hyperlink ref="F15" r:id="rId3" xr:uid="{C18A4BD8-F554-3C4A-A797-09E5B66DC6AD}"/>
    <hyperlink ref="F17" r:id="rId4" xr:uid="{FDAC78A8-ACED-4D41-B462-78C78DC7A32A}"/>
    <hyperlink ref="F18" r:id="rId5" xr:uid="{576402B1-F47C-2742-B752-0D9F1843D349}"/>
    <hyperlink ref="F20" r:id="rId6" xr:uid="{2923F196-084C-7442-8D2D-30C2483CEF20}"/>
    <hyperlink ref="F21" r:id="rId7" xr:uid="{B6DFB64B-8916-564D-9F89-EDF893507551}"/>
    <hyperlink ref="F23" r:id="rId8" xr:uid="{1994F0A3-13FC-A84F-B5DC-DD1497818C22}"/>
    <hyperlink ref="F24" r:id="rId9" xr:uid="{744127AD-F3F4-6541-B87F-89F4F335C5D8}"/>
    <hyperlink ref="F26" r:id="rId10" xr:uid="{31026A23-FB9C-AF44-9625-E7B753528FDD}"/>
    <hyperlink ref="F29" r:id="rId11" xr:uid="{D40BBA2E-374A-1F43-9036-68D216AD48D8}"/>
    <hyperlink ref="F35" r:id="rId12" xr:uid="{3F3B5746-B858-A94B-9D3F-BC8713210F5D}"/>
    <hyperlink ref="F38" r:id="rId13" xr:uid="{7EE8F95F-EE6D-CA40-8089-E56B0AE6E93B}"/>
    <hyperlink ref="F41" r:id="rId14" xr:uid="{0C23A86A-A1C2-294B-89A2-0C8C9F9E79F8}"/>
    <hyperlink ref="F44" r:id="rId15" xr:uid="{6882BB38-DDFB-3549-98ED-9B58AECCE160}"/>
    <hyperlink ref="F47" r:id="rId16" xr:uid="{F22CC31E-6E44-2948-8DAA-A62D3A22ED02}"/>
    <hyperlink ref="F50" r:id="rId17" xr:uid="{82B17097-6668-6745-B1AA-EADDB5412E12}"/>
    <hyperlink ref="F51" r:id="rId18" xr:uid="{A567CBC7-6DCE-1B4C-A4A0-43B471812A11}"/>
    <hyperlink ref="F53" r:id="rId19" xr:uid="{55482A6C-536D-D142-ACD3-F658B62E395B}"/>
    <hyperlink ref="F56" r:id="rId20" xr:uid="{A61B7A13-4DD9-2345-8FC7-5EA30706D0CF}"/>
    <hyperlink ref="F59" r:id="rId21" xr:uid="{36034ABB-F378-D44D-A671-17951DA3171A}"/>
    <hyperlink ref="F62" r:id="rId22" xr:uid="{D83203EA-51FA-324A-952A-A9BAF2786C5B}"/>
    <hyperlink ref="F66" r:id="rId23" xr:uid="{56795833-5FD6-FB45-B0D3-B176C0AF7F3D}"/>
    <hyperlink ref="F65" r:id="rId24" xr:uid="{B2704BE5-7F28-9D49-8C4C-9729DC75B5A9}"/>
    <hyperlink ref="F69" r:id="rId25" xr:uid="{05977114-58FA-FB4D-9087-34F8A205D672}"/>
    <hyperlink ref="F71" r:id="rId26" xr:uid="{5C07B5C8-88C1-C742-A5E4-3C79613924E8}"/>
    <hyperlink ref="F74" r:id="rId27" xr:uid="{684FAA68-9494-154F-AEAD-D73FE074F08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FORMATO ESTUDIO DE MERCADO</vt:lpstr>
      <vt:lpstr>DATOS PROVEEDORES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Camilo Falla Cortes</dc:creator>
  <cp:keywords/>
  <dc:description/>
  <cp:lastModifiedBy>xb10906@365mmt.com</cp:lastModifiedBy>
  <cp:revision/>
  <dcterms:created xsi:type="dcterms:W3CDTF">2026-04-08T16:19:17Z</dcterms:created>
  <dcterms:modified xsi:type="dcterms:W3CDTF">2026-10-18T17:22:42Z</dcterms:modified>
  <cp:category/>
  <cp:contentStatus/>
</cp:coreProperties>
</file>