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mc:AlternateContent xmlns:mc="http://schemas.openxmlformats.org/markup-compatibility/2006">
    <mc:Choice Requires="x15">
      <x15ac:absPath xmlns:x15ac="http://schemas.microsoft.com/office/spreadsheetml/2010/11/ac" url="https://fiscaliagovco-my.sharepoint.com/personal/alfredo_camargof_fiscalia_gov_co/Documents/Documents/3. ESTUDIOS DEL SECTOR/2026/41. Vigilancia VF/ES/"/>
    </mc:Choice>
  </mc:AlternateContent>
  <xr:revisionPtr revIDLastSave="656" documentId="13_ncr:1_{5CC82AFA-10B2-495D-8C15-F6F4E79A7116}" xr6:coauthVersionLast="47" xr6:coauthVersionMax="47" xr10:uidLastSave="{C7B58EFB-2E61-4057-9CEA-39B3C7A49C60}"/>
  <bookViews>
    <workbookView xWindow="-105" yWindow="60" windowWidth="28590" windowHeight="15240" firstSheet="7" activeTab="10" xr2:uid="{C953542F-2B77-4607-A5D4-E92E3BFE0557}"/>
  </bookViews>
  <sheets>
    <sheet name="Solicitud cotizaciones" sheetId="1" state="hidden" r:id="rId1"/>
    <sheet name="GENERAL" sheetId="10" state="hidden" r:id="rId2"/>
    <sheet name="Anexo 1" sheetId="2" state="hidden" r:id="rId3"/>
    <sheet name="Anexo 2" sheetId="3" state="hidden" r:id="rId4"/>
    <sheet name="1. VALOR 2026 (1 MES)" sheetId="17" r:id="rId5"/>
    <sheet name="1.1. VR. 2027 ENE-JUN (6 MESES)" sheetId="23" r:id="rId6"/>
    <sheet name="1.2. VR. 2027 JUL-DIC (6 MESES)" sheetId="34" r:id="rId7"/>
    <sheet name="1.3.VALOR 2028 (11 MESES)" sheetId="25" r:id="rId8"/>
    <sheet name="2 OFERTAS HISTORICO M. TEC." sheetId="32" r:id="rId9"/>
    <sheet name="2.1 VR. DEFINITIVOS MED. TECNO." sheetId="30" r:id="rId10"/>
    <sheet name="4 CONSOLIDADO" sheetId="28" r:id="rId11"/>
    <sheet name="OFERTA ECONÓMICA MEDIOS TECNOLÓ" sheetId="33" r:id="rId12"/>
  </sheets>
  <definedNames>
    <definedName name="_xlnm._FilterDatabase" localSheetId="8" hidden="1">'2 OFERTAS HISTORICO M. TEC.'!$A$10:$D$39</definedName>
    <definedName name="_xlnm._FilterDatabase" localSheetId="9" hidden="1">'2.1 VR. DEFINITIVOS MED. TECNO.'!$A$7:$E$43</definedName>
    <definedName name="_xlnm.Print_Area" localSheetId="10">'4 CONSOLIDADO'!$A$1:$G$20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28" l="1"/>
  <c r="L42" i="23"/>
  <c r="L41" i="23"/>
  <c r="L40" i="23"/>
  <c r="L39" i="23"/>
  <c r="L38" i="23"/>
  <c r="K42" i="34"/>
  <c r="K41" i="34"/>
  <c r="K40" i="34"/>
  <c r="K39" i="34"/>
  <c r="K38" i="34"/>
  <c r="K43" i="34" s="1"/>
  <c r="D5" i="34"/>
  <c r="D7" i="34" s="1"/>
  <c r="D42" i="34" l="1"/>
  <c r="B12" i="34"/>
  <c r="B13" i="34"/>
  <c r="D40" i="34"/>
  <c r="D41" i="34"/>
  <c r="D42" i="23"/>
  <c r="D41" i="23"/>
  <c r="D40" i="23"/>
  <c r="G40" i="34" l="1"/>
  <c r="H40" i="34" s="1"/>
  <c r="D39" i="34"/>
  <c r="D13" i="34"/>
  <c r="E13" i="34" s="1"/>
  <c r="D12" i="34"/>
  <c r="E12" i="34" s="1"/>
  <c r="D38" i="34"/>
  <c r="G41" i="34"/>
  <c r="H41" i="34" s="1"/>
  <c r="G42" i="34"/>
  <c r="H42" i="34" s="1"/>
  <c r="H39" i="23"/>
  <c r="J39" i="23" s="1"/>
  <c r="J38" i="23"/>
  <c r="H38" i="23"/>
  <c r="E12" i="23"/>
  <c r="I41" i="34" l="1"/>
  <c r="J41" i="34" s="1"/>
  <c r="L41" i="34" s="1"/>
  <c r="I40" i="34"/>
  <c r="J40" i="34"/>
  <c r="L40" i="34" s="1"/>
  <c r="G39" i="34"/>
  <c r="H39" i="34" s="1"/>
  <c r="J39" i="34" s="1"/>
  <c r="L39" i="34" s="1"/>
  <c r="I42" i="34"/>
  <c r="J42" i="34" s="1"/>
  <c r="L42" i="34" s="1"/>
  <c r="G38" i="34"/>
  <c r="H38" i="34"/>
  <c r="E7" i="25"/>
  <c r="E40" i="25" s="1"/>
  <c r="E7" i="17"/>
  <c r="E42" i="17" s="1"/>
  <c r="K38" i="23"/>
  <c r="K39" i="23"/>
  <c r="L39" i="25" s="1"/>
  <c r="K40" i="23"/>
  <c r="L40" i="25" s="1"/>
  <c r="I38" i="34" l="1"/>
  <c r="J38" i="34" s="1"/>
  <c r="C12" i="17"/>
  <c r="E38" i="17" s="1"/>
  <c r="E40" i="17"/>
  <c r="E41" i="17"/>
  <c r="L38" i="34" l="1"/>
  <c r="L43" i="34" s="1"/>
  <c r="F27" i="30"/>
  <c r="F28" i="30"/>
  <c r="F29" i="30"/>
  <c r="F30" i="30"/>
  <c r="F31" i="30"/>
  <c r="F32" i="30"/>
  <c r="F33" i="30"/>
  <c r="F34" i="30"/>
  <c r="F35" i="30"/>
  <c r="F36" i="30"/>
  <c r="F37" i="30"/>
  <c r="F38" i="30"/>
  <c r="F39" i="30"/>
  <c r="F40" i="30"/>
  <c r="F26" i="30"/>
  <c r="F13" i="30"/>
  <c r="F14" i="30"/>
  <c r="F15" i="30"/>
  <c r="F16" i="30"/>
  <c r="F17" i="30"/>
  <c r="F18" i="30"/>
  <c r="F19" i="30"/>
  <c r="F20" i="30"/>
  <c r="F21" i="30"/>
  <c r="F22" i="30"/>
  <c r="F23" i="30"/>
  <c r="F12" i="30"/>
  <c r="CQ41" i="32"/>
  <c r="CR41" i="32"/>
  <c r="CR39" i="32"/>
  <c r="CR25" i="32"/>
  <c r="CR26" i="32"/>
  <c r="CR27" i="32"/>
  <c r="CR28" i="32"/>
  <c r="CR29" i="32"/>
  <c r="CR30" i="32"/>
  <c r="CR31" i="32"/>
  <c r="CR32" i="32"/>
  <c r="CR33" i="32"/>
  <c r="CR34" i="32"/>
  <c r="CR35" i="32"/>
  <c r="CR36" i="32"/>
  <c r="CR37" i="32"/>
  <c r="CR38" i="32"/>
  <c r="CR24" i="32"/>
  <c r="CR22" i="32"/>
  <c r="CR11" i="32"/>
  <c r="CR12" i="32"/>
  <c r="CR13" i="32"/>
  <c r="CR14" i="32"/>
  <c r="CR15" i="32"/>
  <c r="CR16" i="32"/>
  <c r="CR17" i="32"/>
  <c r="CR18" i="32"/>
  <c r="CR19" i="32"/>
  <c r="CR20" i="32"/>
  <c r="CR21" i="32"/>
  <c r="CR10" i="32"/>
  <c r="CP41" i="32"/>
  <c r="CP39" i="32"/>
  <c r="CP22" i="32"/>
  <c r="CP10" i="32"/>
  <c r="CP11" i="32"/>
  <c r="CP12" i="32"/>
  <c r="CP13" i="32"/>
  <c r="CP14" i="32"/>
  <c r="CP15" i="32"/>
  <c r="CP16" i="32"/>
  <c r="CP17" i="32"/>
  <c r="CP18" i="32"/>
  <c r="CP19" i="32"/>
  <c r="CP20" i="32"/>
  <c r="CP21" i="32"/>
  <c r="CP24" i="32"/>
  <c r="CP25" i="32"/>
  <c r="CP26" i="32"/>
  <c r="CP27" i="32"/>
  <c r="CP28" i="32"/>
  <c r="CP29" i="32"/>
  <c r="CP30" i="32"/>
  <c r="CP31" i="32"/>
  <c r="CP32" i="32"/>
  <c r="CP33" i="32"/>
  <c r="CP35" i="32"/>
  <c r="CP36" i="32"/>
  <c r="CP37" i="32"/>
  <c r="CP38" i="32"/>
  <c r="CP34" i="32"/>
  <c r="CD25" i="32"/>
  <c r="CD26" i="32"/>
  <c r="CD27" i="32"/>
  <c r="CL38" i="32" l="1"/>
  <c r="CM38" i="32" s="1"/>
  <c r="CN38" i="32" s="1"/>
  <c r="CL36" i="32"/>
  <c r="CM36" i="32" s="1"/>
  <c r="CN36" i="32" s="1"/>
  <c r="CL35" i="32"/>
  <c r="CM35" i="32" s="1"/>
  <c r="CN35" i="32" s="1"/>
  <c r="CL34" i="32"/>
  <c r="CM34" i="32" s="1"/>
  <c r="CN34" i="32" s="1"/>
  <c r="CL32" i="32"/>
  <c r="CL31" i="32"/>
  <c r="CM31" i="32" s="1"/>
  <c r="CN31" i="32" s="1"/>
  <c r="CL30" i="32"/>
  <c r="CL29" i="32"/>
  <c r="CM29" i="32" s="1"/>
  <c r="CN29" i="32" s="1"/>
  <c r="CL28" i="32"/>
  <c r="CM28" i="32" s="1"/>
  <c r="CN28" i="32" s="1"/>
  <c r="CL27" i="32"/>
  <c r="CM27" i="32" s="1"/>
  <c r="CN27" i="32" s="1"/>
  <c r="CL26" i="32"/>
  <c r="CM26" i="32" s="1"/>
  <c r="CN26" i="32" s="1"/>
  <c r="CL25" i="32"/>
  <c r="CM25" i="32" s="1"/>
  <c r="CN25" i="32" s="1"/>
  <c r="CH38" i="32"/>
  <c r="CH36" i="32"/>
  <c r="CI36" i="32" s="1"/>
  <c r="CJ36" i="32" s="1"/>
  <c r="CH35" i="32"/>
  <c r="CI35" i="32" s="1"/>
  <c r="CJ35" i="32" s="1"/>
  <c r="CH34" i="32"/>
  <c r="CI34" i="32" s="1"/>
  <c r="CJ34" i="32" s="1"/>
  <c r="CH32" i="32"/>
  <c r="CI32" i="32" s="1"/>
  <c r="CJ32" i="32" s="1"/>
  <c r="CH31" i="32"/>
  <c r="CI31" i="32" s="1"/>
  <c r="CJ31" i="32" s="1"/>
  <c r="CH30" i="32"/>
  <c r="CI30" i="32" s="1"/>
  <c r="CJ30" i="32" s="1"/>
  <c r="CH29" i="32"/>
  <c r="CH28" i="32"/>
  <c r="CI28" i="32" s="1"/>
  <c r="CJ28" i="32" s="1"/>
  <c r="CH27" i="32"/>
  <c r="CH26" i="32"/>
  <c r="CI26" i="32" s="1"/>
  <c r="CJ26" i="32" s="1"/>
  <c r="CH25" i="32"/>
  <c r="CD38" i="32"/>
  <c r="CE38" i="32" s="1"/>
  <c r="CF38" i="32" s="1"/>
  <c r="CD36" i="32"/>
  <c r="CD35" i="32"/>
  <c r="CE35" i="32" s="1"/>
  <c r="CF35" i="32" s="1"/>
  <c r="CD34" i="32"/>
  <c r="CE34" i="32" s="1"/>
  <c r="CF34" i="32" s="1"/>
  <c r="CD32" i="32"/>
  <c r="CE32" i="32" s="1"/>
  <c r="CF32" i="32" s="1"/>
  <c r="CD31" i="32"/>
  <c r="CD30" i="32"/>
  <c r="CE30" i="32" s="1"/>
  <c r="CF30" i="32" s="1"/>
  <c r="CD29" i="32"/>
  <c r="CE29" i="32" s="1"/>
  <c r="CF29" i="32" s="1"/>
  <c r="CD28" i="32"/>
  <c r="CE28" i="32" s="1"/>
  <c r="CF28" i="32" s="1"/>
  <c r="CE27" i="32"/>
  <c r="CF27" i="32" s="1"/>
  <c r="CE26" i="32"/>
  <c r="CF26" i="32" s="1"/>
  <c r="CE25" i="32"/>
  <c r="CF25" i="32" s="1"/>
  <c r="BZ38" i="32"/>
  <c r="CA38" i="32" s="1"/>
  <c r="CB38" i="32" s="1"/>
  <c r="BZ36" i="32"/>
  <c r="CA36" i="32" s="1"/>
  <c r="CB36" i="32" s="1"/>
  <c r="BZ35" i="32"/>
  <c r="BZ34" i="32"/>
  <c r="CA34" i="32" s="1"/>
  <c r="CB34" i="32" s="1"/>
  <c r="BZ32" i="32"/>
  <c r="CA32" i="32" s="1"/>
  <c r="CB32" i="32" s="1"/>
  <c r="BZ31" i="32"/>
  <c r="CA31" i="32" s="1"/>
  <c r="CB31" i="32" s="1"/>
  <c r="BZ30" i="32"/>
  <c r="CA30" i="32" s="1"/>
  <c r="CB30" i="32" s="1"/>
  <c r="BZ29" i="32"/>
  <c r="CA29" i="32" s="1"/>
  <c r="CB29" i="32" s="1"/>
  <c r="BZ28" i="32"/>
  <c r="BZ27" i="32"/>
  <c r="CA27" i="32" s="1"/>
  <c r="CB27" i="32" s="1"/>
  <c r="BZ26" i="32"/>
  <c r="CA26" i="32" s="1"/>
  <c r="CB26" i="32" s="1"/>
  <c r="BZ25" i="32"/>
  <c r="CA25" i="32" s="1"/>
  <c r="CB25" i="32" s="1"/>
  <c r="BV38" i="32"/>
  <c r="BV36" i="32"/>
  <c r="BW36" i="32" s="1"/>
  <c r="BX36" i="32" s="1"/>
  <c r="BV35" i="32"/>
  <c r="BW35" i="32" s="1"/>
  <c r="BX35" i="32" s="1"/>
  <c r="BV34" i="32"/>
  <c r="BW34" i="32" s="1"/>
  <c r="BX34" i="32" s="1"/>
  <c r="BV32" i="32"/>
  <c r="BW32" i="32" s="1"/>
  <c r="BX32" i="32" s="1"/>
  <c r="BV31" i="32"/>
  <c r="BW31" i="32" s="1"/>
  <c r="BX31" i="32" s="1"/>
  <c r="BV30" i="32"/>
  <c r="BW30" i="32" s="1"/>
  <c r="BX30" i="32" s="1"/>
  <c r="BV29" i="32"/>
  <c r="BW29" i="32" s="1"/>
  <c r="BX29" i="32" s="1"/>
  <c r="BV28" i="32"/>
  <c r="BV27" i="32"/>
  <c r="BW27" i="32" s="1"/>
  <c r="BX27" i="32" s="1"/>
  <c r="BV26" i="32"/>
  <c r="BW26" i="32" s="1"/>
  <c r="BX26" i="32" s="1"/>
  <c r="BV25" i="32"/>
  <c r="BW25" i="32" s="1"/>
  <c r="BX25" i="32" s="1"/>
  <c r="BR38" i="32"/>
  <c r="BS38" i="32" s="1"/>
  <c r="BT38" i="32" s="1"/>
  <c r="BR36" i="32"/>
  <c r="BS36" i="32" s="1"/>
  <c r="BT36" i="32" s="1"/>
  <c r="BR35" i="32"/>
  <c r="BS35" i="32" s="1"/>
  <c r="BT35" i="32" s="1"/>
  <c r="BR34" i="32"/>
  <c r="BS34" i="32" s="1"/>
  <c r="BT34" i="32" s="1"/>
  <c r="BR32" i="32"/>
  <c r="BR31" i="32"/>
  <c r="BS31" i="32" s="1"/>
  <c r="BT31" i="32" s="1"/>
  <c r="BR30" i="32"/>
  <c r="BS30" i="32" s="1"/>
  <c r="BT30" i="32" s="1"/>
  <c r="BR29" i="32"/>
  <c r="BR28" i="32"/>
  <c r="BS28" i="32" s="1"/>
  <c r="BT28" i="32" s="1"/>
  <c r="BR27" i="32"/>
  <c r="BR26" i="32"/>
  <c r="BS26" i="32" s="1"/>
  <c r="BT26" i="32" s="1"/>
  <c r="BR25" i="32"/>
  <c r="BN38" i="32"/>
  <c r="BO38" i="32" s="1"/>
  <c r="BP38" i="32" s="1"/>
  <c r="BN36" i="32"/>
  <c r="BN35" i="32"/>
  <c r="BO35" i="32" s="1"/>
  <c r="BP35" i="32" s="1"/>
  <c r="BN34" i="32"/>
  <c r="BO34" i="32" s="1"/>
  <c r="BP34" i="32" s="1"/>
  <c r="BN32" i="32"/>
  <c r="BO32" i="32" s="1"/>
  <c r="BP32" i="32" s="1"/>
  <c r="BN31" i="32"/>
  <c r="BO31" i="32" s="1"/>
  <c r="BP31" i="32" s="1"/>
  <c r="BN30" i="32"/>
  <c r="BO30" i="32" s="1"/>
  <c r="BP30" i="32" s="1"/>
  <c r="BN29" i="32"/>
  <c r="BO29" i="32" s="1"/>
  <c r="BP29" i="32" s="1"/>
  <c r="BN28" i="32"/>
  <c r="BO28" i="32" s="1"/>
  <c r="BP28" i="32" s="1"/>
  <c r="BN27" i="32"/>
  <c r="BO27" i="32" s="1"/>
  <c r="BP27" i="32" s="1"/>
  <c r="BN26" i="32"/>
  <c r="BO26" i="32" s="1"/>
  <c r="BP26" i="32" s="1"/>
  <c r="BN25" i="32"/>
  <c r="BO25" i="32" s="1"/>
  <c r="BP25" i="32" s="1"/>
  <c r="BJ38" i="32"/>
  <c r="BK38" i="32" s="1"/>
  <c r="BL38" i="32" s="1"/>
  <c r="BJ36" i="32"/>
  <c r="BK36" i="32" s="1"/>
  <c r="BL36" i="32" s="1"/>
  <c r="BJ35" i="32"/>
  <c r="BK35" i="32" s="1"/>
  <c r="BL35" i="32" s="1"/>
  <c r="BJ34" i="32"/>
  <c r="BK34" i="32" s="1"/>
  <c r="BL34" i="32" s="1"/>
  <c r="BJ32" i="32"/>
  <c r="BK32" i="32" s="1"/>
  <c r="BL32" i="32" s="1"/>
  <c r="BJ31" i="32"/>
  <c r="BJ30" i="32"/>
  <c r="BK30" i="32" s="1"/>
  <c r="BL30" i="32" s="1"/>
  <c r="BJ29" i="32"/>
  <c r="BK29" i="32" s="1"/>
  <c r="BL29" i="32" s="1"/>
  <c r="BJ28" i="32"/>
  <c r="BK28" i="32" s="1"/>
  <c r="BL28" i="32" s="1"/>
  <c r="BJ27" i="32"/>
  <c r="BK27" i="32" s="1"/>
  <c r="BL27" i="32" s="1"/>
  <c r="BJ26" i="32"/>
  <c r="BJ25" i="32"/>
  <c r="BK25" i="32" s="1"/>
  <c r="BL25" i="32" s="1"/>
  <c r="BF38" i="32"/>
  <c r="BG38" i="32" s="1"/>
  <c r="BH38" i="32" s="1"/>
  <c r="BF36" i="32"/>
  <c r="BG36" i="32" s="1"/>
  <c r="BH36" i="32" s="1"/>
  <c r="BF35" i="32"/>
  <c r="BG35" i="32" s="1"/>
  <c r="BH35" i="32" s="1"/>
  <c r="BF34" i="32"/>
  <c r="BG34" i="32" s="1"/>
  <c r="BH34" i="32" s="1"/>
  <c r="BF32" i="32"/>
  <c r="BF31" i="32"/>
  <c r="BG31" i="32" s="1"/>
  <c r="BH31" i="32" s="1"/>
  <c r="BF30" i="32"/>
  <c r="BG30" i="32" s="1"/>
  <c r="BH30" i="32" s="1"/>
  <c r="BF29" i="32"/>
  <c r="BG29" i="32" s="1"/>
  <c r="BH29" i="32" s="1"/>
  <c r="BF28" i="32"/>
  <c r="BG28" i="32" s="1"/>
  <c r="BH28" i="32" s="1"/>
  <c r="BF27" i="32"/>
  <c r="BG27" i="32" s="1"/>
  <c r="BH27" i="32" s="1"/>
  <c r="BF26" i="32"/>
  <c r="BG26" i="32" s="1"/>
  <c r="BH26" i="32" s="1"/>
  <c r="BF25" i="32"/>
  <c r="BG25" i="32" s="1"/>
  <c r="BH25" i="32" s="1"/>
  <c r="BB38" i="32"/>
  <c r="BB36" i="32"/>
  <c r="BC36" i="32" s="1"/>
  <c r="BD36" i="32" s="1"/>
  <c r="BB35" i="32"/>
  <c r="BC35" i="32" s="1"/>
  <c r="BD35" i="32" s="1"/>
  <c r="BB34" i="32"/>
  <c r="BC34" i="32" s="1"/>
  <c r="BD34" i="32" s="1"/>
  <c r="BB32" i="32"/>
  <c r="BC32" i="32" s="1"/>
  <c r="BD32" i="32" s="1"/>
  <c r="BB31" i="32"/>
  <c r="BC31" i="32" s="1"/>
  <c r="BD31" i="32" s="1"/>
  <c r="BB30" i="32"/>
  <c r="BC30" i="32" s="1"/>
  <c r="BD30" i="32" s="1"/>
  <c r="BB29" i="32"/>
  <c r="BB28" i="32"/>
  <c r="BC28" i="32" s="1"/>
  <c r="BD28" i="32" s="1"/>
  <c r="BB27" i="32"/>
  <c r="BC27" i="32" s="1"/>
  <c r="BD27" i="32" s="1"/>
  <c r="BB26" i="32"/>
  <c r="BC26" i="32" s="1"/>
  <c r="BD26" i="32" s="1"/>
  <c r="BB25" i="32"/>
  <c r="BC25" i="32" s="1"/>
  <c r="BD25" i="32" s="1"/>
  <c r="AX38" i="32"/>
  <c r="AY38" i="32" s="1"/>
  <c r="AZ38" i="32" s="1"/>
  <c r="AX36" i="32"/>
  <c r="AY36" i="32" s="1"/>
  <c r="AZ36" i="32" s="1"/>
  <c r="AX35" i="32"/>
  <c r="AY35" i="32" s="1"/>
  <c r="AZ35" i="32" s="1"/>
  <c r="AX34" i="32"/>
  <c r="AY34" i="32" s="1"/>
  <c r="AZ34" i="32" s="1"/>
  <c r="AX32" i="32"/>
  <c r="AY32" i="32" s="1"/>
  <c r="AZ32" i="32" s="1"/>
  <c r="AX31" i="32"/>
  <c r="AY31" i="32" s="1"/>
  <c r="AZ31" i="32" s="1"/>
  <c r="AX30" i="32"/>
  <c r="AX29" i="32"/>
  <c r="AY29" i="32" s="1"/>
  <c r="AZ29" i="32" s="1"/>
  <c r="AX28" i="32"/>
  <c r="AX27" i="32"/>
  <c r="AY27" i="32" s="1"/>
  <c r="AZ27" i="32" s="1"/>
  <c r="AX26" i="32"/>
  <c r="AY26" i="32" s="1"/>
  <c r="AZ26" i="32" s="1"/>
  <c r="AX25" i="32"/>
  <c r="AY25" i="32" s="1"/>
  <c r="AZ25" i="32" s="1"/>
  <c r="AT38" i="32"/>
  <c r="AT36" i="32"/>
  <c r="AU36" i="32" s="1"/>
  <c r="AV36" i="32" s="1"/>
  <c r="AT35" i="32"/>
  <c r="AU35" i="32" s="1"/>
  <c r="AV35" i="32" s="1"/>
  <c r="AT34" i="32"/>
  <c r="AU34" i="32" s="1"/>
  <c r="AV34" i="32" s="1"/>
  <c r="AT32" i="32"/>
  <c r="AU32" i="32" s="1"/>
  <c r="AV32" i="32" s="1"/>
  <c r="AT31" i="32"/>
  <c r="AU31" i="32" s="1"/>
  <c r="AV31" i="32" s="1"/>
  <c r="AT30" i="32"/>
  <c r="AT29" i="32"/>
  <c r="AT28" i="32"/>
  <c r="AU28" i="32" s="1"/>
  <c r="AV28" i="32" s="1"/>
  <c r="AT27" i="32"/>
  <c r="AU27" i="32" s="1"/>
  <c r="AV27" i="32" s="1"/>
  <c r="AT26" i="32"/>
  <c r="AU26" i="32" s="1"/>
  <c r="AV26" i="32" s="1"/>
  <c r="AT25" i="32"/>
  <c r="AP38" i="32"/>
  <c r="AQ38" i="32" s="1"/>
  <c r="AR38" i="32" s="1"/>
  <c r="AP36" i="32"/>
  <c r="AQ36" i="32" s="1"/>
  <c r="AR36" i="32" s="1"/>
  <c r="AP35" i="32"/>
  <c r="AQ35" i="32" s="1"/>
  <c r="AR35" i="32" s="1"/>
  <c r="AP34" i="32"/>
  <c r="AQ34" i="32" s="1"/>
  <c r="AR34" i="32" s="1"/>
  <c r="AP32" i="32"/>
  <c r="AP31" i="32"/>
  <c r="AQ31" i="32" s="1"/>
  <c r="AR31" i="32" s="1"/>
  <c r="AP30" i="32"/>
  <c r="AQ30" i="32" s="1"/>
  <c r="AR30" i="32" s="1"/>
  <c r="AP29" i="32"/>
  <c r="AQ29" i="32" s="1"/>
  <c r="AR29" i="32" s="1"/>
  <c r="AP28" i="32"/>
  <c r="AQ28" i="32" s="1"/>
  <c r="AR28" i="32" s="1"/>
  <c r="AP27" i="32"/>
  <c r="AQ27" i="32" s="1"/>
  <c r="AR27" i="32" s="1"/>
  <c r="AP26" i="32"/>
  <c r="AQ26" i="32" s="1"/>
  <c r="AR26" i="32" s="1"/>
  <c r="AP25" i="32"/>
  <c r="AQ25" i="32" s="1"/>
  <c r="AR25" i="32" s="1"/>
  <c r="AL38" i="32"/>
  <c r="AM38" i="32" s="1"/>
  <c r="AN38" i="32" s="1"/>
  <c r="AL36" i="32"/>
  <c r="AM36" i="32" s="1"/>
  <c r="AN36" i="32" s="1"/>
  <c r="AL35" i="32"/>
  <c r="AM35" i="32" s="1"/>
  <c r="AN35" i="32" s="1"/>
  <c r="AL34" i="32"/>
  <c r="AL32" i="32"/>
  <c r="AM32" i="32" s="1"/>
  <c r="AN32" i="32" s="1"/>
  <c r="AL31" i="32"/>
  <c r="AM31" i="32" s="1"/>
  <c r="AN31" i="32" s="1"/>
  <c r="AL30" i="32"/>
  <c r="AL29" i="32"/>
  <c r="AM29" i="32" s="1"/>
  <c r="AN29" i="32" s="1"/>
  <c r="AL28" i="32"/>
  <c r="AM28" i="32" s="1"/>
  <c r="AN28" i="32" s="1"/>
  <c r="AL27" i="32"/>
  <c r="AM27" i="32" s="1"/>
  <c r="AN27" i="32" s="1"/>
  <c r="AL26" i="32"/>
  <c r="AM26" i="32" s="1"/>
  <c r="AN26" i="32" s="1"/>
  <c r="AL25" i="32"/>
  <c r="AM25" i="32" s="1"/>
  <c r="AN25" i="32" s="1"/>
  <c r="AH38" i="32"/>
  <c r="AI38" i="32" s="1"/>
  <c r="AJ38" i="32" s="1"/>
  <c r="AH36" i="32"/>
  <c r="AI36" i="32" s="1"/>
  <c r="AJ36" i="32" s="1"/>
  <c r="AH35" i="32"/>
  <c r="AI35" i="32" s="1"/>
  <c r="AJ35" i="32" s="1"/>
  <c r="AH34" i="32"/>
  <c r="AH32" i="32"/>
  <c r="AI32" i="32" s="1"/>
  <c r="AJ32" i="32" s="1"/>
  <c r="AH31" i="32"/>
  <c r="AI31" i="32" s="1"/>
  <c r="AJ31" i="32" s="1"/>
  <c r="AH30" i="32"/>
  <c r="AI30" i="32" s="1"/>
  <c r="AJ30" i="32" s="1"/>
  <c r="AH29" i="32"/>
  <c r="AI29" i="32" s="1"/>
  <c r="AJ29" i="32" s="1"/>
  <c r="AH28" i="32"/>
  <c r="AH27" i="32"/>
  <c r="AI27" i="32" s="1"/>
  <c r="AJ27" i="32" s="1"/>
  <c r="AH26" i="32"/>
  <c r="AI26" i="32" s="1"/>
  <c r="AJ26" i="32" s="1"/>
  <c r="AH25" i="32"/>
  <c r="AI25" i="32" s="1"/>
  <c r="AJ25" i="32" s="1"/>
  <c r="AD38" i="32"/>
  <c r="AD36" i="32"/>
  <c r="AE36" i="32" s="1"/>
  <c r="AF36" i="32" s="1"/>
  <c r="AD35" i="32"/>
  <c r="AE35" i="32" s="1"/>
  <c r="AF35" i="32" s="1"/>
  <c r="AD34" i="32"/>
  <c r="AE34" i="32" s="1"/>
  <c r="AF34" i="32" s="1"/>
  <c r="AD32" i="32"/>
  <c r="AE32" i="32" s="1"/>
  <c r="AF32" i="32" s="1"/>
  <c r="AD31" i="32"/>
  <c r="AE31" i="32" s="1"/>
  <c r="AF31" i="32" s="1"/>
  <c r="AD30" i="32"/>
  <c r="AE30" i="32" s="1"/>
  <c r="AF30" i="32" s="1"/>
  <c r="AD29" i="32"/>
  <c r="AD28" i="32"/>
  <c r="AE28" i="32" s="1"/>
  <c r="AF28" i="32" s="1"/>
  <c r="AD27" i="32"/>
  <c r="AE27" i="32" s="1"/>
  <c r="AF27" i="32" s="1"/>
  <c r="AD26" i="32"/>
  <c r="AE26" i="32" s="1"/>
  <c r="AF26" i="32" s="1"/>
  <c r="AD25" i="32"/>
  <c r="Z38" i="32"/>
  <c r="Z36" i="32"/>
  <c r="AA36" i="32" s="1"/>
  <c r="AB36" i="32" s="1"/>
  <c r="Z35" i="32"/>
  <c r="AA35" i="32" s="1"/>
  <c r="AB35" i="32" s="1"/>
  <c r="Z34" i="32"/>
  <c r="Z32" i="32"/>
  <c r="AA32" i="32" s="1"/>
  <c r="AB32" i="32" s="1"/>
  <c r="Z31" i="32"/>
  <c r="AA31" i="32" s="1"/>
  <c r="AB31" i="32" s="1"/>
  <c r="Z30" i="32"/>
  <c r="AA30" i="32" s="1"/>
  <c r="AB30" i="32" s="1"/>
  <c r="Z29" i="32"/>
  <c r="AA29" i="32" s="1"/>
  <c r="AB29" i="32" s="1"/>
  <c r="Z28" i="32"/>
  <c r="AA28" i="32" s="1"/>
  <c r="AB28" i="32" s="1"/>
  <c r="Z27" i="32"/>
  <c r="AA27" i="32" s="1"/>
  <c r="AB27" i="32" s="1"/>
  <c r="Z26" i="32"/>
  <c r="AA26" i="32" s="1"/>
  <c r="AB26" i="32" s="1"/>
  <c r="Z25" i="32"/>
  <c r="AA25" i="32" s="1"/>
  <c r="AB25" i="32" s="1"/>
  <c r="V38" i="32"/>
  <c r="W38" i="32" s="1"/>
  <c r="X38" i="32" s="1"/>
  <c r="V36" i="32"/>
  <c r="W36" i="32" s="1"/>
  <c r="X36" i="32" s="1"/>
  <c r="V35" i="32"/>
  <c r="W35" i="32" s="1"/>
  <c r="X35" i="32" s="1"/>
  <c r="V34" i="32"/>
  <c r="W34" i="32" s="1"/>
  <c r="X34" i="32" s="1"/>
  <c r="V32" i="32"/>
  <c r="W32" i="32" s="1"/>
  <c r="X32" i="32" s="1"/>
  <c r="V31" i="32"/>
  <c r="W31" i="32" s="1"/>
  <c r="X31" i="32" s="1"/>
  <c r="V30" i="32"/>
  <c r="W30" i="32" s="1"/>
  <c r="X30" i="32" s="1"/>
  <c r="V29" i="32"/>
  <c r="V28" i="32"/>
  <c r="W28" i="32" s="1"/>
  <c r="X28" i="32" s="1"/>
  <c r="V27" i="32"/>
  <c r="W27" i="32" s="1"/>
  <c r="X27" i="32" s="1"/>
  <c r="V26" i="32"/>
  <c r="W26" i="32" s="1"/>
  <c r="X26" i="32" s="1"/>
  <c r="V25" i="32"/>
  <c r="R38" i="32"/>
  <c r="R36" i="32"/>
  <c r="S36" i="32" s="1"/>
  <c r="T36" i="32" s="1"/>
  <c r="R35" i="32"/>
  <c r="S35" i="32" s="1"/>
  <c r="T35" i="32" s="1"/>
  <c r="R34" i="32"/>
  <c r="S34" i="32" s="1"/>
  <c r="T34" i="32" s="1"/>
  <c r="R32" i="32"/>
  <c r="S32" i="32" s="1"/>
  <c r="T32" i="32" s="1"/>
  <c r="R31" i="32"/>
  <c r="S31" i="32" s="1"/>
  <c r="T31" i="32" s="1"/>
  <c r="R30" i="32"/>
  <c r="R29" i="32"/>
  <c r="R28" i="32"/>
  <c r="S28" i="32" s="1"/>
  <c r="T28" i="32" s="1"/>
  <c r="R27" i="32"/>
  <c r="S27" i="32" s="1"/>
  <c r="T27" i="32" s="1"/>
  <c r="R26" i="32"/>
  <c r="S26" i="32" s="1"/>
  <c r="T26" i="32" s="1"/>
  <c r="R25" i="32"/>
  <c r="N38" i="32"/>
  <c r="N36" i="32"/>
  <c r="O36" i="32" s="1"/>
  <c r="P36" i="32" s="1"/>
  <c r="N35" i="32"/>
  <c r="N34" i="32"/>
  <c r="O34" i="32" s="1"/>
  <c r="P34" i="32" s="1"/>
  <c r="N32" i="32"/>
  <c r="N31" i="32"/>
  <c r="O31" i="32" s="1"/>
  <c r="P31" i="32" s="1"/>
  <c r="N30" i="32"/>
  <c r="O30" i="32" s="1"/>
  <c r="P30" i="32" s="1"/>
  <c r="N29" i="32"/>
  <c r="O29" i="32" s="1"/>
  <c r="P29" i="32" s="1"/>
  <c r="N28" i="32"/>
  <c r="N27" i="32"/>
  <c r="O27" i="32" s="1"/>
  <c r="P27" i="32" s="1"/>
  <c r="N26" i="32"/>
  <c r="O26" i="32" s="1"/>
  <c r="P26" i="32" s="1"/>
  <c r="N25" i="32"/>
  <c r="O25" i="32" s="1"/>
  <c r="P25" i="32" s="1"/>
  <c r="J38" i="32"/>
  <c r="K38" i="32" s="1"/>
  <c r="L38" i="32" s="1"/>
  <c r="J36" i="32"/>
  <c r="K36" i="32" s="1"/>
  <c r="L36" i="32" s="1"/>
  <c r="J35" i="32"/>
  <c r="K35" i="32" s="1"/>
  <c r="L35" i="32" s="1"/>
  <c r="J34" i="32"/>
  <c r="K34" i="32" s="1"/>
  <c r="L34" i="32" s="1"/>
  <c r="J32" i="32"/>
  <c r="K32" i="32" s="1"/>
  <c r="L32" i="32" s="1"/>
  <c r="J31" i="32"/>
  <c r="K31" i="32" s="1"/>
  <c r="L31" i="32" s="1"/>
  <c r="J30" i="32"/>
  <c r="J29" i="32"/>
  <c r="J28" i="32"/>
  <c r="K28" i="32" s="1"/>
  <c r="L28" i="32" s="1"/>
  <c r="J27" i="32"/>
  <c r="K27" i="32" s="1"/>
  <c r="L27" i="32" s="1"/>
  <c r="J26" i="32"/>
  <c r="K26" i="32" s="1"/>
  <c r="L26" i="32" s="1"/>
  <c r="J25" i="32"/>
  <c r="K25" i="32" s="1"/>
  <c r="L25" i="32" s="1"/>
  <c r="F38" i="32"/>
  <c r="G38" i="32" s="1"/>
  <c r="H38" i="32" s="1"/>
  <c r="F36" i="32"/>
  <c r="G36" i="32" s="1"/>
  <c r="H36" i="32" s="1"/>
  <c r="F35" i="32"/>
  <c r="G35" i="32" s="1"/>
  <c r="H35" i="32" s="1"/>
  <c r="F34" i="32"/>
  <c r="G34" i="32" s="1"/>
  <c r="H34" i="32" s="1"/>
  <c r="F32" i="32"/>
  <c r="G32" i="32" s="1"/>
  <c r="H32" i="32" s="1"/>
  <c r="F30" i="32"/>
  <c r="G30" i="32" s="1"/>
  <c r="H30" i="32" s="1"/>
  <c r="F31" i="32"/>
  <c r="F29" i="32"/>
  <c r="G29" i="32" s="1"/>
  <c r="H29" i="32" s="1"/>
  <c r="F28" i="32"/>
  <c r="G28" i="32" s="1"/>
  <c r="H28" i="32" s="1"/>
  <c r="F27" i="32"/>
  <c r="G27" i="32" s="1"/>
  <c r="H27" i="32" s="1"/>
  <c r="F26" i="32"/>
  <c r="F25" i="32"/>
  <c r="G25" i="32" s="1"/>
  <c r="H25" i="32" s="1"/>
  <c r="CI38" i="32"/>
  <c r="CJ38" i="32" s="1"/>
  <c r="BW38" i="32"/>
  <c r="BX38" i="32" s="1"/>
  <c r="BC38" i="32"/>
  <c r="BD38" i="32" s="1"/>
  <c r="CM37" i="32"/>
  <c r="CN37" i="32" s="1"/>
  <c r="CI37" i="32"/>
  <c r="CJ37" i="32" s="1"/>
  <c r="CE37" i="32"/>
  <c r="CF37" i="32" s="1"/>
  <c r="CA37" i="32"/>
  <c r="CB37" i="32" s="1"/>
  <c r="BW37" i="32"/>
  <c r="BX37" i="32" s="1"/>
  <c r="BS37" i="32"/>
  <c r="BT37" i="32" s="1"/>
  <c r="BO37" i="32"/>
  <c r="BP37" i="32" s="1"/>
  <c r="BK37" i="32"/>
  <c r="BL37" i="32" s="1"/>
  <c r="BG37" i="32"/>
  <c r="BH37" i="32" s="1"/>
  <c r="BC37" i="32"/>
  <c r="BD37" i="32" s="1"/>
  <c r="CE36" i="32"/>
  <c r="CF36" i="32" s="1"/>
  <c r="BO36" i="32"/>
  <c r="BP36" i="32" s="1"/>
  <c r="CA35" i="32"/>
  <c r="CB35" i="32" s="1"/>
  <c r="CM33" i="32"/>
  <c r="CN33" i="32" s="1"/>
  <c r="CI33" i="32"/>
  <c r="CJ33" i="32" s="1"/>
  <c r="CE33" i="32"/>
  <c r="CF33" i="32" s="1"/>
  <c r="CA33" i="32"/>
  <c r="CB33" i="32" s="1"/>
  <c r="BW33" i="32"/>
  <c r="BX33" i="32" s="1"/>
  <c r="BS33" i="32"/>
  <c r="BT33" i="32" s="1"/>
  <c r="BO33" i="32"/>
  <c r="BP33" i="32" s="1"/>
  <c r="BK33" i="32"/>
  <c r="BL33" i="32" s="1"/>
  <c r="BG33" i="32"/>
  <c r="BH33" i="32" s="1"/>
  <c r="BC33" i="32"/>
  <c r="BD33" i="32" s="1"/>
  <c r="CM32" i="32"/>
  <c r="CN32" i="32" s="1"/>
  <c r="BS32" i="32"/>
  <c r="BT32" i="32" s="1"/>
  <c r="BG32" i="32"/>
  <c r="BH32" i="32" s="1"/>
  <c r="CE31" i="32"/>
  <c r="CF31" i="32" s="1"/>
  <c r="BK31" i="32"/>
  <c r="BL31" i="32" s="1"/>
  <c r="CM30" i="32"/>
  <c r="CN30" i="32" s="1"/>
  <c r="CI29" i="32"/>
  <c r="CJ29" i="32" s="1"/>
  <c r="BS29" i="32"/>
  <c r="BT29" i="32" s="1"/>
  <c r="BC29" i="32"/>
  <c r="BD29" i="32" s="1"/>
  <c r="CA28" i="32"/>
  <c r="CB28" i="32" s="1"/>
  <c r="BW28" i="32"/>
  <c r="BX28" i="32" s="1"/>
  <c r="CI27" i="32"/>
  <c r="CJ27" i="32" s="1"/>
  <c r="BS27" i="32"/>
  <c r="BT27" i="32" s="1"/>
  <c r="BK26" i="32"/>
  <c r="BL26" i="32" s="1"/>
  <c r="CI25" i="32"/>
  <c r="CJ25" i="32" s="1"/>
  <c r="BS25" i="32"/>
  <c r="BT25" i="32" s="1"/>
  <c r="CM24" i="32"/>
  <c r="CN24" i="32" s="1"/>
  <c r="CI24" i="32"/>
  <c r="CJ24" i="32" s="1"/>
  <c r="CE24" i="32"/>
  <c r="CF24" i="32" s="1"/>
  <c r="CA24" i="32"/>
  <c r="CB24" i="32" s="1"/>
  <c r="BW24" i="32"/>
  <c r="BX24" i="32" s="1"/>
  <c r="BS24" i="32"/>
  <c r="BT24" i="32" s="1"/>
  <c r="BO24" i="32"/>
  <c r="BP24" i="32" s="1"/>
  <c r="BK24" i="32"/>
  <c r="BL24" i="32" s="1"/>
  <c r="BG24" i="32"/>
  <c r="BH24" i="32" s="1"/>
  <c r="BC24" i="32"/>
  <c r="BD24" i="32" s="1"/>
  <c r="CM21" i="32"/>
  <c r="CN21" i="32" s="1"/>
  <c r="CI21" i="32"/>
  <c r="CJ21" i="32" s="1"/>
  <c r="CE21" i="32"/>
  <c r="CF21" i="32" s="1"/>
  <c r="CA21" i="32"/>
  <c r="CB21" i="32" s="1"/>
  <c r="BW21" i="32"/>
  <c r="BX21" i="32" s="1"/>
  <c r="BS21" i="32"/>
  <c r="BT21" i="32" s="1"/>
  <c r="BO21" i="32"/>
  <c r="BP21" i="32" s="1"/>
  <c r="BK21" i="32"/>
  <c r="BL21" i="32" s="1"/>
  <c r="BG21" i="32"/>
  <c r="BH21" i="32" s="1"/>
  <c r="BC21" i="32"/>
  <c r="BD21" i="32" s="1"/>
  <c r="CM20" i="32"/>
  <c r="CN20" i="32" s="1"/>
  <c r="CI20" i="32"/>
  <c r="CJ20" i="32" s="1"/>
  <c r="CE20" i="32"/>
  <c r="CF20" i="32" s="1"/>
  <c r="CA20" i="32"/>
  <c r="CB20" i="32" s="1"/>
  <c r="BW20" i="32"/>
  <c r="BX20" i="32" s="1"/>
  <c r="BS20" i="32"/>
  <c r="BT20" i="32" s="1"/>
  <c r="BO20" i="32"/>
  <c r="BP20" i="32" s="1"/>
  <c r="BK20" i="32"/>
  <c r="BL20" i="32" s="1"/>
  <c r="BG20" i="32"/>
  <c r="BH20" i="32" s="1"/>
  <c r="BC20" i="32"/>
  <c r="BD20" i="32" s="1"/>
  <c r="CM19" i="32"/>
  <c r="CN19" i="32" s="1"/>
  <c r="CI19" i="32"/>
  <c r="CJ19" i="32" s="1"/>
  <c r="CE19" i="32"/>
  <c r="CF19" i="32" s="1"/>
  <c r="CA19" i="32"/>
  <c r="CB19" i="32" s="1"/>
  <c r="BW19" i="32"/>
  <c r="BX19" i="32" s="1"/>
  <c r="BS19" i="32"/>
  <c r="BT19" i="32" s="1"/>
  <c r="BO19" i="32"/>
  <c r="BP19" i="32" s="1"/>
  <c r="BK19" i="32"/>
  <c r="BL19" i="32" s="1"/>
  <c r="BG19" i="32"/>
  <c r="BH19" i="32" s="1"/>
  <c r="BC19" i="32"/>
  <c r="BD19" i="32" s="1"/>
  <c r="CM18" i="32"/>
  <c r="CN18" i="32" s="1"/>
  <c r="CI18" i="32"/>
  <c r="CJ18" i="32" s="1"/>
  <c r="CE18" i="32"/>
  <c r="CF18" i="32" s="1"/>
  <c r="CA18" i="32"/>
  <c r="CB18" i="32" s="1"/>
  <c r="BW18" i="32"/>
  <c r="BX18" i="32" s="1"/>
  <c r="BS18" i="32"/>
  <c r="BT18" i="32" s="1"/>
  <c r="BO18" i="32"/>
  <c r="BP18" i="32" s="1"/>
  <c r="BK18" i="32"/>
  <c r="BL18" i="32" s="1"/>
  <c r="BG18" i="32"/>
  <c r="BH18" i="32" s="1"/>
  <c r="BC18" i="32"/>
  <c r="BD18" i="32" s="1"/>
  <c r="CM17" i="32"/>
  <c r="CN17" i="32" s="1"/>
  <c r="CI17" i="32"/>
  <c r="CJ17" i="32" s="1"/>
  <c r="CE17" i="32"/>
  <c r="CF17" i="32" s="1"/>
  <c r="CA17" i="32"/>
  <c r="CB17" i="32" s="1"/>
  <c r="BW17" i="32"/>
  <c r="BX17" i="32" s="1"/>
  <c r="BS17" i="32"/>
  <c r="BT17" i="32" s="1"/>
  <c r="BO17" i="32"/>
  <c r="BP17" i="32" s="1"/>
  <c r="BK17" i="32"/>
  <c r="BL17" i="32" s="1"/>
  <c r="BG17" i="32"/>
  <c r="BH17" i="32" s="1"/>
  <c r="BC17" i="32"/>
  <c r="BD17" i="32" s="1"/>
  <c r="CM16" i="32"/>
  <c r="CN16" i="32" s="1"/>
  <c r="CI16" i="32"/>
  <c r="CJ16" i="32" s="1"/>
  <c r="CE16" i="32"/>
  <c r="CF16" i="32" s="1"/>
  <c r="CA16" i="32"/>
  <c r="CB16" i="32" s="1"/>
  <c r="BW16" i="32"/>
  <c r="BX16" i="32" s="1"/>
  <c r="BS16" i="32"/>
  <c r="BT16" i="32" s="1"/>
  <c r="BO16" i="32"/>
  <c r="BP16" i="32" s="1"/>
  <c r="BK16" i="32"/>
  <c r="BL16" i="32" s="1"/>
  <c r="BG16" i="32"/>
  <c r="BH16" i="32" s="1"/>
  <c r="BC16" i="32"/>
  <c r="BD16" i="32" s="1"/>
  <c r="CM15" i="32"/>
  <c r="CN15" i="32" s="1"/>
  <c r="CI15" i="32"/>
  <c r="CJ15" i="32" s="1"/>
  <c r="CE15" i="32"/>
  <c r="CF15" i="32" s="1"/>
  <c r="CA15" i="32"/>
  <c r="CB15" i="32" s="1"/>
  <c r="BW15" i="32"/>
  <c r="BX15" i="32" s="1"/>
  <c r="BS15" i="32"/>
  <c r="BT15" i="32" s="1"/>
  <c r="BO15" i="32"/>
  <c r="BP15" i="32" s="1"/>
  <c r="BK15" i="32"/>
  <c r="BL15" i="32" s="1"/>
  <c r="BG15" i="32"/>
  <c r="BH15" i="32" s="1"/>
  <c r="BC15" i="32"/>
  <c r="BD15" i="32" s="1"/>
  <c r="CM14" i="32"/>
  <c r="CN14" i="32" s="1"/>
  <c r="CI14" i="32"/>
  <c r="CJ14" i="32" s="1"/>
  <c r="CE14" i="32"/>
  <c r="CF14" i="32" s="1"/>
  <c r="CA14" i="32"/>
  <c r="CB14" i="32" s="1"/>
  <c r="BW14" i="32"/>
  <c r="BX14" i="32" s="1"/>
  <c r="BS14" i="32"/>
  <c r="BT14" i="32" s="1"/>
  <c r="BO14" i="32"/>
  <c r="BP14" i="32" s="1"/>
  <c r="BK14" i="32"/>
  <c r="BL14" i="32" s="1"/>
  <c r="BG14" i="32"/>
  <c r="BH14" i="32" s="1"/>
  <c r="BC14" i="32"/>
  <c r="BD14" i="32" s="1"/>
  <c r="CM13" i="32"/>
  <c r="CN13" i="32" s="1"/>
  <c r="CI13" i="32"/>
  <c r="CJ13" i="32" s="1"/>
  <c r="CE13" i="32"/>
  <c r="CF13" i="32" s="1"/>
  <c r="CA13" i="32"/>
  <c r="CB13" i="32" s="1"/>
  <c r="BW13" i="32"/>
  <c r="BX13" i="32" s="1"/>
  <c r="BS13" i="32"/>
  <c r="BT13" i="32" s="1"/>
  <c r="BO13" i="32"/>
  <c r="BP13" i="32" s="1"/>
  <c r="BK13" i="32"/>
  <c r="BL13" i="32" s="1"/>
  <c r="BG13" i="32"/>
  <c r="BH13" i="32" s="1"/>
  <c r="BC13" i="32"/>
  <c r="BD13" i="32" s="1"/>
  <c r="CM12" i="32"/>
  <c r="CN12" i="32" s="1"/>
  <c r="CI12" i="32"/>
  <c r="CJ12" i="32" s="1"/>
  <c r="CE12" i="32"/>
  <c r="CF12" i="32" s="1"/>
  <c r="CA12" i="32"/>
  <c r="CB12" i="32" s="1"/>
  <c r="BW12" i="32"/>
  <c r="BX12" i="32" s="1"/>
  <c r="BS12" i="32"/>
  <c r="BT12" i="32" s="1"/>
  <c r="BO12" i="32"/>
  <c r="BP12" i="32" s="1"/>
  <c r="BK12" i="32"/>
  <c r="BL12" i="32" s="1"/>
  <c r="BG12" i="32"/>
  <c r="BH12" i="32" s="1"/>
  <c r="BC12" i="32"/>
  <c r="BD12" i="32" s="1"/>
  <c r="CM11" i="32"/>
  <c r="CN11" i="32" s="1"/>
  <c r="CI11" i="32"/>
  <c r="CJ11" i="32" s="1"/>
  <c r="CE11" i="32"/>
  <c r="CF11" i="32" s="1"/>
  <c r="CA11" i="32"/>
  <c r="CB11" i="32" s="1"/>
  <c r="BW11" i="32"/>
  <c r="BX11" i="32" s="1"/>
  <c r="BS11" i="32"/>
  <c r="BT11" i="32" s="1"/>
  <c r="BO11" i="32"/>
  <c r="BP11" i="32" s="1"/>
  <c r="BK11" i="32"/>
  <c r="BL11" i="32" s="1"/>
  <c r="BG11" i="32"/>
  <c r="BH11" i="32" s="1"/>
  <c r="BC11" i="32"/>
  <c r="BD11" i="32" s="1"/>
  <c r="CM10" i="32"/>
  <c r="CN10" i="32" s="1"/>
  <c r="CI10" i="32"/>
  <c r="CJ10" i="32" s="1"/>
  <c r="CE10" i="32"/>
  <c r="CF10" i="32" s="1"/>
  <c r="CA10" i="32"/>
  <c r="CB10" i="32" s="1"/>
  <c r="BW10" i="32"/>
  <c r="BX10" i="32" s="1"/>
  <c r="BS10" i="32"/>
  <c r="BT10" i="32" s="1"/>
  <c r="BO10" i="32"/>
  <c r="BP10" i="32" s="1"/>
  <c r="BK10" i="32"/>
  <c r="BL10" i="32" s="1"/>
  <c r="BG10" i="32"/>
  <c r="BH10" i="32" s="1"/>
  <c r="BC10" i="32"/>
  <c r="BD10" i="32" s="1"/>
  <c r="AY37" i="32"/>
  <c r="AZ37" i="32" s="1"/>
  <c r="AY33" i="32"/>
  <c r="AZ33" i="32" s="1"/>
  <c r="AY30" i="32"/>
  <c r="AZ30" i="32" s="1"/>
  <c r="AY28" i="32"/>
  <c r="AZ28" i="32" s="1"/>
  <c r="AY24" i="32"/>
  <c r="AZ24" i="32" s="1"/>
  <c r="AY21" i="32"/>
  <c r="AZ21" i="32" s="1"/>
  <c r="AY20" i="32"/>
  <c r="AZ20" i="32" s="1"/>
  <c r="AY19" i="32"/>
  <c r="AZ19" i="32" s="1"/>
  <c r="AY18" i="32"/>
  <c r="AZ18" i="32" s="1"/>
  <c r="AY17" i="32"/>
  <c r="AZ17" i="32" s="1"/>
  <c r="AY16" i="32"/>
  <c r="AZ16" i="32" s="1"/>
  <c r="AY15" i="32"/>
  <c r="AZ15" i="32" s="1"/>
  <c r="AY14" i="32"/>
  <c r="AZ14" i="32" s="1"/>
  <c r="AY13" i="32"/>
  <c r="AZ13" i="32" s="1"/>
  <c r="AY12" i="32"/>
  <c r="AZ12" i="32" s="1"/>
  <c r="AY11" i="32"/>
  <c r="AZ11" i="32" s="1"/>
  <c r="AY10" i="32"/>
  <c r="AZ10" i="32" s="1"/>
  <c r="AU38" i="32"/>
  <c r="AV38" i="32" s="1"/>
  <c r="AU37" i="32"/>
  <c r="AV37" i="32" s="1"/>
  <c r="AU33" i="32"/>
  <c r="AV33" i="32" s="1"/>
  <c r="AU30" i="32"/>
  <c r="AV30" i="32" s="1"/>
  <c r="AU29" i="32"/>
  <c r="AV29" i="32" s="1"/>
  <c r="AU25" i="32"/>
  <c r="AV25" i="32" s="1"/>
  <c r="AU24" i="32"/>
  <c r="AV24" i="32" s="1"/>
  <c r="AU21" i="32"/>
  <c r="AV21" i="32" s="1"/>
  <c r="AU20" i="32"/>
  <c r="AV20" i="32" s="1"/>
  <c r="AU19" i="32"/>
  <c r="AV19" i="32" s="1"/>
  <c r="AU18" i="32"/>
  <c r="AV18" i="32" s="1"/>
  <c r="AU17" i="32"/>
  <c r="AV17" i="32" s="1"/>
  <c r="AU16" i="32"/>
  <c r="AV16" i="32" s="1"/>
  <c r="AU15" i="32"/>
  <c r="AV15" i="32" s="1"/>
  <c r="AU14" i="32"/>
  <c r="AV14" i="32" s="1"/>
  <c r="AU13" i="32"/>
  <c r="AV13" i="32" s="1"/>
  <c r="AU12" i="32"/>
  <c r="AV12" i="32" s="1"/>
  <c r="AU11" i="32"/>
  <c r="AV11" i="32" s="1"/>
  <c r="AU10" i="32"/>
  <c r="AV10" i="32" s="1"/>
  <c r="AQ37" i="32"/>
  <c r="AR37" i="32" s="1"/>
  <c r="AQ33" i="32"/>
  <c r="AR33" i="32" s="1"/>
  <c r="AQ32" i="32"/>
  <c r="AR32" i="32" s="1"/>
  <c r="AQ24" i="32"/>
  <c r="AR24" i="32" s="1"/>
  <c r="AQ21" i="32"/>
  <c r="AR21" i="32" s="1"/>
  <c r="AQ20" i="32"/>
  <c r="AR20" i="32" s="1"/>
  <c r="AQ19" i="32"/>
  <c r="AR19" i="32" s="1"/>
  <c r="AQ18" i="32"/>
  <c r="AR18" i="32" s="1"/>
  <c r="AQ17" i="32"/>
  <c r="AR17" i="32" s="1"/>
  <c r="AQ16" i="32"/>
  <c r="AR16" i="32" s="1"/>
  <c r="AQ15" i="32"/>
  <c r="AR15" i="32" s="1"/>
  <c r="AQ14" i="32"/>
  <c r="AR14" i="32" s="1"/>
  <c r="AQ13" i="32"/>
  <c r="AR13" i="32" s="1"/>
  <c r="AQ12" i="32"/>
  <c r="AR12" i="32" s="1"/>
  <c r="AQ11" i="32"/>
  <c r="AR11" i="32" s="1"/>
  <c r="AQ10" i="32"/>
  <c r="AR10" i="32" s="1"/>
  <c r="AM37" i="32"/>
  <c r="AN37" i="32" s="1"/>
  <c r="AM34" i="32"/>
  <c r="AN34" i="32" s="1"/>
  <c r="AM33" i="32"/>
  <c r="AN33" i="32" s="1"/>
  <c r="AM30" i="32"/>
  <c r="AN30" i="32" s="1"/>
  <c r="AM24" i="32"/>
  <c r="AN24" i="32" s="1"/>
  <c r="AM21" i="32"/>
  <c r="AN21" i="32" s="1"/>
  <c r="AM20" i="32"/>
  <c r="AN20" i="32" s="1"/>
  <c r="AM19" i="32"/>
  <c r="AN19" i="32" s="1"/>
  <c r="AM18" i="32"/>
  <c r="AN18" i="32" s="1"/>
  <c r="AM17" i="32"/>
  <c r="AN17" i="32" s="1"/>
  <c r="AM16" i="32"/>
  <c r="AN16" i="32" s="1"/>
  <c r="AM15" i="32"/>
  <c r="AN15" i="32" s="1"/>
  <c r="AM14" i="32"/>
  <c r="AN14" i="32" s="1"/>
  <c r="AM13" i="32"/>
  <c r="AN13" i="32" s="1"/>
  <c r="AM12" i="32"/>
  <c r="AN12" i="32" s="1"/>
  <c r="AM11" i="32"/>
  <c r="AN11" i="32" s="1"/>
  <c r="AM10" i="32"/>
  <c r="AN10" i="32" s="1"/>
  <c r="AI37" i="32"/>
  <c r="AJ37" i="32" s="1"/>
  <c r="AI34" i="32"/>
  <c r="AJ34" i="32" s="1"/>
  <c r="AI33" i="32"/>
  <c r="AJ33" i="32" s="1"/>
  <c r="AI28" i="32"/>
  <c r="AJ28" i="32" s="1"/>
  <c r="AI24" i="32"/>
  <c r="AJ24" i="32" s="1"/>
  <c r="AI21" i="32"/>
  <c r="AJ21" i="32" s="1"/>
  <c r="AI20" i="32"/>
  <c r="AJ20" i="32" s="1"/>
  <c r="AI19" i="32"/>
  <c r="AJ19" i="32" s="1"/>
  <c r="AI18" i="32"/>
  <c r="AJ18" i="32" s="1"/>
  <c r="AI17" i="32"/>
  <c r="AJ17" i="32" s="1"/>
  <c r="AI16" i="32"/>
  <c r="AJ16" i="32" s="1"/>
  <c r="AI15" i="32"/>
  <c r="AJ15" i="32" s="1"/>
  <c r="AI14" i="32"/>
  <c r="AJ14" i="32" s="1"/>
  <c r="AI13" i="32"/>
  <c r="AJ13" i="32" s="1"/>
  <c r="AI12" i="32"/>
  <c r="AJ12" i="32" s="1"/>
  <c r="AI11" i="32"/>
  <c r="AJ11" i="32" s="1"/>
  <c r="AI10" i="32"/>
  <c r="AJ10" i="32" s="1"/>
  <c r="AE38" i="32"/>
  <c r="AF38" i="32" s="1"/>
  <c r="AE37" i="32"/>
  <c r="AF37" i="32" s="1"/>
  <c r="AE33" i="32"/>
  <c r="AF33" i="32" s="1"/>
  <c r="AE29" i="32"/>
  <c r="AF29" i="32" s="1"/>
  <c r="AE25" i="32"/>
  <c r="AF25" i="32" s="1"/>
  <c r="AE24" i="32"/>
  <c r="AF24" i="32" s="1"/>
  <c r="AE21" i="32"/>
  <c r="AF21" i="32" s="1"/>
  <c r="AE20" i="32"/>
  <c r="AF20" i="32" s="1"/>
  <c r="AE19" i="32"/>
  <c r="AF19" i="32" s="1"/>
  <c r="AE18" i="32"/>
  <c r="AF18" i="32" s="1"/>
  <c r="AE17" i="32"/>
  <c r="AF17" i="32" s="1"/>
  <c r="AE16" i="32"/>
  <c r="AF16" i="32" s="1"/>
  <c r="AE15" i="32"/>
  <c r="AF15" i="32" s="1"/>
  <c r="AE14" i="32"/>
  <c r="AF14" i="32" s="1"/>
  <c r="AE13" i="32"/>
  <c r="AF13" i="32" s="1"/>
  <c r="AE12" i="32"/>
  <c r="AF12" i="32" s="1"/>
  <c r="AE11" i="32"/>
  <c r="AF11" i="32" s="1"/>
  <c r="AE10" i="32"/>
  <c r="AF10" i="32" s="1"/>
  <c r="AA38" i="32"/>
  <c r="AB38" i="32" s="1"/>
  <c r="AA37" i="32"/>
  <c r="AB37" i="32" s="1"/>
  <c r="AA34" i="32"/>
  <c r="AB34" i="32" s="1"/>
  <c r="AA33" i="32"/>
  <c r="AB33" i="32" s="1"/>
  <c r="AA24" i="32"/>
  <c r="AB24" i="32" s="1"/>
  <c r="AA21" i="32"/>
  <c r="AB21" i="32" s="1"/>
  <c r="AA20" i="32"/>
  <c r="AB20" i="32" s="1"/>
  <c r="AA19" i="32"/>
  <c r="AB19" i="32" s="1"/>
  <c r="AA18" i="32"/>
  <c r="AB18" i="32" s="1"/>
  <c r="AA17" i="32"/>
  <c r="AB17" i="32" s="1"/>
  <c r="AA16" i="32"/>
  <c r="AB16" i="32" s="1"/>
  <c r="AA15" i="32"/>
  <c r="AB15" i="32" s="1"/>
  <c r="AA14" i="32"/>
  <c r="AB14" i="32" s="1"/>
  <c r="AA13" i="32"/>
  <c r="AB13" i="32" s="1"/>
  <c r="AA12" i="32"/>
  <c r="AB12" i="32" s="1"/>
  <c r="AA11" i="32"/>
  <c r="AB11" i="32" s="1"/>
  <c r="AA10" i="32"/>
  <c r="AB10" i="32" s="1"/>
  <c r="W37" i="32"/>
  <c r="X37" i="32" s="1"/>
  <c r="W33" i="32"/>
  <c r="X33" i="32" s="1"/>
  <c r="W29" i="32"/>
  <c r="X29" i="32" s="1"/>
  <c r="W25" i="32"/>
  <c r="X25" i="32" s="1"/>
  <c r="W24" i="32"/>
  <c r="X24" i="32" s="1"/>
  <c r="W21" i="32"/>
  <c r="X21" i="32" s="1"/>
  <c r="W20" i="32"/>
  <c r="X20" i="32" s="1"/>
  <c r="W19" i="32"/>
  <c r="X19" i="32" s="1"/>
  <c r="W18" i="32"/>
  <c r="X18" i="32" s="1"/>
  <c r="W17" i="32"/>
  <c r="X17" i="32" s="1"/>
  <c r="W16" i="32"/>
  <c r="X16" i="32" s="1"/>
  <c r="W15" i="32"/>
  <c r="X15" i="32" s="1"/>
  <c r="W14" i="32"/>
  <c r="X14" i="32" s="1"/>
  <c r="W13" i="32"/>
  <c r="X13" i="32" s="1"/>
  <c r="W12" i="32"/>
  <c r="X12" i="32" s="1"/>
  <c r="W11" i="32"/>
  <c r="X11" i="32" s="1"/>
  <c r="W10" i="32"/>
  <c r="X10" i="32" s="1"/>
  <c r="S38" i="32"/>
  <c r="T38" i="32" s="1"/>
  <c r="S37" i="32"/>
  <c r="T37" i="32" s="1"/>
  <c r="S33" i="32"/>
  <c r="T33" i="32" s="1"/>
  <c r="S30" i="32"/>
  <c r="T30" i="32" s="1"/>
  <c r="S29" i="32"/>
  <c r="T29" i="32" s="1"/>
  <c r="S25" i="32"/>
  <c r="T25" i="32" s="1"/>
  <c r="S24" i="32"/>
  <c r="T24" i="32" s="1"/>
  <c r="S21" i="32"/>
  <c r="T21" i="32" s="1"/>
  <c r="S20" i="32"/>
  <c r="T20" i="32" s="1"/>
  <c r="S19" i="32"/>
  <c r="T19" i="32" s="1"/>
  <c r="S18" i="32"/>
  <c r="T18" i="32" s="1"/>
  <c r="S17" i="32"/>
  <c r="T17" i="32" s="1"/>
  <c r="S16" i="32"/>
  <c r="T16" i="32" s="1"/>
  <c r="S15" i="32"/>
  <c r="T15" i="32" s="1"/>
  <c r="S14" i="32"/>
  <c r="T14" i="32" s="1"/>
  <c r="S13" i="32"/>
  <c r="T13" i="32" s="1"/>
  <c r="S12" i="32"/>
  <c r="T12" i="32" s="1"/>
  <c r="S11" i="32"/>
  <c r="T11" i="32" s="1"/>
  <c r="S10" i="32"/>
  <c r="T10" i="32" s="1"/>
  <c r="O38" i="32"/>
  <c r="P38" i="32" s="1"/>
  <c r="O37" i="32"/>
  <c r="P37" i="32" s="1"/>
  <c r="O35" i="32"/>
  <c r="P35" i="32" s="1"/>
  <c r="O33" i="32"/>
  <c r="P33" i="32" s="1"/>
  <c r="O32" i="32"/>
  <c r="P32" i="32" s="1"/>
  <c r="O28" i="32"/>
  <c r="P28" i="32" s="1"/>
  <c r="O24" i="32"/>
  <c r="P24" i="32" s="1"/>
  <c r="P39" i="32" s="1"/>
  <c r="O21" i="32"/>
  <c r="P21" i="32" s="1"/>
  <c r="O20" i="32"/>
  <c r="P20" i="32" s="1"/>
  <c r="O19" i="32"/>
  <c r="P19" i="32" s="1"/>
  <c r="O18" i="32"/>
  <c r="P18" i="32" s="1"/>
  <c r="O17" i="32"/>
  <c r="P17" i="32" s="1"/>
  <c r="O16" i="32"/>
  <c r="P16" i="32" s="1"/>
  <c r="O15" i="32"/>
  <c r="P15" i="32" s="1"/>
  <c r="O14" i="32"/>
  <c r="P14" i="32" s="1"/>
  <c r="O13" i="32"/>
  <c r="P13" i="32" s="1"/>
  <c r="O12" i="32"/>
  <c r="P12" i="32" s="1"/>
  <c r="O11" i="32"/>
  <c r="P11" i="32" s="1"/>
  <c r="O10" i="32"/>
  <c r="P10" i="32" s="1"/>
  <c r="P22" i="32" s="1"/>
  <c r="P41" i="32" s="1"/>
  <c r="K37" i="32"/>
  <c r="L37" i="32" s="1"/>
  <c r="K33" i="32"/>
  <c r="L33" i="32" s="1"/>
  <c r="K30" i="32"/>
  <c r="L30" i="32" s="1"/>
  <c r="K29" i="32"/>
  <c r="L29" i="32" s="1"/>
  <c r="K24" i="32"/>
  <c r="L24" i="32" s="1"/>
  <c r="K21" i="32"/>
  <c r="L21" i="32" s="1"/>
  <c r="K20" i="32"/>
  <c r="L20" i="32" s="1"/>
  <c r="K19" i="32"/>
  <c r="L19" i="32" s="1"/>
  <c r="K18" i="32"/>
  <c r="L18" i="32" s="1"/>
  <c r="K17" i="32"/>
  <c r="L17" i="32" s="1"/>
  <c r="K16" i="32"/>
  <c r="L16" i="32" s="1"/>
  <c r="K15" i="32"/>
  <c r="L15" i="32" s="1"/>
  <c r="K14" i="32"/>
  <c r="L14" i="32" s="1"/>
  <c r="K13" i="32"/>
  <c r="L13" i="32" s="1"/>
  <c r="K12" i="32"/>
  <c r="L12" i="32" s="1"/>
  <c r="K11" i="32"/>
  <c r="L11" i="32" s="1"/>
  <c r="K10" i="32"/>
  <c r="L10" i="32" s="1"/>
  <c r="G26" i="32"/>
  <c r="H26" i="32" s="1"/>
  <c r="G31" i="32"/>
  <c r="H31" i="32" s="1"/>
  <c r="G33" i="32"/>
  <c r="H33" i="32" s="1"/>
  <c r="G37" i="32"/>
  <c r="H37" i="32" s="1"/>
  <c r="G24" i="32"/>
  <c r="H24" i="32" s="1"/>
  <c r="G11" i="32"/>
  <c r="G12" i="32"/>
  <c r="H12" i="32" s="1"/>
  <c r="G13" i="32"/>
  <c r="H13" i="32" s="1"/>
  <c r="G14" i="32"/>
  <c r="H14" i="32" s="1"/>
  <c r="G15" i="32"/>
  <c r="H15" i="32" s="1"/>
  <c r="G16" i="32"/>
  <c r="G17" i="32"/>
  <c r="G18" i="32"/>
  <c r="H18" i="32" s="1"/>
  <c r="G19" i="32"/>
  <c r="H19" i="32" s="1"/>
  <c r="G20" i="32"/>
  <c r="H20" i="32" s="1"/>
  <c r="G21" i="32"/>
  <c r="H21" i="32" s="1"/>
  <c r="G10" i="32"/>
  <c r="H10" i="32" s="1"/>
  <c r="H11" i="32"/>
  <c r="H16" i="32"/>
  <c r="H17" i="32"/>
  <c r="CF39" i="32" l="1"/>
  <c r="AN22" i="32"/>
  <c r="AR22" i="32"/>
  <c r="BD39" i="32"/>
  <c r="H39" i="32"/>
  <c r="CJ39" i="32"/>
  <c r="BP39" i="32"/>
  <c r="AJ22" i="32"/>
  <c r="BH39" i="32"/>
  <c r="T22" i="32"/>
  <c r="AB22" i="32"/>
  <c r="CN39" i="32"/>
  <c r="L22" i="32"/>
  <c r="H22" i="32"/>
  <c r="AZ22" i="32"/>
  <c r="X22" i="32"/>
  <c r="BD22" i="32"/>
  <c r="BT22" i="32"/>
  <c r="CJ22" i="32"/>
  <c r="CB39" i="32"/>
  <c r="AF22" i="32"/>
  <c r="BX39" i="32"/>
  <c r="AV22" i="32"/>
  <c r="BL22" i="32"/>
  <c r="BP22" i="32"/>
  <c r="CF22" i="32"/>
  <c r="BH22" i="32"/>
  <c r="BX22" i="32"/>
  <c r="CN22" i="32"/>
  <c r="BT39" i="32"/>
  <c r="BT41" i="32" s="1"/>
  <c r="CB22" i="32"/>
  <c r="BL39" i="32"/>
  <c r="BL41" i="32" s="1"/>
  <c r="AZ39" i="32"/>
  <c r="AV39" i="32"/>
  <c r="AR39" i="32"/>
  <c r="AR41" i="32" s="1"/>
  <c r="AN39" i="32"/>
  <c r="AN41" i="32" s="1"/>
  <c r="AJ39" i="32"/>
  <c r="AF39" i="32"/>
  <c r="AB39" i="32"/>
  <c r="X39" i="32"/>
  <c r="T39" i="32"/>
  <c r="T41" i="32" s="1"/>
  <c r="L39" i="32"/>
  <c r="CJ41" i="32" l="1"/>
  <c r="CF41" i="32"/>
  <c r="BX41" i="32"/>
  <c r="AB41" i="32"/>
  <c r="CB41" i="32"/>
  <c r="BD41" i="32"/>
  <c r="L41" i="32"/>
  <c r="AZ41" i="32"/>
  <c r="BP41" i="32"/>
  <c r="AF41" i="32"/>
  <c r="BH41" i="32"/>
  <c r="AJ41" i="32"/>
  <c r="AV41" i="32"/>
  <c r="X41" i="32"/>
  <c r="CN41" i="32"/>
  <c r="E5" i="25" l="1"/>
  <c r="E42" i="25" l="1"/>
  <c r="E41" i="25" l="1"/>
  <c r="H42" i="17" l="1"/>
  <c r="H41" i="17"/>
  <c r="H38" i="17"/>
  <c r="I38" i="17" s="1"/>
  <c r="H40" i="17"/>
  <c r="K41" i="23" l="1"/>
  <c r="K42" i="23"/>
  <c r="P43" i="33" l="1"/>
  <c r="P41" i="33"/>
  <c r="L41" i="33"/>
  <c r="H41" i="33"/>
  <c r="D41" i="33"/>
  <c r="P24" i="33"/>
  <c r="L24" i="33"/>
  <c r="L43" i="33" s="1"/>
  <c r="H24" i="33"/>
  <c r="H43" i="33" s="1"/>
  <c r="D24" i="33"/>
  <c r="D43" i="33" l="1"/>
  <c r="D39" i="32" l="1"/>
  <c r="D22" i="32"/>
  <c r="D41" i="32" l="1"/>
  <c r="H41" i="32" l="1"/>
  <c r="L42" i="25" l="1"/>
  <c r="L41" i="25"/>
  <c r="J15" i="30"/>
  <c r="D24" i="30"/>
  <c r="G29" i="30" l="1"/>
  <c r="H29" i="30" s="1"/>
  <c r="G38" i="30"/>
  <c r="H38" i="30" s="1"/>
  <c r="G40" i="30"/>
  <c r="H40" i="30" s="1"/>
  <c r="G30" i="30"/>
  <c r="H30" i="30" s="1"/>
  <c r="J21" i="30"/>
  <c r="J13" i="30"/>
  <c r="G19" i="30"/>
  <c r="H19" i="30" s="1"/>
  <c r="J18" i="30"/>
  <c r="N18" i="30" s="1"/>
  <c r="O18" i="30" s="1"/>
  <c r="P18" i="30" s="1"/>
  <c r="G18" i="30"/>
  <c r="H18" i="30" s="1"/>
  <c r="G28" i="30"/>
  <c r="H28" i="30" s="1"/>
  <c r="J28" i="30"/>
  <c r="J35" i="30"/>
  <c r="N35" i="30" s="1"/>
  <c r="O35" i="30" s="1"/>
  <c r="P35" i="30" s="1"/>
  <c r="G35" i="30"/>
  <c r="H35" i="30" s="1"/>
  <c r="J29" i="30"/>
  <c r="N29" i="30" s="1"/>
  <c r="O29" i="30" s="1"/>
  <c r="P29" i="30" s="1"/>
  <c r="K15" i="30"/>
  <c r="L15" i="30" s="1"/>
  <c r="N15" i="30"/>
  <c r="O15" i="30" s="1"/>
  <c r="P15" i="30" s="1"/>
  <c r="J14" i="30"/>
  <c r="G14" i="30"/>
  <c r="H14" i="30" s="1"/>
  <c r="J16" i="30"/>
  <c r="G16" i="30"/>
  <c r="H16" i="30" s="1"/>
  <c r="G23" i="30"/>
  <c r="H23" i="30" s="1"/>
  <c r="J23" i="30"/>
  <c r="J27" i="30"/>
  <c r="G27" i="30"/>
  <c r="H27" i="30" s="1"/>
  <c r="G33" i="30"/>
  <c r="H33" i="30" s="1"/>
  <c r="J33" i="30"/>
  <c r="J22" i="30"/>
  <c r="G22" i="30"/>
  <c r="H22" i="30" s="1"/>
  <c r="J31" i="30"/>
  <c r="G31" i="30"/>
  <c r="H31" i="30" s="1"/>
  <c r="J17" i="30"/>
  <c r="G17" i="30"/>
  <c r="H17" i="30" s="1"/>
  <c r="J20" i="30"/>
  <c r="G20" i="30"/>
  <c r="H20" i="30" s="1"/>
  <c r="G15" i="30"/>
  <c r="H15" i="30" s="1"/>
  <c r="J32" i="30"/>
  <c r="G32" i="30"/>
  <c r="H32" i="30" s="1"/>
  <c r="J34" i="30"/>
  <c r="G34" i="30"/>
  <c r="H34" i="30" s="1"/>
  <c r="G13" i="30"/>
  <c r="H13" i="30" s="1"/>
  <c r="K29" i="30" l="1"/>
  <c r="L29" i="30" s="1"/>
  <c r="K18" i="30"/>
  <c r="L18" i="30" s="1"/>
  <c r="K35" i="30"/>
  <c r="L35" i="30" s="1"/>
  <c r="J40" i="30"/>
  <c r="N40" i="30" s="1"/>
  <c r="O40" i="30" s="1"/>
  <c r="P40" i="30" s="1"/>
  <c r="J19" i="30"/>
  <c r="N19" i="30" s="1"/>
  <c r="O19" i="30" s="1"/>
  <c r="P19" i="30" s="1"/>
  <c r="N13" i="30"/>
  <c r="O13" i="30" s="1"/>
  <c r="P13" i="30" s="1"/>
  <c r="K13" i="30"/>
  <c r="L13" i="30" s="1"/>
  <c r="K21" i="30"/>
  <c r="L21" i="30" s="1"/>
  <c r="N21" i="30"/>
  <c r="O21" i="30" s="1"/>
  <c r="P21" i="30" s="1"/>
  <c r="G21" i="30"/>
  <c r="H21" i="30" s="1"/>
  <c r="J38" i="30"/>
  <c r="J30" i="30"/>
  <c r="K28" i="30"/>
  <c r="L28" i="30" s="1"/>
  <c r="N28" i="30"/>
  <c r="O28" i="30" s="1"/>
  <c r="P28" i="30" s="1"/>
  <c r="J37" i="30"/>
  <c r="G37" i="30"/>
  <c r="H37" i="30" s="1"/>
  <c r="N33" i="30"/>
  <c r="O33" i="30" s="1"/>
  <c r="P33" i="30" s="1"/>
  <c r="K33" i="30"/>
  <c r="L33" i="30" s="1"/>
  <c r="N23" i="30"/>
  <c r="O23" i="30" s="1"/>
  <c r="P23" i="30" s="1"/>
  <c r="K23" i="30"/>
  <c r="L23" i="30" s="1"/>
  <c r="G39" i="30"/>
  <c r="H39" i="30" s="1"/>
  <c r="J39" i="30"/>
  <c r="K32" i="30"/>
  <c r="L32" i="30" s="1"/>
  <c r="N32" i="30"/>
  <c r="O32" i="30" s="1"/>
  <c r="P32" i="30" s="1"/>
  <c r="K20" i="30"/>
  <c r="L20" i="30" s="1"/>
  <c r="N20" i="30"/>
  <c r="O20" i="30" s="1"/>
  <c r="P20" i="30" s="1"/>
  <c r="K31" i="30"/>
  <c r="L31" i="30" s="1"/>
  <c r="N31" i="30"/>
  <c r="O31" i="30" s="1"/>
  <c r="P31" i="30" s="1"/>
  <c r="K14" i="30"/>
  <c r="L14" i="30" s="1"/>
  <c r="N14" i="30"/>
  <c r="O14" i="30" s="1"/>
  <c r="P14" i="30" s="1"/>
  <c r="J36" i="30"/>
  <c r="G36" i="30"/>
  <c r="H36" i="30" s="1"/>
  <c r="N34" i="30"/>
  <c r="O34" i="30" s="1"/>
  <c r="P34" i="30" s="1"/>
  <c r="K34" i="30"/>
  <c r="L34" i="30" s="1"/>
  <c r="K17" i="30"/>
  <c r="L17" i="30" s="1"/>
  <c r="N17" i="30"/>
  <c r="O17" i="30" s="1"/>
  <c r="P17" i="30" s="1"/>
  <c r="K22" i="30"/>
  <c r="L22" i="30" s="1"/>
  <c r="N22" i="30"/>
  <c r="O22" i="30" s="1"/>
  <c r="P22" i="30" s="1"/>
  <c r="K27" i="30"/>
  <c r="L27" i="30" s="1"/>
  <c r="N27" i="30"/>
  <c r="O27" i="30" s="1"/>
  <c r="P27" i="30" s="1"/>
  <c r="N16" i="30"/>
  <c r="O16" i="30" s="1"/>
  <c r="P16" i="30" s="1"/>
  <c r="K16" i="30"/>
  <c r="L16" i="30" s="1"/>
  <c r="C12" i="25"/>
  <c r="E38" i="25" s="1"/>
  <c r="D5" i="23"/>
  <c r="D7" i="23" s="1"/>
  <c r="D41" i="30"/>
  <c r="G41" i="23" l="1"/>
  <c r="H41" i="23" s="1"/>
  <c r="G42" i="23"/>
  <c r="H42" i="23" s="1"/>
  <c r="K40" i="30"/>
  <c r="L40" i="30" s="1"/>
  <c r="K19" i="30"/>
  <c r="L19" i="30" s="1"/>
  <c r="N38" i="30"/>
  <c r="O38" i="30" s="1"/>
  <c r="P38" i="30" s="1"/>
  <c r="K38" i="30"/>
  <c r="L38" i="30" s="1"/>
  <c r="N30" i="30"/>
  <c r="O30" i="30" s="1"/>
  <c r="P30" i="30" s="1"/>
  <c r="K30" i="30"/>
  <c r="L30" i="30" s="1"/>
  <c r="K36" i="30"/>
  <c r="L36" i="30" s="1"/>
  <c r="N36" i="30"/>
  <c r="O36" i="30" s="1"/>
  <c r="P36" i="30" s="1"/>
  <c r="N37" i="30"/>
  <c r="O37" i="30" s="1"/>
  <c r="P37" i="30" s="1"/>
  <c r="K37" i="30"/>
  <c r="L37" i="30" s="1"/>
  <c r="K39" i="30"/>
  <c r="L39" i="30" s="1"/>
  <c r="N39" i="30"/>
  <c r="O39" i="30" s="1"/>
  <c r="P39" i="30" s="1"/>
  <c r="D43" i="30"/>
  <c r="G40" i="23" l="1"/>
  <c r="I42" i="23"/>
  <c r="J42" i="23" s="1"/>
  <c r="I41" i="23"/>
  <c r="J41" i="23" s="1"/>
  <c r="J12" i="30"/>
  <c r="H40" i="23" l="1"/>
  <c r="I40" i="23" s="1"/>
  <c r="J40" i="23" s="1"/>
  <c r="N12" i="30"/>
  <c r="O12" i="30" s="1"/>
  <c r="P12" i="30" s="1"/>
  <c r="K12" i="30"/>
  <c r="L12" i="30" s="1"/>
  <c r="J26" i="30"/>
  <c r="G26" i="30"/>
  <c r="H26" i="30" s="1"/>
  <c r="H41" i="30" s="1"/>
  <c r="G12" i="30"/>
  <c r="H12" i="30" s="1"/>
  <c r="K26" i="30" l="1"/>
  <c r="L26" i="30" s="1"/>
  <c r="L41" i="30" s="1"/>
  <c r="N26" i="30"/>
  <c r="O26" i="30" s="1"/>
  <c r="P26" i="30" s="1"/>
  <c r="P41" i="30" s="1"/>
  <c r="P24" i="30"/>
  <c r="H24" i="30"/>
  <c r="L24" i="30"/>
  <c r="P43" i="30" l="1"/>
  <c r="F8" i="28" s="1"/>
  <c r="H43" i="30"/>
  <c r="L43" i="30"/>
  <c r="E8" i="28" s="1"/>
  <c r="D8" i="28" l="1"/>
  <c r="K43" i="23" l="1"/>
  <c r="L38" i="25"/>
  <c r="L43" i="25" s="1"/>
  <c r="G8" i="28"/>
  <c r="L48" i="17"/>
  <c r="L43" i="17"/>
  <c r="A11" i="3"/>
  <c r="A9" i="3"/>
  <c r="A7" i="3"/>
  <c r="C8" i="2"/>
  <c r="C7" i="2"/>
  <c r="C6" i="2"/>
  <c r="AB2" i="10"/>
  <c r="Y2" i="10"/>
  <c r="C2" i="10"/>
  <c r="E12" i="25" l="1"/>
  <c r="F12" i="25" s="1"/>
  <c r="C13" i="25"/>
  <c r="E39" i="25" s="1"/>
  <c r="H39" i="25" s="1"/>
  <c r="I39" i="25" s="1"/>
  <c r="K39" i="25" s="1"/>
  <c r="M39" i="25" s="1"/>
  <c r="B13" i="23"/>
  <c r="D39" i="23" s="1"/>
  <c r="G39" i="23" s="1"/>
  <c r="B12" i="23"/>
  <c r="D38" i="23" s="1"/>
  <c r="G38" i="23" s="1"/>
  <c r="E47" i="17"/>
  <c r="H47" i="17" s="1"/>
  <c r="C13" i="17"/>
  <c r="E39" i="17" s="1"/>
  <c r="H39" i="17" s="1"/>
  <c r="I39" i="17" s="1"/>
  <c r="K39" i="17" s="1"/>
  <c r="M39" i="17" s="1"/>
  <c r="I38" i="23" l="1"/>
  <c r="H38" i="25"/>
  <c r="I38" i="25" s="1"/>
  <c r="H42" i="25"/>
  <c r="I42" i="25" s="1"/>
  <c r="H40" i="25"/>
  <c r="I40" i="25" s="1"/>
  <c r="D13" i="23"/>
  <c r="E13" i="23" s="1"/>
  <c r="I42" i="17"/>
  <c r="I47" i="17"/>
  <c r="E13" i="25"/>
  <c r="F13" i="25" s="1"/>
  <c r="D12" i="23"/>
  <c r="E13" i="17"/>
  <c r="F13" i="17" s="1"/>
  <c r="E12" i="17"/>
  <c r="F12" i="17" s="1"/>
  <c r="J42" i="25" l="1"/>
  <c r="J40" i="25"/>
  <c r="K40" i="25" s="1"/>
  <c r="J38" i="25"/>
  <c r="K38" i="25" s="1"/>
  <c r="H41" i="25"/>
  <c r="I41" i="25" s="1"/>
  <c r="J42" i="17"/>
  <c r="K42" i="17" s="1"/>
  <c r="M42" i="17" s="1"/>
  <c r="I40" i="17"/>
  <c r="J47" i="17"/>
  <c r="K47" i="17" s="1"/>
  <c r="M47" i="17" s="1"/>
  <c r="J38" i="17"/>
  <c r="K38" i="17" s="1"/>
  <c r="M38" i="17" s="1"/>
  <c r="I41" i="17"/>
  <c r="M38" i="25" l="1"/>
  <c r="M40" i="25"/>
  <c r="K42" i="25"/>
  <c r="M42" i="25" s="1"/>
  <c r="J41" i="25"/>
  <c r="J40" i="17"/>
  <c r="K40" i="17" s="1"/>
  <c r="M40" i="17" s="1"/>
  <c r="M48" i="17"/>
  <c r="D12" i="28" s="1"/>
  <c r="J41" i="17"/>
  <c r="K41" i="17" s="1"/>
  <c r="M41" i="17" s="1"/>
  <c r="G12" i="28" l="1"/>
  <c r="G13" i="28" s="1"/>
  <c r="D13" i="28"/>
  <c r="K41" i="25"/>
  <c r="M41" i="25" s="1"/>
  <c r="M43" i="25" s="1"/>
  <c r="F7" i="28" s="1"/>
  <c r="F9" i="28" s="1"/>
  <c r="M43" i="17"/>
  <c r="D7" i="28" s="1"/>
  <c r="D9" i="28" s="1"/>
  <c r="L43" i="23"/>
  <c r="E9" i="28" l="1"/>
  <c r="G7" i="28" l="1"/>
  <c r="G9" i="28" l="1"/>
  <c r="G14" i="28" s="1"/>
</calcChain>
</file>

<file path=xl/sharedStrings.xml><?xml version="1.0" encoding="utf-8"?>
<sst xmlns="http://schemas.openxmlformats.org/spreadsheetml/2006/main" count="773" uniqueCount="277">
  <si>
    <t>ANEXO 1</t>
  </si>
  <si>
    <t>Apreciados Señores: De manera atenta la Fiscalía General de la Nación Nivel Central, requiere cotizar con ustedes lo siguiente: </t>
  </si>
  <si>
    <t xml:space="preserve">ITEM </t>
  </si>
  <si>
    <t>SOLICITUD COTIZACIÓN</t>
  </si>
  <si>
    <t>ADVERTENCIA</t>
  </si>
  <si>
    <r>
      <rPr>
        <sz val="11"/>
        <rFont val="Arial Narrow"/>
        <family val="2"/>
      </rP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</si>
  <si>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t>OBJETO</t>
  </si>
  <si>
    <t>OBJETO DEL CONTRATO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</si>
  <si>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</si>
  <si>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</si>
  <si>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</si>
  <si>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</si>
  <si>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</si>
  <si>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</si>
  <si>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</si>
  <si>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</si>
  <si>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</si>
  <si>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</si>
  <si>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</si>
  <si>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DESCRIPCION DEL OBJETO DEL CONTRATO</t>
  </si>
  <si>
    <t>VALOR UNITARIO</t>
  </si>
  <si>
    <t>IVA DE VLR UNI.</t>
  </si>
  <si>
    <t>VALOR  UNI. + IVA</t>
  </si>
  <si>
    <t>PLAZO PARA PRESENTAR LA COTIZACIÓN</t>
  </si>
  <si>
    <t xml:space="preserve">TRES (3) DIAS HABILES. </t>
  </si>
  <si>
    <r>
      <rPr>
        <b/>
        <sz val="13"/>
        <rFont val="Arial Narrow"/>
        <family val="2"/>
      </rPr>
      <t>NOTA:</t>
    </r>
    <r>
      <rPr>
        <sz val="13"/>
        <rFont val="Arial Narrow"/>
        <family val="2"/>
      </rPr>
      <t xml:space="preserve"> </t>
    </r>
  </si>
  <si>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</si>
  <si>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</si>
  <si>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</si>
  <si>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</si>
  <si>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</si>
  <si>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No. Estudio</t>
  </si>
  <si>
    <t>DIA Y MES</t>
  </si>
  <si>
    <t>valor estudios previos</t>
  </si>
  <si>
    <t>Dependencia solicitante</t>
  </si>
  <si>
    <t>Destino</t>
  </si>
  <si>
    <t>Plazo de Ejecución</t>
  </si>
  <si>
    <t>No. COTIZACIONES</t>
  </si>
  <si>
    <t>No. COTIZACIONES LETRAS</t>
  </si>
  <si>
    <t>EMPRESA 1</t>
  </si>
  <si>
    <t>EMPRESA 2</t>
  </si>
  <si>
    <t>EMPRESA 3</t>
  </si>
  <si>
    <t>EMPRESA 4</t>
  </si>
  <si>
    <t>NUMERO DE EMPRESAS SECOP</t>
  </si>
  <si>
    <t>PROCESO HISTORICO ANALIZADO</t>
  </si>
  <si>
    <t>IPC INICIAL</t>
  </si>
  <si>
    <t>IPC FINAL</t>
  </si>
  <si>
    <t>OFERTAS DEL HISTORICO</t>
  </si>
  <si>
    <t>CONTRATISTA HISTORICO</t>
  </si>
  <si>
    <t>VALOR DEL CONTRATO</t>
  </si>
  <si>
    <t>TERMINO DE EJECUCION</t>
  </si>
  <si>
    <t>LINK</t>
  </si>
  <si>
    <t>MODALIAD DE CONTRATACION</t>
  </si>
  <si>
    <t>FECHA DE SUSCRIPCION DEL CONTRATO</t>
  </si>
  <si>
    <t>FECHA DE INICIO DEL CONTRATO</t>
  </si>
  <si>
    <t xml:space="preserve">V/R ESTUDIO </t>
  </si>
  <si>
    <t>BIEN O SERVICIO</t>
  </si>
  <si>
    <t>FORMULA UTILIZADA</t>
  </si>
  <si>
    <t>CODIGOS CUPS UTILIZADOS</t>
  </si>
  <si>
    <t>DESCRIPCION SEGMENTO</t>
  </si>
  <si>
    <t># EMPRESAS POTENCIALES</t>
  </si>
  <si>
    <t># DE EMPRESAS INTERESADAS</t>
  </si>
  <si>
    <t>Jefe Departamento de Seguridad y el Director Protección y Asistencia de la Fiscalía General de la Nación</t>
  </si>
  <si>
    <t>El contrato se ejecutará en los lugares relacionados en las “FICHA TÉCNICA DE BIENES Y SERVICIOS DE CARACTERÍSTICAS TÉCNICAS UNIFORMES Y DE COMÚN UTILIZACIÓN”, de cada una de las Regionales, anexas al presente proceso contractual.</t>
  </si>
  <si>
    <t>desde el 01 de diciembre de 2020 hasta el 31 de julio de 2022</t>
  </si>
  <si>
    <t>COLVISEG</t>
  </si>
  <si>
    <t xml:space="preserve">SEGURIDAD HORUS LTDA </t>
  </si>
  <si>
    <t>COSEQUIN LTDA</t>
  </si>
  <si>
    <t>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DEL NIVEL CENTRAL</t>
  </si>
  <si>
    <t>PROCESO FGN-IPSE-040-2018 NC</t>
  </si>
  <si>
    <t xml:space="preserve">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LAS DIFERENTES REGIONALES QUE CONFORMAN LA FISCALIA GENERAL DE LA NACIÓN- GRUPO 9: NIVEL CENTRAL
</t>
  </si>
  <si>
    <t>SU OPORTUNO SERVICIO LTDA.</t>
  </si>
  <si>
    <t>29,379,751,963</t>
  </si>
  <si>
    <t>60 DIAS</t>
  </si>
  <si>
    <t>https://www.contratos.gov.co/consultas/detalleProceso.do?numConstancia=18-9-449535</t>
  </si>
  <si>
    <t>SUBASTA INVERSA</t>
  </si>
  <si>
    <t>01  DE DICIEMBRE DE  2018</t>
  </si>
  <si>
    <t>BIENES</t>
  </si>
  <si>
    <t>PARA CALCULAR EL VALOR  QUE CORRESPONDE AL FACTOR HUMANO  SE EMPLEARON LOS VALORES ESTABLECIDOS POR LA SUPERINTENDENCIA DE VIGILANCIA Y SEGURIDAD  PARA EL AÑO 2020 SEGÚN CIRCULAR EXTERNA Nº 20201300000015  Y PARA EL FACTOR TECNOLOGICO SE EMPLEARON LOS VALORES DE REFERENCIA.</t>
  </si>
  <si>
    <t>IVA INCLUIDO Y TODOS LOS COSTOS DIRECTOS E INDIRECTOS</t>
  </si>
  <si>
    <t>01 de diciembre de 2020</t>
  </si>
  <si>
    <t>LISTADO DE POSIBLES PROVEEDORES</t>
  </si>
  <si>
    <t xml:space="preserve">No. </t>
  </si>
  <si>
    <t>Nombre Empresa</t>
  </si>
  <si>
    <t>Telefono Fijo y/o celular</t>
  </si>
  <si>
    <t>Correo electronico</t>
  </si>
  <si>
    <t>auxiliarcomercial.cosequin@gmail.com</t>
  </si>
  <si>
    <t xml:space="preserve">comercial2@horusseguridad.com </t>
  </si>
  <si>
    <t xml:space="preserve">dircomercial@colviseg.com </t>
  </si>
  <si>
    <t>ANEXO 2</t>
  </si>
  <si>
    <t xml:space="preserve">EXPERIENCIA EN CONTRATACIÓN EN LOS ÚLTIMOS AÑOS </t>
  </si>
  <si>
    <t>Con el fin de conocer la experiencia con la que cuentan las empresas del sector relacionadas con el objeto del presente estudio de mercado, agradecemos diligenciar el cuadro relacionado a continuación con base en los contratos suscritos en los ultimos 5 años</t>
  </si>
  <si>
    <t>EMPRESA</t>
  </si>
  <si>
    <t>FECHA DE SUSCRIPCIÓN</t>
  </si>
  <si>
    <t>% DE PARTICIPACIÓN</t>
  </si>
  <si>
    <t>VALOR TOTAL EJECUTADO DEL CONTRATO DE ACUERDO AL % DE PARTICIPACIÓN</t>
  </si>
  <si>
    <t>NO SE EVIDENCIAN PROCESOS DE CONTRATACION PUBLICA ADELANTADOS POR ESTE OFERENTE</t>
  </si>
  <si>
    <t>TARIFA MINIMA SECTOR PUBLICO</t>
  </si>
  <si>
    <t>VALOR TARIFA MINIMA SECTOR PUBLICO</t>
  </si>
  <si>
    <t>MODALIDAD DE MEDIO, TARIFA, PORCENTAJE  ADMINISTRACION  Y SUPERVISION.</t>
  </si>
  <si>
    <t>MODALIDAD MEDIO</t>
  </si>
  <si>
    <t>TARIFA</t>
  </si>
  <si>
    <t xml:space="preserve">PORCENTAJE A Y S </t>
  </si>
  <si>
    <t>VALOR A Y S</t>
  </si>
  <si>
    <t>TARIFA + A Y S</t>
  </si>
  <si>
    <t>24 HORAS 30 DIAS AL MES MEDIO HUMANO SIN ARMA</t>
  </si>
  <si>
    <t>24 HORAS 30 DIAS AL MES MEDIO HUMANO CON  ARMA</t>
  </si>
  <si>
    <t>DIAS A TENER EN CUENTA PARA EL COBRO DE LAS TARIFAS MINIMAS EN LA PRESTACION DE LOS SERVICIOS DE VIGILANCIA Y SEGURIDAD PRIVADA PARA 2024</t>
  </si>
  <si>
    <t xml:space="preserve">LUNES A VIERNES SIN FESTIVOS </t>
  </si>
  <si>
    <t>LUNES A VIERNES CON FESTIVOS</t>
  </si>
  <si>
    <t>LUNES A SABADO SIN FESTIVOS</t>
  </si>
  <si>
    <t>LUNES A SABADO CON FESTIVOS</t>
  </si>
  <si>
    <t>FESTIVOS</t>
  </si>
  <si>
    <t>SABADOS Y DOMINGOS</t>
  </si>
  <si>
    <t>SABADOS, DOMINGOS Y FESTIVOS</t>
  </si>
  <si>
    <t>VARIABLE DE PROPORCIONALIDAD SOBRE EL VALOR DEL SERVICIO ESTABLECIDO PARA UN SERVICIO DE VEINTICUATRO (24) HORAS Y TREINTA (30) DÍAS AL MES Y EN LOS TÉRMINOS DE LA JORNADA LABORAL VIGENTE.</t>
  </si>
  <si>
    <t xml:space="preserve">JORNADA LABORAL  </t>
  </si>
  <si>
    <t>VARIABLE DE PROPORCIONALIDAD</t>
  </si>
  <si>
    <t>JORNADA LABORAL</t>
  </si>
  <si>
    <t xml:space="preserve">6:00 A.M. a 2:00 P.M. (turno de 8 horas diurno) </t>
  </si>
  <si>
    <t>6am. A 9pm turno de 15 Hrs. DIURNO</t>
  </si>
  <si>
    <t xml:space="preserve">2:00 P.M. a 9:00 P.M. (turno de 7 horas diurno) </t>
  </si>
  <si>
    <t xml:space="preserve">9:00 P.M. a 6:00 A.M. (turno de 9 horas nocturnas) </t>
  </si>
  <si>
    <t>10pm a 6am tuRno de 9 Hrs NOCTURNO</t>
  </si>
  <si>
    <t>TOTAL 24 hrs durante 30 días</t>
  </si>
  <si>
    <t xml:space="preserve">b. Tomar el valor resultante de la aplicación de la variable de proporcionalidad anteriormente establecida, dividirlo por treinta (30) días y multiplicarlo por el número de días en que se prestará el servicio, luego dividirlo por la jornada laboral y el resultado multiplicarlo por las horas requeridas del servicio.
</t>
  </si>
  <si>
    <t>Lo anterior, corresponde a la aplicación de la siguiente fórmula matemática:  (SMLMV x TARIFA DE SERVICIOS) x VARIABLE PROPORCIONALIDAD) /30) x DÍAS
QUE SE REQUIERE EL SERVICIO) /JORNADA LABORAL) x HORAS REQUERIDAS DEL SERVICIO.</t>
  </si>
  <si>
    <t>NECESIDAD FGN ( VALORES UNITARIOS  MES)</t>
  </si>
  <si>
    <t>VALIDACION TOTAL DE CIFRAS</t>
  </si>
  <si>
    <t>MODALIDAD /MEDIO</t>
  </si>
  <si>
    <t xml:space="preserve">DIAS  AL MES SEGÚN CIRCULAR DE SUPERVIGILANCIA </t>
  </si>
  <si>
    <t>VALOR MES</t>
  </si>
  <si>
    <t>%  ADMINISTRACION Y SUPERVISION</t>
  </si>
  <si>
    <t>VALOR MES  ADMINISTRACION Y SUPERVISION</t>
  </si>
  <si>
    <t>VALOR MES INCLUIDO  ADMINISTRACION Y SUPERVISION</t>
  </si>
  <si>
    <t>IVA</t>
  </si>
  <si>
    <t>VALOR MES INCLUIDO AYS E IVA</t>
  </si>
  <si>
    <t xml:space="preserve">CONSOLIDADO PUESTOS </t>
  </si>
  <si>
    <t>24 HRS CON ARMA</t>
  </si>
  <si>
    <t>DOMINGO A DOMINGO</t>
  </si>
  <si>
    <t>12 HRS DIURNO SIN  ARMA</t>
  </si>
  <si>
    <t>LUNES A VIERNES SIN FESTIVOS</t>
  </si>
  <si>
    <t>NECESIDAD FEAB ( VALORES UNITARIOS  MES)</t>
  </si>
  <si>
    <t>10pm a 6am turno de 9 Hrs NOCTURNO</t>
  </si>
  <si>
    <t>NECESIDAD DE LA ENTIDAD ( VALORES UNITARIOS  MES)</t>
  </si>
  <si>
    <t>ITEM</t>
  </si>
  <si>
    <t>DESCRIPCION</t>
  </si>
  <si>
    <t xml:space="preserve">UBICACIÓN </t>
  </si>
  <si>
    <t xml:space="preserve">CANTIDAD </t>
  </si>
  <si>
    <t>MONITOR DE 43" LED FULL HD, Resolución: Full HD 1920x1080, Brillo de 400 cd/m2, Entradas HDMI, VGA, USB. Salida de audio.  Capacidad de trabajo 7/24.</t>
  </si>
  <si>
    <t>CONFORME A LO ESPECIFICADO EN LA FICHA TECNICA</t>
  </si>
  <si>
    <t>RACK DE PISO O EMPOTRABLE DE 20 UNIDADES,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</si>
  <si>
    <t>DISCO DURO MULTIMARCA QUE SOPORTE FUNCION RAID PARA CCTV.</t>
  </si>
  <si>
    <t>CONTROL JOYSTICK. Joystick tridimensional para el control de Cámaras PTZ. Funciones: Posición Predeterminada, Auto Scan, Auto Pan, Auto Tour.</t>
  </si>
  <si>
    <t>SISTEMA DE REGISTRO Y CONTROL DE ACCESO DE VISITANTES.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</si>
  <si>
    <t>SISTEMA DE IDENTIFICACIÓN BIOMÉTRICA PARA INGRESO DE FUNCIONARIOS. Lectores duales Biométrico y RFID (lectora de tarjetas de proximidad). Debe soportar tarjetas con el protocolo MIFARE PLUS X 4K (Carné Institucional). Software de administración y configuración del sistema. El software debe permitir la generación de reportes tanto de ingreso como de salida. El sistema debe soportar hasta 20.000 plantillas de huellas digitales, 60.000 tarjetas y almacenar hasta 100.000 eventos y transacciones. La información debe permanecer guardada en la memoria interna en caso de pérdida de energía. El controlador deberá continuar operando aún si se interrumpe la conexión de red. Deberá incluir: panel gabinete, batería transformador, lectoras requeridas para el bloqueo de puertas, electroimán de 350lb, brazo, anti remanente y pulsador. El sistema debe contar con una UPS de respaldo de energía diferente a la del sistema de CCTV.</t>
  </si>
  <si>
    <t>TOTALES</t>
  </si>
  <si>
    <t>VALORES DEFINITIVOS  2026 INCLUIDO AIU E IVA</t>
  </si>
  <si>
    <t>MESES</t>
  </si>
  <si>
    <t>SUBTOTAL UNITARIO MENSUAL  INCLUIDO  AIU   E  IVA</t>
  </si>
  <si>
    <t>SUBTOTAL MES POR TOTALES  REQUERIDOS INCLUIDO  AIU   E  IVA</t>
  </si>
  <si>
    <t>FGN</t>
  </si>
  <si>
    <t>DESCRIPCIÓN DEL SERVICIO</t>
  </si>
  <si>
    <t xml:space="preserve"> </t>
  </si>
  <si>
    <t>FACTOR HUMANO – F.G.N.</t>
  </si>
  <si>
    <t>FACTOR TECNOLÓGICO</t>
  </si>
  <si>
    <t>TOTAL FGN</t>
  </si>
  <si>
    <t>FEAB</t>
  </si>
  <si>
    <t>FACTOR HUMANO – F.E.A.B.</t>
  </si>
  <si>
    <t>TOTAL FEAB</t>
  </si>
  <si>
    <t>SALARIO MINIMO 2026</t>
  </si>
  <si>
    <t>VARIABLES ESTABLECIDAS POR LA  SUPERINTENDENCIA DE VIGILANCIA Y SEGURIDAD PARA EL AÑO 2026 SEGÚN CIRCULAR EXTERNA Nº 202513000001105CS DEL 30 DE DICIEMBRE DE 2025</t>
  </si>
  <si>
    <t>VALORES DEFINITIVOS  2027 INCLUIDO AIU E IVA</t>
  </si>
  <si>
    <t>VALORES DEFINITIVOS  2028 INCLUIDO AIU E IVA</t>
  </si>
  <si>
    <t>VALOR TOTAL PRESUPUESTO OFICIAL VIGENCIAS 2026 - 2027 - 2028</t>
  </si>
  <si>
    <t>DIAS A TENER EN CUENTA PARA EL COBRO DE LAS TARIFAS MINIMAS EN LA PRESTACION DE LOS SERVICIOS DE VIGILANCIA Y SEGURIDAD PRIVADA PARA 2026</t>
  </si>
  <si>
    <t>VALOR 2026
 1 MES</t>
  </si>
  <si>
    <t>VALOR 2026
  1 MES</t>
  </si>
  <si>
    <t>VALOR TOTAL 2028
11 MESES</t>
  </si>
  <si>
    <t>VALOR TOTAL 1 MES  INCLUIDO  AIU   E  IVA</t>
  </si>
  <si>
    <t>VALOR TOTAL 12 MESES   INCLUIDO  AIU   E  IVA</t>
  </si>
  <si>
    <t>VALOR TOTAL 11 MESES   INCLUIDO  AIU   E  IVA</t>
  </si>
  <si>
    <t>VALORES DEFINITIVOS  VIGENCIAS 2026-2028</t>
  </si>
  <si>
    <t>VALOR TOTAL 2026
 (1 MES)</t>
  </si>
  <si>
    <t>VALOR TOTAL 2027
 (12 MESES)</t>
  </si>
  <si>
    <t>VALOR TOTAL 2028 
(11 MESES)</t>
  </si>
  <si>
    <t>VALOR TOTAL PRESUPUESTO
2026 - 2028</t>
  </si>
  <si>
    <t>ANEXO 1 - FACTOR HUMANO - VIGENCIA 2026 (1 MES)</t>
  </si>
  <si>
    <t>ANEXO 1.1. - FACTOR HUMANO - VIGENCIA 2027 (12 MESES)</t>
  </si>
  <si>
    <t>ANEXO 1.2. - FACTOR HUMANO - VIGENCIA 2028 (11 MESES)</t>
  </si>
  <si>
    <t xml:space="preserve">ANEXO 4 CONSOLIDADO -  ESTUDIO DEL SECTOR </t>
  </si>
  <si>
    <t>CIBERDOMO IP PTZ 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</si>
  <si>
    <t>UPS RESPALDO DE ENERGIA DE 3KVA PARA SOPORTAR SISTEMA DE CCTV •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DEBE SOPORTAR TODO EL SISTEMA DE CCTV, INCLUYENDO LAS CÁMARAS DE VIDEO POR UN PERIODO DE TIEMPO MÍNIMO DE DOS (2) HORAS EN CASO DE PÉRDIDA DEL FUIDO ELÉCTRICO.</t>
  </si>
  <si>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</si>
  <si>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t>ARCO DETECTOR DE METALES 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anti-inflamable. Función de autodiagnóstico al encenderse, sin necesidad de calibración inicial o periódica. Batería de respaldo con duración de 4-8 horas. Inofensivo para el cuerpo humano, personas con marcapasos, colgantes magnéticos, prótesis, mujeres embarazadas, etc.</t>
  </si>
  <si>
    <t>CAMARAS FIJA TIPO MINI DOMO IP 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</si>
  <si>
    <t>GRABADOR DE 8/16/32 CANALES PENTAHIBRIDO 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</si>
  <si>
    <t>ANEXO 2.2 -  ESTUDIO DEL SECTOR CONSOLIDADO MEDIOS TECNÓLOGICOS 2026-2028</t>
  </si>
  <si>
    <t>OFERTA ECONÓMICA -  MEDIOS TECNÓLOGICOS 2026-2028</t>
  </si>
  <si>
    <t>LOGO EMPRESA</t>
  </si>
  <si>
    <t>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 FISCALIA GENERAL DE LA NACIÓN Y DEL FONDO ESPECIAL PARA LA ADMINISTRACIÓN DE BIENES – F.E.A.B. DE LA FISCALIA GENERAL DE LA NACIÓN, DE LA REGIONAL CENTRAL, CONFORMADA POR LAS SECCIONALES: I) BOYACA, II) CUNDINAMARCA Y AMAZONAS.</t>
  </si>
  <si>
    <t>VALORES OFERTADOS  VIGENCIAS 2026-2028</t>
  </si>
  <si>
    <t>VALORES 2026 INCLUIDO AIU E IVA</t>
  </si>
  <si>
    <t>VALORES   2027 INCLUIDO AIU E IVA</t>
  </si>
  <si>
    <t>VALORES   2028 INCLUIDO AIU E IVA</t>
  </si>
  <si>
    <t>Incremento
4,4%</t>
  </si>
  <si>
    <t>Incremento
3%</t>
  </si>
  <si>
    <t>SECCIONAL CUNDINAMARCA - AMAZONAS</t>
  </si>
  <si>
    <t>MONITOR DE 32" LED FULL HD, Resolución: Full HD 1920x1080, Brillo de 400 cd/m2, Entradas HDMI, VGA, USB. Salida de audio.  Capacidad de trabajo 7/24.</t>
  </si>
  <si>
    <t>CAMARAS IP TIPO BALA 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</si>
  <si>
    <t>DISCO DURO  MULTIMARCA QUE SOPORTE FUNCION RAID PARA CCTV.</t>
  </si>
  <si>
    <t>SUBTOTAL SECCIONAL CUNDINAMARCA - AMAZONAS</t>
  </si>
  <si>
    <t>SECCIONAL BOYACÁ</t>
  </si>
  <si>
    <t>KIT DE ALARMA BASICO• Comunicación GPRS con reporte a central de monitoreo• Gabinete, batería de respaldo, transformador, sirena de 30watts• Panel de 32 zonas. • Sensores de movimiento (inmune a mascotas).• Sensores de humo. • Sensores magnéticos livianos (detector de apertura) Nota: Las cantidades de los sensores están sujetas a las características físicas de la sede en la que se instalarán.</t>
  </si>
  <si>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</si>
  <si>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t>SUBTOTAL SECCIONAL BOYACÁ</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</si>
  <si>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</si>
  <si>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Nota:</t>
  </si>
  <si>
    <t>1) No modificar ninguna especificación descrita en la necesidad.
2) Tener en cuenta las causales de rechazo establecidas en el Pliego de condiciones.
3) Debe ajustarse exactamente a lo solicitado en las Especificaciones Técnicas
4) Debe presentar la oferta económica en formato EXCEL EDITABLE y en PDF con firma</t>
  </si>
  <si>
    <t>Marque con una X la opción que corresponda</t>
  </si>
  <si>
    <t>PERSONA JURÍDICA</t>
  </si>
  <si>
    <r>
      <t xml:space="preserve">El Decreto 1600 de 2024 en el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</si>
  <si>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</si>
  <si>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</si>
  <si>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t>
  </si>
  <si>
    <t>Representante Legal:</t>
  </si>
  <si>
    <t>NIT:</t>
  </si>
  <si>
    <t>Teléfono o Celular:</t>
  </si>
  <si>
    <t xml:space="preserve">E-mail: </t>
  </si>
  <si>
    <t>Fecha de Oferta:</t>
  </si>
  <si>
    <t>Validez de Oferta económica 90 días:</t>
  </si>
  <si>
    <t>SI ___  NO_____</t>
  </si>
  <si>
    <t>¿Cumple con lo solicitado en le Ficha Técnica?</t>
  </si>
  <si>
    <t>FIRMA DIGITAL</t>
  </si>
  <si>
    <t>b. Tomar el valor resultante de la aplicación de la variable de proporcionalidad anteriormente establecida, dividirlo por treinta (30) días y multiplicarlo por el número de días en que se prestará el servicio, luego dividirlo por la jornada laboral y el resultado multiplicarlo por las horas requeridas del servicio.</t>
  </si>
  <si>
    <t>Fecha de modificación 1: DIA/ MES/ AÑO</t>
  </si>
  <si>
    <t>Fecha de modificación 2: DIA/ MES/ AÑO</t>
  </si>
  <si>
    <t xml:space="preserve">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 FISCALIA GENERAL DE LA NACIÓN Y DEL FONDO ESPECIAL PARA LA ADMINISTRACIÓN DE BIENES – F.E.A.B. DE LA FISCALIA GENERAL DE LA NACIÓN, DE LA REGIONAL CENTRAL, CONFORMADA POR LAS SECCIONALES: I) BOYACA, II) CUNDINAMARCA Y AMAZONAS.
</t>
  </si>
  <si>
    <t>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 FISCALIA GENERAL DE LA NACIÓN Y DEL FONDO ESPECIAL PARA LA ADMINISTRACIÓN DE BIENES – F.E.A.B. DE LA FISCALIA GENERAL DE LA NACIÓN, DE LA REGIONAL CENTRAL, CONFORMADA POR LAS SECCIONALES: I) BOYACA, II) CUNDINAMARCA Y AMAZONAS</t>
  </si>
  <si>
    <t>12 HRS DIURNO CON  ARMA</t>
  </si>
  <si>
    <t>52,41,%</t>
  </si>
  <si>
    <t>SECCIONAL CUNDINAMAMRCA - AMAZONAS</t>
  </si>
  <si>
    <t xml:space="preserve">
SISTEMA DE REGISTRO Y CONTROL DE ACCESO DE VISITANTES.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
</t>
  </si>
  <si>
    <t>VALORES</t>
  </si>
  <si>
    <t>OFERTA 1 - VALOR PARA 2026</t>
  </si>
  <si>
    <t>OFERTA 2 - VALOR PARA 2026</t>
  </si>
  <si>
    <t>OFERTA 3 - VALOR PARA 2026</t>
  </si>
  <si>
    <t>OFERTA 4 - VALOR PARA 2026</t>
  </si>
  <si>
    <t>OFERTA 5 - VALOR PARA 2026</t>
  </si>
  <si>
    <t>OFERTA 6 - VALOR PARA 2026</t>
  </si>
  <si>
    <t>OFERTA 7 - VALOR PARA 2026</t>
  </si>
  <si>
    <t>OFERTA 8 - VALOR PARA 2026</t>
  </si>
  <si>
    <t>OFERTA 9 - VALOR PARA 2026</t>
  </si>
  <si>
    <t>OFERTA 10 - VALOR PARA 2026</t>
  </si>
  <si>
    <t>OFERTA 11 - VALOR PARA 2026</t>
  </si>
  <si>
    <t>OFERTA 12 - VALOR PARA 2026</t>
  </si>
  <si>
    <t>OFERTA 13 - VALOR PARA 2026</t>
  </si>
  <si>
    <t>OFERTA 14 - VALOR PARA 2026</t>
  </si>
  <si>
    <t>OFERTA 15 - VALOR PARA 2026</t>
  </si>
  <si>
    <t>OFERTA 16 - VALOR PARA 2026</t>
  </si>
  <si>
    <t>OFERTA 17 - VALOR PARA 2026</t>
  </si>
  <si>
    <t>OFERTA 18 - VALOR PARA 2026</t>
  </si>
  <si>
    <t>OFERTA 19 - VALOR PARA 2026</t>
  </si>
  <si>
    <t>OFERTA 20 - VALOR PARA 2026</t>
  </si>
  <si>
    <t>OFERTA 21 - VALOR PARA 2026</t>
  </si>
  <si>
    <t>OFERTA 23 - VALOR PARA 2026</t>
  </si>
  <si>
    <t>PROMEDIO VALORES UNITARIOS</t>
  </si>
  <si>
    <t>ANALISIS DE OFERTAS HISTORICO ANTES DE SUBASATA</t>
  </si>
  <si>
    <t>PROCESO FGN-RCE-IPSE-0050-2024</t>
  </si>
  <si>
    <t>PROYECCION VALOR UNITARIO INCLUIDO AIU E IVA</t>
  </si>
  <si>
    <t>IPC AÑO CORRIDO 2026 (-3) PUNTOS DE INCREMENTO QUE TUVO 2026 EN EL PROCESO</t>
  </si>
  <si>
    <t>24 HRS CON ARMA (AMAZONAS)</t>
  </si>
  <si>
    <t>INCLUIDO SEGURO DE VIDA ($1.500)</t>
  </si>
  <si>
    <t>VALOR 2027
  6 MESES 
ENERO A JUNIO</t>
  </si>
  <si>
    <t>VALOR 2027
  6 MESES
JULIO A DICIEMBRE</t>
  </si>
  <si>
    <t>Estudio del Sector: 0040</t>
  </si>
  <si>
    <t>Fecha de elaboración: 16/10/2026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</si>
</sst>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8" formatCode="&quot;$&quot;\ #,##0.00;[Red]\-&quot;$&quot;\ #,##0.00"/>
    <numFmt numFmtId="44" formatCode="_-&quot;$&quot;\ * #,##0.00_-;\-&quot;$&quot;\ * #,##0.00_-;_-&quot;$&quot;\ * &quot;-&quot;??_-;_-@_-"/>
    <numFmt numFmtId="164" formatCode="_(&quot;$&quot;* #,##0.00_);_(&quot;$&quot;* \(#,##0.00\);_(&quot;$&quot;* &quot;-&quot;??_);_(@_)"/>
    <numFmt numFmtId="165" formatCode="_-&quot;$&quot;* #,##0.00_-;\-&quot;$&quot;* #,##0.00_-;_-&quot;$&quot;* &quot;-&quot;??_-;_-@_-"/>
    <numFmt numFmtId="166" formatCode="&quot;$&quot;\ #,##0.00"/>
    <numFmt numFmtId="167" formatCode="&quot;$&quot;#,##0"/>
    <numFmt numFmtId="168" formatCode="&quot;$&quot;\ #,##0"/>
    <numFmt numFmtId="169" formatCode="0.000"/>
    <numFmt numFmtId="170" formatCode="#,##0.0"/>
    <numFmt numFmtId="171" formatCode="_-&quot;$&quot;* #,##0_-;\-&quot;$&quot;* #,##0_-;_-&quot;$&quot;* &quot;-&quot;??_-;_-@_-"/>
    <numFmt numFmtId="172" formatCode="0.00000%"/>
    <numFmt numFmtId="173" formatCode="dd/mm/yyyy;@"/>
    <numFmt numFmtId="174" formatCode="&quot;$&quot;#,##0.00"/>
    <numFmt numFmtId="175" formatCode="0.0%"/>
    <numFmt numFmtId="176" formatCode="0.000000%"/>
  </numFmts>
  <fonts count="58">
    <font>
      <sz val="11"/>
      <color theme="1"/>
      <name val="Calibri"/>
      <charset val="134"/>
      <scheme val="minor"/>
    </font>
    <font>
      <sz val="11"/>
      <color theme="1"/>
      <name val="Calibri"/>
      <family val="2"/>
      <scheme val="minor"/>
    </font>
    <font>
      <sz val="11"/>
      <color theme="1"/>
      <name val="Calibri"/>
      <family val="2"/>
      <scheme val="minor"/>
    </font>
    <font>
      <b/>
      <sz val="12"/>
      <name val="Arial Narrow"/>
      <family val="2"/>
    </font>
    <font>
      <sz val="12"/>
      <name val="Arial Narrow"/>
      <family val="2"/>
    </font>
    <font>
      <b/>
      <sz val="11"/>
      <name val="Arial Narrow"/>
      <family val="2"/>
    </font>
    <font>
      <sz val="11"/>
      <name val="Arial Narrow"/>
      <family val="2"/>
    </font>
    <font>
      <b/>
      <sz val="11"/>
      <color theme="1"/>
      <name val="Calibri"/>
      <family val="2"/>
      <scheme val="minor"/>
    </font>
    <font>
      <sz val="11"/>
      <color theme="1"/>
      <name val="Arial Narrow"/>
      <family val="2"/>
    </font>
    <font>
      <sz val="12"/>
      <color theme="0"/>
      <name val="Arial Narrow"/>
      <family val="2"/>
    </font>
    <font>
      <b/>
      <sz val="12"/>
      <color theme="1"/>
      <name val="Arial Narrow"/>
      <family val="2"/>
    </font>
    <font>
      <b/>
      <sz val="14"/>
      <color theme="1"/>
      <name val="Arial Narrow"/>
      <family val="2"/>
    </font>
    <font>
      <sz val="12"/>
      <color theme="1"/>
      <name val="Arial Narrow"/>
      <family val="2"/>
    </font>
    <font>
      <sz val="12"/>
      <color rgb="FF000000"/>
      <name val="Arial Narrow"/>
      <family val="2"/>
    </font>
    <font>
      <sz val="13"/>
      <color theme="1"/>
      <name val="Arial Narrow"/>
      <family val="2"/>
    </font>
    <font>
      <b/>
      <sz val="14"/>
      <name val="Arial Narrow"/>
      <family val="2"/>
    </font>
    <font>
      <b/>
      <sz val="11"/>
      <color theme="1"/>
      <name val="Arial Narrow"/>
      <family val="2"/>
    </font>
    <font>
      <b/>
      <sz val="12"/>
      <color rgb="FF000000"/>
      <name val="Arial Narrow"/>
      <family val="2"/>
    </font>
    <font>
      <b/>
      <sz val="10"/>
      <name val="Arial Narrow"/>
      <family val="2"/>
    </font>
    <font>
      <sz val="10"/>
      <name val="Arial Narrow"/>
      <family val="2"/>
    </font>
    <font>
      <sz val="10"/>
      <color theme="1"/>
      <name val="Arial Narrow"/>
      <family val="2"/>
    </font>
    <font>
      <b/>
      <sz val="12"/>
      <color theme="0"/>
      <name val="Arial Narrow"/>
      <family val="2"/>
    </font>
    <font>
      <b/>
      <sz val="10"/>
      <color theme="1"/>
      <name val="Arial Narrow"/>
      <family val="2"/>
    </font>
    <font>
      <b/>
      <sz val="13"/>
      <color theme="1"/>
      <name val="Arial Narrow"/>
      <family val="2"/>
    </font>
    <font>
      <sz val="8"/>
      <color theme="1"/>
      <name val="Arial"/>
      <family val="2"/>
    </font>
    <font>
      <b/>
      <sz val="14"/>
      <color theme="1"/>
      <name val="Arial Black"/>
      <family val="2"/>
    </font>
    <font>
      <b/>
      <sz val="12"/>
      <color theme="1"/>
      <name val="Calibri"/>
      <family val="2"/>
      <scheme val="minor"/>
    </font>
    <font>
      <sz val="12"/>
      <color theme="1"/>
      <name val="Calibri"/>
      <family val="2"/>
      <scheme val="minor"/>
    </font>
    <font>
      <b/>
      <sz val="8"/>
      <color theme="1"/>
      <name val="Arial"/>
      <family val="2"/>
    </font>
    <font>
      <sz val="8"/>
      <color rgb="FF3D3D3D"/>
      <name val="Arial"/>
      <family val="2"/>
    </font>
    <font>
      <sz val="11"/>
      <color theme="1"/>
      <name val="Arial"/>
      <family val="2"/>
    </font>
    <font>
      <b/>
      <sz val="12"/>
      <color theme="1"/>
      <name val="Arial"/>
      <family val="2"/>
    </font>
    <font>
      <u/>
      <sz val="11"/>
      <color theme="10"/>
      <name val="Calibri"/>
      <family val="2"/>
      <scheme val="minor"/>
    </font>
    <font>
      <sz val="11"/>
      <color rgb="FFFF0000"/>
      <name val="Calibri"/>
      <family val="2"/>
      <scheme val="minor"/>
    </font>
    <font>
      <sz val="11"/>
      <name val="Calibri"/>
      <family val="2"/>
      <scheme val="minor"/>
    </font>
    <font>
      <sz val="12"/>
      <color rgb="FF3D3D3D"/>
      <name val="Arial"/>
      <family val="2"/>
    </font>
    <font>
      <b/>
      <sz val="11"/>
      <name val="Calibri"/>
      <family val="2"/>
      <scheme val="minor"/>
    </font>
    <font>
      <b/>
      <sz val="11"/>
      <color theme="1"/>
      <name val="Arial"/>
      <family val="2"/>
    </font>
    <font>
      <b/>
      <sz val="14"/>
      <color theme="1"/>
      <name val="Calibri"/>
      <family val="2"/>
      <scheme val="minor"/>
    </font>
    <font>
      <sz val="13"/>
      <color rgb="FF000080"/>
      <name val="Arial Narrow"/>
      <family val="2"/>
    </font>
    <font>
      <b/>
      <sz val="11"/>
      <name val="Arial"/>
      <family val="2"/>
    </font>
    <font>
      <b/>
      <sz val="13"/>
      <name val="Arial Narrow"/>
      <family val="2"/>
    </font>
    <font>
      <sz val="13"/>
      <name val="Arial Narrow"/>
      <family val="2"/>
    </font>
    <font>
      <sz val="10"/>
      <name val="Arial"/>
      <family val="2"/>
    </font>
    <font>
      <sz val="11"/>
      <color theme="1"/>
      <name val="Calibri"/>
      <family val="2"/>
      <scheme val="minor"/>
    </font>
    <font>
      <b/>
      <sz val="12"/>
      <name val="Arial Narrow"/>
      <family val="2"/>
    </font>
    <font>
      <b/>
      <sz val="12"/>
      <color theme="1"/>
      <name val="Arial Narrow"/>
      <family val="2"/>
    </font>
    <font>
      <b/>
      <sz val="11"/>
      <name val="Arial Narrow"/>
      <family val="2"/>
    </font>
    <font>
      <b/>
      <sz val="12"/>
      <color rgb="FF000000"/>
      <name val="Arial Narrow"/>
      <family val="2"/>
    </font>
    <font>
      <b/>
      <sz val="14"/>
      <color rgb="FF000000"/>
      <name val="Arial Narrow"/>
      <family val="2"/>
    </font>
    <font>
      <sz val="12"/>
      <color theme="1"/>
      <name val="Arial"/>
      <family val="2"/>
    </font>
    <font>
      <sz val="8"/>
      <name val="Calibri"/>
      <charset val="134"/>
      <scheme val="minor"/>
    </font>
    <font>
      <sz val="14"/>
      <color theme="1"/>
      <name val="Arial Narrow"/>
      <family val="2"/>
    </font>
    <font>
      <b/>
      <sz val="16"/>
      <color rgb="FFFF0000"/>
      <name val="Arial Narrow"/>
      <family val="2"/>
    </font>
    <font>
      <i/>
      <sz val="12"/>
      <color rgb="FF000000"/>
      <name val="Arial Narrow"/>
      <family val="2"/>
    </font>
    <font>
      <sz val="10"/>
      <color theme="0"/>
      <name val="Arial Narrow"/>
      <family val="2"/>
    </font>
    <font>
      <sz val="10"/>
      <color rgb="FF000000"/>
      <name val="Arial Narrow"/>
      <family val="2"/>
    </font>
    <font>
      <b/>
      <sz val="10"/>
      <color rgb="FF000000"/>
      <name val="Arial Narrow"/>
      <family val="2"/>
    </font>
  </fonts>
  <fills count="29">
    <fill>
      <patternFill patternType="none"/>
    </fill>
    <fill>
      <patternFill patternType="gray125"/>
    </fill>
    <fill>
      <patternFill patternType="solid">
        <fgColor theme="3" tint="0.79989013336588644"/>
        <bgColor indexed="64"/>
      </patternFill>
    </fill>
    <fill>
      <patternFill patternType="solid">
        <fgColor theme="0"/>
        <bgColor indexed="64"/>
      </patternFill>
    </fill>
    <fill>
      <patternFill patternType="solid">
        <fgColor rgb="FFD9D9D9"/>
        <bgColor indexed="64"/>
      </patternFill>
    </fill>
    <fill>
      <patternFill patternType="solid">
        <fgColor theme="0" tint="-0.14993743705557422"/>
        <bgColor indexed="64"/>
      </patternFill>
    </fill>
    <fill>
      <patternFill patternType="solid">
        <fgColor theme="0" tint="-0.14990691854609822"/>
        <bgColor indexed="64"/>
      </patternFill>
    </fill>
    <fill>
      <patternFill patternType="solid">
        <fgColor theme="0" tint="-0.34998626667073579"/>
        <bgColor indexed="64"/>
      </patternFill>
    </fill>
    <fill>
      <patternFill patternType="solid">
        <fgColor rgb="FFFFFFFF"/>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rgb="FF00B0F0"/>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4" tint="-0.249977111117893"/>
        <bgColor indexed="64"/>
      </patternFill>
    </fill>
    <fill>
      <patternFill patternType="solid">
        <fgColor rgb="FFFF0000"/>
        <bgColor indexed="64"/>
      </patternFill>
    </fill>
    <fill>
      <patternFill patternType="solid">
        <fgColor theme="9"/>
        <bgColor indexed="64"/>
      </patternFill>
    </fill>
  </fills>
  <borders count="52">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right style="medium">
        <color auto="1"/>
      </right>
      <top/>
      <bottom/>
      <diagonal/>
    </border>
    <border>
      <left/>
      <right/>
      <top style="medium">
        <color auto="1"/>
      </top>
      <bottom/>
      <diagonal/>
    </border>
    <border>
      <left/>
      <right/>
      <top/>
      <bottom style="medium">
        <color auto="1"/>
      </bottom>
      <diagonal/>
    </border>
    <border>
      <left style="medium">
        <color auto="1"/>
      </left>
      <right/>
      <top/>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top/>
      <bottom style="thin">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medium">
        <color auto="1"/>
      </top>
      <bottom style="thin">
        <color auto="1"/>
      </bottom>
      <diagonal/>
    </border>
    <border>
      <left style="thin">
        <color indexed="64"/>
      </left>
      <right style="thin">
        <color indexed="64"/>
      </right>
      <top/>
      <bottom/>
      <diagonal/>
    </border>
    <border>
      <left style="thin">
        <color auto="1"/>
      </left>
      <right/>
      <top/>
      <bottom/>
      <diagonal/>
    </border>
  </borders>
  <cellStyleXfs count="9">
    <xf numFmtId="0" fontId="0" fillId="0" borderId="0"/>
    <xf numFmtId="165" fontId="44" fillId="0" borderId="0" applyFont="0" applyFill="0" applyBorder="0" applyAlignment="0" applyProtection="0"/>
    <xf numFmtId="9" fontId="44" fillId="0" borderId="0" applyFont="0" applyFill="0" applyBorder="0" applyAlignment="0" applyProtection="0"/>
    <xf numFmtId="0" fontId="32" fillId="0" borderId="0" applyNumberFormat="0" applyFill="0" applyBorder="0" applyAlignment="0" applyProtection="0"/>
    <xf numFmtId="165" fontId="44" fillId="0" borderId="0" applyFont="0" applyFill="0" applyBorder="0" applyAlignment="0" applyProtection="0"/>
    <xf numFmtId="0" fontId="43" fillId="0" borderId="0"/>
    <xf numFmtId="165" fontId="1" fillId="0" borderId="0" applyFont="0" applyFill="0" applyBorder="0" applyAlignment="0" applyProtection="0"/>
    <xf numFmtId="9" fontId="1" fillId="0" borderId="0" applyFont="0" applyFill="0" applyBorder="0" applyAlignment="0" applyProtection="0"/>
    <xf numFmtId="0" fontId="27" fillId="0" borderId="0"/>
  </cellStyleXfs>
  <cellXfs count="569">
    <xf numFmtId="0" fontId="0" fillId="0" borderId="0" xfId="0"/>
    <xf numFmtId="0" fontId="3" fillId="3" borderId="0" xfId="0" applyFont="1" applyFill="1" applyAlignment="1">
      <alignment vertical="center" wrapText="1"/>
    </xf>
    <xf numFmtId="0" fontId="4" fillId="0" borderId="4" xfId="0" applyFont="1" applyBorder="1"/>
    <xf numFmtId="0" fontId="3" fillId="0" borderId="0" xfId="0" applyFont="1" applyAlignment="1">
      <alignment vertical="center" wrapText="1"/>
    </xf>
    <xf numFmtId="0" fontId="6" fillId="0" borderId="11" xfId="0" applyFont="1" applyBorder="1" applyAlignment="1">
      <alignment horizontal="center" vertical="center" wrapText="1"/>
    </xf>
    <xf numFmtId="0" fontId="5" fillId="0" borderId="11" xfId="0" applyFont="1" applyBorder="1" applyAlignment="1">
      <alignment horizontal="center" vertical="center" wrapText="1"/>
    </xf>
    <xf numFmtId="6" fontId="0" fillId="0" borderId="0" xfId="0" applyNumberFormat="1"/>
    <xf numFmtId="166" fontId="4" fillId="0" borderId="0" xfId="0" applyNumberFormat="1" applyFont="1"/>
    <xf numFmtId="0" fontId="4" fillId="0" borderId="0" xfId="0" applyFont="1" applyAlignment="1">
      <alignment horizontal="center"/>
    </xf>
    <xf numFmtId="0" fontId="4" fillId="0" borderId="0" xfId="0" applyFont="1"/>
    <xf numFmtId="0" fontId="4" fillId="0" borderId="0" xfId="0" applyFont="1" applyAlignment="1">
      <alignment vertical="center"/>
    </xf>
    <xf numFmtId="167" fontId="9" fillId="3" borderId="0" xfId="0" applyNumberFormat="1" applyFont="1" applyFill="1" applyAlignment="1">
      <alignment horizontal="center" vertical="center" wrapText="1"/>
    </xf>
    <xf numFmtId="0" fontId="12" fillId="0" borderId="8" xfId="0" applyFont="1" applyBorder="1" applyAlignment="1">
      <alignment vertical="center" wrapText="1"/>
    </xf>
    <xf numFmtId="0" fontId="12" fillId="0" borderId="30" xfId="0" applyFont="1" applyBorder="1" applyAlignment="1">
      <alignment vertical="center" wrapText="1"/>
    </xf>
    <xf numFmtId="0" fontId="12" fillId="0" borderId="19" xfId="0" applyFont="1" applyBorder="1" applyAlignment="1">
      <alignment vertical="center" wrapText="1"/>
    </xf>
    <xf numFmtId="0" fontId="15" fillId="0" borderId="30" xfId="0" applyFont="1" applyBorder="1" applyAlignment="1">
      <alignment horizontal="center" vertical="center"/>
    </xf>
    <xf numFmtId="0" fontId="4" fillId="3" borderId="0" xfId="0" applyFont="1" applyFill="1" applyAlignment="1">
      <alignment horizontal="center"/>
    </xf>
    <xf numFmtId="0" fontId="10" fillId="0" borderId="0" xfId="0" applyFont="1" applyAlignment="1">
      <alignment wrapText="1"/>
    </xf>
    <xf numFmtId="1" fontId="4" fillId="3" borderId="0" xfId="0" applyNumberFormat="1" applyFont="1" applyFill="1" applyAlignment="1">
      <alignment vertical="center" wrapText="1"/>
    </xf>
    <xf numFmtId="0" fontId="10" fillId="0" borderId="0" xfId="0" applyFont="1" applyAlignment="1">
      <alignment horizontal="center" vertical="center" wrapText="1"/>
    </xf>
    <xf numFmtId="167" fontId="4" fillId="3" borderId="0" xfId="0" applyNumberFormat="1" applyFont="1" applyFill="1"/>
    <xf numFmtId="168" fontId="4" fillId="0" borderId="0" xfId="0" applyNumberFormat="1" applyFont="1"/>
    <xf numFmtId="0" fontId="16" fillId="0" borderId="0" xfId="0" applyFont="1" applyAlignment="1">
      <alignment horizontal="left" wrapText="1"/>
    </xf>
    <xf numFmtId="0" fontId="16" fillId="0" borderId="0" xfId="0" applyFont="1" applyAlignment="1">
      <alignment wrapText="1"/>
    </xf>
    <xf numFmtId="0" fontId="3" fillId="0" borderId="0" xfId="0" applyFont="1" applyAlignment="1">
      <alignment horizontal="center" wrapText="1"/>
    </xf>
    <xf numFmtId="168" fontId="13" fillId="3" borderId="0" xfId="0" applyNumberFormat="1" applyFont="1" applyFill="1" applyAlignment="1">
      <alignment horizontal="center" vertical="center"/>
    </xf>
    <xf numFmtId="0" fontId="15" fillId="0" borderId="0" xfId="0" applyFont="1" applyAlignment="1">
      <alignment horizontal="center" vertical="center"/>
    </xf>
    <xf numFmtId="167" fontId="9" fillId="3" borderId="0" xfId="0" applyNumberFormat="1" applyFont="1" applyFill="1" applyAlignment="1">
      <alignment vertical="center" wrapText="1"/>
    </xf>
    <xf numFmtId="0" fontId="20" fillId="0" borderId="28" xfId="0" applyFont="1" applyBorder="1" applyAlignment="1">
      <alignment horizontal="center" vertical="center"/>
    </xf>
    <xf numFmtId="0" fontId="20" fillId="0" borderId="30" xfId="0" applyFont="1" applyBorder="1" applyAlignment="1">
      <alignment horizontal="center" vertical="center"/>
    </xf>
    <xf numFmtId="0" fontId="20" fillId="0" borderId="22" xfId="0" applyFont="1" applyBorder="1" applyAlignment="1">
      <alignment horizontal="center" vertical="center"/>
    </xf>
    <xf numFmtId="168" fontId="13" fillId="0" borderId="0" xfId="0" applyNumberFormat="1" applyFont="1" applyAlignment="1">
      <alignment horizontal="center" vertical="center"/>
    </xf>
    <xf numFmtId="167" fontId="21" fillId="3" borderId="0" xfId="0" applyNumberFormat="1" applyFont="1" applyFill="1" applyAlignment="1">
      <alignment horizontal="center" vertical="center" wrapText="1"/>
    </xf>
    <xf numFmtId="0" fontId="10" fillId="0" borderId="0" xfId="0" applyFont="1" applyAlignment="1">
      <alignment horizontal="left" wrapText="1"/>
    </xf>
    <xf numFmtId="167" fontId="9" fillId="3" borderId="0" xfId="0" applyNumberFormat="1" applyFont="1" applyFill="1" applyAlignment="1">
      <alignment horizontal="left" vertical="center" wrapText="1"/>
    </xf>
    <xf numFmtId="168" fontId="4" fillId="3" borderId="0" xfId="0" applyNumberFormat="1" applyFont="1" applyFill="1" applyAlignment="1">
      <alignment horizontal="left" vertical="center" wrapText="1"/>
    </xf>
    <xf numFmtId="1" fontId="4" fillId="3" borderId="0" xfId="0" applyNumberFormat="1" applyFont="1" applyFill="1" applyAlignment="1">
      <alignment horizontal="left" vertical="center"/>
    </xf>
    <xf numFmtId="167" fontId="9" fillId="3" borderId="0" xfId="0" applyNumberFormat="1" applyFont="1" applyFill="1"/>
    <xf numFmtId="168" fontId="4" fillId="3" borderId="0" xfId="0" applyNumberFormat="1" applyFont="1" applyFill="1"/>
    <xf numFmtId="168" fontId="3" fillId="0" borderId="0" xfId="0" applyNumberFormat="1" applyFont="1" applyAlignment="1">
      <alignment horizontal="center" vertical="center" wrapText="1"/>
    </xf>
    <xf numFmtId="169" fontId="10" fillId="0" borderId="0" xfId="0" applyNumberFormat="1" applyFont="1" applyAlignment="1">
      <alignment wrapText="1"/>
    </xf>
    <xf numFmtId="168" fontId="10" fillId="0" borderId="24" xfId="0" applyNumberFormat="1" applyFont="1" applyBorder="1" applyAlignment="1">
      <alignment wrapText="1"/>
    </xf>
    <xf numFmtId="168" fontId="10" fillId="0" borderId="32" xfId="0" applyNumberFormat="1" applyFont="1" applyBorder="1" applyAlignment="1">
      <alignment wrapText="1"/>
    </xf>
    <xf numFmtId="0" fontId="8" fillId="0" borderId="0" xfId="0" applyFont="1" applyAlignment="1">
      <alignment vertical="center"/>
    </xf>
    <xf numFmtId="0" fontId="22" fillId="0" borderId="0" xfId="0" applyFont="1"/>
    <xf numFmtId="0" fontId="20" fillId="0" borderId="0" xfId="0" applyFont="1" applyAlignment="1">
      <alignment horizontal="center" vertical="center"/>
    </xf>
    <xf numFmtId="0" fontId="8" fillId="0" borderId="0" xfId="0" applyFont="1"/>
    <xf numFmtId="0" fontId="8" fillId="0" borderId="30" xfId="0" applyFont="1" applyBorder="1"/>
    <xf numFmtId="0" fontId="11" fillId="0" borderId="0" xfId="0" applyFont="1" applyAlignment="1">
      <alignment horizontal="center" wrapText="1"/>
    </xf>
    <xf numFmtId="167" fontId="8" fillId="0" borderId="0" xfId="0" applyNumberFormat="1" applyFont="1" applyAlignment="1">
      <alignment horizontal="center" vertical="center"/>
    </xf>
    <xf numFmtId="170" fontId="8" fillId="0" borderId="0" xfId="0" applyNumberFormat="1" applyFont="1" applyAlignment="1">
      <alignment horizontal="center"/>
    </xf>
    <xf numFmtId="167" fontId="8" fillId="0" borderId="0" xfId="0" applyNumberFormat="1" applyFont="1" applyAlignment="1">
      <alignment horizontal="center"/>
    </xf>
    <xf numFmtId="0" fontId="16" fillId="0" borderId="34" xfId="0" applyFont="1" applyBorder="1" applyAlignment="1">
      <alignment horizontal="left"/>
    </xf>
    <xf numFmtId="0" fontId="16" fillId="0" borderId="0" xfId="0" applyFont="1" applyAlignment="1">
      <alignment horizontal="left"/>
    </xf>
    <xf numFmtId="167" fontId="8" fillId="0" borderId="31" xfId="0" applyNumberFormat="1" applyFont="1" applyBorder="1" applyAlignment="1">
      <alignment horizontal="center"/>
    </xf>
    <xf numFmtId="0" fontId="11" fillId="0" borderId="0" xfId="0" applyFont="1" applyAlignment="1">
      <alignment horizontal="center"/>
    </xf>
    <xf numFmtId="0" fontId="22" fillId="0" borderId="30" xfId="0" applyFont="1" applyBorder="1"/>
    <xf numFmtId="0" fontId="22" fillId="0" borderId="30" xfId="0" applyFont="1" applyBorder="1" applyAlignment="1">
      <alignment horizontal="center" wrapText="1"/>
    </xf>
    <xf numFmtId="0" fontId="8" fillId="0" borderId="40" xfId="0" applyFont="1" applyBorder="1" applyAlignment="1">
      <alignment wrapText="1"/>
    </xf>
    <xf numFmtId="167" fontId="8" fillId="0" borderId="41" xfId="0" applyNumberFormat="1" applyFont="1" applyBorder="1" applyAlignment="1">
      <alignment horizontal="center" vertical="center"/>
    </xf>
    <xf numFmtId="9" fontId="8" fillId="0" borderId="41" xfId="0" applyNumberFormat="1" applyFont="1" applyBorder="1" applyAlignment="1">
      <alignment horizontal="center" vertical="center"/>
    </xf>
    <xf numFmtId="167" fontId="8" fillId="0" borderId="0" xfId="0" applyNumberFormat="1" applyFont="1"/>
    <xf numFmtId="0" fontId="8" fillId="0" borderId="15" xfId="0" applyFont="1" applyBorder="1" applyAlignment="1">
      <alignment wrapText="1"/>
    </xf>
    <xf numFmtId="167" fontId="8" fillId="0" borderId="42" xfId="0" applyNumberFormat="1" applyFont="1" applyBorder="1" applyAlignment="1">
      <alignment horizontal="center" vertical="center"/>
    </xf>
    <xf numFmtId="9" fontId="8" fillId="0" borderId="42" xfId="0" applyNumberFormat="1" applyFont="1" applyBorder="1" applyAlignment="1">
      <alignment horizontal="center" vertical="center"/>
    </xf>
    <xf numFmtId="0" fontId="8" fillId="0" borderId="34" xfId="0" applyFont="1" applyBorder="1" applyAlignment="1">
      <alignment wrapText="1"/>
    </xf>
    <xf numFmtId="9" fontId="8" fillId="0" borderId="0" xfId="0" applyNumberFormat="1" applyFont="1"/>
    <xf numFmtId="0" fontId="8" fillId="0" borderId="0" xfId="0" applyFont="1" applyAlignment="1">
      <alignment horizontal="center"/>
    </xf>
    <xf numFmtId="0" fontId="16" fillId="0" borderId="0" xfId="0" applyFont="1" applyAlignment="1">
      <alignment horizontal="center" vertical="center"/>
    </xf>
    <xf numFmtId="0" fontId="16" fillId="0" borderId="34" xfId="0" applyFont="1" applyBorder="1" applyAlignment="1">
      <alignment horizontal="left" wrapText="1"/>
    </xf>
    <xf numFmtId="0" fontId="11" fillId="9" borderId="20" xfId="0" applyFont="1" applyFill="1" applyBorder="1" applyAlignment="1">
      <alignment horizontal="center"/>
    </xf>
    <xf numFmtId="0" fontId="22" fillId="0" borderId="24" xfId="0" applyFont="1" applyBorder="1" applyAlignment="1">
      <alignment horizontal="center" vertical="center"/>
    </xf>
    <xf numFmtId="0" fontId="22" fillId="0" borderId="22" xfId="0" applyFont="1" applyBorder="1" applyAlignment="1">
      <alignment horizontal="center" vertical="center"/>
    </xf>
    <xf numFmtId="0" fontId="22" fillId="0" borderId="25" xfId="0" applyFont="1" applyBorder="1" applyAlignment="1">
      <alignment horizontal="center" vertical="center" wrapText="1"/>
    </xf>
    <xf numFmtId="0" fontId="22" fillId="0" borderId="22" xfId="0" applyFont="1" applyBorder="1" applyAlignment="1">
      <alignment horizontal="center" vertical="center" wrapText="1"/>
    </xf>
    <xf numFmtId="0" fontId="8" fillId="0" borderId="19" xfId="0" applyFont="1" applyBorder="1" applyAlignment="1">
      <alignment wrapText="1"/>
    </xf>
    <xf numFmtId="0" fontId="8" fillId="0" borderId="30" xfId="0" applyFont="1" applyBorder="1" applyAlignment="1">
      <alignment wrapText="1"/>
    </xf>
    <xf numFmtId="0" fontId="22" fillId="0" borderId="30" xfId="0" applyFont="1" applyBorder="1" applyAlignment="1">
      <alignment horizontal="center" vertical="center" wrapText="1"/>
    </xf>
    <xf numFmtId="166" fontId="8" fillId="0" borderId="0" xfId="0" applyNumberFormat="1" applyFont="1"/>
    <xf numFmtId="1" fontId="4" fillId="3" borderId="0" xfId="0" applyNumberFormat="1" applyFont="1" applyFill="1"/>
    <xf numFmtId="44" fontId="8" fillId="0" borderId="0" xfId="0" applyNumberFormat="1" applyFont="1"/>
    <xf numFmtId="165" fontId="8" fillId="0" borderId="0" xfId="1" applyFont="1" applyBorder="1"/>
    <xf numFmtId="172" fontId="8" fillId="0" borderId="0" xfId="2" applyNumberFormat="1" applyFont="1" applyBorder="1"/>
    <xf numFmtId="166" fontId="8" fillId="3" borderId="30" xfId="0" applyNumberFormat="1" applyFont="1" applyFill="1" applyBorder="1"/>
    <xf numFmtId="164" fontId="8" fillId="0" borderId="0" xfId="0" applyNumberFormat="1" applyFont="1"/>
    <xf numFmtId="0" fontId="24" fillId="0" borderId="0" xfId="0" applyFont="1" applyAlignment="1">
      <alignment horizontal="center"/>
    </xf>
    <xf numFmtId="0" fontId="0" fillId="3" borderId="0" xfId="0" applyFill="1"/>
    <xf numFmtId="0" fontId="27" fillId="0" borderId="0" xfId="0" applyFont="1" applyAlignment="1">
      <alignment horizontal="center" vertical="center"/>
    </xf>
    <xf numFmtId="0" fontId="28" fillId="0" borderId="11" xfId="0" applyFont="1" applyBorder="1" applyAlignment="1">
      <alignment horizontal="center" vertical="center"/>
    </xf>
    <xf numFmtId="0" fontId="28" fillId="0" borderId="11" xfId="0" applyFont="1" applyBorder="1" applyAlignment="1">
      <alignment horizontal="center" vertical="center" wrapText="1"/>
    </xf>
    <xf numFmtId="167" fontId="29" fillId="0" borderId="0" xfId="0" applyNumberFormat="1" applyFont="1"/>
    <xf numFmtId="0" fontId="30" fillId="0" borderId="0" xfId="0" applyFont="1"/>
    <xf numFmtId="171" fontId="0" fillId="0" borderId="0" xfId="1" applyNumberFormat="1" applyFont="1"/>
    <xf numFmtId="0" fontId="30" fillId="0" borderId="30" xfId="0" applyFont="1" applyBorder="1" applyAlignment="1">
      <alignment horizontal="center" vertical="center" wrapText="1"/>
    </xf>
    <xf numFmtId="0" fontId="32" fillId="0" borderId="30" xfId="3" applyBorder="1" applyAlignment="1">
      <alignment horizontal="center" vertical="center" wrapText="1"/>
    </xf>
    <xf numFmtId="0" fontId="7" fillId="0" borderId="0" xfId="0" applyFont="1" applyAlignment="1">
      <alignment wrapText="1"/>
    </xf>
    <xf numFmtId="0" fontId="33" fillId="0" borderId="0" xfId="0" applyFont="1" applyAlignment="1">
      <alignment wrapText="1"/>
    </xf>
    <xf numFmtId="1" fontId="0" fillId="0" borderId="0" xfId="0" applyNumberFormat="1"/>
    <xf numFmtId="0" fontId="7" fillId="0" borderId="11" xfId="0" applyFont="1" applyBorder="1" applyAlignment="1">
      <alignment wrapText="1"/>
    </xf>
    <xf numFmtId="0" fontId="34" fillId="0" borderId="11" xfId="0" applyFont="1" applyBorder="1" applyAlignment="1">
      <alignment wrapText="1"/>
    </xf>
    <xf numFmtId="173" fontId="34" fillId="0" borderId="11" xfId="0" applyNumberFormat="1" applyFont="1" applyBorder="1" applyAlignment="1">
      <alignment wrapText="1"/>
    </xf>
    <xf numFmtId="167" fontId="34" fillId="0" borderId="11" xfId="0" applyNumberFormat="1" applyFont="1" applyBorder="1" applyAlignment="1">
      <alignment wrapText="1"/>
    </xf>
    <xf numFmtId="0" fontId="33" fillId="0" borderId="11" xfId="0" applyFont="1" applyBorder="1" applyAlignment="1">
      <alignment wrapText="1"/>
    </xf>
    <xf numFmtId="0" fontId="29" fillId="0" borderId="0" xfId="0" applyFont="1"/>
    <xf numFmtId="0" fontId="35" fillId="0" borderId="0" xfId="0" applyFont="1"/>
    <xf numFmtId="0" fontId="29" fillId="8" borderId="0" xfId="0" applyFont="1" applyFill="1" applyAlignment="1">
      <alignment vertical="center" wrapText="1"/>
    </xf>
    <xf numFmtId="14" fontId="34" fillId="0" borderId="11" xfId="0" applyNumberFormat="1" applyFont="1" applyBorder="1" applyAlignment="1">
      <alignment wrapText="1"/>
    </xf>
    <xf numFmtId="0" fontId="32" fillId="0" borderId="11" xfId="3" applyBorder="1" applyAlignment="1">
      <alignment wrapText="1"/>
    </xf>
    <xf numFmtId="0" fontId="29" fillId="8" borderId="11" xfId="0" applyFont="1" applyFill="1" applyBorder="1" applyAlignment="1">
      <alignment vertical="center" wrapText="1"/>
    </xf>
    <xf numFmtId="1" fontId="7" fillId="0" borderId="0" xfId="0" applyNumberFormat="1" applyFont="1" applyAlignment="1">
      <alignment wrapText="1"/>
    </xf>
    <xf numFmtId="0" fontId="35" fillId="0" borderId="11" xfId="0" applyFont="1" applyBorder="1"/>
    <xf numFmtId="167" fontId="33" fillId="0" borderId="11" xfId="0" applyNumberFormat="1" applyFont="1" applyBorder="1" applyAlignment="1">
      <alignment wrapText="1"/>
    </xf>
    <xf numFmtId="1" fontId="36" fillId="0" borderId="11" xfId="0" applyNumberFormat="1" applyFont="1" applyBorder="1" applyAlignment="1">
      <alignment wrapText="1"/>
    </xf>
    <xf numFmtId="0" fontId="37" fillId="0" borderId="0" xfId="0" applyFont="1"/>
    <xf numFmtId="0" fontId="38" fillId="3" borderId="0" xfId="0" applyFont="1" applyFill="1" applyAlignment="1">
      <alignment horizontal="center"/>
    </xf>
    <xf numFmtId="0" fontId="5" fillId="12" borderId="38" xfId="0" applyFont="1" applyFill="1" applyBorder="1" applyAlignment="1">
      <alignment horizontal="center" vertical="center"/>
    </xf>
    <xf numFmtId="0" fontId="5" fillId="3" borderId="35" xfId="0" applyFont="1" applyFill="1" applyBorder="1" applyAlignment="1">
      <alignment horizontal="center" vertical="center"/>
    </xf>
    <xf numFmtId="0" fontId="5" fillId="3" borderId="11" xfId="0" applyFont="1" applyFill="1" applyBorder="1" applyAlignment="1">
      <alignment vertical="center" wrapText="1"/>
    </xf>
    <xf numFmtId="0" fontId="18" fillId="3" borderId="32" xfId="0" applyFont="1" applyFill="1" applyBorder="1" applyAlignment="1">
      <alignment horizontal="center" vertical="center" wrapText="1"/>
    </xf>
    <xf numFmtId="0" fontId="34" fillId="3" borderId="32" xfId="0" applyFont="1" applyFill="1" applyBorder="1"/>
    <xf numFmtId="0" fontId="34" fillId="3" borderId="25" xfId="0" applyFont="1" applyFill="1" applyBorder="1"/>
    <xf numFmtId="0" fontId="34" fillId="3" borderId="0" xfId="0" applyFont="1" applyFill="1"/>
    <xf numFmtId="0" fontId="34" fillId="3" borderId="31" xfId="0" applyFont="1" applyFill="1" applyBorder="1"/>
    <xf numFmtId="0" fontId="18" fillId="3" borderId="0" xfId="0" applyFont="1" applyFill="1" applyAlignment="1">
      <alignment horizontal="center" vertical="center" wrapText="1"/>
    </xf>
    <xf numFmtId="0" fontId="18" fillId="3" borderId="31" xfId="0" applyFont="1" applyFill="1" applyBorder="1" applyAlignment="1">
      <alignment horizontal="center" vertical="center" wrapText="1"/>
    </xf>
    <xf numFmtId="0" fontId="19" fillId="3" borderId="33" xfId="0" applyFont="1" applyFill="1" applyBorder="1" applyAlignment="1">
      <alignment horizontal="left" vertical="center" wrapText="1"/>
    </xf>
    <xf numFmtId="0" fontId="19" fillId="3" borderId="27" xfId="0" applyFont="1" applyFill="1" applyBorder="1" applyAlignment="1">
      <alignment horizontal="left" vertical="center" wrapText="1"/>
    </xf>
    <xf numFmtId="0" fontId="5" fillId="3" borderId="29" xfId="0" applyFont="1" applyFill="1" applyBorder="1" applyAlignment="1">
      <alignment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36" xfId="0" applyFont="1" applyFill="1" applyBorder="1" applyAlignment="1">
      <alignment horizontal="center" vertical="center"/>
    </xf>
    <xf numFmtId="0" fontId="5" fillId="3" borderId="37" xfId="0" applyFont="1" applyFill="1" applyBorder="1" applyAlignment="1">
      <alignment vertical="center" wrapText="1"/>
    </xf>
    <xf numFmtId="0" fontId="41" fillId="3" borderId="0" xfId="0" applyFont="1" applyFill="1"/>
    <xf numFmtId="0" fontId="42" fillId="3" borderId="0" xfId="0" applyFont="1" applyFill="1"/>
    <xf numFmtId="0" fontId="3" fillId="3" borderId="0" xfId="0" applyFont="1" applyFill="1"/>
    <xf numFmtId="174" fontId="8" fillId="0" borderId="41" xfId="0" applyNumberFormat="1" applyFont="1" applyBorder="1" applyAlignment="1">
      <alignment horizontal="center" vertical="center"/>
    </xf>
    <xf numFmtId="174" fontId="8" fillId="0" borderId="42" xfId="0" applyNumberFormat="1" applyFont="1" applyBorder="1" applyAlignment="1">
      <alignment horizontal="center" vertical="center"/>
    </xf>
    <xf numFmtId="174" fontId="8" fillId="0" borderId="43" xfId="0" applyNumberFormat="1" applyFont="1" applyBorder="1" applyAlignment="1">
      <alignment horizontal="center" vertical="center"/>
    </xf>
    <xf numFmtId="174" fontId="8" fillId="0" borderId="28" xfId="0" applyNumberFormat="1" applyFont="1" applyBorder="1" applyAlignment="1">
      <alignment horizontal="center" vertical="center"/>
    </xf>
    <xf numFmtId="174" fontId="8" fillId="0" borderId="11" xfId="0" applyNumberFormat="1" applyFont="1" applyBorder="1"/>
    <xf numFmtId="0" fontId="8" fillId="0" borderId="0" xfId="0" applyFont="1" applyAlignment="1">
      <alignment horizontal="center" vertical="center"/>
    </xf>
    <xf numFmtId="0" fontId="22" fillId="0" borderId="0" xfId="0" applyFont="1" applyAlignment="1">
      <alignment horizontal="center"/>
    </xf>
    <xf numFmtId="0" fontId="8" fillId="13" borderId="19" xfId="0" applyFont="1" applyFill="1" applyBorder="1" applyAlignment="1">
      <alignment horizontal="center"/>
    </xf>
    <xf numFmtId="0" fontId="22" fillId="13" borderId="30" xfId="0" applyFont="1" applyFill="1" applyBorder="1" applyAlignment="1">
      <alignment horizontal="center" vertical="center" wrapText="1"/>
    </xf>
    <xf numFmtId="0" fontId="22" fillId="0" borderId="32" xfId="0" applyFont="1" applyBorder="1" applyAlignment="1">
      <alignment horizontal="center" vertical="center" wrapText="1"/>
    </xf>
    <xf numFmtId="174" fontId="8" fillId="0" borderId="43" xfId="0" applyNumberFormat="1" applyFont="1" applyBorder="1"/>
    <xf numFmtId="174" fontId="8" fillId="0" borderId="30" xfId="0" applyNumberFormat="1" applyFont="1" applyBorder="1"/>
    <xf numFmtId="0" fontId="2" fillId="0" borderId="0" xfId="0" applyFont="1"/>
    <xf numFmtId="0" fontId="11" fillId="0" borderId="0" xfId="0" applyFont="1" applyAlignment="1">
      <alignment horizontal="center" vertical="center" wrapText="1"/>
    </xf>
    <xf numFmtId="0" fontId="3" fillId="0" borderId="0" xfId="0" applyFont="1" applyAlignment="1">
      <alignment horizontal="center" vertical="center"/>
    </xf>
    <xf numFmtId="166" fontId="13" fillId="0" borderId="0" xfId="0" applyNumberFormat="1" applyFont="1" applyAlignment="1">
      <alignment horizontal="center" vertical="center"/>
    </xf>
    <xf numFmtId="0" fontId="3" fillId="14" borderId="30" xfId="0" applyFont="1" applyFill="1" applyBorder="1" applyAlignment="1">
      <alignment horizontal="center" vertical="center" wrapText="1"/>
    </xf>
    <xf numFmtId="0" fontId="3" fillId="0" borderId="0" xfId="0" applyFont="1" applyAlignment="1">
      <alignment horizontal="left" wrapText="1"/>
    </xf>
    <xf numFmtId="168" fontId="10" fillId="0" borderId="0" xfId="0" applyNumberFormat="1" applyFont="1" applyAlignment="1">
      <alignment wrapText="1"/>
    </xf>
    <xf numFmtId="168" fontId="10" fillId="14" borderId="30" xfId="0" applyNumberFormat="1" applyFont="1" applyFill="1" applyBorder="1" applyAlignment="1">
      <alignment horizontal="center" vertical="center" wrapText="1"/>
    </xf>
    <xf numFmtId="0" fontId="3" fillId="0" borderId="0" xfId="0" applyFont="1" applyAlignment="1">
      <alignment horizontal="center" vertical="center" wrapText="1"/>
    </xf>
    <xf numFmtId="168" fontId="10" fillId="0" borderId="0" xfId="0" applyNumberFormat="1" applyFont="1" applyAlignment="1">
      <alignment horizontal="center" vertical="center" wrapText="1"/>
    </xf>
    <xf numFmtId="168" fontId="49" fillId="0" borderId="0" xfId="0" applyNumberFormat="1" applyFont="1" applyAlignment="1">
      <alignment horizontal="center" vertical="center"/>
    </xf>
    <xf numFmtId="168" fontId="4" fillId="0" borderId="0" xfId="0" applyNumberFormat="1" applyFont="1" applyAlignment="1">
      <alignment horizontal="left" vertical="center" wrapText="1"/>
    </xf>
    <xf numFmtId="168" fontId="46" fillId="14" borderId="30" xfId="0" applyNumberFormat="1" applyFont="1" applyFill="1" applyBorder="1" applyAlignment="1">
      <alignment horizontal="center" vertical="center" wrapText="1"/>
    </xf>
    <xf numFmtId="0" fontId="0" fillId="0" borderId="0" xfId="0" applyAlignment="1">
      <alignment horizontal="center"/>
    </xf>
    <xf numFmtId="0" fontId="12" fillId="0" borderId="0" xfId="0" applyFont="1"/>
    <xf numFmtId="0" fontId="12" fillId="0" borderId="0" xfId="0" applyFont="1" applyAlignment="1">
      <alignment horizontal="center"/>
    </xf>
    <xf numFmtId="0" fontId="12" fillId="0" borderId="24" xfId="0" applyFont="1" applyBorder="1" applyAlignment="1">
      <alignment vertical="center" wrapText="1"/>
    </xf>
    <xf numFmtId="0" fontId="27" fillId="0" borderId="0" xfId="0" applyFont="1"/>
    <xf numFmtId="0" fontId="16" fillId="0" borderId="0" xfId="0" applyFont="1" applyAlignment="1">
      <alignment horizontal="center" wrapText="1"/>
    </xf>
    <xf numFmtId="0" fontId="11" fillId="9" borderId="32" xfId="0" applyFont="1" applyFill="1" applyBorder="1" applyAlignment="1">
      <alignment horizontal="center"/>
    </xf>
    <xf numFmtId="166" fontId="0" fillId="0" borderId="0" xfId="0" applyNumberFormat="1" applyAlignment="1">
      <alignment vertical="center"/>
    </xf>
    <xf numFmtId="0" fontId="22" fillId="14" borderId="1" xfId="0" applyFont="1" applyFill="1" applyBorder="1" applyAlignment="1">
      <alignment horizontal="center" vertical="center"/>
    </xf>
    <xf numFmtId="0" fontId="22" fillId="14" borderId="2" xfId="0" applyFont="1" applyFill="1" applyBorder="1" applyAlignment="1">
      <alignment horizontal="center" vertical="center"/>
    </xf>
    <xf numFmtId="0" fontId="22" fillId="14" borderId="2" xfId="0" applyFont="1" applyFill="1" applyBorder="1" applyAlignment="1">
      <alignment horizontal="center" vertical="center" wrapText="1"/>
    </xf>
    <xf numFmtId="0" fontId="22" fillId="14" borderId="3" xfId="0" applyFont="1" applyFill="1" applyBorder="1" applyAlignment="1">
      <alignment horizontal="center" vertical="center" wrapText="1"/>
    </xf>
    <xf numFmtId="166" fontId="8" fillId="0" borderId="0" xfId="1" applyNumberFormat="1" applyFont="1"/>
    <xf numFmtId="0" fontId="5" fillId="0" borderId="0" xfId="0" applyFont="1" applyAlignment="1">
      <alignment horizontal="left"/>
    </xf>
    <xf numFmtId="166" fontId="8" fillId="0" borderId="0" xfId="1" applyNumberFormat="1" applyFont="1" applyFill="1"/>
    <xf numFmtId="0" fontId="50" fillId="0" borderId="0" xfId="0" applyFont="1"/>
    <xf numFmtId="0" fontId="31" fillId="0" borderId="0" xfId="0" applyFont="1"/>
    <xf numFmtId="174" fontId="8" fillId="0" borderId="9" xfId="0" applyNumberFormat="1" applyFont="1" applyBorder="1"/>
    <xf numFmtId="174" fontId="8" fillId="3" borderId="9" xfId="0" applyNumberFormat="1" applyFont="1" applyFill="1" applyBorder="1"/>
    <xf numFmtId="174" fontId="8" fillId="0" borderId="0" xfId="0" applyNumberFormat="1" applyFont="1"/>
    <xf numFmtId="174" fontId="8" fillId="3" borderId="30" xfId="0" applyNumberFormat="1" applyFont="1" applyFill="1" applyBorder="1"/>
    <xf numFmtId="174" fontId="8" fillId="0" borderId="3" xfId="0" applyNumberFormat="1" applyFont="1" applyBorder="1"/>
    <xf numFmtId="166" fontId="13" fillId="3" borderId="30" xfId="0" applyNumberFormat="1" applyFont="1" applyFill="1" applyBorder="1" applyAlignment="1">
      <alignment horizontal="center" vertical="center"/>
    </xf>
    <xf numFmtId="166" fontId="48" fillId="14" borderId="28" xfId="0" applyNumberFormat="1" applyFont="1" applyFill="1" applyBorder="1" applyAlignment="1">
      <alignment horizontal="center" vertical="center"/>
    </xf>
    <xf numFmtId="166" fontId="13" fillId="3" borderId="0" xfId="0" applyNumberFormat="1" applyFont="1" applyFill="1" applyAlignment="1">
      <alignment horizontal="center" vertical="center"/>
    </xf>
    <xf numFmtId="166" fontId="12" fillId="0" borderId="0" xfId="0" applyNumberFormat="1" applyFont="1"/>
    <xf numFmtId="166" fontId="13" fillId="0" borderId="43" xfId="0" applyNumberFormat="1" applyFont="1" applyBorder="1" applyAlignment="1">
      <alignment horizontal="center" vertical="center"/>
    </xf>
    <xf numFmtId="166" fontId="17" fillId="14" borderId="28" xfId="0" applyNumberFormat="1" applyFont="1" applyFill="1" applyBorder="1" applyAlignment="1">
      <alignment horizontal="center" vertical="center"/>
    </xf>
    <xf numFmtId="166" fontId="49" fillId="15" borderId="30" xfId="0" applyNumberFormat="1" applyFont="1" applyFill="1" applyBorder="1" applyAlignment="1">
      <alignment horizontal="center" vertical="center"/>
    </xf>
    <xf numFmtId="8" fontId="6" fillId="0" borderId="11" xfId="0" applyNumberFormat="1" applyFont="1" applyBorder="1" applyAlignment="1">
      <alignment horizontal="center" vertical="center" wrapText="1"/>
    </xf>
    <xf numFmtId="8" fontId="6" fillId="0" borderId="12" xfId="0" applyNumberFormat="1" applyFont="1" applyBorder="1" applyAlignment="1">
      <alignment horizontal="center" vertical="center" wrapText="1"/>
    </xf>
    <xf numFmtId="8" fontId="5" fillId="0" borderId="11" xfId="0" applyNumberFormat="1" applyFont="1" applyBorder="1" applyAlignment="1">
      <alignment horizontal="center" vertical="center" wrapText="1"/>
    </xf>
    <xf numFmtId="8" fontId="5" fillId="0" borderId="12" xfId="0" applyNumberFormat="1" applyFont="1" applyBorder="1" applyAlignment="1">
      <alignment horizontal="center" vertical="center" wrapText="1"/>
    </xf>
    <xf numFmtId="8" fontId="5" fillId="4" borderId="18" xfId="0" applyNumberFormat="1" applyFont="1" applyFill="1" applyBorder="1" applyAlignment="1">
      <alignment horizontal="center" vertical="center" wrapText="1"/>
    </xf>
    <xf numFmtId="174" fontId="8" fillId="0" borderId="37" xfId="0" applyNumberFormat="1" applyFont="1" applyBorder="1"/>
    <xf numFmtId="0" fontId="16" fillId="0" borderId="0" xfId="0" applyFont="1" applyAlignment="1">
      <alignment horizontal="center"/>
    </xf>
    <xf numFmtId="9" fontId="8" fillId="0" borderId="0" xfId="0" applyNumberFormat="1" applyFont="1" applyAlignment="1">
      <alignment horizontal="center"/>
    </xf>
    <xf numFmtId="166" fontId="8" fillId="0" borderId="0" xfId="1" applyNumberFormat="1" applyFont="1" applyAlignment="1">
      <alignment horizontal="center"/>
    </xf>
    <xf numFmtId="166" fontId="8" fillId="0" borderId="0" xfId="1" applyNumberFormat="1" applyFont="1" applyFill="1" applyAlignment="1">
      <alignment horizontal="center"/>
    </xf>
    <xf numFmtId="0" fontId="50" fillId="0" borderId="0" xfId="0" applyFont="1" applyAlignment="1">
      <alignment horizontal="center"/>
    </xf>
    <xf numFmtId="174" fontId="8" fillId="0" borderId="35" xfId="0" applyNumberFormat="1" applyFont="1" applyBorder="1"/>
    <xf numFmtId="174" fontId="8" fillId="0" borderId="12" xfId="0" applyNumberFormat="1" applyFont="1" applyBorder="1"/>
    <xf numFmtId="174" fontId="8" fillId="0" borderId="36" xfId="0" applyNumberFormat="1" applyFont="1" applyBorder="1"/>
    <xf numFmtId="174" fontId="8" fillId="0" borderId="18" xfId="0" applyNumberFormat="1" applyFont="1" applyBorder="1"/>
    <xf numFmtId="0" fontId="22" fillId="14" borderId="1" xfId="0" applyFont="1" applyFill="1" applyBorder="1" applyAlignment="1">
      <alignment horizontal="center" vertical="center" wrapText="1"/>
    </xf>
    <xf numFmtId="1" fontId="8" fillId="13" borderId="11" xfId="0" applyNumberFormat="1" applyFont="1" applyFill="1" applyBorder="1" applyAlignment="1">
      <alignment horizontal="center"/>
    </xf>
    <xf numFmtId="1" fontId="8" fillId="13" borderId="37" xfId="0" applyNumberFormat="1" applyFont="1" applyFill="1" applyBorder="1" applyAlignment="1">
      <alignment horizontal="center"/>
    </xf>
    <xf numFmtId="0" fontId="8" fillId="0" borderId="20" xfId="0" applyFont="1" applyBorder="1" applyAlignment="1">
      <alignment horizontal="center"/>
    </xf>
    <xf numFmtId="166" fontId="13" fillId="0" borderId="30" xfId="0" applyNumberFormat="1" applyFont="1" applyBorder="1" applyAlignment="1">
      <alignment horizontal="center" vertical="center"/>
    </xf>
    <xf numFmtId="166" fontId="13" fillId="3" borderId="49" xfId="0" applyNumberFormat="1" applyFont="1" applyFill="1" applyBorder="1" applyAlignment="1">
      <alignment horizontal="center" vertical="center"/>
    </xf>
    <xf numFmtId="175" fontId="3" fillId="14" borderId="30" xfId="2" applyNumberFormat="1" applyFont="1" applyFill="1" applyBorder="1" applyAlignment="1">
      <alignment horizontal="center" vertical="center" wrapText="1"/>
    </xf>
    <xf numFmtId="175" fontId="3" fillId="14" borderId="30" xfId="0" applyNumberFormat="1" applyFont="1" applyFill="1" applyBorder="1" applyAlignment="1">
      <alignment horizontal="center" vertical="center" wrapText="1"/>
    </xf>
    <xf numFmtId="0" fontId="3" fillId="14" borderId="21" xfId="0" applyFont="1" applyFill="1" applyBorder="1" applyAlignment="1">
      <alignment horizontal="center" vertical="center" wrapText="1"/>
    </xf>
    <xf numFmtId="168" fontId="3" fillId="14" borderId="30" xfId="0" applyNumberFormat="1" applyFont="1" applyFill="1" applyBorder="1" applyAlignment="1">
      <alignment horizontal="center" vertical="center" wrapText="1"/>
    </xf>
    <xf numFmtId="0" fontId="13" fillId="3" borderId="30" xfId="0" applyFont="1" applyFill="1" applyBorder="1" applyAlignment="1">
      <alignment horizontal="center" vertical="center"/>
    </xf>
    <xf numFmtId="0" fontId="13" fillId="3" borderId="28" xfId="0" applyFont="1" applyFill="1" applyBorder="1" applyAlignment="1">
      <alignment horizontal="center" vertical="center"/>
    </xf>
    <xf numFmtId="174" fontId="8" fillId="0" borderId="8" xfId="0" applyNumberFormat="1" applyFont="1" applyBorder="1"/>
    <xf numFmtId="0" fontId="8" fillId="0" borderId="30" xfId="0" applyFont="1" applyBorder="1" applyAlignment="1">
      <alignment horizontal="center"/>
    </xf>
    <xf numFmtId="9" fontId="8" fillId="0" borderId="21" xfId="2" applyFont="1" applyFill="1" applyBorder="1" applyAlignment="1">
      <alignment horizontal="center"/>
    </xf>
    <xf numFmtId="9" fontId="8" fillId="0" borderId="30" xfId="2" applyFont="1" applyFill="1" applyBorder="1" applyAlignment="1">
      <alignment horizontal="center"/>
    </xf>
    <xf numFmtId="9" fontId="8" fillId="0" borderId="27" xfId="2" applyFont="1" applyFill="1" applyBorder="1" applyAlignment="1">
      <alignment horizontal="center"/>
    </xf>
    <xf numFmtId="0" fontId="8" fillId="0" borderId="46" xfId="0" applyFont="1" applyBorder="1" applyAlignment="1">
      <alignment horizontal="center"/>
    </xf>
    <xf numFmtId="1" fontId="8" fillId="0" borderId="9" xfId="0" applyNumberFormat="1" applyFont="1" applyBorder="1" applyAlignment="1">
      <alignment horizontal="center"/>
    </xf>
    <xf numFmtId="0" fontId="8" fillId="0" borderId="6" xfId="0" applyFont="1" applyBorder="1" applyAlignment="1">
      <alignment horizontal="center"/>
    </xf>
    <xf numFmtId="174" fontId="8" fillId="0" borderId="38" xfId="0" applyNumberFormat="1" applyFont="1" applyBorder="1"/>
    <xf numFmtId="166" fontId="8" fillId="0" borderId="3" xfId="0" applyNumberFormat="1" applyFont="1" applyBorder="1"/>
    <xf numFmtId="1" fontId="8" fillId="13" borderId="1" xfId="0" applyNumberFormat="1" applyFont="1" applyFill="1" applyBorder="1" applyAlignment="1">
      <alignment horizontal="center"/>
    </xf>
    <xf numFmtId="1" fontId="8" fillId="13" borderId="9" xfId="0" applyNumberFormat="1" applyFont="1" applyFill="1" applyBorder="1" applyAlignment="1">
      <alignment horizontal="center"/>
    </xf>
    <xf numFmtId="166" fontId="16" fillId="0" borderId="30" xfId="0" applyNumberFormat="1" applyFont="1" applyBorder="1"/>
    <xf numFmtId="0" fontId="4" fillId="0" borderId="0" xfId="0" applyFont="1" applyAlignment="1">
      <alignment horizontal="center" vertical="center" wrapText="1"/>
    </xf>
    <xf numFmtId="166" fontId="49" fillId="14" borderId="30" xfId="0" applyNumberFormat="1" applyFont="1" applyFill="1" applyBorder="1" applyAlignment="1">
      <alignment horizontal="center" vertical="center"/>
    </xf>
    <xf numFmtId="166" fontId="8" fillId="0" borderId="0" xfId="6" applyNumberFormat="1" applyFont="1"/>
    <xf numFmtId="166" fontId="8" fillId="0" borderId="0" xfId="6" applyNumberFormat="1" applyFont="1" applyFill="1"/>
    <xf numFmtId="167" fontId="9" fillId="0" borderId="0" xfId="0" applyNumberFormat="1" applyFont="1" applyAlignment="1">
      <alignment horizontal="center" vertical="center" wrapText="1"/>
    </xf>
    <xf numFmtId="166" fontId="13" fillId="0" borderId="11" xfId="0" applyNumberFormat="1" applyFont="1" applyBorder="1" applyAlignment="1">
      <alignment horizontal="center" vertical="center"/>
    </xf>
    <xf numFmtId="165" fontId="52" fillId="0" borderId="0" xfId="1" applyFont="1"/>
    <xf numFmtId="166" fontId="50" fillId="0" borderId="0" xfId="0" applyNumberFormat="1" applyFont="1"/>
    <xf numFmtId="176" fontId="52" fillId="0" borderId="0" xfId="2" applyNumberFormat="1" applyFont="1"/>
    <xf numFmtId="166" fontId="49" fillId="16" borderId="30" xfId="0" applyNumberFormat="1" applyFont="1" applyFill="1" applyBorder="1" applyAlignment="1">
      <alignment horizontal="center" vertical="center"/>
    </xf>
    <xf numFmtId="0" fontId="30" fillId="0" borderId="0" xfId="0" applyFont="1" applyAlignment="1">
      <alignment vertical="center"/>
    </xf>
    <xf numFmtId="0" fontId="30" fillId="0" borderId="0" xfId="0" applyFont="1" applyAlignment="1">
      <alignment horizontal="left" vertical="center"/>
    </xf>
    <xf numFmtId="0" fontId="30" fillId="0" borderId="0" xfId="0" applyFont="1" applyAlignment="1">
      <alignment horizontal="center" vertical="center"/>
    </xf>
    <xf numFmtId="0" fontId="16" fillId="0" borderId="0" xfId="8" applyFont="1" applyAlignment="1" applyProtection="1">
      <alignment horizontal="left" vertical="center" wrapText="1"/>
      <protection locked="0"/>
    </xf>
    <xf numFmtId="0" fontId="8" fillId="0" borderId="0" xfId="8" applyFont="1" applyAlignment="1" applyProtection="1">
      <alignment horizontal="left" vertical="center" wrapText="1"/>
      <protection locked="0"/>
    </xf>
    <xf numFmtId="0" fontId="13" fillId="0" borderId="0" xfId="0" applyFont="1" applyAlignment="1">
      <alignment horizontal="center" vertical="center"/>
    </xf>
    <xf numFmtId="0" fontId="13" fillId="0" borderId="0" xfId="8" applyFont="1" applyAlignment="1" applyProtection="1">
      <alignment horizontal="left" vertical="center" wrapText="1"/>
      <protection locked="0"/>
    </xf>
    <xf numFmtId="0" fontId="13" fillId="0" borderId="0" xfId="8" applyFont="1" applyAlignment="1" applyProtection="1">
      <alignment horizontal="left" vertical="center"/>
      <protection locked="0"/>
    </xf>
    <xf numFmtId="0" fontId="37" fillId="0" borderId="0" xfId="0" applyFont="1" applyAlignment="1">
      <alignment horizontal="center" vertical="center"/>
    </xf>
    <xf numFmtId="171" fontId="8" fillId="0" borderId="0" xfId="1" applyNumberFormat="1" applyFont="1"/>
    <xf numFmtId="167" fontId="55" fillId="3" borderId="0" xfId="0" applyNumberFormat="1" applyFont="1" applyFill="1" applyAlignment="1">
      <alignment horizontal="center" vertical="center" wrapText="1"/>
    </xf>
    <xf numFmtId="168" fontId="18" fillId="0" borderId="0" xfId="0" applyNumberFormat="1" applyFont="1" applyAlignment="1">
      <alignment horizontal="center" vertical="center" wrapText="1"/>
    </xf>
    <xf numFmtId="0" fontId="18" fillId="14" borderId="30" xfId="0" applyFont="1" applyFill="1" applyBorder="1" applyAlignment="1">
      <alignment horizontal="center" vertical="center" wrapText="1"/>
    </xf>
    <xf numFmtId="0" fontId="18" fillId="0" borderId="0" xfId="0" applyFont="1" applyAlignment="1">
      <alignment horizontal="center" vertical="center" wrapText="1"/>
    </xf>
    <xf numFmtId="168" fontId="18" fillId="14" borderId="30" xfId="0" applyNumberFormat="1" applyFont="1" applyFill="1" applyBorder="1" applyAlignment="1">
      <alignment horizontal="center" vertical="center" wrapText="1"/>
    </xf>
    <xf numFmtId="0" fontId="18" fillId="14" borderId="21" xfId="0" applyFont="1" applyFill="1" applyBorder="1" applyAlignment="1">
      <alignment horizontal="center" vertical="center" wrapText="1"/>
    </xf>
    <xf numFmtId="175" fontId="18" fillId="16" borderId="30" xfId="2" applyNumberFormat="1" applyFont="1" applyFill="1" applyBorder="1" applyAlignment="1">
      <alignment horizontal="center" vertical="center" wrapText="1"/>
    </xf>
    <xf numFmtId="175" fontId="18" fillId="16" borderId="30" xfId="0" applyNumberFormat="1" applyFont="1" applyFill="1" applyBorder="1" applyAlignment="1">
      <alignment horizontal="center" vertical="center" wrapText="1"/>
    </xf>
    <xf numFmtId="167" fontId="55" fillId="3" borderId="0" xfId="0" applyNumberFormat="1" applyFont="1" applyFill="1" applyAlignment="1">
      <alignment vertical="center" wrapText="1"/>
    </xf>
    <xf numFmtId="168" fontId="22" fillId="14" borderId="30" xfId="0" applyNumberFormat="1" applyFont="1" applyFill="1" applyBorder="1" applyAlignment="1">
      <alignment horizontal="center" vertical="center" wrapText="1"/>
    </xf>
    <xf numFmtId="168" fontId="22" fillId="0" borderId="0" xfId="0" applyNumberFormat="1" applyFont="1" applyAlignment="1">
      <alignment horizontal="center" vertical="center" wrapText="1"/>
    </xf>
    <xf numFmtId="168" fontId="22" fillId="0" borderId="24" xfId="0" applyNumberFormat="1" applyFont="1" applyBorder="1" applyAlignment="1">
      <alignment wrapText="1"/>
    </xf>
    <xf numFmtId="168" fontId="22" fillId="0" borderId="32" xfId="0" applyNumberFormat="1" applyFont="1" applyBorder="1" applyAlignment="1">
      <alignment wrapText="1"/>
    </xf>
    <xf numFmtId="168" fontId="22" fillId="0" borderId="0" xfId="0" applyNumberFormat="1" applyFont="1" applyAlignment="1">
      <alignment wrapText="1"/>
    </xf>
    <xf numFmtId="169" fontId="22" fillId="0" borderId="0" xfId="0" applyNumberFormat="1" applyFont="1" applyAlignment="1">
      <alignment wrapText="1"/>
    </xf>
    <xf numFmtId="0" fontId="20" fillId="0" borderId="24" xfId="0" applyFont="1" applyBorder="1" applyAlignment="1">
      <alignment vertical="center" wrapText="1"/>
    </xf>
    <xf numFmtId="0" fontId="20" fillId="0" borderId="30" xfId="0" applyFont="1" applyBorder="1" applyAlignment="1">
      <alignment vertical="center" wrapText="1"/>
    </xf>
    <xf numFmtId="0" fontId="56" fillId="3" borderId="28" xfId="0" applyFont="1" applyFill="1" applyBorder="1" applyAlignment="1">
      <alignment horizontal="center" vertical="center"/>
    </xf>
    <xf numFmtId="166" fontId="56" fillId="0" borderId="43" xfId="0" applyNumberFormat="1" applyFont="1" applyBorder="1" applyAlignment="1">
      <alignment horizontal="center" vertical="center"/>
    </xf>
    <xf numFmtId="166" fontId="56" fillId="3" borderId="49" xfId="0" applyNumberFormat="1" applyFont="1" applyFill="1" applyBorder="1" applyAlignment="1">
      <alignment horizontal="center" vertical="center"/>
    </xf>
    <xf numFmtId="168" fontId="56" fillId="0" borderId="0" xfId="0" applyNumberFormat="1" applyFont="1" applyAlignment="1">
      <alignment horizontal="center" vertical="center"/>
    </xf>
    <xf numFmtId="166" fontId="56" fillId="0" borderId="30" xfId="0" applyNumberFormat="1" applyFont="1" applyBorder="1" applyAlignment="1">
      <alignment horizontal="center" vertical="center"/>
    </xf>
    <xf numFmtId="166" fontId="56" fillId="3" borderId="30" xfId="0" applyNumberFormat="1" applyFont="1" applyFill="1" applyBorder="1" applyAlignment="1">
      <alignment horizontal="center" vertical="center"/>
    </xf>
    <xf numFmtId="0" fontId="56" fillId="3" borderId="30" xfId="0" applyFont="1" applyFill="1" applyBorder="1" applyAlignment="1">
      <alignment horizontal="center" vertical="center"/>
    </xf>
    <xf numFmtId="166" fontId="56" fillId="0" borderId="0" xfId="0" applyNumberFormat="1" applyFont="1" applyAlignment="1">
      <alignment horizontal="center" vertical="center"/>
    </xf>
    <xf numFmtId="166" fontId="57" fillId="14" borderId="28" xfId="0" applyNumberFormat="1" applyFont="1" applyFill="1" applyBorder="1" applyAlignment="1">
      <alignment horizontal="center" vertical="center"/>
    </xf>
    <xf numFmtId="168" fontId="56" fillId="3" borderId="0" xfId="0" applyNumberFormat="1" applyFont="1" applyFill="1" applyAlignment="1">
      <alignment horizontal="center" vertical="center"/>
    </xf>
    <xf numFmtId="166" fontId="19" fillId="0" borderId="0" xfId="0" applyNumberFormat="1" applyFont="1"/>
    <xf numFmtId="168" fontId="19" fillId="0" borderId="0" xfId="0" applyNumberFormat="1" applyFont="1"/>
    <xf numFmtId="0" fontId="20" fillId="0" borderId="19" xfId="0" applyFont="1" applyBorder="1" applyAlignment="1">
      <alignment vertical="center" wrapText="1"/>
    </xf>
    <xf numFmtId="0" fontId="20" fillId="0" borderId="8" xfId="0" applyFont="1" applyBorder="1" applyAlignment="1">
      <alignment vertical="center" wrapText="1"/>
    </xf>
    <xf numFmtId="0" fontId="18" fillId="0" borderId="30" xfId="0" applyFont="1" applyBorder="1" applyAlignment="1">
      <alignment horizontal="center" vertical="center"/>
    </xf>
    <xf numFmtId="168" fontId="3" fillId="0" borderId="0" xfId="0" applyNumberFormat="1" applyFont="1" applyAlignment="1">
      <alignment vertical="center" wrapText="1"/>
    </xf>
    <xf numFmtId="0" fontId="10" fillId="6" borderId="45" xfId="0" applyFont="1" applyFill="1" applyBorder="1" applyAlignment="1">
      <alignment horizontal="center" vertical="center" wrapText="1"/>
    </xf>
    <xf numFmtId="0" fontId="10" fillId="6" borderId="50" xfId="0" applyFont="1" applyFill="1" applyBorder="1" applyAlignment="1">
      <alignment horizontal="center" vertical="center" wrapText="1"/>
    </xf>
    <xf numFmtId="0" fontId="10" fillId="6" borderId="29" xfId="0" applyFont="1" applyFill="1" applyBorder="1" applyAlignment="1">
      <alignment horizontal="center" vertical="center" wrapText="1"/>
    </xf>
    <xf numFmtId="0" fontId="20" fillId="0" borderId="11" xfId="0" applyFont="1" applyBorder="1" applyAlignment="1">
      <alignment horizontal="center" vertical="center"/>
    </xf>
    <xf numFmtId="0" fontId="12" fillId="16" borderId="11" xfId="0" applyFont="1" applyFill="1" applyBorder="1" applyAlignment="1">
      <alignment vertical="center" wrapText="1"/>
    </xf>
    <xf numFmtId="0" fontId="12" fillId="0" borderId="11" xfId="0" applyFont="1" applyBorder="1" applyAlignment="1">
      <alignment vertical="center" wrapText="1"/>
    </xf>
    <xf numFmtId="0" fontId="13" fillId="0" borderId="11" xfId="0" applyFont="1" applyBorder="1" applyAlignment="1">
      <alignment horizontal="center" vertical="center"/>
    </xf>
    <xf numFmtId="0" fontId="12" fillId="18" borderId="11" xfId="0" applyFont="1" applyFill="1" applyBorder="1" applyAlignment="1">
      <alignment vertical="center" wrapText="1"/>
    </xf>
    <xf numFmtId="0" fontId="12" fillId="13" borderId="11" xfId="0" applyFont="1" applyFill="1" applyBorder="1" applyAlignment="1">
      <alignment vertical="center" wrapText="1"/>
    </xf>
    <xf numFmtId="0" fontId="12" fillId="19" borderId="11" xfId="0" applyFont="1" applyFill="1" applyBorder="1" applyAlignment="1">
      <alignment vertical="center" wrapText="1"/>
    </xf>
    <xf numFmtId="0" fontId="12" fillId="20" borderId="11" xfId="0" applyFont="1" applyFill="1" applyBorder="1" applyAlignment="1">
      <alignment vertical="center" wrapText="1"/>
    </xf>
    <xf numFmtId="0" fontId="12" fillId="15" borderId="11" xfId="0" applyFont="1" applyFill="1" applyBorder="1" applyAlignment="1">
      <alignment vertical="center" wrapText="1"/>
    </xf>
    <xf numFmtId="0" fontId="12" fillId="21" borderId="11" xfId="0" applyFont="1" applyFill="1" applyBorder="1" applyAlignment="1">
      <alignment vertical="center" wrapText="1"/>
    </xf>
    <xf numFmtId="0" fontId="12" fillId="22" borderId="11" xfId="0" applyFont="1" applyFill="1" applyBorder="1" applyAlignment="1">
      <alignment vertical="center" wrapText="1"/>
    </xf>
    <xf numFmtId="0" fontId="12" fillId="23" borderId="11" xfId="0" applyFont="1" applyFill="1" applyBorder="1" applyAlignment="1">
      <alignment vertical="center" wrapText="1"/>
    </xf>
    <xf numFmtId="0" fontId="12" fillId="24" borderId="11" xfId="0" applyFont="1" applyFill="1" applyBorder="1" applyAlignment="1">
      <alignment vertical="center" wrapText="1"/>
    </xf>
    <xf numFmtId="0" fontId="12" fillId="25" borderId="11" xfId="0" applyFont="1" applyFill="1" applyBorder="1" applyAlignment="1">
      <alignment vertical="center" wrapText="1"/>
    </xf>
    <xf numFmtId="0" fontId="12" fillId="26" borderId="11" xfId="0" applyFont="1" applyFill="1" applyBorder="1" applyAlignment="1">
      <alignment vertical="center" wrapText="1"/>
    </xf>
    <xf numFmtId="0" fontId="13" fillId="3" borderId="11" xfId="0" applyFont="1" applyFill="1" applyBorder="1" applyAlignment="1">
      <alignment horizontal="center" vertical="center"/>
    </xf>
    <xf numFmtId="0" fontId="15" fillId="0" borderId="11" xfId="0" applyFont="1" applyBorder="1" applyAlignment="1">
      <alignment horizontal="center" vertical="center"/>
    </xf>
    <xf numFmtId="166" fontId="13" fillId="3" borderId="11" xfId="0" applyNumberFormat="1" applyFont="1" applyFill="1" applyBorder="1" applyAlignment="1">
      <alignment horizontal="center" vertical="center"/>
    </xf>
    <xf numFmtId="0" fontId="17" fillId="3" borderId="11" xfId="0" applyFont="1" applyFill="1" applyBorder="1" applyAlignment="1">
      <alignment horizontal="center" vertical="center"/>
    </xf>
    <xf numFmtId="168" fontId="13" fillId="0" borderId="11" xfId="0" applyNumberFormat="1" applyFont="1" applyBorder="1" applyAlignment="1">
      <alignment horizontal="center" vertical="center"/>
    </xf>
    <xf numFmtId="0" fontId="0" fillId="0" borderId="0" xfId="0" applyAlignment="1">
      <alignment vertical="center"/>
    </xf>
    <xf numFmtId="0" fontId="0" fillId="0" borderId="0" xfId="0" applyAlignment="1">
      <alignment horizontal="center" vertical="center"/>
    </xf>
    <xf numFmtId="166" fontId="0" fillId="0" borderId="0" xfId="0" applyNumberFormat="1"/>
    <xf numFmtId="166" fontId="17" fillId="0" borderId="11" xfId="0" applyNumberFormat="1" applyFont="1" applyBorder="1" applyAlignment="1">
      <alignment horizontal="center" vertical="center"/>
    </xf>
    <xf numFmtId="166" fontId="17" fillId="3" borderId="11" xfId="0" applyNumberFormat="1" applyFont="1" applyFill="1" applyBorder="1" applyAlignment="1">
      <alignment horizontal="center" vertical="center"/>
    </xf>
    <xf numFmtId="168" fontId="10" fillId="14" borderId="11" xfId="0" applyNumberFormat="1" applyFont="1" applyFill="1" applyBorder="1" applyAlignment="1">
      <alignment vertical="center" wrapText="1"/>
    </xf>
    <xf numFmtId="0" fontId="12" fillId="0" borderId="0" xfId="0" applyFont="1" applyAlignment="1">
      <alignment horizontal="center" vertical="center"/>
    </xf>
    <xf numFmtId="166" fontId="17" fillId="3" borderId="0" xfId="0" applyNumberFormat="1" applyFont="1" applyFill="1" applyAlignment="1">
      <alignment horizontal="center" vertical="center"/>
    </xf>
    <xf numFmtId="10" fontId="10" fillId="14" borderId="11" xfId="2" applyNumberFormat="1" applyFont="1" applyFill="1" applyBorder="1" applyAlignment="1">
      <alignment horizontal="center" vertical="center" wrapText="1"/>
    </xf>
    <xf numFmtId="174" fontId="8" fillId="0" borderId="13" xfId="0" applyNumberFormat="1" applyFont="1" applyBorder="1"/>
    <xf numFmtId="174" fontId="8" fillId="0" borderId="29" xfId="0" applyNumberFormat="1" applyFont="1" applyBorder="1"/>
    <xf numFmtId="174" fontId="8" fillId="0" borderId="39" xfId="0" applyNumberFormat="1" applyFont="1" applyBorder="1"/>
    <xf numFmtId="8" fontId="0" fillId="0" borderId="0" xfId="0" applyNumberForma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7" fillId="5" borderId="15"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14"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11" xfId="0" applyFont="1" applyFill="1" applyBorder="1" applyAlignment="1">
      <alignment horizontal="center" vertical="center" wrapText="1"/>
    </xf>
    <xf numFmtId="8" fontId="47" fillId="4" borderId="11" xfId="0" applyNumberFormat="1" applyFont="1" applyFill="1" applyBorder="1" applyAlignment="1">
      <alignment horizontal="center" vertical="center" wrapText="1"/>
    </xf>
    <xf numFmtId="8" fontId="5" fillId="4" borderId="11" xfId="0" applyNumberFormat="1"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2" xfId="0" applyFont="1" applyFill="1" applyBorder="1" applyAlignment="1">
      <alignment horizontal="center" vertical="center" wrapText="1"/>
    </xf>
    <xf numFmtId="8" fontId="5" fillId="4" borderId="12" xfId="0" applyNumberFormat="1" applyFont="1" applyFill="1" applyBorder="1" applyAlignment="1">
      <alignment horizontal="center" vertical="center" wrapText="1"/>
    </xf>
    <xf numFmtId="0" fontId="25" fillId="11" borderId="34" xfId="0" applyFont="1" applyFill="1" applyBorder="1" applyAlignment="1">
      <alignment horizontal="center"/>
    </xf>
    <xf numFmtId="0" fontId="25" fillId="11" borderId="0" xfId="0" applyFont="1" applyFill="1" applyAlignment="1">
      <alignment horizontal="center"/>
    </xf>
    <xf numFmtId="0" fontId="39" fillId="3" borderId="0" xfId="0" applyFont="1" applyFill="1" applyAlignment="1">
      <alignment horizontal="center" wrapText="1"/>
    </xf>
    <xf numFmtId="0" fontId="40" fillId="12" borderId="8" xfId="0" applyFont="1" applyFill="1" applyBorder="1" applyAlignment="1">
      <alignment horizontal="center" vertical="center" wrapText="1"/>
    </xf>
    <xf numFmtId="0" fontId="40" fillId="12" borderId="9" xfId="0" applyFont="1" applyFill="1" applyBorder="1" applyAlignment="1">
      <alignment horizontal="center" vertical="center" wrapText="1"/>
    </xf>
    <xf numFmtId="0" fontId="6" fillId="3" borderId="11" xfId="0" applyFont="1" applyFill="1" applyBorder="1" applyAlignment="1">
      <alignment horizontal="left" vertical="center" wrapText="1"/>
    </xf>
    <xf numFmtId="0" fontId="6" fillId="3" borderId="12" xfId="0" applyFont="1" applyFill="1" applyBorder="1" applyAlignment="1">
      <alignment horizontal="left" vertical="center" wrapText="1"/>
    </xf>
    <xf numFmtId="0" fontId="6" fillId="3" borderId="45" xfId="0" applyFont="1" applyFill="1" applyBorder="1" applyAlignment="1">
      <alignment horizontal="left" vertical="center" wrapText="1"/>
    </xf>
    <xf numFmtId="0" fontId="6" fillId="3" borderId="46" xfId="0" applyFont="1" applyFill="1" applyBorder="1" applyAlignment="1">
      <alignment horizontal="left" vertical="center" wrapText="1"/>
    </xf>
    <xf numFmtId="0" fontId="6" fillId="3" borderId="29"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2" xfId="0" applyFont="1" applyFill="1" applyBorder="1" applyAlignment="1">
      <alignment horizontal="left" vertical="center" wrapText="1"/>
    </xf>
    <xf numFmtId="0" fontId="42" fillId="3" borderId="0" xfId="0" applyFont="1" applyFill="1" applyAlignment="1">
      <alignment horizontal="left" vertical="top" wrapText="1"/>
    </xf>
    <xf numFmtId="0" fontId="5" fillId="3" borderId="11" xfId="0" applyFont="1" applyFill="1" applyBorder="1" applyAlignment="1">
      <alignment horizontal="left" vertical="top" wrapText="1"/>
    </xf>
    <xf numFmtId="0" fontId="5" fillId="3" borderId="12" xfId="0" applyFont="1" applyFill="1" applyBorder="1" applyAlignment="1">
      <alignment horizontal="left" vertical="top" wrapText="1"/>
    </xf>
    <xf numFmtId="0" fontId="6" fillId="3" borderId="37" xfId="0" applyFont="1" applyFill="1" applyBorder="1" applyAlignment="1">
      <alignment vertical="center" wrapText="1"/>
    </xf>
    <xf numFmtId="0" fontId="6" fillId="3" borderId="18" xfId="0" applyFont="1" applyFill="1" applyBorder="1" applyAlignment="1">
      <alignment vertical="center" wrapText="1"/>
    </xf>
    <xf numFmtId="0" fontId="5" fillId="3" borderId="35" xfId="0" applyFont="1" applyFill="1" applyBorder="1" applyAlignment="1">
      <alignment horizontal="center" vertical="center"/>
    </xf>
    <xf numFmtId="0" fontId="5" fillId="3" borderId="47" xfId="0" applyFont="1" applyFill="1" applyBorder="1" applyAlignment="1">
      <alignment horizontal="left" vertical="center" wrapText="1"/>
    </xf>
    <xf numFmtId="0" fontId="5" fillId="3" borderId="11" xfId="0" applyFont="1" applyFill="1" applyBorder="1" applyAlignment="1">
      <alignment vertical="center" wrapText="1"/>
    </xf>
    <xf numFmtId="0" fontId="18" fillId="3" borderId="24" xfId="0" applyFont="1" applyFill="1" applyBorder="1" applyAlignment="1">
      <alignment horizontal="center" vertical="center" wrapText="1"/>
    </xf>
    <xf numFmtId="0" fontId="18" fillId="3" borderId="34" xfId="0" applyFont="1" applyFill="1" applyBorder="1" applyAlignment="1">
      <alignment horizontal="center" vertical="center" wrapText="1"/>
    </xf>
    <xf numFmtId="0" fontId="18" fillId="3" borderId="26" xfId="0" applyFont="1" applyFill="1" applyBorder="1" applyAlignment="1">
      <alignment horizontal="center" vertical="center" wrapText="1"/>
    </xf>
    <xf numFmtId="0" fontId="19" fillId="3" borderId="0" xfId="0" applyFont="1" applyFill="1" applyAlignment="1">
      <alignment horizontal="center" vertical="center" wrapText="1"/>
    </xf>
    <xf numFmtId="0" fontId="31" fillId="9" borderId="19" xfId="0" applyFont="1" applyFill="1" applyBorder="1" applyAlignment="1">
      <alignment horizontal="center"/>
    </xf>
    <xf numFmtId="0" fontId="31" fillId="9" borderId="20" xfId="0" applyFont="1" applyFill="1" applyBorder="1" applyAlignment="1">
      <alignment horizontal="center"/>
    </xf>
    <xf numFmtId="0" fontId="31" fillId="9" borderId="21" xfId="0" applyFont="1" applyFill="1" applyBorder="1" applyAlignment="1">
      <alignment horizontal="center"/>
    </xf>
    <xf numFmtId="0" fontId="31" fillId="6" borderId="24" xfId="0" applyFont="1" applyFill="1" applyBorder="1" applyAlignment="1">
      <alignment horizontal="center" vertical="center"/>
    </xf>
    <xf numFmtId="0" fontId="31" fillId="6" borderId="32" xfId="0" applyFont="1" applyFill="1" applyBorder="1" applyAlignment="1">
      <alignment horizontal="center" vertical="center"/>
    </xf>
    <xf numFmtId="0" fontId="31" fillId="6" borderId="25" xfId="0" applyFont="1" applyFill="1" applyBorder="1" applyAlignment="1">
      <alignment horizontal="center" vertical="center"/>
    </xf>
    <xf numFmtId="0" fontId="28" fillId="0" borderId="47" xfId="0" applyFont="1" applyBorder="1" applyAlignment="1">
      <alignment horizontal="center" vertical="center"/>
    </xf>
    <xf numFmtId="0" fontId="28" fillId="0" borderId="48" xfId="0" applyFont="1" applyBorder="1" applyAlignment="1">
      <alignment horizontal="center" vertical="center"/>
    </xf>
    <xf numFmtId="0" fontId="28" fillId="0" borderId="44" xfId="0" applyFont="1" applyBorder="1" applyAlignment="1">
      <alignment horizontal="center" vertical="center"/>
    </xf>
    <xf numFmtId="0" fontId="25" fillId="11" borderId="19" xfId="0" applyFont="1" applyFill="1" applyBorder="1" applyAlignment="1">
      <alignment horizontal="center" vertical="center" wrapText="1"/>
    </xf>
    <xf numFmtId="0" fontId="25" fillId="11" borderId="20" xfId="0" applyFont="1" applyFill="1" applyBorder="1" applyAlignment="1">
      <alignment horizontal="center" vertical="center" wrapText="1"/>
    </xf>
    <xf numFmtId="0" fontId="25" fillId="11" borderId="21" xfId="0" applyFont="1" applyFill="1" applyBorder="1" applyAlignment="1">
      <alignment horizontal="center" vertical="center" wrapText="1"/>
    </xf>
    <xf numFmtId="0" fontId="26" fillId="12" borderId="19" xfId="0" applyFont="1" applyFill="1" applyBorder="1" applyAlignment="1">
      <alignment horizontal="center" vertical="center"/>
    </xf>
    <xf numFmtId="0" fontId="26" fillId="12" borderId="20" xfId="0" applyFont="1" applyFill="1" applyBorder="1" applyAlignment="1">
      <alignment horizontal="center" vertical="center"/>
    </xf>
    <xf numFmtId="0" fontId="26" fillId="12" borderId="21" xfId="0" applyFont="1" applyFill="1" applyBorder="1" applyAlignment="1">
      <alignment horizontal="center" vertical="center"/>
    </xf>
    <xf numFmtId="0" fontId="0" fillId="0" borderId="24" xfId="0" applyBorder="1" applyAlignment="1">
      <alignment horizontal="left" vertical="center" wrapText="1"/>
    </xf>
    <xf numFmtId="0" fontId="0" fillId="0" borderId="32" xfId="0" applyBorder="1" applyAlignment="1">
      <alignment horizontal="left" vertical="center" wrapText="1"/>
    </xf>
    <xf numFmtId="0" fontId="0" fillId="0" borderId="25" xfId="0" applyBorder="1" applyAlignment="1">
      <alignment horizontal="left" vertical="center" wrapText="1"/>
    </xf>
    <xf numFmtId="0" fontId="14" fillId="0" borderId="29" xfId="0" applyFont="1" applyBorder="1" applyAlignment="1" applyProtection="1">
      <alignment horizontal="center" vertical="center" wrapText="1"/>
      <protection hidden="1"/>
    </xf>
    <xf numFmtId="0" fontId="14" fillId="0" borderId="11" xfId="0" applyFont="1" applyBorder="1" applyAlignment="1" applyProtection="1">
      <alignment horizontal="center" vertical="center" wrapText="1"/>
      <protection hidden="1"/>
    </xf>
    <xf numFmtId="0" fontId="8" fillId="0" borderId="19" xfId="2" applyNumberFormat="1" applyFont="1" applyBorder="1" applyAlignment="1">
      <alignment horizontal="center"/>
    </xf>
    <xf numFmtId="0" fontId="8" fillId="0" borderId="21" xfId="2" applyNumberFormat="1" applyFont="1" applyBorder="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0" fontId="8" fillId="0" borderId="21" xfId="0" applyFont="1" applyBorder="1" applyAlignment="1">
      <alignment horizontal="center"/>
    </xf>
    <xf numFmtId="0" fontId="16" fillId="0" borderId="19" xfId="0" applyFont="1" applyBorder="1" applyAlignment="1">
      <alignment horizontal="left"/>
    </xf>
    <xf numFmtId="0" fontId="16" fillId="0" borderId="20" xfId="0" applyFont="1" applyBorder="1" applyAlignment="1">
      <alignment horizontal="left"/>
    </xf>
    <xf numFmtId="0" fontId="16" fillId="0" borderId="21" xfId="0" applyFont="1" applyBorder="1" applyAlignment="1">
      <alignment horizontal="left"/>
    </xf>
    <xf numFmtId="174" fontId="8" fillId="0" borderId="19" xfId="0" applyNumberFormat="1" applyFont="1" applyBorder="1" applyAlignment="1">
      <alignment horizontal="center"/>
    </xf>
    <xf numFmtId="174" fontId="8" fillId="0" borderId="21" xfId="0" applyNumberFormat="1" applyFont="1" applyBorder="1" applyAlignment="1">
      <alignment horizontal="center"/>
    </xf>
    <xf numFmtId="0" fontId="11" fillId="9" borderId="24" xfId="0" applyFont="1" applyFill="1" applyBorder="1" applyAlignment="1">
      <alignment horizontal="center"/>
    </xf>
    <xf numFmtId="0" fontId="11" fillId="9" borderId="32" xfId="0" applyFont="1" applyFill="1" applyBorder="1" applyAlignment="1">
      <alignment horizontal="center"/>
    </xf>
    <xf numFmtId="0" fontId="11" fillId="9" borderId="25" xfId="0" applyFont="1" applyFill="1" applyBorder="1" applyAlignment="1">
      <alignment horizontal="center"/>
    </xf>
    <xf numFmtId="0" fontId="11" fillId="9" borderId="24" xfId="0" applyFont="1" applyFill="1" applyBorder="1" applyAlignment="1">
      <alignment horizontal="center" wrapText="1"/>
    </xf>
    <xf numFmtId="0" fontId="11" fillId="9" borderId="32" xfId="0" applyFont="1" applyFill="1" applyBorder="1" applyAlignment="1">
      <alignment horizontal="center" wrapText="1"/>
    </xf>
    <xf numFmtId="0" fontId="11" fillId="9" borderId="25" xfId="0" applyFont="1" applyFill="1" applyBorder="1" applyAlignment="1">
      <alignment horizontal="center" wrapText="1"/>
    </xf>
    <xf numFmtId="167" fontId="8" fillId="0" borderId="19" xfId="0" applyNumberFormat="1" applyFont="1" applyBorder="1" applyAlignment="1">
      <alignment horizontal="center"/>
    </xf>
    <xf numFmtId="167" fontId="8" fillId="0" borderId="20" xfId="0" applyNumberFormat="1" applyFont="1" applyBorder="1" applyAlignment="1">
      <alignment horizontal="center"/>
    </xf>
    <xf numFmtId="167" fontId="8" fillId="0" borderId="21" xfId="0" applyNumberFormat="1" applyFont="1" applyBorder="1" applyAlignment="1">
      <alignment horizontal="center"/>
    </xf>
    <xf numFmtId="0" fontId="16" fillId="0" borderId="32" xfId="0" applyFont="1" applyBorder="1" applyAlignment="1">
      <alignment horizontal="center" wrapText="1"/>
    </xf>
    <xf numFmtId="0" fontId="16" fillId="0" borderId="0" xfId="0" applyFont="1" applyAlignment="1">
      <alignment horizontal="center" wrapText="1"/>
    </xf>
    <xf numFmtId="0" fontId="11" fillId="9" borderId="19" xfId="0" applyFont="1" applyFill="1" applyBorder="1" applyAlignment="1">
      <alignment horizontal="center"/>
    </xf>
    <xf numFmtId="0" fontId="11" fillId="9" borderId="20" xfId="0" applyFont="1" applyFill="1" applyBorder="1" applyAlignment="1">
      <alignment horizontal="center"/>
    </xf>
    <xf numFmtId="0" fontId="11" fillId="9" borderId="21" xfId="0" applyFont="1" applyFill="1" applyBorder="1" applyAlignment="1">
      <alignment horizontal="center"/>
    </xf>
    <xf numFmtId="0" fontId="16" fillId="0" borderId="19" xfId="0" applyFont="1" applyBorder="1" applyAlignment="1">
      <alignment horizontal="center" vertical="center"/>
    </xf>
    <xf numFmtId="0" fontId="16" fillId="0" borderId="21" xfId="0" applyFont="1" applyBorder="1" applyAlignment="1">
      <alignment horizontal="center" vertical="center"/>
    </xf>
    <xf numFmtId="0" fontId="16" fillId="0" borderId="20" xfId="0" applyFont="1" applyBorder="1" applyAlignment="1">
      <alignment horizontal="center" vertical="center"/>
    </xf>
    <xf numFmtId="0" fontId="23" fillId="10" borderId="19" xfId="0" applyFont="1" applyFill="1" applyBorder="1" applyAlignment="1" applyProtection="1">
      <alignment horizontal="center" vertical="center"/>
      <protection hidden="1"/>
    </xf>
    <xf numFmtId="0" fontId="23" fillId="10" borderId="20" xfId="0" applyFont="1" applyFill="1" applyBorder="1" applyAlignment="1" applyProtection="1">
      <alignment horizontal="center" vertical="center"/>
      <protection hidden="1"/>
    </xf>
    <xf numFmtId="0" fontId="23" fillId="10" borderId="21" xfId="0" applyFont="1" applyFill="1" applyBorder="1" applyAlignment="1" applyProtection="1">
      <alignment horizontal="center" vertical="center"/>
      <protection hidden="1"/>
    </xf>
    <xf numFmtId="0" fontId="16" fillId="9" borderId="19" xfId="0" applyFont="1" applyFill="1" applyBorder="1" applyAlignment="1">
      <alignment horizontal="center"/>
    </xf>
    <xf numFmtId="0" fontId="16" fillId="9" borderId="21" xfId="0" applyFont="1" applyFill="1" applyBorder="1" applyAlignment="1">
      <alignment horizontal="center"/>
    </xf>
    <xf numFmtId="0" fontId="8" fillId="0" borderId="32" xfId="0" applyFont="1" applyBorder="1" applyAlignment="1">
      <alignment horizontal="center"/>
    </xf>
    <xf numFmtId="10" fontId="8" fillId="0" borderId="19" xfId="0" applyNumberFormat="1" applyFont="1" applyBorder="1" applyAlignment="1">
      <alignment horizontal="center"/>
    </xf>
    <xf numFmtId="0" fontId="23" fillId="9" borderId="11" xfId="0" applyFont="1" applyFill="1" applyBorder="1" applyAlignment="1" applyProtection="1">
      <alignment horizontal="center" vertical="center" wrapText="1"/>
      <protection hidden="1"/>
    </xf>
    <xf numFmtId="10" fontId="8" fillId="0" borderId="24" xfId="0" applyNumberFormat="1" applyFont="1" applyBorder="1" applyAlignment="1">
      <alignment horizontal="center" vertical="center"/>
    </xf>
    <xf numFmtId="0" fontId="8" fillId="0" borderId="32" xfId="0"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33" xfId="0" applyFont="1" applyBorder="1" applyAlignment="1">
      <alignment horizontal="center" vertical="center"/>
    </xf>
    <xf numFmtId="0" fontId="8" fillId="0" borderId="27" xfId="0" applyFont="1" applyBorder="1" applyAlignment="1">
      <alignment horizontal="center" vertical="center"/>
    </xf>
    <xf numFmtId="0" fontId="16" fillId="15" borderId="19" xfId="0" applyFont="1" applyFill="1" applyBorder="1" applyAlignment="1">
      <alignment horizontal="center" vertical="center"/>
    </xf>
    <xf numFmtId="0" fontId="7" fillId="15" borderId="20" xfId="0" applyFont="1" applyFill="1" applyBorder="1" applyAlignment="1">
      <alignment horizontal="center" vertical="center"/>
    </xf>
    <xf numFmtId="0" fontId="7" fillId="15" borderId="21" xfId="0" applyFont="1" applyFill="1" applyBorder="1" applyAlignment="1">
      <alignment horizontal="center" vertical="center"/>
    </xf>
    <xf numFmtId="0" fontId="1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1" fillId="9" borderId="19" xfId="0" applyFont="1" applyFill="1" applyBorder="1" applyAlignment="1">
      <alignment horizontal="center" vertical="center" wrapText="1"/>
    </xf>
    <xf numFmtId="0" fontId="11" fillId="9" borderId="20" xfId="0" applyFont="1" applyFill="1" applyBorder="1" applyAlignment="1">
      <alignment horizontal="center" vertical="center" wrapText="1"/>
    </xf>
    <xf numFmtId="0" fontId="11" fillId="9" borderId="21" xfId="0" applyFont="1" applyFill="1" applyBorder="1" applyAlignment="1">
      <alignment horizontal="center" vertical="center" wrapText="1"/>
    </xf>
    <xf numFmtId="0" fontId="16" fillId="0" borderId="19" xfId="0" applyFont="1" applyBorder="1" applyAlignment="1">
      <alignment horizontal="left" vertical="center"/>
    </xf>
    <xf numFmtId="0" fontId="16" fillId="0" borderId="20" xfId="0" applyFont="1" applyBorder="1" applyAlignment="1">
      <alignment horizontal="left" vertical="center"/>
    </xf>
    <xf numFmtId="0" fontId="16" fillId="0" borderId="21" xfId="0" applyFont="1" applyBorder="1" applyAlignment="1">
      <alignment horizontal="left" vertical="center"/>
    </xf>
    <xf numFmtId="167" fontId="8" fillId="0" borderId="19" xfId="0" applyNumberFormat="1" applyFont="1" applyBorder="1" applyAlignment="1">
      <alignment horizontal="center" vertical="center"/>
    </xf>
    <xf numFmtId="167" fontId="8" fillId="0" borderId="21" xfId="0" applyNumberFormat="1" applyFont="1" applyBorder="1" applyAlignment="1">
      <alignment horizontal="center" vertical="center"/>
    </xf>
    <xf numFmtId="0" fontId="16" fillId="0" borderId="19" xfId="0" applyFont="1" applyBorder="1" applyAlignment="1">
      <alignment vertical="center" wrapText="1"/>
    </xf>
    <xf numFmtId="0" fontId="16" fillId="0" borderId="20" xfId="0" applyFont="1" applyBorder="1" applyAlignment="1">
      <alignment vertical="center" wrapText="1"/>
    </xf>
    <xf numFmtId="0" fontId="16" fillId="0" borderId="21" xfId="0" applyFont="1" applyBorder="1" applyAlignment="1">
      <alignment vertical="center" wrapText="1"/>
    </xf>
    <xf numFmtId="0" fontId="16" fillId="0" borderId="19" xfId="0" applyFont="1" applyBorder="1" applyAlignment="1">
      <alignment horizontal="left" wrapText="1"/>
    </xf>
    <xf numFmtId="0" fontId="16" fillId="0" borderId="20" xfId="0" applyFont="1" applyBorder="1" applyAlignment="1">
      <alignment horizontal="left" wrapText="1"/>
    </xf>
    <xf numFmtId="0" fontId="16" fillId="0" borderId="21" xfId="0" applyFont="1" applyBorder="1" applyAlignment="1">
      <alignment horizontal="left" wrapText="1"/>
    </xf>
    <xf numFmtId="0" fontId="11" fillId="9" borderId="19" xfId="0" applyFont="1" applyFill="1" applyBorder="1" applyAlignment="1">
      <alignment horizontal="center" wrapText="1"/>
    </xf>
    <xf numFmtId="0" fontId="11" fillId="9" borderId="20" xfId="0" applyFont="1" applyFill="1" applyBorder="1" applyAlignment="1">
      <alignment horizontal="center" wrapText="1"/>
    </xf>
    <xf numFmtId="0" fontId="11" fillId="9" borderId="21" xfId="0" applyFont="1" applyFill="1" applyBorder="1" applyAlignment="1">
      <alignment horizontal="center" wrapText="1"/>
    </xf>
    <xf numFmtId="0" fontId="8" fillId="0" borderId="0" xfId="0" applyFont="1" applyAlignment="1">
      <alignment horizontal="center"/>
    </xf>
    <xf numFmtId="0" fontId="16" fillId="0" borderId="19" xfId="0" applyFont="1" applyBorder="1" applyAlignment="1">
      <alignment horizontal="center" wrapText="1"/>
    </xf>
    <xf numFmtId="0" fontId="16" fillId="0" borderId="20" xfId="0" applyFont="1" applyBorder="1" applyAlignment="1">
      <alignment horizontal="center" wrapText="1"/>
    </xf>
    <xf numFmtId="0" fontId="16" fillId="0" borderId="21" xfId="0" applyFont="1" applyBorder="1" applyAlignment="1">
      <alignment horizontal="center" wrapText="1"/>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15" borderId="20" xfId="0" applyFont="1" applyFill="1" applyBorder="1" applyAlignment="1">
      <alignment horizontal="center" vertical="center"/>
    </xf>
    <xf numFmtId="0" fontId="16" fillId="15" borderId="21" xfId="0" applyFont="1" applyFill="1" applyBorder="1" applyAlignment="1">
      <alignment horizontal="center" vertical="center"/>
    </xf>
    <xf numFmtId="0" fontId="16" fillId="9" borderId="24" xfId="0" applyFont="1" applyFill="1" applyBorder="1" applyAlignment="1">
      <alignment horizontal="center"/>
    </xf>
    <xf numFmtId="0" fontId="16" fillId="9" borderId="25" xfId="0" applyFont="1" applyFill="1" applyBorder="1" applyAlignment="1">
      <alignment horizontal="center"/>
    </xf>
    <xf numFmtId="0" fontId="0" fillId="0" borderId="33" xfId="0" applyBorder="1" applyAlignment="1">
      <alignment horizontal="center"/>
    </xf>
    <xf numFmtId="168" fontId="3" fillId="28" borderId="47" xfId="0" applyNumberFormat="1" applyFont="1" applyFill="1" applyBorder="1" applyAlignment="1">
      <alignment horizontal="center" vertical="center" wrapText="1"/>
    </xf>
    <xf numFmtId="168" fontId="3" fillId="28" borderId="48" xfId="0" applyNumberFormat="1" applyFont="1" applyFill="1" applyBorder="1" applyAlignment="1">
      <alignment horizontal="center" vertical="center" wrapText="1"/>
    </xf>
    <xf numFmtId="168" fontId="3" fillId="28" borderId="44" xfId="0" applyNumberFormat="1" applyFont="1" applyFill="1" applyBorder="1" applyAlignment="1">
      <alignment horizontal="center" vertical="center" wrapText="1"/>
    </xf>
    <xf numFmtId="0" fontId="11" fillId="7" borderId="11" xfId="0" applyFont="1" applyFill="1" applyBorder="1" applyAlignment="1">
      <alignment horizontal="center" vertical="center" wrapText="1"/>
    </xf>
    <xf numFmtId="166" fontId="18" fillId="9" borderId="11" xfId="0" applyNumberFormat="1" applyFont="1" applyFill="1" applyBorder="1" applyAlignment="1">
      <alignment horizontal="center" vertical="center"/>
    </xf>
    <xf numFmtId="0" fontId="18" fillId="7" borderId="11" xfId="0" applyFont="1" applyFill="1" applyBorder="1" applyAlignment="1">
      <alignment horizontal="center" vertical="center"/>
    </xf>
    <xf numFmtId="0" fontId="15" fillId="0" borderId="11" xfId="0" applyFont="1" applyBorder="1" applyAlignment="1">
      <alignment horizontal="center" vertical="center"/>
    </xf>
    <xf numFmtId="0" fontId="15" fillId="15" borderId="11" xfId="0" applyFont="1" applyFill="1" applyBorder="1" applyAlignment="1">
      <alignment horizontal="center" vertical="center"/>
    </xf>
    <xf numFmtId="168" fontId="10" fillId="14" borderId="45" xfId="0" applyNumberFormat="1" applyFont="1" applyFill="1" applyBorder="1" applyAlignment="1">
      <alignment horizontal="center" vertical="center" wrapText="1"/>
    </xf>
    <xf numFmtId="168" fontId="10" fillId="14" borderId="29" xfId="0" applyNumberFormat="1" applyFont="1" applyFill="1" applyBorder="1" applyAlignment="1">
      <alignment horizontal="center" vertical="center" wrapText="1"/>
    </xf>
    <xf numFmtId="168" fontId="3" fillId="13" borderId="47" xfId="0" applyNumberFormat="1" applyFont="1" applyFill="1" applyBorder="1" applyAlignment="1">
      <alignment horizontal="center" vertical="center" wrapText="1"/>
    </xf>
    <xf numFmtId="168" fontId="3" fillId="13" borderId="48" xfId="0" applyNumberFormat="1" applyFont="1" applyFill="1" applyBorder="1" applyAlignment="1">
      <alignment horizontal="center" vertical="center" wrapText="1"/>
    </xf>
    <xf numFmtId="168" fontId="3" fillId="13" borderId="44" xfId="0" applyNumberFormat="1" applyFont="1" applyFill="1" applyBorder="1" applyAlignment="1">
      <alignment horizontal="center" vertical="center" wrapText="1"/>
    </xf>
    <xf numFmtId="0" fontId="15" fillId="2" borderId="34" xfId="0" applyFont="1" applyFill="1" applyBorder="1" applyAlignment="1">
      <alignment horizontal="center" vertical="center"/>
    </xf>
    <xf numFmtId="0" fontId="15" fillId="2" borderId="0" xfId="0" applyFont="1" applyFill="1" applyAlignment="1">
      <alignment horizontal="center" vertical="center"/>
    </xf>
    <xf numFmtId="0" fontId="11" fillId="0" borderId="34" xfId="0" applyFont="1" applyBorder="1" applyAlignment="1">
      <alignment horizontal="center" vertical="center" wrapText="1"/>
    </xf>
    <xf numFmtId="0" fontId="11" fillId="0" borderId="0" xfId="0" applyFont="1" applyAlignment="1">
      <alignment horizontal="center" vertical="center" wrapText="1"/>
    </xf>
    <xf numFmtId="168" fontId="3" fillId="0" borderId="47" xfId="0" applyNumberFormat="1" applyFont="1" applyBorder="1" applyAlignment="1">
      <alignment horizontal="center" vertical="center" wrapText="1"/>
    </xf>
    <xf numFmtId="168" fontId="3" fillId="0" borderId="48" xfId="0" applyNumberFormat="1" applyFont="1" applyBorder="1" applyAlignment="1">
      <alignment horizontal="center" vertical="center" wrapText="1"/>
    </xf>
    <xf numFmtId="168" fontId="3" fillId="0" borderId="44" xfId="0" applyNumberFormat="1" applyFont="1" applyBorder="1" applyAlignment="1">
      <alignment horizontal="center" vertical="center" wrapText="1"/>
    </xf>
    <xf numFmtId="168" fontId="3" fillId="27" borderId="47" xfId="0" applyNumberFormat="1" applyFont="1" applyFill="1" applyBorder="1" applyAlignment="1">
      <alignment horizontal="center" vertical="center" wrapText="1"/>
    </xf>
    <xf numFmtId="168" fontId="3" fillId="27" borderId="48" xfId="0" applyNumberFormat="1" applyFont="1" applyFill="1" applyBorder="1" applyAlignment="1">
      <alignment horizontal="center" vertical="center" wrapText="1"/>
    </xf>
    <xf numFmtId="168" fontId="3" fillId="27" borderId="44" xfId="0" applyNumberFormat="1" applyFont="1" applyFill="1" applyBorder="1" applyAlignment="1">
      <alignment horizontal="center" vertical="center" wrapText="1"/>
    </xf>
    <xf numFmtId="0" fontId="0" fillId="0" borderId="51" xfId="0" applyBorder="1" applyAlignment="1">
      <alignment horizontal="center" vertical="center"/>
    </xf>
    <xf numFmtId="168" fontId="10" fillId="14" borderId="11" xfId="0" applyNumberFormat="1" applyFont="1" applyFill="1" applyBorder="1" applyAlignment="1">
      <alignment horizontal="center" vertical="center" wrapText="1"/>
    </xf>
    <xf numFmtId="0" fontId="11" fillId="0" borderId="11" xfId="0" applyFont="1" applyBorder="1" applyAlignment="1">
      <alignment horizontal="center" vertical="center" wrapText="1"/>
    </xf>
    <xf numFmtId="168" fontId="10" fillId="14" borderId="50" xfId="0" applyNumberFormat="1" applyFont="1" applyFill="1" applyBorder="1" applyAlignment="1">
      <alignment horizontal="center" vertical="center" wrapText="1"/>
    </xf>
    <xf numFmtId="0" fontId="15" fillId="2" borderId="19" xfId="0" applyFont="1" applyFill="1" applyBorder="1" applyAlignment="1">
      <alignment horizontal="center" vertical="center"/>
    </xf>
    <xf numFmtId="0" fontId="15" fillId="2" borderId="20" xfId="0" applyFont="1" applyFill="1" applyBorder="1" applyAlignment="1">
      <alignment horizontal="center" vertical="center"/>
    </xf>
    <xf numFmtId="0" fontId="15" fillId="2" borderId="21" xfId="0" applyFont="1" applyFill="1" applyBorder="1" applyAlignment="1">
      <alignment horizontal="center" vertical="center"/>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3" fillId="0" borderId="0" xfId="0" applyFont="1" applyAlignment="1">
      <alignment horizontal="left" wrapText="1"/>
    </xf>
    <xf numFmtId="0" fontId="10" fillId="6" borderId="22" xfId="0" applyFont="1" applyFill="1" applyBorder="1" applyAlignment="1">
      <alignment horizontal="center" vertical="center" wrapText="1"/>
    </xf>
    <xf numFmtId="0" fontId="10" fillId="6" borderId="23" xfId="0" applyFont="1" applyFill="1" applyBorder="1" applyAlignment="1">
      <alignment horizontal="center" vertical="center" wrapText="1"/>
    </xf>
    <xf numFmtId="0" fontId="10" fillId="6" borderId="28" xfId="0" applyFont="1" applyFill="1" applyBorder="1" applyAlignment="1">
      <alignment horizontal="center" vertical="center" wrapText="1"/>
    </xf>
    <xf numFmtId="0" fontId="15" fillId="15" borderId="19" xfId="0" applyFont="1" applyFill="1" applyBorder="1" applyAlignment="1">
      <alignment horizontal="center" vertical="center"/>
    </xf>
    <xf numFmtId="0" fontId="15" fillId="15" borderId="20" xfId="0" applyFont="1" applyFill="1" applyBorder="1" applyAlignment="1">
      <alignment horizontal="center" vertical="center"/>
    </xf>
    <xf numFmtId="0" fontId="15" fillId="15" borderId="21" xfId="0" applyFont="1" applyFill="1" applyBorder="1" applyAlignment="1">
      <alignment horizontal="center" vertical="center"/>
    </xf>
    <xf numFmtId="168" fontId="3" fillId="14" borderId="1" xfId="0" applyNumberFormat="1" applyFont="1" applyFill="1" applyBorder="1" applyAlignment="1">
      <alignment horizontal="center" vertical="center" wrapText="1"/>
    </xf>
    <xf numFmtId="168" fontId="3" fillId="14" borderId="3" xfId="0" applyNumberFormat="1" applyFont="1" applyFill="1" applyBorder="1" applyAlignment="1">
      <alignment horizontal="center" vertical="center" wrapText="1"/>
    </xf>
    <xf numFmtId="168" fontId="15" fillId="15" borderId="19" xfId="0" applyNumberFormat="1" applyFont="1" applyFill="1" applyBorder="1" applyAlignment="1">
      <alignment horizontal="center" vertical="center" wrapText="1"/>
    </xf>
    <xf numFmtId="168" fontId="15" fillId="15" borderId="20" xfId="0" applyNumberFormat="1" applyFont="1" applyFill="1" applyBorder="1" applyAlignment="1">
      <alignment horizontal="center" vertical="center" wrapText="1"/>
    </xf>
    <xf numFmtId="168" fontId="15" fillId="15" borderId="21" xfId="0" applyNumberFormat="1" applyFont="1" applyFill="1" applyBorder="1" applyAlignment="1">
      <alignment horizontal="center" vertical="center" wrapText="1"/>
    </xf>
    <xf numFmtId="168" fontId="3" fillId="0" borderId="4" xfId="0" applyNumberFormat="1" applyFont="1" applyBorder="1" applyAlignment="1">
      <alignment horizontal="center" vertical="center" wrapText="1"/>
    </xf>
    <xf numFmtId="168" fontId="3" fillId="0" borderId="5" xfId="0" applyNumberFormat="1" applyFont="1" applyBorder="1" applyAlignment="1">
      <alignment horizontal="center" vertical="center" wrapText="1"/>
    </xf>
    <xf numFmtId="168" fontId="3" fillId="0" borderId="6" xfId="0" applyNumberFormat="1" applyFont="1" applyBorder="1" applyAlignment="1">
      <alignment horizontal="center" vertical="center" wrapText="1"/>
    </xf>
    <xf numFmtId="168" fontId="45" fillId="0" borderId="4" xfId="0" applyNumberFormat="1" applyFont="1" applyBorder="1" applyAlignment="1">
      <alignment horizontal="center" vertical="center" wrapText="1"/>
    </xf>
    <xf numFmtId="0" fontId="11" fillId="7" borderId="19" xfId="0" applyFont="1" applyFill="1" applyBorder="1" applyAlignment="1">
      <alignment horizontal="center" vertical="center" wrapText="1"/>
    </xf>
    <xf numFmtId="0" fontId="11" fillId="7" borderId="20" xfId="0" applyFont="1" applyFill="1" applyBorder="1" applyAlignment="1">
      <alignment horizontal="center" vertical="center" wrapText="1"/>
    </xf>
    <xf numFmtId="0" fontId="11" fillId="7" borderId="21" xfId="0" applyFont="1" applyFill="1" applyBorder="1" applyAlignment="1">
      <alignment horizontal="center" vertical="center" wrapText="1"/>
    </xf>
    <xf numFmtId="166" fontId="3" fillId="9" borderId="19" xfId="0" applyNumberFormat="1" applyFont="1" applyFill="1" applyBorder="1" applyAlignment="1">
      <alignment horizontal="center" vertical="center"/>
    </xf>
    <xf numFmtId="166" fontId="3" fillId="9" borderId="20" xfId="0" applyNumberFormat="1" applyFont="1" applyFill="1" applyBorder="1" applyAlignment="1">
      <alignment horizontal="center" vertical="center"/>
    </xf>
    <xf numFmtId="166" fontId="3" fillId="9" borderId="21" xfId="0" applyNumberFormat="1" applyFont="1" applyFill="1" applyBorder="1" applyAlignment="1">
      <alignment horizontal="center" vertical="center"/>
    </xf>
    <xf numFmtId="0" fontId="3" fillId="7" borderId="19" xfId="0" applyFont="1" applyFill="1" applyBorder="1" applyAlignment="1">
      <alignment horizontal="center" vertical="center"/>
    </xf>
    <xf numFmtId="0" fontId="3" fillId="7" borderId="20" xfId="0" applyFont="1" applyFill="1" applyBorder="1" applyAlignment="1">
      <alignment horizontal="center" vertical="center"/>
    </xf>
    <xf numFmtId="0" fontId="3" fillId="7" borderId="21"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3" fontId="16" fillId="17" borderId="11" xfId="8" applyNumberFormat="1" applyFont="1" applyFill="1" applyBorder="1" applyAlignment="1" applyProtection="1">
      <alignment horizontal="center" vertical="center" wrapText="1"/>
      <protection locked="0"/>
    </xf>
    <xf numFmtId="3" fontId="16" fillId="0" borderId="11" xfId="8" applyNumberFormat="1" applyFont="1" applyBorder="1" applyAlignment="1" applyProtection="1">
      <alignment horizontal="center" vertical="center" wrapText="1"/>
      <protection locked="0"/>
    </xf>
    <xf numFmtId="0" fontId="16" fillId="14" borderId="11" xfId="5" applyFont="1" applyFill="1" applyBorder="1" applyAlignment="1">
      <alignment horizontal="center" vertical="center"/>
    </xf>
    <xf numFmtId="0" fontId="16" fillId="0" borderId="11" xfId="5" applyFont="1" applyBorder="1" applyAlignment="1">
      <alignment horizontal="center" vertical="center"/>
    </xf>
    <xf numFmtId="3" fontId="16" fillId="0" borderId="47" xfId="8" applyNumberFormat="1" applyFont="1" applyBorder="1" applyAlignment="1" applyProtection="1">
      <alignment horizontal="center" vertical="center" wrapText="1"/>
      <protection locked="0"/>
    </xf>
    <xf numFmtId="3" fontId="16" fillId="0" borderId="48" xfId="8" applyNumberFormat="1" applyFont="1" applyBorder="1" applyAlignment="1" applyProtection="1">
      <alignment horizontal="center" vertical="center" wrapText="1"/>
      <protection locked="0"/>
    </xf>
    <xf numFmtId="3" fontId="16" fillId="0" borderId="44" xfId="8" applyNumberFormat="1" applyFont="1" applyBorder="1" applyAlignment="1" applyProtection="1">
      <alignment horizontal="center" vertical="center" wrapText="1"/>
      <protection locked="0"/>
    </xf>
    <xf numFmtId="0" fontId="13" fillId="0" borderId="11" xfId="8" applyFont="1" applyBorder="1" applyAlignment="1" applyProtection="1">
      <alignment horizontal="center" vertical="justify"/>
      <protection locked="0"/>
    </xf>
    <xf numFmtId="0" fontId="18" fillId="0" borderId="19" xfId="0" applyFont="1" applyBorder="1" applyAlignment="1">
      <alignment horizontal="center" vertical="center"/>
    </xf>
    <xf numFmtId="0" fontId="18" fillId="0" borderId="20" xfId="0" applyFont="1" applyBorder="1" applyAlignment="1">
      <alignment horizontal="center" vertical="center"/>
    </xf>
    <xf numFmtId="0" fontId="18" fillId="0" borderId="21" xfId="0" applyFont="1" applyBorder="1" applyAlignment="1">
      <alignment horizontal="center" vertical="center"/>
    </xf>
    <xf numFmtId="0" fontId="15" fillId="16" borderId="19" xfId="0" applyFont="1" applyFill="1" applyBorder="1" applyAlignment="1">
      <alignment horizontal="center" vertical="center"/>
    </xf>
    <xf numFmtId="0" fontId="15" fillId="16" borderId="20" xfId="0" applyFont="1" applyFill="1" applyBorder="1" applyAlignment="1">
      <alignment horizontal="center" vertical="center"/>
    </xf>
    <xf numFmtId="0" fontId="15" fillId="16" borderId="21" xfId="0" applyFont="1" applyFill="1" applyBorder="1" applyAlignment="1">
      <alignment horizontal="center" vertical="center"/>
    </xf>
    <xf numFmtId="0" fontId="3" fillId="0" borderId="47" xfId="0" applyFont="1" applyBorder="1" applyAlignment="1">
      <alignment horizontal="justify" vertical="center" wrapText="1"/>
    </xf>
    <xf numFmtId="0" fontId="3" fillId="0" borderId="48" xfId="0" applyFont="1" applyBorder="1" applyAlignment="1">
      <alignment horizontal="justify" vertical="center" wrapText="1"/>
    </xf>
    <xf numFmtId="0" fontId="3" fillId="0" borderId="44" xfId="0" applyFont="1" applyBorder="1" applyAlignment="1">
      <alignment horizontal="justify" vertical="center" wrapText="1"/>
    </xf>
    <xf numFmtId="0" fontId="17" fillId="0" borderId="47" xfId="0" applyFont="1" applyBorder="1" applyAlignment="1">
      <alignment horizontal="left" vertical="center" wrapText="1"/>
    </xf>
    <xf numFmtId="0" fontId="17" fillId="0" borderId="48" xfId="0" applyFont="1" applyBorder="1" applyAlignment="1">
      <alignment horizontal="left" vertical="center"/>
    </xf>
    <xf numFmtId="0" fontId="17" fillId="0" borderId="44" xfId="0" applyFont="1" applyBorder="1" applyAlignment="1">
      <alignment horizontal="left" vertical="center"/>
    </xf>
    <xf numFmtId="0" fontId="10" fillId="0" borderId="47" xfId="8" applyFont="1" applyBorder="1" applyAlignment="1" applyProtection="1">
      <alignment horizontal="left" vertical="center" wrapText="1"/>
      <protection locked="0"/>
    </xf>
    <xf numFmtId="0" fontId="12" fillId="0" borderId="48" xfId="8" applyFont="1" applyBorder="1" applyAlignment="1" applyProtection="1">
      <alignment horizontal="left" vertical="center" wrapText="1"/>
      <protection locked="0"/>
    </xf>
    <xf numFmtId="0" fontId="12" fillId="0" borderId="44" xfId="8" applyFont="1" applyBorder="1" applyAlignment="1" applyProtection="1">
      <alignment horizontal="left" vertical="center" wrapText="1"/>
      <protection locked="0"/>
    </xf>
    <xf numFmtId="0" fontId="17" fillId="0" borderId="11" xfId="8" applyFont="1" applyBorder="1" applyAlignment="1" applyProtection="1">
      <alignment horizontal="center" vertical="center" wrapText="1"/>
      <protection locked="0"/>
    </xf>
    <xf numFmtId="0" fontId="13" fillId="0" borderId="45" xfId="8" applyFont="1" applyBorder="1" applyAlignment="1" applyProtection="1">
      <alignment horizontal="center" vertical="center" wrapText="1"/>
      <protection locked="0"/>
    </xf>
    <xf numFmtId="0" fontId="13" fillId="0" borderId="11" xfId="8" applyFont="1" applyBorder="1" applyAlignment="1" applyProtection="1">
      <alignment horizontal="left" vertical="justify"/>
      <protection locked="0"/>
    </xf>
    <xf numFmtId="0" fontId="17" fillId="0" borderId="11" xfId="8" applyFont="1" applyBorder="1" applyAlignment="1" applyProtection="1">
      <alignment horizontal="center" vertical="center"/>
      <protection locked="0"/>
    </xf>
    <xf numFmtId="0" fontId="13" fillId="0" borderId="45" xfId="8" applyFont="1" applyBorder="1" applyAlignment="1" applyProtection="1">
      <alignment horizontal="center" vertical="center"/>
      <protection locked="0"/>
    </xf>
    <xf numFmtId="0" fontId="18" fillId="7" borderId="19" xfId="0" applyFont="1" applyFill="1" applyBorder="1" applyAlignment="1">
      <alignment horizontal="center" vertical="center"/>
    </xf>
    <xf numFmtId="0" fontId="18" fillId="7" borderId="20" xfId="0" applyFont="1" applyFill="1" applyBorder="1" applyAlignment="1">
      <alignment horizontal="center" vertical="center"/>
    </xf>
    <xf numFmtId="0" fontId="18" fillId="7" borderId="21" xfId="0" applyFont="1" applyFill="1" applyBorder="1" applyAlignment="1">
      <alignment horizontal="center" vertical="center"/>
    </xf>
    <xf numFmtId="0" fontId="53" fillId="0" borderId="33" xfId="0" applyFont="1" applyBorder="1" applyAlignment="1">
      <alignment horizontal="center" vertical="center"/>
    </xf>
    <xf numFmtId="0" fontId="22" fillId="6" borderId="22" xfId="0" applyFont="1" applyFill="1" applyBorder="1" applyAlignment="1">
      <alignment horizontal="center" vertical="center" wrapText="1"/>
    </xf>
    <xf numFmtId="0" fontId="22" fillId="6" borderId="23" xfId="0" applyFont="1" applyFill="1" applyBorder="1" applyAlignment="1">
      <alignment horizontal="center" vertical="center" wrapText="1"/>
    </xf>
    <xf numFmtId="0" fontId="22" fillId="6" borderId="28" xfId="0" applyFont="1" applyFill="1" applyBorder="1" applyAlignment="1">
      <alignment horizontal="center" vertical="center" wrapText="1"/>
    </xf>
    <xf numFmtId="168" fontId="18" fillId="16" borderId="19" xfId="0" applyNumberFormat="1" applyFont="1" applyFill="1" applyBorder="1" applyAlignment="1">
      <alignment horizontal="center" vertical="center" wrapText="1"/>
    </xf>
    <xf numFmtId="168" fontId="18" fillId="16" borderId="20" xfId="0" applyNumberFormat="1" applyFont="1" applyFill="1" applyBorder="1" applyAlignment="1">
      <alignment horizontal="center" vertical="center" wrapText="1"/>
    </xf>
    <xf numFmtId="168" fontId="18" fillId="16" borderId="21" xfId="0" applyNumberFormat="1" applyFont="1" applyFill="1" applyBorder="1" applyAlignment="1">
      <alignment horizontal="center" vertical="center" wrapText="1"/>
    </xf>
    <xf numFmtId="168" fontId="18" fillId="0" borderId="4" xfId="0" applyNumberFormat="1" applyFont="1" applyBorder="1" applyAlignment="1">
      <alignment horizontal="center" vertical="center" wrapText="1"/>
    </xf>
    <xf numFmtId="168" fontId="18" fillId="0" borderId="5" xfId="0" applyNumberFormat="1" applyFont="1" applyBorder="1" applyAlignment="1">
      <alignment horizontal="center" vertical="center" wrapText="1"/>
    </xf>
    <xf numFmtId="168" fontId="18" fillId="0" borderId="6" xfId="0" applyNumberFormat="1" applyFont="1" applyBorder="1" applyAlignment="1">
      <alignment horizontal="center" vertical="center" wrapText="1"/>
    </xf>
    <xf numFmtId="168" fontId="18" fillId="14" borderId="1" xfId="0" applyNumberFormat="1" applyFont="1" applyFill="1" applyBorder="1" applyAlignment="1">
      <alignment horizontal="center" vertical="center" wrapText="1"/>
    </xf>
    <xf numFmtId="168" fontId="18" fillId="14" borderId="3" xfId="0" applyNumberFormat="1" applyFont="1" applyFill="1" applyBorder="1" applyAlignment="1">
      <alignment horizontal="center" vertical="center" wrapText="1"/>
    </xf>
    <xf numFmtId="0" fontId="22" fillId="7" borderId="19" xfId="0" applyFont="1" applyFill="1" applyBorder="1" applyAlignment="1">
      <alignment horizontal="center" vertical="center" wrapText="1"/>
    </xf>
    <xf numFmtId="0" fontId="22" fillId="7" borderId="20" xfId="0" applyFont="1" applyFill="1" applyBorder="1" applyAlignment="1">
      <alignment horizontal="center" vertical="center" wrapText="1"/>
    </xf>
    <xf numFmtId="0" fontId="22" fillId="7" borderId="21" xfId="0" applyFont="1" applyFill="1" applyBorder="1" applyAlignment="1">
      <alignment horizontal="center" vertical="center" wrapText="1"/>
    </xf>
    <xf numFmtId="166" fontId="18" fillId="9" borderId="19" xfId="0" applyNumberFormat="1" applyFont="1" applyFill="1" applyBorder="1" applyAlignment="1">
      <alignment horizontal="center" vertical="center"/>
    </xf>
    <xf numFmtId="166" fontId="18" fillId="9" borderId="20" xfId="0" applyNumberFormat="1" applyFont="1" applyFill="1" applyBorder="1" applyAlignment="1">
      <alignment horizontal="center" vertical="center"/>
    </xf>
    <xf numFmtId="166" fontId="18" fillId="9" borderId="21" xfId="0" applyNumberFormat="1" applyFont="1" applyFill="1" applyBorder="1" applyAlignment="1">
      <alignment horizontal="center" vertical="center"/>
    </xf>
  </cellXfs>
  <cellStyles count="9">
    <cellStyle name="Hipervínculo" xfId="3" builtinId="8"/>
    <cellStyle name="Moneda" xfId="1" builtinId="4"/>
    <cellStyle name="Moneda 2" xfId="4" xr:uid="{00000000-0005-0000-0000-000031000000}"/>
    <cellStyle name="Moneda 3" xfId="6" xr:uid="{9B8B0D7C-FB5F-4FDE-8E9C-8DD7B93DBB74}"/>
    <cellStyle name="Normal" xfId="0" builtinId="0"/>
    <cellStyle name="Normal 2" xfId="5" xr:uid="{00000000-0005-0000-0000-000032000000}"/>
    <cellStyle name="Normal 5 16" xfId="8" xr:uid="{34513EA2-03B6-48D6-812A-6B0F38EBC377}"/>
    <cellStyle name="Porcentaje" xfId="2" builtinId="5"/>
    <cellStyle name="Porcentaje 2" xfId="7" xr:uid="{8628E992-5501-4017-BD14-D40884462C8F}"/>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695324</xdr:colOff>
      <xdr:row>1</xdr:row>
      <xdr:rowOff>28575</xdr:rowOff>
    </xdr:from>
    <xdr:to>
      <xdr:col>1</xdr:col>
      <xdr:colOff>1314449</xdr:colOff>
      <xdr:row>1</xdr:row>
      <xdr:rowOff>452600</xdr:rowOff>
    </xdr:to>
    <xdr:pic>
      <xdr:nvPicPr>
        <xdr:cNvPr id="3" name="Imagen 20" descr="LogoHorizontal">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42900" y="238125"/>
          <a:ext cx="952500" cy="423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xdr:colOff>
      <xdr:row>1</xdr:row>
      <xdr:rowOff>34172</xdr:rowOff>
    </xdr:from>
    <xdr:to>
      <xdr:col>2</xdr:col>
      <xdr:colOff>1190626</xdr:colOff>
      <xdr:row>2</xdr:row>
      <xdr:rowOff>1</xdr:rowOff>
    </xdr:to>
    <xdr:pic>
      <xdr:nvPicPr>
        <xdr:cNvPr id="4" name="Imagen 20" descr="LogoHorizontal">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342900" y="243205"/>
          <a:ext cx="2143125" cy="423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47624</xdr:colOff>
      <xdr:row>1</xdr:row>
      <xdr:rowOff>28575</xdr:rowOff>
    </xdr:from>
    <xdr:to>
      <xdr:col>1</xdr:col>
      <xdr:colOff>867828</xdr:colOff>
      <xdr:row>1</xdr:row>
      <xdr:rowOff>695325</xdr:rowOff>
    </xdr:to>
    <xdr:pic>
      <xdr:nvPicPr>
        <xdr:cNvPr id="3" name="Imagen 20" descr="LogoHorizontal">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6990" y="352425"/>
          <a:ext cx="2582545"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390525</xdr:colOff>
      <xdr:row>2</xdr:row>
      <xdr:rowOff>295275</xdr:rowOff>
    </xdr:from>
    <xdr:to>
      <xdr:col>1</xdr:col>
      <xdr:colOff>2647950</xdr:colOff>
      <xdr:row>2</xdr:row>
      <xdr:rowOff>1271012</xdr:rowOff>
    </xdr:to>
    <xdr:pic>
      <xdr:nvPicPr>
        <xdr:cNvPr id="2" name="Imagen 20" descr="LogoHorizontal">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666750" y="485775"/>
          <a:ext cx="2257425" cy="975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371475</xdr:colOff>
      <xdr:row>2</xdr:row>
      <xdr:rowOff>190500</xdr:rowOff>
    </xdr:from>
    <xdr:to>
      <xdr:col>0</xdr:col>
      <xdr:colOff>2628900</xdr:colOff>
      <xdr:row>2</xdr:row>
      <xdr:rowOff>1166237</xdr:rowOff>
    </xdr:to>
    <xdr:pic>
      <xdr:nvPicPr>
        <xdr:cNvPr id="2" name="Imagen 20" descr="LogoHorizontal">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381000"/>
          <a:ext cx="2257425" cy="975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371475</xdr:colOff>
      <xdr:row>2</xdr:row>
      <xdr:rowOff>190500</xdr:rowOff>
    </xdr:from>
    <xdr:to>
      <xdr:col>0</xdr:col>
      <xdr:colOff>2628900</xdr:colOff>
      <xdr:row>2</xdr:row>
      <xdr:rowOff>1166237</xdr:rowOff>
    </xdr:to>
    <xdr:pic>
      <xdr:nvPicPr>
        <xdr:cNvPr id="2" name="Imagen 20" descr="LogoHorizontal">
          <a:extLst>
            <a:ext uri="{FF2B5EF4-FFF2-40B4-BE49-F238E27FC236}">
              <a16:creationId xmlns:a16="http://schemas.microsoft.com/office/drawing/2014/main" id="{AA234A5C-A5A4-49DB-B8AE-F4D2E6DF70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857250"/>
          <a:ext cx="2076450" cy="975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371475</xdr:colOff>
      <xdr:row>2</xdr:row>
      <xdr:rowOff>190500</xdr:rowOff>
    </xdr:from>
    <xdr:to>
      <xdr:col>1</xdr:col>
      <xdr:colOff>2628900</xdr:colOff>
      <xdr:row>2</xdr:row>
      <xdr:rowOff>1166237</xdr:rowOff>
    </xdr:to>
    <xdr:pic>
      <xdr:nvPicPr>
        <xdr:cNvPr id="2" name="Imagen 20" descr="LogoHorizontal">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381000"/>
          <a:ext cx="2257425" cy="975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653143</xdr:colOff>
      <xdr:row>2</xdr:row>
      <xdr:rowOff>68036</xdr:rowOff>
    </xdr:from>
    <xdr:to>
      <xdr:col>1</xdr:col>
      <xdr:colOff>2517321</xdr:colOff>
      <xdr:row>2</xdr:row>
      <xdr:rowOff>874167</xdr:rowOff>
    </xdr:to>
    <xdr:pic>
      <xdr:nvPicPr>
        <xdr:cNvPr id="2" name="Imagen 1">
          <a:extLst>
            <a:ext uri="{FF2B5EF4-FFF2-40B4-BE49-F238E27FC236}">
              <a16:creationId xmlns:a16="http://schemas.microsoft.com/office/drawing/2014/main" id="{E7501D72-BC32-4402-8479-8C0F73BE1AAB}"/>
            </a:ext>
          </a:extLst>
        </xdr:cNvPr>
        <xdr:cNvPicPr>
          <a:picLocks noChangeAspect="1"/>
        </xdr:cNvPicPr>
      </xdr:nvPicPr>
      <xdr:blipFill>
        <a:blip xmlns:r="http://schemas.openxmlformats.org/officeDocument/2006/relationships" r:embed="rId1"/>
        <a:stretch>
          <a:fillRect/>
        </a:stretch>
      </xdr:blipFill>
      <xdr:spPr>
        <a:xfrm>
          <a:off x="1386568" y="744311"/>
          <a:ext cx="1864178" cy="80613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653143</xdr:colOff>
      <xdr:row>2</xdr:row>
      <xdr:rowOff>68036</xdr:rowOff>
    </xdr:from>
    <xdr:to>
      <xdr:col>1</xdr:col>
      <xdr:colOff>2517321</xdr:colOff>
      <xdr:row>2</xdr:row>
      <xdr:rowOff>874167</xdr:rowOff>
    </xdr:to>
    <xdr:pic>
      <xdr:nvPicPr>
        <xdr:cNvPr id="2" name="Imagen 1">
          <a:extLst>
            <a:ext uri="{FF2B5EF4-FFF2-40B4-BE49-F238E27FC236}">
              <a16:creationId xmlns:a16="http://schemas.microsoft.com/office/drawing/2014/main" id="{120FE522-49BA-428C-B4B8-CC244A1E116A}"/>
            </a:ext>
          </a:extLst>
        </xdr:cNvPr>
        <xdr:cNvPicPr>
          <a:picLocks noChangeAspect="1"/>
        </xdr:cNvPicPr>
      </xdr:nvPicPr>
      <xdr:blipFill>
        <a:blip xmlns:r="http://schemas.openxmlformats.org/officeDocument/2006/relationships" r:embed="rId1"/>
        <a:stretch>
          <a:fillRect/>
        </a:stretch>
      </xdr:blipFill>
      <xdr:spPr>
        <a:xfrm>
          <a:off x="1386568" y="744311"/>
          <a:ext cx="1864178" cy="80613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151750</xdr:colOff>
      <xdr:row>1</xdr:row>
      <xdr:rowOff>407212</xdr:rowOff>
    </xdr:from>
    <xdr:to>
      <xdr:col>1</xdr:col>
      <xdr:colOff>1015999</xdr:colOff>
      <xdr:row>1</xdr:row>
      <xdr:rowOff>1021026</xdr:rowOff>
    </xdr:to>
    <xdr:pic>
      <xdr:nvPicPr>
        <xdr:cNvPr id="3" name="Picture 1">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05750" y="745879"/>
          <a:ext cx="864249" cy="6138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s://www.contratos.gov.co/consultas/detalleProceso.do?numConstancia=18-9-449535"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omercial2@horusseguridad.com"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ut.edu.co/" TargetMode="External"/><Relationship Id="rId2" Type="http://schemas.openxmlformats.org/officeDocument/2006/relationships/hyperlink" Target="http://www.ut.edu.co/" TargetMode="External"/><Relationship Id="rId1" Type="http://schemas.openxmlformats.org/officeDocument/2006/relationships/hyperlink" Target="http://www.ut.edu.co/" TargetMode="Externa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sqref="A1:G1"/>
    </sheetView>
  </sheetViews>
  <sheetFormatPr baseColWidth="10" defaultColWidth="11" defaultRowHeight="15"/>
  <cols>
    <col min="1" max="1" width="7.7109375" customWidth="1"/>
    <col min="2" max="2" width="21.140625" customWidth="1"/>
    <col min="3" max="3" width="15.85546875" customWidth="1"/>
  </cols>
  <sheetData>
    <row r="1" spans="1:7" ht="22.5">
      <c r="A1" s="337" t="s">
        <v>0</v>
      </c>
      <c r="B1" s="338"/>
      <c r="C1" s="338"/>
      <c r="D1" s="338"/>
      <c r="E1" s="338"/>
      <c r="F1" s="338"/>
      <c r="G1" s="338"/>
    </row>
    <row r="2" spans="1:7" ht="18.75">
      <c r="A2" s="114"/>
      <c r="B2" s="114"/>
    </row>
    <row r="3" spans="1:7" ht="41.25" customHeight="1">
      <c r="A3" s="339" t="s">
        <v>1</v>
      </c>
      <c r="B3" s="339"/>
      <c r="C3" s="339"/>
      <c r="D3" s="339"/>
      <c r="E3" s="339"/>
      <c r="F3" s="339"/>
      <c r="G3" s="339"/>
    </row>
    <row r="4" spans="1:7">
      <c r="A4" s="86"/>
      <c r="B4" s="86"/>
      <c r="C4" s="86"/>
      <c r="D4" s="86"/>
      <c r="E4" s="86"/>
      <c r="F4" s="86"/>
      <c r="G4" s="86"/>
    </row>
    <row r="5" spans="1:7" ht="16.5">
      <c r="A5" s="115" t="s">
        <v>2</v>
      </c>
      <c r="B5" s="340" t="s">
        <v>3</v>
      </c>
      <c r="C5" s="340"/>
      <c r="D5" s="340"/>
      <c r="E5" s="340"/>
      <c r="F5" s="340"/>
      <c r="G5" s="341"/>
    </row>
    <row r="6" spans="1:7" ht="48" customHeight="1">
      <c r="A6" s="116">
        <v>1</v>
      </c>
      <c r="B6" s="117" t="s">
        <v>4</v>
      </c>
      <c r="C6" s="342" t="s">
        <v>5</v>
      </c>
      <c r="D6" s="342"/>
      <c r="E6" s="342"/>
      <c r="F6" s="342"/>
      <c r="G6" s="343"/>
    </row>
    <row r="7" spans="1:7" ht="16.5">
      <c r="A7" s="116">
        <v>2</v>
      </c>
      <c r="B7" s="117" t="s">
        <v>6</v>
      </c>
      <c r="C7" s="342" t="s">
        <v>7</v>
      </c>
      <c r="D7" s="342"/>
      <c r="E7" s="342"/>
      <c r="F7" s="342"/>
      <c r="G7" s="343"/>
    </row>
    <row r="8" spans="1:7" ht="33">
      <c r="A8" s="116">
        <v>3</v>
      </c>
      <c r="B8" s="117" t="s">
        <v>8</v>
      </c>
      <c r="C8" s="344" t="s">
        <v>9</v>
      </c>
      <c r="D8" s="344"/>
      <c r="E8" s="344"/>
      <c r="F8" s="344"/>
      <c r="G8" s="345"/>
    </row>
    <row r="9" spans="1:7">
      <c r="A9" s="357">
        <v>4</v>
      </c>
      <c r="B9" s="358" t="s">
        <v>10</v>
      </c>
      <c r="C9" s="360" t="s">
        <v>11</v>
      </c>
      <c r="D9" s="118"/>
      <c r="E9" s="119"/>
      <c r="F9" s="119"/>
      <c r="G9" s="120"/>
    </row>
    <row r="10" spans="1:7">
      <c r="A10" s="357"/>
      <c r="B10" s="358"/>
      <c r="C10" s="361"/>
      <c r="D10" s="363"/>
      <c r="E10" s="121"/>
      <c r="F10" s="121"/>
      <c r="G10" s="122"/>
    </row>
    <row r="11" spans="1:7">
      <c r="A11" s="357"/>
      <c r="B11" s="358"/>
      <c r="C11" s="361"/>
      <c r="D11" s="363"/>
      <c r="E11" s="121"/>
      <c r="F11" s="121"/>
      <c r="G11" s="122"/>
    </row>
    <row r="12" spans="1:7">
      <c r="A12" s="357"/>
      <c r="B12" s="358"/>
      <c r="C12" s="361"/>
      <c r="D12" s="123"/>
      <c r="E12" s="123"/>
      <c r="F12" s="123"/>
      <c r="G12" s="124"/>
    </row>
    <row r="13" spans="1:7">
      <c r="A13" s="357"/>
      <c r="B13" s="358"/>
      <c r="C13" s="362"/>
      <c r="D13" s="125"/>
      <c r="E13" s="125"/>
      <c r="F13" s="125"/>
      <c r="G13" s="126"/>
    </row>
    <row r="14" spans="1:7" ht="33">
      <c r="A14" s="357">
        <v>5</v>
      </c>
      <c r="B14" s="359" t="s">
        <v>12</v>
      </c>
      <c r="C14" s="127" t="s">
        <v>13</v>
      </c>
      <c r="D14" s="346"/>
      <c r="E14" s="346"/>
      <c r="F14" s="346"/>
      <c r="G14" s="347"/>
    </row>
    <row r="15" spans="1:7" ht="50.25" customHeight="1">
      <c r="A15" s="357"/>
      <c r="B15" s="359"/>
      <c r="C15" s="117" t="s">
        <v>14</v>
      </c>
      <c r="D15" s="342" t="s">
        <v>15</v>
      </c>
      <c r="E15" s="342"/>
      <c r="F15" s="342"/>
      <c r="G15" s="343"/>
    </row>
    <row r="16" spans="1:7" ht="16.5">
      <c r="A16" s="357"/>
      <c r="B16" s="359"/>
      <c r="C16" s="350" t="s">
        <v>16</v>
      </c>
      <c r="D16" s="348" t="s">
        <v>17</v>
      </c>
      <c r="E16" s="348"/>
      <c r="F16" s="348"/>
      <c r="G16" s="349"/>
    </row>
    <row r="17" spans="1:7" ht="16.5">
      <c r="A17" s="357"/>
      <c r="B17" s="359"/>
      <c r="C17" s="350"/>
      <c r="D17" s="350"/>
      <c r="E17" s="350"/>
      <c r="F17" s="350"/>
      <c r="G17" s="351"/>
    </row>
    <row r="18" spans="1:7" ht="16.5">
      <c r="A18" s="357"/>
      <c r="B18" s="359"/>
      <c r="C18" s="350"/>
      <c r="D18" s="353"/>
      <c r="E18" s="353"/>
      <c r="F18" s="353"/>
      <c r="G18" s="354"/>
    </row>
    <row r="19" spans="1:7" ht="49.5">
      <c r="A19" s="116">
        <v>6</v>
      </c>
      <c r="B19" s="117" t="s">
        <v>18</v>
      </c>
      <c r="C19" s="128" t="s">
        <v>19</v>
      </c>
      <c r="D19" s="128"/>
      <c r="E19" s="128" t="s">
        <v>20</v>
      </c>
      <c r="F19" s="128" t="s">
        <v>21</v>
      </c>
      <c r="G19" s="129" t="s">
        <v>22</v>
      </c>
    </row>
    <row r="20" spans="1:7" ht="49.5">
      <c r="A20" s="130">
        <v>7</v>
      </c>
      <c r="B20" s="131" t="s">
        <v>23</v>
      </c>
      <c r="C20" s="355" t="s">
        <v>24</v>
      </c>
      <c r="D20" s="355"/>
      <c r="E20" s="355"/>
      <c r="F20" s="355"/>
      <c r="G20" s="356"/>
    </row>
    <row r="21" spans="1:7" ht="17.25">
      <c r="A21" s="132" t="s">
        <v>25</v>
      </c>
      <c r="B21" s="121"/>
      <c r="C21" s="121"/>
      <c r="D21" s="121"/>
      <c r="E21" s="121"/>
      <c r="F21" s="121"/>
      <c r="G21" s="121"/>
    </row>
    <row r="22" spans="1:7">
      <c r="A22" s="352" t="s">
        <v>26</v>
      </c>
      <c r="B22" s="352"/>
      <c r="C22" s="352"/>
      <c r="D22" s="352"/>
      <c r="E22" s="352"/>
      <c r="F22" s="352"/>
      <c r="G22" s="352"/>
    </row>
    <row r="23" spans="1:7" ht="46.5" customHeight="1">
      <c r="A23" s="352"/>
      <c r="B23" s="352"/>
      <c r="C23" s="352"/>
      <c r="D23" s="352"/>
      <c r="E23" s="352"/>
      <c r="F23" s="352"/>
      <c r="G23" s="352"/>
    </row>
    <row r="24" spans="1:7" ht="17.25">
      <c r="A24" s="133" t="s">
        <v>27</v>
      </c>
      <c r="B24" s="121"/>
      <c r="C24" s="121"/>
      <c r="D24" s="121"/>
      <c r="E24" s="121"/>
      <c r="F24" s="121"/>
      <c r="G24" s="121"/>
    </row>
    <row r="25" spans="1:7">
      <c r="A25" s="121"/>
      <c r="B25" s="121"/>
      <c r="C25" s="121"/>
      <c r="D25" s="121"/>
      <c r="E25" s="121"/>
      <c r="F25" s="121"/>
      <c r="G25" s="121"/>
    </row>
    <row r="26" spans="1:7" ht="17.25">
      <c r="A26" s="132" t="s">
        <v>28</v>
      </c>
      <c r="B26" s="121"/>
      <c r="C26" s="121"/>
      <c r="D26" s="121"/>
      <c r="E26" s="121"/>
      <c r="F26" s="121"/>
      <c r="G26" s="121"/>
    </row>
    <row r="27" spans="1:7" ht="15.75">
      <c r="A27" s="134" t="s">
        <v>29</v>
      </c>
      <c r="B27" s="121"/>
      <c r="C27" s="121"/>
      <c r="D27" s="121"/>
      <c r="E27" s="121"/>
      <c r="F27" s="121"/>
      <c r="G27" s="121"/>
    </row>
    <row r="28" spans="1:7" ht="15.75">
      <c r="A28" s="134" t="s">
        <v>30</v>
      </c>
      <c r="B28" s="121"/>
      <c r="C28" s="121"/>
      <c r="D28" s="121"/>
      <c r="E28" s="121"/>
      <c r="F28" s="121"/>
      <c r="G28" s="121"/>
    </row>
  </sheetData>
  <mergeCells count="20">
    <mergeCell ref="A22:G23"/>
    <mergeCell ref="D18:G18"/>
    <mergeCell ref="C20:G20"/>
    <mergeCell ref="A9:A13"/>
    <mergeCell ref="A14:A18"/>
    <mergeCell ref="B9:B13"/>
    <mergeCell ref="B14:B18"/>
    <mergeCell ref="C9:C13"/>
    <mergeCell ref="C16:C18"/>
    <mergeCell ref="D10:D11"/>
    <mergeCell ref="C8:G8"/>
    <mergeCell ref="D14:G14"/>
    <mergeCell ref="D15:G15"/>
    <mergeCell ref="D16:G16"/>
    <mergeCell ref="D17:G17"/>
    <mergeCell ref="A1:G1"/>
    <mergeCell ref="A3:G3"/>
    <mergeCell ref="B5:G5"/>
    <mergeCell ref="C6:G6"/>
    <mergeCell ref="C7:G7"/>
  </mergeCells>
  <pageMargins left="0.7" right="0.7" top="0.75" bottom="0.75" header="0.3" footer="0.3"/>
  <pageSetup orientation="portrait"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3"/>
  <sheetViews>
    <sheetView workbookViewId="0"/>
  </sheetViews>
  <sheetFormatPr baseColWidth="10" defaultColWidth="11" defaultRowHeight="15"/>
  <cols>
    <col min="1" max="1" width="11.140625" customWidth="1"/>
    <col min="2" max="2" width="11.85546875" customWidth="1"/>
    <col min="3" max="3" width="20.5703125" customWidth="1"/>
    <col min="4" max="4" width="27.140625" customWidth="1"/>
    <col min="5" max="6" width="17" customWidth="1"/>
    <col min="7" max="7" width="14.5703125" customWidth="1"/>
    <col min="8" max="8" width="11.5703125" customWidth="1"/>
    <col min="9" max="9" width="13.7109375" customWidth="1"/>
    <col min="10" max="10" width="16.42578125" customWidth="1"/>
    <col min="11" max="11" width="15.5703125" customWidth="1"/>
    <col min="12" max="13" width="10.85546875" customWidth="1"/>
    <col min="14" max="14" width="40.85546875" customWidth="1"/>
    <col min="15" max="16" width="26" customWidth="1"/>
    <col min="17" max="17" width="9.5703125" customWidth="1"/>
    <col min="18" max="18" width="10" customWidth="1"/>
    <col min="19" max="19" width="6.7109375" customWidth="1"/>
    <col min="20" max="20" width="9.85546875" customWidth="1"/>
    <col min="21" max="24" width="11.140625" customWidth="1"/>
    <col min="25" max="25" width="14.42578125" customWidth="1"/>
    <col min="26" max="27" width="10.85546875" customWidth="1"/>
    <col min="28" max="28" width="20.28515625" customWidth="1"/>
    <col min="29" max="29" width="13.140625" style="97" customWidth="1"/>
    <col min="30" max="30" width="34.7109375" customWidth="1"/>
  </cols>
  <sheetData>
    <row r="1" spans="1:35" s="95" customFormat="1" ht="45" customHeight="1">
      <c r="A1" s="95" t="s">
        <v>31</v>
      </c>
      <c r="B1" s="95" t="s">
        <v>32</v>
      </c>
      <c r="C1" s="95" t="s">
        <v>33</v>
      </c>
      <c r="D1" s="95" t="s">
        <v>34</v>
      </c>
      <c r="E1" s="95" t="s">
        <v>35</v>
      </c>
      <c r="F1" s="95" t="s">
        <v>36</v>
      </c>
      <c r="G1" s="95" t="s">
        <v>37</v>
      </c>
      <c r="H1" s="98" t="s">
        <v>38</v>
      </c>
      <c r="I1" s="95" t="s">
        <v>39</v>
      </c>
      <c r="J1" s="95" t="s">
        <v>40</v>
      </c>
      <c r="K1" s="95" t="s">
        <v>41</v>
      </c>
      <c r="L1" s="95" t="s">
        <v>42</v>
      </c>
      <c r="M1" s="95" t="s">
        <v>43</v>
      </c>
      <c r="N1" s="95" t="s">
        <v>7</v>
      </c>
      <c r="O1" s="95" t="s">
        <v>44</v>
      </c>
      <c r="P1" s="95" t="s">
        <v>6</v>
      </c>
      <c r="Q1" s="95" t="s">
        <v>45</v>
      </c>
      <c r="R1" s="95" t="s">
        <v>46</v>
      </c>
      <c r="S1" s="95" t="s">
        <v>47</v>
      </c>
      <c r="T1" s="95" t="s">
        <v>48</v>
      </c>
      <c r="U1" s="95" t="s">
        <v>49</v>
      </c>
      <c r="V1" s="95" t="s">
        <v>50</v>
      </c>
      <c r="W1" s="95" t="s">
        <v>51</v>
      </c>
      <c r="X1" s="95" t="s">
        <v>52</v>
      </c>
      <c r="Y1" s="95" t="s">
        <v>53</v>
      </c>
      <c r="Z1" s="95" t="s">
        <v>54</v>
      </c>
      <c r="AA1" s="95" t="s">
        <v>47</v>
      </c>
      <c r="AB1" s="95" t="s">
        <v>55</v>
      </c>
      <c r="AC1" s="109" t="s">
        <v>56</v>
      </c>
      <c r="AD1" s="95" t="s">
        <v>57</v>
      </c>
      <c r="AF1" s="95" t="s">
        <v>58</v>
      </c>
      <c r="AG1" s="95" t="s">
        <v>59</v>
      </c>
      <c r="AH1" s="95" t="s">
        <v>60</v>
      </c>
      <c r="AI1" s="95" t="s">
        <v>61</v>
      </c>
    </row>
    <row r="2" spans="1:35" s="96" customFormat="1" ht="300">
      <c r="A2" s="99">
        <v>200</v>
      </c>
      <c r="B2" s="100">
        <v>44764</v>
      </c>
      <c r="C2" s="101" t="e">
        <f>+AB2</f>
        <v>#REF!</v>
      </c>
      <c r="D2" s="99" t="s">
        <v>62</v>
      </c>
      <c r="E2" s="99" t="s">
        <v>63</v>
      </c>
      <c r="F2" s="99" t="s">
        <v>64</v>
      </c>
      <c r="G2" s="99"/>
      <c r="H2" s="99"/>
      <c r="I2" s="99" t="s">
        <v>65</v>
      </c>
      <c r="J2" s="99" t="s">
        <v>66</v>
      </c>
      <c r="K2" s="102" t="s">
        <v>67</v>
      </c>
      <c r="L2" s="102"/>
      <c r="M2" s="102"/>
      <c r="N2" s="99" t="s">
        <v>68</v>
      </c>
      <c r="O2" s="103" t="s">
        <v>69</v>
      </c>
      <c r="P2" s="99" t="s">
        <v>70</v>
      </c>
      <c r="Q2" s="99">
        <v>99.7</v>
      </c>
      <c r="R2" s="99">
        <v>105.36</v>
      </c>
      <c r="S2" s="99"/>
      <c r="T2" s="105" t="s">
        <v>71</v>
      </c>
      <c r="U2" s="103" t="s">
        <v>72</v>
      </c>
      <c r="V2" s="106" t="s">
        <v>73</v>
      </c>
      <c r="W2" s="107" t="s">
        <v>74</v>
      </c>
      <c r="X2" s="108" t="s">
        <v>75</v>
      </c>
      <c r="Y2" s="110" t="str">
        <f>+O3</f>
        <v>01 de diciembre de 2020</v>
      </c>
      <c r="Z2" s="110" t="s">
        <v>76</v>
      </c>
      <c r="AA2" s="99"/>
      <c r="AB2" s="111" t="e">
        <f>#REF!</f>
        <v>#REF!</v>
      </c>
      <c r="AC2" s="112" t="s">
        <v>77</v>
      </c>
      <c r="AD2" s="112" t="s">
        <v>78</v>
      </c>
      <c r="AE2" s="112" t="s">
        <v>79</v>
      </c>
      <c r="AF2" s="113"/>
    </row>
    <row r="3" spans="1:35" ht="15.75">
      <c r="O3" s="104" t="s">
        <v>80</v>
      </c>
    </row>
  </sheetData>
  <hyperlinks>
    <hyperlink ref="W2" r:id="rId1" xr:uid="{00000000-0004-0000-0100-000000000000}"/>
  </hyperlinks>
  <pageMargins left="0.7" right="0.7" top="0.75" bottom="0.75" header="0.3" footer="0.3"/>
  <pageSetup orientation="portrait"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H8"/>
  <sheetViews>
    <sheetView workbookViewId="0"/>
  </sheetViews>
  <sheetFormatPr baseColWidth="10" defaultColWidth="11" defaultRowHeight="15"/>
  <cols>
    <col min="1" max="1" width="5.140625" customWidth="1"/>
    <col min="2" max="2" width="14.28515625" customWidth="1"/>
    <col min="3" max="3" width="32.28515625" customWidth="1"/>
    <col min="4" max="4" width="22" customWidth="1"/>
    <col min="5" max="5" width="46" customWidth="1"/>
    <col min="7" max="7" width="14.140625" style="92" customWidth="1"/>
    <col min="8" max="8" width="11.42578125" style="92"/>
  </cols>
  <sheetData>
    <row r="1" spans="2:5" s="91" customFormat="1" ht="15.75">
      <c r="B1" s="364" t="s">
        <v>0</v>
      </c>
      <c r="C1" s="365"/>
      <c r="D1" s="365"/>
      <c r="E1" s="366"/>
    </row>
    <row r="2" spans="2:5" s="91" customFormat="1" ht="36" customHeight="1"/>
    <row r="3" spans="2:5" s="91" customFormat="1" ht="14.25"/>
    <row r="4" spans="2:5" s="91" customFormat="1" ht="15.75">
      <c r="B4" s="367" t="s">
        <v>81</v>
      </c>
      <c r="C4" s="368"/>
      <c r="D4" s="368"/>
      <c r="E4" s="369"/>
    </row>
    <row r="5" spans="2:5" s="91" customFormat="1" ht="14.25" customHeight="1">
      <c r="B5" s="93" t="s">
        <v>82</v>
      </c>
      <c r="C5" s="93" t="s">
        <v>83</v>
      </c>
      <c r="D5" s="93" t="s">
        <v>84</v>
      </c>
      <c r="E5" s="93" t="s">
        <v>85</v>
      </c>
    </row>
    <row r="6" spans="2:5" s="91" customFormat="1" ht="32.25" customHeight="1">
      <c r="B6" s="93">
        <v>1</v>
      </c>
      <c r="C6" s="93" t="str">
        <f>+GENERAL!K2</f>
        <v>COSEQUIN LTDA</v>
      </c>
      <c r="D6" s="93">
        <v>4343584</v>
      </c>
      <c r="E6" s="93" t="s">
        <v>86</v>
      </c>
    </row>
    <row r="7" spans="2:5" s="91" customFormat="1" ht="32.25" customHeight="1">
      <c r="B7" s="93">
        <v>2</v>
      </c>
      <c r="C7" s="93" t="str">
        <f>+GENERAL!J2</f>
        <v>SEGURIDAD HORUS LTDA</v>
      </c>
      <c r="D7" s="93">
        <v>6311500</v>
      </c>
      <c r="E7" s="94" t="s">
        <v>87</v>
      </c>
    </row>
    <row r="8" spans="2:5" s="91" customFormat="1" ht="29.25" customHeight="1">
      <c r="B8" s="93">
        <v>3</v>
      </c>
      <c r="C8" s="93" t="str">
        <f>+GENERAL!I2</f>
        <v>COLVISEG</v>
      </c>
      <c r="D8" s="93">
        <v>5189191</v>
      </c>
      <c r="E8" s="93" t="s">
        <v>88</v>
      </c>
    </row>
  </sheetData>
  <mergeCells count="2">
    <mergeCell ref="B1:E1"/>
    <mergeCell ref="B4:E4"/>
  </mergeCells>
  <hyperlinks>
    <hyperlink ref="E7" r:id="rId1" xr:uid="{00000000-0004-0000-0200-000000000000}"/>
  </hyperlinks>
  <printOptions horizontalCentered="1"/>
  <pageMargins left="0.70866141732283505" right="0.70866141732283505" top="0.74803149606299202" bottom="0.74803149606299202" header="0.31496062992126" footer="0.31496062992126"/>
  <pageSetup paperSize="14" orientation="landscape" verticalDpi="30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13"/>
  <sheetViews>
    <sheetView workbookViewId="0">
      <selection sqref="A1:E1"/>
    </sheetView>
  </sheetViews>
  <sheetFormatPr baseColWidth="10" defaultColWidth="11" defaultRowHeight="15"/>
  <cols>
    <col min="1" max="1" width="26.42578125" customWidth="1"/>
    <col min="2" max="2" width="45.7109375" customWidth="1"/>
    <col min="3" max="3" width="23.28515625" customWidth="1"/>
    <col min="4" max="4" width="19.7109375" customWidth="1"/>
    <col min="5" max="5" width="28.28515625" customWidth="1"/>
  </cols>
  <sheetData>
    <row r="1" spans="1:5" ht="25.5" customHeight="1">
      <c r="A1" s="373" t="s">
        <v>89</v>
      </c>
      <c r="B1" s="374"/>
      <c r="C1" s="374"/>
      <c r="D1" s="374"/>
      <c r="E1" s="375"/>
    </row>
    <row r="2" spans="1:5" ht="57" customHeight="1">
      <c r="A2" s="86"/>
      <c r="B2" s="86"/>
      <c r="C2" s="86"/>
      <c r="D2" s="86"/>
      <c r="E2" s="86"/>
    </row>
    <row r="3" spans="1:5" ht="32.25" customHeight="1">
      <c r="A3" s="376" t="s">
        <v>90</v>
      </c>
      <c r="B3" s="377"/>
      <c r="C3" s="377"/>
      <c r="D3" s="377"/>
      <c r="E3" s="378"/>
    </row>
    <row r="4" spans="1:5" ht="15.75">
      <c r="A4" s="87"/>
      <c r="B4" s="87"/>
      <c r="C4" s="87"/>
      <c r="D4" s="87"/>
      <c r="E4" s="87"/>
    </row>
    <row r="5" spans="1:5" ht="26.25" hidden="1" customHeight="1">
      <c r="A5" s="379" t="s">
        <v>91</v>
      </c>
      <c r="B5" s="380"/>
      <c r="C5" s="380"/>
      <c r="D5" s="380"/>
      <c r="E5" s="381"/>
    </row>
    <row r="6" spans="1:5" s="85" customFormat="1" ht="54.75" customHeight="1">
      <c r="A6" s="88" t="s">
        <v>92</v>
      </c>
      <c r="B6" s="88" t="s">
        <v>7</v>
      </c>
      <c r="C6" s="88" t="s">
        <v>93</v>
      </c>
      <c r="D6" s="88" t="s">
        <v>94</v>
      </c>
      <c r="E6" s="89" t="s">
        <v>95</v>
      </c>
    </row>
    <row r="7" spans="1:5" s="85" customFormat="1" ht="18" customHeight="1">
      <c r="A7" s="370" t="str">
        <f>+GENERAL!K2</f>
        <v>COSEQUIN LTDA</v>
      </c>
      <c r="B7" s="371"/>
      <c r="C7" s="371"/>
      <c r="D7" s="371"/>
      <c r="E7" s="372"/>
    </row>
    <row r="8" spans="1:5" s="85" customFormat="1" ht="54.75" customHeight="1">
      <c r="A8" s="370" t="s">
        <v>96</v>
      </c>
      <c r="B8" s="371"/>
      <c r="C8" s="371"/>
      <c r="D8" s="371"/>
      <c r="E8" s="372"/>
    </row>
    <row r="9" spans="1:5" s="85" customFormat="1" ht="18" customHeight="1">
      <c r="A9" s="370" t="str">
        <f>+GENERAL!J2</f>
        <v>SEGURIDAD HORUS LTDA</v>
      </c>
      <c r="B9" s="371"/>
      <c r="C9" s="371"/>
      <c r="D9" s="371"/>
      <c r="E9" s="372"/>
    </row>
    <row r="10" spans="1:5" s="85" customFormat="1" ht="54.75" customHeight="1">
      <c r="A10" s="370" t="s">
        <v>96</v>
      </c>
      <c r="B10" s="371"/>
      <c r="C10" s="371"/>
      <c r="D10" s="371"/>
      <c r="E10" s="372"/>
    </row>
    <row r="11" spans="1:5" s="85" customFormat="1" ht="18" customHeight="1">
      <c r="A11" s="370" t="str">
        <f>+'Anexo 1'!C8</f>
        <v>COLVISEG</v>
      </c>
      <c r="B11" s="371"/>
      <c r="C11" s="371"/>
      <c r="D11" s="371"/>
      <c r="E11" s="372"/>
    </row>
    <row r="12" spans="1:5" s="85" customFormat="1" ht="54.75" customHeight="1">
      <c r="A12" s="370" t="s">
        <v>96</v>
      </c>
      <c r="B12" s="371"/>
      <c r="C12" s="371"/>
      <c r="D12" s="371"/>
      <c r="E12" s="372"/>
    </row>
    <row r="13" spans="1:5">
      <c r="E13" s="90"/>
    </row>
  </sheetData>
  <mergeCells count="9">
    <mergeCell ref="A9:E9"/>
    <mergeCell ref="A10:E10"/>
    <mergeCell ref="A11:E11"/>
    <mergeCell ref="A12:E12"/>
    <mergeCell ref="A1:E1"/>
    <mergeCell ref="A3:E3"/>
    <mergeCell ref="A5:E5"/>
    <mergeCell ref="A7:E7"/>
    <mergeCell ref="A8:E8"/>
  </mergeCells>
  <hyperlinks>
    <hyperlink ref="A12" r:id="rId1" xr:uid="{00000000-0004-0000-0300-000000000000}"/>
    <hyperlink ref="A10" r:id="rId2" xr:uid="{00000000-0004-0000-0300-000001000000}"/>
    <hyperlink ref="A8" r:id="rId3" xr:uid="{00000000-0004-0000-0300-000002000000}"/>
  </hyperlinks>
  <printOptions horizontalCentered="1"/>
  <pageMargins left="0.70866141732283505" right="0.70866141732283505" top="0.74803149606299202" bottom="0.74803149606299202" header="0.31496062992126" footer="0.31496062992126"/>
  <pageSetup paperSize="14" orientation="landscape"/>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Y54"/>
  <sheetViews>
    <sheetView showGridLines="0" topLeftCell="A34" zoomScale="80" zoomScaleNormal="80" workbookViewId="0">
      <selection activeCell="B50" sqref="B50:B51"/>
    </sheetView>
  </sheetViews>
  <sheetFormatPr baseColWidth="10" defaultColWidth="11.42578125" defaultRowHeight="16.5"/>
  <cols>
    <col min="1" max="1" width="4.140625" style="46" customWidth="1"/>
    <col min="2" max="2" width="43.5703125" style="46" customWidth="1"/>
    <col min="3" max="3" width="26.5703125" style="46" customWidth="1"/>
    <col min="4" max="4" width="17.7109375" style="46" customWidth="1"/>
    <col min="5" max="5" width="19.140625" style="46" customWidth="1"/>
    <col min="6" max="6" width="22.7109375" style="46" customWidth="1"/>
    <col min="7" max="7" width="7.28515625" style="46" customWidth="1"/>
    <col min="8" max="9" width="15.140625" style="46" customWidth="1"/>
    <col min="10" max="10" width="15.7109375" style="46" customWidth="1"/>
    <col min="11" max="11" width="16.85546875" style="46" customWidth="1"/>
    <col min="12" max="12" width="14.140625" style="67" customWidth="1"/>
    <col min="13" max="13" width="18.7109375" style="46" customWidth="1"/>
    <col min="14" max="15" width="18.42578125" style="46" customWidth="1"/>
    <col min="16" max="16" width="26.7109375" style="46" customWidth="1"/>
    <col min="17" max="16384" width="11.42578125" style="46"/>
  </cols>
  <sheetData>
    <row r="1" spans="2:12" ht="37.5" customHeight="1" thickBot="1">
      <c r="B1" s="425" t="s">
        <v>187</v>
      </c>
      <c r="C1" s="426"/>
      <c r="D1" s="426"/>
      <c r="E1" s="426"/>
      <c r="F1" s="427"/>
    </row>
    <row r="2" spans="2:12" ht="18.75" customHeight="1" thickBot="1"/>
    <row r="3" spans="2:12" ht="144" customHeight="1">
      <c r="B3" s="47"/>
      <c r="C3" s="428" t="s">
        <v>200</v>
      </c>
      <c r="D3" s="429"/>
      <c r="E3" s="429"/>
      <c r="F3" s="430"/>
    </row>
    <row r="4" spans="2:12" ht="60" customHeight="1">
      <c r="B4" s="431" t="s">
        <v>171</v>
      </c>
      <c r="C4" s="432"/>
      <c r="D4" s="432"/>
      <c r="E4" s="432"/>
      <c r="F4" s="433"/>
      <c r="G4" s="48"/>
    </row>
    <row r="5" spans="2:12" s="43" customFormat="1" ht="26.25" customHeight="1">
      <c r="B5" s="434" t="s">
        <v>170</v>
      </c>
      <c r="C5" s="435"/>
      <c r="D5" s="436"/>
      <c r="E5" s="437">
        <v>1750905</v>
      </c>
      <c r="F5" s="438"/>
      <c r="G5" s="49"/>
      <c r="L5" s="140"/>
    </row>
    <row r="6" spans="2:12" ht="17.25" thickBot="1">
      <c r="B6" s="389" t="s">
        <v>97</v>
      </c>
      <c r="C6" s="390"/>
      <c r="D6" s="391"/>
      <c r="E6" s="384">
        <v>10.210000000000001</v>
      </c>
      <c r="F6" s="385"/>
      <c r="G6" s="50"/>
    </row>
    <row r="7" spans="2:12" ht="17.25" thickBot="1">
      <c r="B7" s="389" t="s">
        <v>98</v>
      </c>
      <c r="C7" s="390"/>
      <c r="D7" s="391"/>
      <c r="E7" s="392">
        <f>ROUND(E5*E6,2)+1500</f>
        <v>17878240.050000001</v>
      </c>
      <c r="F7" s="393"/>
      <c r="G7" s="400" t="s">
        <v>272</v>
      </c>
      <c r="H7" s="401"/>
      <c r="I7" s="402"/>
    </row>
    <row r="8" spans="2:12">
      <c r="B8" s="52"/>
      <c r="C8" s="53"/>
      <c r="D8" s="53"/>
      <c r="E8" s="51"/>
      <c r="F8" s="54"/>
      <c r="G8" s="51"/>
    </row>
    <row r="9" spans="2:12" ht="3" customHeight="1">
      <c r="B9" s="52"/>
      <c r="C9" s="53"/>
      <c r="D9" s="53"/>
      <c r="E9" s="51"/>
      <c r="F9" s="54"/>
      <c r="G9" s="51"/>
    </row>
    <row r="10" spans="2:12" ht="18.75">
      <c r="B10" s="394" t="s">
        <v>99</v>
      </c>
      <c r="C10" s="395"/>
      <c r="D10" s="395"/>
      <c r="E10" s="395"/>
      <c r="F10" s="396"/>
      <c r="G10" s="55"/>
    </row>
    <row r="11" spans="2:12" s="44" customFormat="1" ht="24.75" customHeight="1" thickBot="1">
      <c r="B11" s="56" t="s">
        <v>100</v>
      </c>
      <c r="C11" s="57" t="s">
        <v>101</v>
      </c>
      <c r="D11" s="57" t="s">
        <v>102</v>
      </c>
      <c r="E11" s="57" t="s">
        <v>103</v>
      </c>
      <c r="F11" s="57" t="s">
        <v>104</v>
      </c>
      <c r="L11" s="141"/>
    </row>
    <row r="12" spans="2:12" ht="33">
      <c r="B12" s="58" t="s">
        <v>105</v>
      </c>
      <c r="C12" s="135">
        <f>$E$7</f>
        <v>17878240.050000001</v>
      </c>
      <c r="D12" s="60">
        <v>0.08</v>
      </c>
      <c r="E12" s="137">
        <f>ROUND(C12*D12,2)</f>
        <v>1430259.2</v>
      </c>
      <c r="F12" s="137">
        <f>ROUND(C12+E12,2)</f>
        <v>19308499.25</v>
      </c>
      <c r="G12" s="61"/>
    </row>
    <row r="13" spans="2:12" ht="33.75" thickBot="1">
      <c r="B13" s="62" t="s">
        <v>106</v>
      </c>
      <c r="C13" s="136">
        <f>$E$7</f>
        <v>17878240.050000001</v>
      </c>
      <c r="D13" s="64">
        <v>0.1</v>
      </c>
      <c r="E13" s="138">
        <f>ROUND(C13*D13,2)</f>
        <v>1787824.01</v>
      </c>
      <c r="F13" s="138">
        <f>ROUND(C13+E13,2)</f>
        <v>19666064.059999999</v>
      </c>
      <c r="G13" s="61"/>
    </row>
    <row r="14" spans="2:12" ht="12.75" customHeight="1">
      <c r="B14" s="65"/>
      <c r="C14" s="61"/>
      <c r="D14" s="66"/>
      <c r="E14" s="61"/>
      <c r="F14" s="61"/>
      <c r="G14" s="61"/>
    </row>
    <row r="15" spans="2:12" ht="9" customHeight="1"/>
    <row r="16" spans="2:12" ht="54.75" customHeight="1">
      <c r="B16" s="397" t="s">
        <v>175</v>
      </c>
      <c r="C16" s="398"/>
      <c r="D16" s="398"/>
      <c r="E16" s="398"/>
      <c r="F16" s="399"/>
      <c r="G16" s="48"/>
    </row>
    <row r="17" spans="2:12">
      <c r="B17" s="386" t="s">
        <v>108</v>
      </c>
      <c r="C17" s="387"/>
      <c r="D17" s="388"/>
      <c r="E17" s="386">
        <v>20</v>
      </c>
      <c r="F17" s="388"/>
      <c r="G17" s="67"/>
    </row>
    <row r="18" spans="2:12">
      <c r="B18" s="386" t="s">
        <v>109</v>
      </c>
      <c r="C18" s="387"/>
      <c r="D18" s="388"/>
      <c r="E18" s="386">
        <v>22</v>
      </c>
      <c r="F18" s="388"/>
      <c r="G18" s="67"/>
    </row>
    <row r="19" spans="2:12">
      <c r="B19" s="386" t="s">
        <v>110</v>
      </c>
      <c r="C19" s="387"/>
      <c r="D19" s="388"/>
      <c r="E19" s="386">
        <v>24</v>
      </c>
      <c r="F19" s="388"/>
      <c r="G19" s="67"/>
    </row>
    <row r="20" spans="2:12">
      <c r="B20" s="386" t="s">
        <v>111</v>
      </c>
      <c r="C20" s="387"/>
      <c r="D20" s="388"/>
      <c r="E20" s="386">
        <v>26</v>
      </c>
      <c r="F20" s="388"/>
      <c r="G20" s="67"/>
    </row>
    <row r="21" spans="2:12">
      <c r="B21" s="386" t="s">
        <v>112</v>
      </c>
      <c r="C21" s="387"/>
      <c r="D21" s="388"/>
      <c r="E21" s="386">
        <v>2</v>
      </c>
      <c r="F21" s="388"/>
      <c r="G21" s="67"/>
    </row>
    <row r="22" spans="2:12" ht="17.25" thickBot="1">
      <c r="B22" s="386" t="s">
        <v>113</v>
      </c>
      <c r="C22" s="387"/>
      <c r="D22" s="388"/>
      <c r="E22" s="386">
        <v>8</v>
      </c>
      <c r="F22" s="388"/>
      <c r="G22" s="67"/>
    </row>
    <row r="23" spans="2:12" ht="17.25" thickBot="1">
      <c r="B23" s="386" t="s">
        <v>114</v>
      </c>
      <c r="C23" s="387"/>
      <c r="D23" s="388"/>
      <c r="E23" s="386">
        <v>10</v>
      </c>
      <c r="F23" s="388"/>
      <c r="G23" s="67"/>
    </row>
    <row r="24" spans="2:12" ht="9.75" customHeight="1">
      <c r="B24" s="67"/>
      <c r="C24" s="67"/>
      <c r="D24" s="67"/>
      <c r="E24" s="448"/>
      <c r="F24" s="448"/>
      <c r="G24" s="67"/>
    </row>
    <row r="25" spans="2:12" ht="10.5" customHeight="1" thickBot="1"/>
    <row r="26" spans="2:12" ht="41.25" customHeight="1">
      <c r="B26" s="445" t="s">
        <v>115</v>
      </c>
      <c r="C26" s="446"/>
      <c r="D26" s="446"/>
      <c r="E26" s="446"/>
      <c r="F26" s="447"/>
      <c r="G26" s="23"/>
    </row>
    <row r="27" spans="2:12" s="43" customFormat="1" ht="24" customHeight="1">
      <c r="B27" s="408" t="s">
        <v>116</v>
      </c>
      <c r="C27" s="409"/>
      <c r="D27" s="408" t="s">
        <v>117</v>
      </c>
      <c r="E27" s="410"/>
      <c r="F27" s="409"/>
      <c r="G27" s="68"/>
      <c r="H27" s="411" t="s">
        <v>118</v>
      </c>
      <c r="I27" s="412"/>
      <c r="J27" s="412"/>
      <c r="K27" s="412"/>
      <c r="L27" s="413"/>
    </row>
    <row r="28" spans="2:12" ht="17.25" customHeight="1">
      <c r="B28" s="416" t="s">
        <v>119</v>
      </c>
      <c r="C28" s="416"/>
      <c r="D28" s="419">
        <v>0.47589999999999999</v>
      </c>
      <c r="E28" s="420"/>
      <c r="F28" s="421"/>
      <c r="G28" s="67"/>
      <c r="H28" s="382" t="s">
        <v>120</v>
      </c>
      <c r="I28" s="382"/>
      <c r="J28" s="382"/>
      <c r="K28" s="382"/>
      <c r="L28" s="382"/>
    </row>
    <row r="29" spans="2:12" ht="17.25" customHeight="1">
      <c r="B29" s="416" t="s">
        <v>121</v>
      </c>
      <c r="C29" s="416"/>
      <c r="D29" s="422"/>
      <c r="E29" s="423"/>
      <c r="F29" s="424"/>
      <c r="G29" s="67"/>
      <c r="H29" s="383"/>
      <c r="I29" s="383"/>
      <c r="J29" s="383"/>
      <c r="K29" s="383"/>
      <c r="L29" s="383"/>
    </row>
    <row r="30" spans="2:12" ht="17.25" customHeight="1">
      <c r="B30" s="386" t="s">
        <v>122</v>
      </c>
      <c r="C30" s="388"/>
      <c r="D30" s="417">
        <v>0.52410000000000001</v>
      </c>
      <c r="E30" s="387"/>
      <c r="F30" s="388"/>
      <c r="G30" s="67"/>
      <c r="H30" s="383" t="s">
        <v>123</v>
      </c>
      <c r="I30" s="383"/>
      <c r="J30" s="383"/>
      <c r="K30" s="383"/>
      <c r="L30" s="383"/>
    </row>
    <row r="31" spans="2:12" ht="17.25" customHeight="1">
      <c r="H31" s="418" t="s">
        <v>124</v>
      </c>
      <c r="I31" s="418"/>
      <c r="J31" s="418"/>
      <c r="K31" s="418"/>
      <c r="L31" s="418"/>
    </row>
    <row r="32" spans="2:12" ht="48.75" customHeight="1">
      <c r="B32" s="439" t="s">
        <v>234</v>
      </c>
      <c r="C32" s="440"/>
      <c r="D32" s="440"/>
      <c r="E32" s="440"/>
      <c r="F32" s="441"/>
      <c r="G32" s="23"/>
    </row>
    <row r="33" spans="2:20" ht="60" customHeight="1">
      <c r="B33" s="442" t="s">
        <v>126</v>
      </c>
      <c r="C33" s="443"/>
      <c r="D33" s="443"/>
      <c r="E33" s="443"/>
      <c r="F33" s="444"/>
      <c r="G33" s="22"/>
    </row>
    <row r="34" spans="2:20" ht="15" customHeight="1">
      <c r="B34" s="69"/>
      <c r="C34" s="22"/>
      <c r="D34" s="22"/>
      <c r="E34" s="22"/>
      <c r="F34" s="22"/>
      <c r="G34" s="22"/>
    </row>
    <row r="35" spans="2:20" ht="8.25" customHeight="1">
      <c r="B35" s="69"/>
      <c r="C35" s="22"/>
      <c r="D35" s="22"/>
      <c r="E35" s="22"/>
      <c r="F35" s="22"/>
      <c r="G35" s="22"/>
    </row>
    <row r="36" spans="2:20" ht="26.25" customHeight="1">
      <c r="B36" s="405" t="s">
        <v>127</v>
      </c>
      <c r="C36" s="406"/>
      <c r="D36" s="406"/>
      <c r="E36" s="406"/>
      <c r="F36" s="406"/>
      <c r="G36" s="406"/>
      <c r="H36" s="406"/>
      <c r="I36" s="407"/>
      <c r="J36" s="70"/>
      <c r="K36" s="70"/>
      <c r="L36" s="414" t="s">
        <v>128</v>
      </c>
      <c r="M36" s="415"/>
    </row>
    <row r="37" spans="2:20" s="45" customFormat="1" ht="77.25" customHeight="1" thickBot="1">
      <c r="B37" s="71" t="s">
        <v>129</v>
      </c>
      <c r="C37" s="72" t="s">
        <v>118</v>
      </c>
      <c r="D37" s="73" t="s">
        <v>130</v>
      </c>
      <c r="E37" s="73" t="s">
        <v>131</v>
      </c>
      <c r="F37" s="74" t="s">
        <v>132</v>
      </c>
      <c r="G37" s="403"/>
      <c r="H37" s="74" t="s">
        <v>133</v>
      </c>
      <c r="I37" s="74" t="s">
        <v>134</v>
      </c>
      <c r="J37" s="74" t="s">
        <v>135</v>
      </c>
      <c r="K37" s="74" t="s">
        <v>136</v>
      </c>
      <c r="L37" s="77" t="s">
        <v>137</v>
      </c>
      <c r="M37" s="143" t="s">
        <v>176</v>
      </c>
    </row>
    <row r="38" spans="2:20" ht="17.25" thickBot="1">
      <c r="B38" s="76" t="s">
        <v>138</v>
      </c>
      <c r="C38" s="76" t="s">
        <v>139</v>
      </c>
      <c r="D38" s="217">
        <v>30</v>
      </c>
      <c r="E38" s="146">
        <f>+C12</f>
        <v>17878240.050000001</v>
      </c>
      <c r="F38" s="218">
        <v>0.1</v>
      </c>
      <c r="G38" s="404"/>
      <c r="H38" s="145">
        <f>ROUND(E38*F38,2)</f>
        <v>1787824.01</v>
      </c>
      <c r="I38" s="145">
        <f>ROUND(E38+H38,2)</f>
        <v>19666064.059999999</v>
      </c>
      <c r="J38" s="145">
        <f>ROUND(I38*10%*19%,2)</f>
        <v>373655.22</v>
      </c>
      <c r="K38" s="145">
        <f>ROUND(I38+J38,2)</f>
        <v>20039719.280000001</v>
      </c>
      <c r="L38" s="217">
        <v>37</v>
      </c>
      <c r="M38" s="178">
        <f>ROUND(L38*K38,2)</f>
        <v>741469613.36000001</v>
      </c>
      <c r="N38" s="80"/>
      <c r="O38" s="248"/>
    </row>
    <row r="39" spans="2:20" ht="17.25" thickBot="1">
      <c r="B39" s="76" t="s">
        <v>271</v>
      </c>
      <c r="C39" s="76" t="s">
        <v>139</v>
      </c>
      <c r="D39" s="217">
        <v>30</v>
      </c>
      <c r="E39" s="146">
        <f>+C13</f>
        <v>17878240.050000001</v>
      </c>
      <c r="F39" s="220">
        <v>0.1</v>
      </c>
      <c r="G39" s="404"/>
      <c r="H39" s="145">
        <f>ROUND(E39*F39,2)</f>
        <v>1787824.01</v>
      </c>
      <c r="I39" s="145">
        <f>ROUND(E39+H39,2)</f>
        <v>19666064.059999999</v>
      </c>
      <c r="J39" s="145"/>
      <c r="K39" s="145">
        <f>ROUND(I39+J39,2)</f>
        <v>19666064.059999999</v>
      </c>
      <c r="L39" s="217">
        <v>3</v>
      </c>
      <c r="M39" s="178">
        <f>ROUND(L39*K39,2)</f>
        <v>58998192.18</v>
      </c>
      <c r="N39" s="80"/>
      <c r="O39" s="248"/>
    </row>
    <row r="40" spans="2:20" ht="33.75" thickBot="1">
      <c r="B40" s="76" t="s">
        <v>239</v>
      </c>
      <c r="C40" s="76" t="s">
        <v>141</v>
      </c>
      <c r="D40" s="217">
        <v>20</v>
      </c>
      <c r="E40" s="146">
        <f>ROUND($E$7*$D$28/30*D40/13*12,0)</f>
        <v>5235849</v>
      </c>
      <c r="F40" s="220">
        <v>0.1</v>
      </c>
      <c r="G40" s="404"/>
      <c r="H40" s="145">
        <f t="shared" ref="H40:H42" si="0">ROUND(E40*F40,2)</f>
        <v>523584.9</v>
      </c>
      <c r="I40" s="145">
        <f>ROUND(E40+H40,2)</f>
        <v>5759433.9000000004</v>
      </c>
      <c r="J40" s="145">
        <f t="shared" ref="J40:J42" si="1">ROUND(I40*10%*19%,2)</f>
        <v>109429.24</v>
      </c>
      <c r="K40" s="145">
        <f>ROUND(I40+J40,2)</f>
        <v>5868863.1399999997</v>
      </c>
      <c r="L40" s="217">
        <v>17</v>
      </c>
      <c r="M40" s="178">
        <f>ROUND(L40*K40,2)</f>
        <v>99770673.379999995</v>
      </c>
    </row>
    <row r="41" spans="2:20" ht="35.25" customHeight="1" thickBot="1">
      <c r="B41" s="76" t="s">
        <v>140</v>
      </c>
      <c r="C41" s="76" t="s">
        <v>141</v>
      </c>
      <c r="D41" s="217">
        <v>20</v>
      </c>
      <c r="E41" s="146">
        <f>ROUND($E$7*$D$28/30*D41/13*12,0)</f>
        <v>5235849</v>
      </c>
      <c r="F41" s="220">
        <v>0.08</v>
      </c>
      <c r="G41" s="404"/>
      <c r="H41" s="145">
        <f t="shared" si="0"/>
        <v>418867.92</v>
      </c>
      <c r="I41" s="145">
        <f t="shared" ref="I41:I42" si="2">ROUND(E41+H41,2)</f>
        <v>5654716.9199999999</v>
      </c>
      <c r="J41" s="145">
        <f t="shared" si="1"/>
        <v>107439.62</v>
      </c>
      <c r="K41" s="145">
        <f>ROUND(I41+J41,2)</f>
        <v>5762156.54</v>
      </c>
      <c r="L41" s="223">
        <v>9</v>
      </c>
      <c r="M41" s="178">
        <f>ROUND(L41*K41,2)</f>
        <v>51859408.859999999</v>
      </c>
    </row>
    <row r="42" spans="2:20" ht="17.25" thickBot="1">
      <c r="B42" s="76" t="s">
        <v>239</v>
      </c>
      <c r="C42" s="76" t="s">
        <v>139</v>
      </c>
      <c r="D42" s="217">
        <v>30</v>
      </c>
      <c r="E42" s="146">
        <f>ROUND($E$7*$D$28/30*D42/13*12,0)</f>
        <v>7853773</v>
      </c>
      <c r="F42" s="220">
        <v>0.1</v>
      </c>
      <c r="G42" s="404"/>
      <c r="H42" s="146">
        <f t="shared" si="0"/>
        <v>785377.3</v>
      </c>
      <c r="I42" s="146">
        <f t="shared" si="2"/>
        <v>8639150.3000000007</v>
      </c>
      <c r="J42" s="146">
        <f t="shared" si="1"/>
        <v>164143.85999999999</v>
      </c>
      <c r="K42" s="146">
        <f>ROUND(I42+J42,2)</f>
        <v>8803294.1600000001</v>
      </c>
      <c r="L42" s="221">
        <v>14</v>
      </c>
      <c r="M42" s="178">
        <f>ROUND(L42*K42,2)</f>
        <v>123246118.23999999</v>
      </c>
      <c r="O42" s="78"/>
    </row>
    <row r="43" spans="2:20" ht="17.25" thickBot="1">
      <c r="H43" s="179"/>
      <c r="I43" s="179"/>
      <c r="J43" s="179"/>
      <c r="K43" s="179"/>
      <c r="L43" s="142">
        <f>SUM(L38:L42)</f>
        <v>80</v>
      </c>
      <c r="M43" s="180">
        <f>ROUND(SUM(M38:M42),2)</f>
        <v>1075344006.02</v>
      </c>
      <c r="N43" s="61"/>
      <c r="O43" s="248"/>
      <c r="P43" s="84"/>
    </row>
    <row r="44" spans="2:20" ht="17.25" thickBot="1">
      <c r="M44" s="78"/>
      <c r="N44" s="61"/>
      <c r="P44" s="84"/>
    </row>
    <row r="45" spans="2:20" ht="18.75">
      <c r="B45" s="405" t="s">
        <v>142</v>
      </c>
      <c r="C45" s="406"/>
      <c r="D45" s="406"/>
      <c r="E45" s="406"/>
      <c r="F45" s="406"/>
      <c r="G45" s="406"/>
      <c r="H45" s="406"/>
      <c r="I45" s="407"/>
      <c r="J45" s="70"/>
      <c r="K45" s="70"/>
      <c r="L45" s="414" t="s">
        <v>128</v>
      </c>
      <c r="M45" s="415"/>
      <c r="N45" s="61"/>
    </row>
    <row r="46" spans="2:20" s="9" customFormat="1" ht="75" customHeight="1" thickBot="1">
      <c r="B46" s="71" t="s">
        <v>129</v>
      </c>
      <c r="C46" s="72" t="s">
        <v>118</v>
      </c>
      <c r="D46" s="144" t="s">
        <v>130</v>
      </c>
      <c r="E46" s="74" t="s">
        <v>131</v>
      </c>
      <c r="F46" s="74" t="s">
        <v>132</v>
      </c>
      <c r="G46" s="403"/>
      <c r="H46" s="74" t="s">
        <v>133</v>
      </c>
      <c r="I46" s="74" t="s">
        <v>134</v>
      </c>
      <c r="J46" s="74" t="s">
        <v>135</v>
      </c>
      <c r="K46" s="74" t="s">
        <v>136</v>
      </c>
      <c r="L46" s="77" t="s">
        <v>137</v>
      </c>
      <c r="M46" s="143" t="s">
        <v>177</v>
      </c>
      <c r="N46" s="79"/>
      <c r="O46" s="79"/>
      <c r="P46" s="79"/>
      <c r="Q46" s="79"/>
      <c r="R46" s="79"/>
      <c r="S46" s="79"/>
      <c r="T46" s="79"/>
    </row>
    <row r="47" spans="2:20" s="9" customFormat="1" ht="17.25" thickBot="1">
      <c r="B47" s="75" t="s">
        <v>138</v>
      </c>
      <c r="C47" s="76" t="s">
        <v>139</v>
      </c>
      <c r="D47" s="207">
        <v>30</v>
      </c>
      <c r="E47" s="146">
        <f>+E7</f>
        <v>17878240.050000001</v>
      </c>
      <c r="F47" s="219">
        <v>0.1</v>
      </c>
      <c r="G47" s="404"/>
      <c r="H47" s="146">
        <f>ROUND(E47*F47,2)</f>
        <v>1787824.01</v>
      </c>
      <c r="I47" s="181">
        <f>ROUND(E47+H47,2)</f>
        <v>19666064.059999999</v>
      </c>
      <c r="J47" s="181">
        <f>ROUND(I47*10%*19%,2)</f>
        <v>373655.22</v>
      </c>
      <c r="K47" s="181">
        <f>ROUND(I47+J47,2)</f>
        <v>20039719.280000001</v>
      </c>
      <c r="L47" s="222">
        <v>2</v>
      </c>
      <c r="M47" s="178">
        <f>ROUND(L47*K47,2)*1</f>
        <v>40079438.560000002</v>
      </c>
      <c r="N47" s="79"/>
      <c r="O47" s="79"/>
      <c r="P47" s="79"/>
      <c r="Q47" s="79"/>
      <c r="R47" s="79"/>
      <c r="S47" s="79"/>
      <c r="T47" s="79"/>
    </row>
    <row r="48" spans="2:20" ht="17.25" thickBot="1">
      <c r="L48" s="142">
        <f>SUM(L47:L47)</f>
        <v>2</v>
      </c>
      <c r="M48" s="83">
        <f>ROUND(SUM(M47:M47),2)</f>
        <v>40079438.560000002</v>
      </c>
      <c r="O48" s="78"/>
      <c r="P48" s="84"/>
    </row>
    <row r="49" spans="2:25">
      <c r="P49" s="84"/>
    </row>
    <row r="50" spans="2:25" ht="17.25" customHeight="1">
      <c r="B50" s="53" t="s">
        <v>275</v>
      </c>
      <c r="C50" s="53"/>
      <c r="D50" s="172"/>
      <c r="E50" s="78"/>
      <c r="F50" s="78"/>
      <c r="G50" s="78"/>
      <c r="H50" s="78"/>
      <c r="I50" s="78"/>
      <c r="J50" s="78"/>
      <c r="K50" s="78"/>
      <c r="L50" s="78"/>
      <c r="M50" s="78"/>
      <c r="N50" s="78"/>
      <c r="O50" s="78"/>
      <c r="P50" s="78"/>
      <c r="Q50" s="78"/>
      <c r="R50" s="78"/>
      <c r="S50" s="78"/>
      <c r="T50" s="78"/>
      <c r="U50" s="78"/>
      <c r="V50" s="78"/>
      <c r="W50" s="78"/>
      <c r="X50" s="78"/>
      <c r="Y50" s="78"/>
    </row>
    <row r="51" spans="2:25">
      <c r="B51" s="173" t="s">
        <v>276</v>
      </c>
      <c r="C51" s="53"/>
      <c r="D51" s="174"/>
      <c r="E51" s="78"/>
      <c r="F51" s="78"/>
      <c r="G51" s="78"/>
      <c r="H51" s="78"/>
      <c r="I51" s="78"/>
      <c r="J51" s="78"/>
      <c r="K51" s="78"/>
      <c r="L51" s="78"/>
      <c r="M51" s="78"/>
      <c r="N51" s="78"/>
      <c r="O51" s="78"/>
      <c r="P51" s="78"/>
      <c r="Q51" s="78"/>
      <c r="R51" s="78"/>
      <c r="S51" s="78"/>
      <c r="T51" s="78"/>
      <c r="U51" s="78"/>
      <c r="V51" s="78"/>
      <c r="W51" s="78"/>
      <c r="X51" s="78"/>
      <c r="Y51" s="78"/>
    </row>
    <row r="52" spans="2:25" s="175" customFormat="1">
      <c r="B52" s="173" t="s">
        <v>235</v>
      </c>
      <c r="C52" s="176"/>
    </row>
    <row r="53" spans="2:25">
      <c r="B53" s="173" t="s">
        <v>236</v>
      </c>
      <c r="F53" s="185"/>
      <c r="L53" s="46"/>
    </row>
    <row r="54" spans="2:25">
      <c r="M54" s="82"/>
    </row>
  </sheetData>
  <mergeCells count="47">
    <mergeCell ref="B32:F32"/>
    <mergeCell ref="B33:F33"/>
    <mergeCell ref="B20:D20"/>
    <mergeCell ref="E20:F20"/>
    <mergeCell ref="B21:D21"/>
    <mergeCell ref="E21:F21"/>
    <mergeCell ref="B22:D22"/>
    <mergeCell ref="E22:F22"/>
    <mergeCell ref="B23:D23"/>
    <mergeCell ref="E23:F23"/>
    <mergeCell ref="B26:F26"/>
    <mergeCell ref="E24:F24"/>
    <mergeCell ref="B1:F1"/>
    <mergeCell ref="C3:F3"/>
    <mergeCell ref="B4:F4"/>
    <mergeCell ref="B5:D5"/>
    <mergeCell ref="E5:F5"/>
    <mergeCell ref="G46:G47"/>
    <mergeCell ref="B45:I45"/>
    <mergeCell ref="B27:C27"/>
    <mergeCell ref="D27:F27"/>
    <mergeCell ref="H27:L27"/>
    <mergeCell ref="L45:M45"/>
    <mergeCell ref="G37:G42"/>
    <mergeCell ref="B29:C29"/>
    <mergeCell ref="B30:C30"/>
    <mergeCell ref="D30:F30"/>
    <mergeCell ref="H30:L30"/>
    <mergeCell ref="H31:L31"/>
    <mergeCell ref="B36:I36"/>
    <mergeCell ref="L36:M36"/>
    <mergeCell ref="B28:C28"/>
    <mergeCell ref="D28:F29"/>
    <mergeCell ref="H28:L29"/>
    <mergeCell ref="E6:F6"/>
    <mergeCell ref="B18:D18"/>
    <mergeCell ref="E18:F18"/>
    <mergeCell ref="B19:D19"/>
    <mergeCell ref="B7:D7"/>
    <mergeCell ref="E7:F7"/>
    <mergeCell ref="B10:F10"/>
    <mergeCell ref="B16:F16"/>
    <mergeCell ref="B17:D17"/>
    <mergeCell ref="E17:F17"/>
    <mergeCell ref="E19:F19"/>
    <mergeCell ref="B6:D6"/>
    <mergeCell ref="G7:I7"/>
  </mergeCells>
  <phoneticPr fontId="51" type="noConversion"/>
  <pageMargins left="0.70866141732283472" right="0.70866141732283472" top="0.74803149606299213" bottom="0.74803149606299213" header="0.31496062992125984" footer="0.31496062992125984"/>
  <pageSetup paperSize="14" scale="50" orientation="landscape" horizontalDpi="4294967294"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58"/>
  <sheetViews>
    <sheetView showGridLines="0" topLeftCell="A32" zoomScale="80" zoomScaleNormal="80" workbookViewId="0">
      <selection activeCell="A45" sqref="A45:A46"/>
    </sheetView>
  </sheetViews>
  <sheetFormatPr baseColWidth="10" defaultColWidth="11.42578125" defaultRowHeight="16.5"/>
  <cols>
    <col min="1" max="1" width="36.7109375" style="46" customWidth="1"/>
    <col min="2" max="2" width="26.5703125" style="46" customWidth="1"/>
    <col min="3" max="3" width="17.7109375" style="67" customWidth="1"/>
    <col min="4" max="4" width="16" style="46" customWidth="1"/>
    <col min="5" max="5" width="24.7109375" style="46" customWidth="1"/>
    <col min="6" max="6" width="6.140625" style="46" customWidth="1"/>
    <col min="7" max="7" width="17.7109375" style="46" customWidth="1"/>
    <col min="8" max="8" width="15.85546875" style="46" customWidth="1"/>
    <col min="9" max="9" width="13" style="46" customWidth="1"/>
    <col min="10" max="10" width="14" style="46" customWidth="1"/>
    <col min="11" max="11" width="14.140625" style="46" customWidth="1"/>
    <col min="12" max="12" width="17.42578125" style="46" customWidth="1"/>
    <col min="13" max="13" width="14.7109375" style="46" customWidth="1"/>
    <col min="14" max="14" width="15" style="46" customWidth="1"/>
    <col min="15" max="15" width="14.7109375" style="46" bestFit="1" customWidth="1"/>
    <col min="16" max="16384" width="11.42578125" style="46"/>
  </cols>
  <sheetData>
    <row r="1" spans="1:12" ht="37.5" customHeight="1" thickBot="1">
      <c r="A1" s="425" t="s">
        <v>188</v>
      </c>
      <c r="B1" s="454"/>
      <c r="C1" s="454"/>
      <c r="D1" s="454"/>
      <c r="E1" s="454"/>
      <c r="F1" s="455"/>
      <c r="L1" s="67"/>
    </row>
    <row r="2" spans="1:12" ht="15" customHeight="1" thickBot="1"/>
    <row r="3" spans="1:12" ht="144" customHeight="1" thickBot="1">
      <c r="A3" s="47"/>
      <c r="B3" s="449" t="s">
        <v>237</v>
      </c>
      <c r="C3" s="450"/>
      <c r="D3" s="450"/>
      <c r="E3" s="451"/>
    </row>
    <row r="4" spans="1:12" ht="60" customHeight="1" thickBot="1">
      <c r="A4" s="431" t="s">
        <v>171</v>
      </c>
      <c r="B4" s="432"/>
      <c r="C4" s="432"/>
      <c r="D4" s="432"/>
      <c r="E4" s="433"/>
      <c r="F4" s="48"/>
    </row>
    <row r="5" spans="1:12" s="43" customFormat="1" ht="27" customHeight="1" thickBot="1">
      <c r="A5" s="434" t="s">
        <v>170</v>
      </c>
      <c r="B5" s="435"/>
      <c r="C5" s="436"/>
      <c r="D5" s="437">
        <f>(1750905+(1750905*4.4%))</f>
        <v>1827944.82</v>
      </c>
      <c r="E5" s="438"/>
      <c r="F5" s="49"/>
    </row>
    <row r="6" spans="1:12" ht="17.25" thickBot="1">
      <c r="A6" s="389" t="s">
        <v>97</v>
      </c>
      <c r="B6" s="390"/>
      <c r="C6" s="391"/>
      <c r="D6" s="384">
        <v>10.210000000000001</v>
      </c>
      <c r="E6" s="385"/>
      <c r="F6" s="50"/>
    </row>
    <row r="7" spans="1:12" ht="17.25" thickBot="1">
      <c r="A7" s="389" t="s">
        <v>98</v>
      </c>
      <c r="B7" s="390"/>
      <c r="C7" s="391"/>
      <c r="D7" s="392">
        <f>ROUND(D5*D6,2)+1500</f>
        <v>18664816.609999999</v>
      </c>
      <c r="E7" s="393"/>
      <c r="F7" s="400" t="s">
        <v>272</v>
      </c>
      <c r="G7" s="401"/>
      <c r="H7" s="402"/>
    </row>
    <row r="8" spans="1:12" ht="12" customHeight="1">
      <c r="A8" s="52"/>
      <c r="B8" s="53"/>
      <c r="C8" s="195"/>
      <c r="D8" s="51"/>
      <c r="E8" s="54"/>
      <c r="F8" s="51"/>
    </row>
    <row r="9" spans="1:12" ht="17.25" thickBot="1">
      <c r="A9" s="52"/>
      <c r="B9" s="53"/>
      <c r="C9" s="195"/>
      <c r="D9" s="51"/>
      <c r="E9" s="54"/>
      <c r="F9" s="51"/>
    </row>
    <row r="10" spans="1:12" ht="19.5" thickBot="1">
      <c r="A10" s="394" t="s">
        <v>99</v>
      </c>
      <c r="B10" s="395"/>
      <c r="C10" s="395"/>
      <c r="D10" s="395"/>
      <c r="E10" s="396"/>
      <c r="F10" s="55"/>
    </row>
    <row r="11" spans="1:12" s="44" customFormat="1" ht="24.75" customHeight="1" thickBot="1">
      <c r="A11" s="56" t="s">
        <v>100</v>
      </c>
      <c r="B11" s="57" t="s">
        <v>101</v>
      </c>
      <c r="C11" s="57" t="s">
        <v>102</v>
      </c>
      <c r="D11" s="57" t="s">
        <v>103</v>
      </c>
      <c r="E11" s="57" t="s">
        <v>104</v>
      </c>
    </row>
    <row r="12" spans="1:12" ht="33">
      <c r="A12" s="58" t="s">
        <v>105</v>
      </c>
      <c r="B12" s="135">
        <f>$D$7</f>
        <v>18664816.609999999</v>
      </c>
      <c r="C12" s="60">
        <v>0.08</v>
      </c>
      <c r="D12" s="135">
        <f>ROUND(B12*C12,2)</f>
        <v>1493185.33</v>
      </c>
      <c r="E12" s="135">
        <f>ROUND(B12+D12,2)</f>
        <v>20158001.940000001</v>
      </c>
      <c r="F12" s="61"/>
    </row>
    <row r="13" spans="1:12" ht="33.75" thickBot="1">
      <c r="A13" s="62" t="s">
        <v>106</v>
      </c>
      <c r="B13" s="136">
        <f>$D$7</f>
        <v>18664816.609999999</v>
      </c>
      <c r="C13" s="64">
        <v>0.1</v>
      </c>
      <c r="D13" s="135">
        <f>ROUND(B13*C13,2)</f>
        <v>1866481.66</v>
      </c>
      <c r="E13" s="135">
        <f>ROUND(B13+D13,2)</f>
        <v>20531298.27</v>
      </c>
      <c r="F13" s="61"/>
    </row>
    <row r="14" spans="1:12" ht="9" customHeight="1">
      <c r="A14" s="65"/>
      <c r="B14" s="61"/>
      <c r="C14" s="196"/>
      <c r="D14" s="61"/>
      <c r="E14" s="61"/>
      <c r="F14" s="61"/>
    </row>
    <row r="16" spans="1:12" ht="43.5" customHeight="1" thickBot="1">
      <c r="A16" s="397" t="s">
        <v>107</v>
      </c>
      <c r="B16" s="398"/>
      <c r="C16" s="398"/>
      <c r="D16" s="398"/>
      <c r="E16" s="399"/>
      <c r="F16" s="48"/>
    </row>
    <row r="17" spans="1:11" ht="17.25" thickBot="1">
      <c r="A17" s="386" t="s">
        <v>108</v>
      </c>
      <c r="B17" s="387"/>
      <c r="C17" s="388"/>
      <c r="D17" s="386">
        <v>20</v>
      </c>
      <c r="E17" s="388"/>
      <c r="F17" s="67"/>
    </row>
    <row r="18" spans="1:11" ht="17.25" thickBot="1">
      <c r="A18" s="386" t="s">
        <v>109</v>
      </c>
      <c r="B18" s="387"/>
      <c r="C18" s="388"/>
      <c r="D18" s="386">
        <v>22</v>
      </c>
      <c r="E18" s="388"/>
      <c r="F18" s="67"/>
    </row>
    <row r="19" spans="1:11" ht="17.25" thickBot="1">
      <c r="A19" s="386" t="s">
        <v>110</v>
      </c>
      <c r="B19" s="387"/>
      <c r="C19" s="388"/>
      <c r="D19" s="386">
        <v>24</v>
      </c>
      <c r="E19" s="388"/>
      <c r="F19" s="67"/>
    </row>
    <row r="20" spans="1:11" ht="17.25" thickBot="1">
      <c r="A20" s="386" t="s">
        <v>111</v>
      </c>
      <c r="B20" s="387"/>
      <c r="C20" s="388"/>
      <c r="D20" s="386">
        <v>26</v>
      </c>
      <c r="E20" s="388"/>
      <c r="F20" s="67"/>
    </row>
    <row r="21" spans="1:11" ht="17.25" thickBot="1">
      <c r="A21" s="386" t="s">
        <v>112</v>
      </c>
      <c r="B21" s="387"/>
      <c r="C21" s="388"/>
      <c r="D21" s="386">
        <v>2</v>
      </c>
      <c r="E21" s="388"/>
      <c r="F21" s="67"/>
    </row>
    <row r="22" spans="1:11" ht="17.25" thickBot="1">
      <c r="A22" s="386" t="s">
        <v>113</v>
      </c>
      <c r="B22" s="387"/>
      <c r="C22" s="388"/>
      <c r="D22" s="386">
        <v>8</v>
      </c>
      <c r="E22" s="388"/>
      <c r="F22" s="67"/>
    </row>
    <row r="23" spans="1:11" ht="17.25" thickBot="1">
      <c r="A23" s="386" t="s">
        <v>114</v>
      </c>
      <c r="B23" s="387"/>
      <c r="C23" s="388"/>
      <c r="D23" s="386">
        <v>10</v>
      </c>
      <c r="E23" s="388"/>
      <c r="F23" s="67"/>
    </row>
    <row r="24" spans="1:11" ht="5.25" customHeight="1">
      <c r="A24" s="67"/>
      <c r="B24" s="67"/>
      <c r="D24" s="67"/>
      <c r="E24" s="67"/>
      <c r="F24" s="67"/>
    </row>
    <row r="26" spans="1:11" ht="53.25" customHeight="1" thickBot="1">
      <c r="A26" s="445" t="s">
        <v>115</v>
      </c>
      <c r="B26" s="446"/>
      <c r="C26" s="446"/>
      <c r="D26" s="446"/>
      <c r="E26" s="447"/>
      <c r="F26" s="23"/>
    </row>
    <row r="27" spans="1:11" s="43" customFormat="1" ht="43.5" customHeight="1" thickBot="1">
      <c r="A27" s="408" t="s">
        <v>116</v>
      </c>
      <c r="B27" s="409"/>
      <c r="C27" s="408" t="s">
        <v>117</v>
      </c>
      <c r="D27" s="410"/>
      <c r="E27" s="409"/>
      <c r="F27" s="68"/>
      <c r="G27" s="411" t="s">
        <v>118</v>
      </c>
      <c r="H27" s="412"/>
      <c r="I27" s="412"/>
      <c r="J27" s="412"/>
      <c r="K27" s="413"/>
    </row>
    <row r="28" spans="1:11" ht="17.25" customHeight="1" thickBot="1">
      <c r="A28" s="416" t="s">
        <v>119</v>
      </c>
      <c r="B28" s="416"/>
      <c r="C28" s="419">
        <v>0.47589999999999999</v>
      </c>
      <c r="D28" s="420"/>
      <c r="E28" s="421"/>
      <c r="F28" s="67"/>
      <c r="G28" s="382" t="s">
        <v>120</v>
      </c>
      <c r="H28" s="382"/>
      <c r="I28" s="382"/>
      <c r="J28" s="382"/>
      <c r="K28" s="382"/>
    </row>
    <row r="29" spans="1:11" ht="17.25" customHeight="1" thickBot="1">
      <c r="A29" s="416" t="s">
        <v>121</v>
      </c>
      <c r="B29" s="416"/>
      <c r="C29" s="422"/>
      <c r="D29" s="423"/>
      <c r="E29" s="424"/>
      <c r="F29" s="67"/>
      <c r="G29" s="383"/>
      <c r="H29" s="383"/>
      <c r="I29" s="383"/>
      <c r="J29" s="383"/>
      <c r="K29" s="383"/>
    </row>
    <row r="30" spans="1:11" ht="17.25" customHeight="1" thickBot="1">
      <c r="A30" s="386" t="s">
        <v>122</v>
      </c>
      <c r="B30" s="388"/>
      <c r="C30" s="417" t="s">
        <v>240</v>
      </c>
      <c r="D30" s="387"/>
      <c r="E30" s="388"/>
      <c r="F30" s="67"/>
      <c r="G30" s="383" t="s">
        <v>143</v>
      </c>
      <c r="H30" s="383"/>
      <c r="I30" s="383"/>
      <c r="J30" s="383"/>
      <c r="K30" s="383"/>
    </row>
    <row r="31" spans="1:11" ht="17.25" customHeight="1" thickBot="1">
      <c r="G31" s="418" t="s">
        <v>124</v>
      </c>
      <c r="H31" s="418"/>
      <c r="I31" s="418"/>
      <c r="J31" s="418"/>
      <c r="K31" s="418"/>
    </row>
    <row r="32" spans="1:11" ht="62.25" customHeight="1" thickBot="1">
      <c r="A32" s="439" t="s">
        <v>234</v>
      </c>
      <c r="B32" s="440"/>
      <c r="C32" s="440"/>
      <c r="D32" s="440"/>
      <c r="E32" s="441"/>
      <c r="F32" s="23"/>
    </row>
    <row r="33" spans="1:25" ht="47.25" customHeight="1" thickBot="1">
      <c r="A33" s="442" t="s">
        <v>126</v>
      </c>
      <c r="B33" s="443"/>
      <c r="C33" s="443"/>
      <c r="D33" s="443"/>
      <c r="E33" s="444"/>
      <c r="F33" s="22"/>
    </row>
    <row r="34" spans="1:25" ht="9.75" customHeight="1">
      <c r="A34" s="69"/>
      <c r="B34" s="22"/>
      <c r="C34" s="165"/>
      <c r="D34" s="22"/>
      <c r="E34" s="22"/>
      <c r="F34" s="22"/>
    </row>
    <row r="35" spans="1:25" ht="13.5" customHeight="1" thickBot="1">
      <c r="A35" s="69"/>
      <c r="B35" s="22"/>
      <c r="C35" s="165"/>
      <c r="D35" s="22"/>
      <c r="E35" s="22"/>
      <c r="F35" s="22"/>
    </row>
    <row r="36" spans="1:25" ht="26.25" customHeight="1" thickBot="1">
      <c r="A36" s="394" t="s">
        <v>144</v>
      </c>
      <c r="B36" s="395"/>
      <c r="C36" s="395"/>
      <c r="D36" s="395"/>
      <c r="E36" s="395"/>
      <c r="F36" s="406"/>
      <c r="G36" s="395"/>
      <c r="H36" s="396"/>
      <c r="I36" s="166"/>
      <c r="J36" s="166"/>
      <c r="K36" s="456" t="s">
        <v>128</v>
      </c>
      <c r="L36" s="457"/>
    </row>
    <row r="37" spans="1:25" s="45" customFormat="1" ht="77.25" customHeight="1" thickBot="1">
      <c r="A37" s="168" t="s">
        <v>129</v>
      </c>
      <c r="B37" s="169" t="s">
        <v>118</v>
      </c>
      <c r="C37" s="170" t="s">
        <v>130</v>
      </c>
      <c r="D37" s="170" t="s">
        <v>131</v>
      </c>
      <c r="E37" s="171" t="s">
        <v>132</v>
      </c>
      <c r="F37" s="452"/>
      <c r="G37" s="204" t="s">
        <v>133</v>
      </c>
      <c r="H37" s="170" t="s">
        <v>134</v>
      </c>
      <c r="I37" s="170" t="s">
        <v>135</v>
      </c>
      <c r="J37" s="170" t="s">
        <v>136</v>
      </c>
      <c r="K37" s="170" t="s">
        <v>137</v>
      </c>
      <c r="L37" s="171" t="s">
        <v>273</v>
      </c>
    </row>
    <row r="38" spans="1:25" ht="17.25" thickBot="1">
      <c r="A38" s="76" t="s">
        <v>138</v>
      </c>
      <c r="B38" s="76" t="s">
        <v>139</v>
      </c>
      <c r="C38" s="217">
        <v>30</v>
      </c>
      <c r="D38" s="146">
        <f>+B12</f>
        <v>18664816.609999999</v>
      </c>
      <c r="E38" s="218">
        <v>0.1</v>
      </c>
      <c r="F38" s="453"/>
      <c r="G38" s="224">
        <f>ROUND(D38*E38,2)</f>
        <v>1866481.66</v>
      </c>
      <c r="H38" s="216">
        <f>ROUND(D38+G38,2)</f>
        <v>20531298.27</v>
      </c>
      <c r="I38" s="216">
        <f>ROUND(H38*10%*19%,2)</f>
        <v>390094.67</v>
      </c>
      <c r="J38" s="216">
        <f>ROUND(H38+I38,2)</f>
        <v>20921392.940000001</v>
      </c>
      <c r="K38" s="205">
        <f>'1. VALOR 2026 (1 MES)'!L38</f>
        <v>37</v>
      </c>
      <c r="L38" s="177">
        <f>ROUND(((K38*J38)*6),2)</f>
        <v>4644549232.6800003</v>
      </c>
    </row>
    <row r="39" spans="1:25" ht="17.25" thickBot="1">
      <c r="A39" s="76" t="s">
        <v>271</v>
      </c>
      <c r="B39" s="76" t="s">
        <v>139</v>
      </c>
      <c r="C39" s="217">
        <v>30</v>
      </c>
      <c r="D39" s="146">
        <f>+B13</f>
        <v>18664816.609999999</v>
      </c>
      <c r="E39" s="220">
        <v>0.1</v>
      </c>
      <c r="F39" s="453"/>
      <c r="G39" s="314">
        <f>ROUND(D39*E39,2)</f>
        <v>1866481.66</v>
      </c>
      <c r="H39" s="315">
        <f>ROUND(D39+G39,2)</f>
        <v>20531298.27</v>
      </c>
      <c r="I39" s="216"/>
      <c r="J39" s="315">
        <f>ROUND(H39+I39,2)</f>
        <v>20531298.27</v>
      </c>
      <c r="K39" s="205">
        <f>'1. VALOR 2026 (1 MES)'!L39</f>
        <v>3</v>
      </c>
      <c r="L39" s="316">
        <f>ROUND(((K39*J39)*6),2)</f>
        <v>369563368.86000001</v>
      </c>
    </row>
    <row r="40" spans="1:25" ht="33.75" thickBot="1">
      <c r="A40" s="76" t="s">
        <v>239</v>
      </c>
      <c r="B40" s="76" t="s">
        <v>141</v>
      </c>
      <c r="C40" s="217">
        <v>20</v>
      </c>
      <c r="D40" s="146">
        <f>ROUND($D$7*$C$28/30*C40/13*12,0)</f>
        <v>5466207</v>
      </c>
      <c r="E40" s="220">
        <v>0.1</v>
      </c>
      <c r="F40" s="453"/>
      <c r="G40" s="200">
        <f>ROUND(D40*E40,2)</f>
        <v>546620.69999999995</v>
      </c>
      <c r="H40" s="139">
        <f>ROUND(D40+G40,2)</f>
        <v>6012827.7000000002</v>
      </c>
      <c r="I40" s="139">
        <f t="shared" ref="I40:I42" si="0">ROUND(H40*10%*19%,2)</f>
        <v>114243.73</v>
      </c>
      <c r="J40" s="139">
        <f>ROUND(H40+I40,2)</f>
        <v>6127071.4299999997</v>
      </c>
      <c r="K40" s="205">
        <f>'1. VALOR 2026 (1 MES)'!L40</f>
        <v>17</v>
      </c>
      <c r="L40" s="201">
        <f>ROUND(((K40*J40)*6),2)</f>
        <v>624961285.86000001</v>
      </c>
    </row>
    <row r="41" spans="1:25" ht="38.25" customHeight="1" thickBot="1">
      <c r="A41" s="76" t="s">
        <v>140</v>
      </c>
      <c r="B41" s="76" t="s">
        <v>141</v>
      </c>
      <c r="C41" s="217">
        <v>20</v>
      </c>
      <c r="D41" s="146">
        <f>ROUND($D$7*$C$28/30*C41/13*12,0)</f>
        <v>5466207</v>
      </c>
      <c r="E41" s="220">
        <v>0.08</v>
      </c>
      <c r="F41" s="453"/>
      <c r="G41" s="200">
        <f>ROUND(D41*E41,2)</f>
        <v>437296.56</v>
      </c>
      <c r="H41" s="139">
        <f>ROUND(D41+G41,2)</f>
        <v>5903503.5599999996</v>
      </c>
      <c r="I41" s="139">
        <f t="shared" si="0"/>
        <v>112166.57</v>
      </c>
      <c r="J41" s="139">
        <f>ROUND(H41+I41,2)</f>
        <v>6015670.1299999999</v>
      </c>
      <c r="K41" s="205">
        <f>'1. VALOR 2026 (1 MES)'!L41</f>
        <v>9</v>
      </c>
      <c r="L41" s="201">
        <f>ROUND(((K41*J41)*6),2)</f>
        <v>324846187.01999998</v>
      </c>
    </row>
    <row r="42" spans="1:25" ht="17.25" thickBot="1">
      <c r="A42" s="76" t="s">
        <v>239</v>
      </c>
      <c r="B42" s="76" t="s">
        <v>139</v>
      </c>
      <c r="C42" s="217">
        <v>30</v>
      </c>
      <c r="D42" s="146">
        <f>ROUND($D$7*$C$28/30*C42/13*12,0)</f>
        <v>8199310</v>
      </c>
      <c r="E42" s="220">
        <v>0.1</v>
      </c>
      <c r="F42" s="453"/>
      <c r="G42" s="202">
        <f>ROUND(D42*E42,2)</f>
        <v>819931</v>
      </c>
      <c r="H42" s="194">
        <f>ROUND(D42+G42,2)</f>
        <v>9019241</v>
      </c>
      <c r="I42" s="194">
        <f t="shared" si="0"/>
        <v>171365.58</v>
      </c>
      <c r="J42" s="194">
        <f>ROUND(H42+I42,2)</f>
        <v>9190606.5800000001</v>
      </c>
      <c r="K42" s="206">
        <f>'1. VALOR 2026 (1 MES)'!L42</f>
        <v>14</v>
      </c>
      <c r="L42" s="203">
        <f>ROUND(((K42*J42)*6),2)</f>
        <v>772010952.72000003</v>
      </c>
    </row>
    <row r="43" spans="1:25" ht="17.25" thickBot="1">
      <c r="K43" s="226">
        <f>SUM(K38:K42)</f>
        <v>80</v>
      </c>
      <c r="L43" s="225">
        <f>ROUND(SUM(L38:L42),2)</f>
        <v>6735931027.1400003</v>
      </c>
      <c r="M43" s="61"/>
      <c r="N43" s="61"/>
      <c r="O43" s="78"/>
    </row>
    <row r="44" spans="1:25">
      <c r="M44" s="61"/>
    </row>
    <row r="45" spans="1:25" ht="17.25" customHeight="1">
      <c r="A45" s="53" t="s">
        <v>275</v>
      </c>
      <c r="B45" s="53"/>
      <c r="C45" s="197"/>
      <c r="D45" s="78"/>
      <c r="E45" s="78"/>
      <c r="F45" s="78"/>
      <c r="G45" s="78"/>
      <c r="I45" s="78"/>
      <c r="J45" s="78"/>
      <c r="K45" s="78"/>
      <c r="L45" s="78"/>
      <c r="M45" s="78"/>
      <c r="N45" s="78"/>
      <c r="O45" s="78"/>
      <c r="P45" s="78"/>
      <c r="Q45" s="78"/>
      <c r="R45" s="78"/>
      <c r="S45" s="78"/>
      <c r="T45" s="78"/>
      <c r="U45" s="78"/>
      <c r="V45" s="78"/>
      <c r="W45" s="78"/>
      <c r="X45" s="78"/>
      <c r="Y45" s="78"/>
    </row>
    <row r="46" spans="1:25">
      <c r="A46" s="173" t="s">
        <v>276</v>
      </c>
      <c r="B46" s="53"/>
      <c r="C46" s="198"/>
      <c r="D46" s="78"/>
      <c r="E46" s="78"/>
      <c r="F46" s="78"/>
      <c r="G46" s="78"/>
      <c r="I46" s="78"/>
      <c r="J46" s="78"/>
      <c r="K46" s="78"/>
      <c r="L46" s="78"/>
      <c r="M46" s="78"/>
      <c r="N46" s="78"/>
      <c r="O46" s="78"/>
      <c r="P46" s="78"/>
      <c r="Q46" s="78"/>
      <c r="R46" s="78"/>
      <c r="S46" s="78"/>
      <c r="T46" s="78"/>
      <c r="U46" s="78"/>
      <c r="V46" s="78"/>
      <c r="W46" s="78"/>
      <c r="X46" s="78"/>
      <c r="Y46" s="78"/>
    </row>
    <row r="47" spans="1:25" s="175" customFormat="1">
      <c r="A47" s="173" t="s">
        <v>235</v>
      </c>
      <c r="B47" s="176"/>
      <c r="C47" s="199"/>
    </row>
    <row r="48" spans="1:25">
      <c r="A48" s="173" t="s">
        <v>236</v>
      </c>
      <c r="C48" s="46"/>
      <c r="F48" s="185"/>
    </row>
    <row r="49" spans="12:13">
      <c r="L49" s="67"/>
      <c r="M49" s="82"/>
    </row>
    <row r="50" spans="12:13">
      <c r="L50" s="67"/>
    </row>
    <row r="51" spans="12:13">
      <c r="L51" s="67"/>
    </row>
    <row r="52" spans="12:13">
      <c r="L52" s="67"/>
    </row>
    <row r="53" spans="12:13">
      <c r="L53" s="67"/>
    </row>
    <row r="54" spans="12:13">
      <c r="L54" s="67"/>
    </row>
    <row r="55" spans="12:13">
      <c r="L55" s="80"/>
    </row>
    <row r="57" spans="12:13">
      <c r="L57" s="81"/>
    </row>
    <row r="58" spans="12:13">
      <c r="L58" s="82"/>
    </row>
  </sheetData>
  <mergeCells count="43">
    <mergeCell ref="A1:F1"/>
    <mergeCell ref="A32:E32"/>
    <mergeCell ref="A33:E33"/>
    <mergeCell ref="A36:H36"/>
    <mergeCell ref="K36:L36"/>
    <mergeCell ref="A26:E26"/>
    <mergeCell ref="A27:B27"/>
    <mergeCell ref="C27:E27"/>
    <mergeCell ref="G27:K27"/>
    <mergeCell ref="A21:C21"/>
    <mergeCell ref="D21:E21"/>
    <mergeCell ref="A22:C22"/>
    <mergeCell ref="D22:E22"/>
    <mergeCell ref="A23:C23"/>
    <mergeCell ref="D23:E23"/>
    <mergeCell ref="A18:C18"/>
    <mergeCell ref="G30:K30"/>
    <mergeCell ref="G31:K31"/>
    <mergeCell ref="C28:E29"/>
    <mergeCell ref="G28:K29"/>
    <mergeCell ref="A28:B28"/>
    <mergeCell ref="A19:C19"/>
    <mergeCell ref="D19:E19"/>
    <mergeCell ref="A20:C20"/>
    <mergeCell ref="D20:E20"/>
    <mergeCell ref="F37:F42"/>
    <mergeCell ref="A29:B29"/>
    <mergeCell ref="A30:B30"/>
    <mergeCell ref="C30:E30"/>
    <mergeCell ref="A10:E10"/>
    <mergeCell ref="A16:E16"/>
    <mergeCell ref="A17:C17"/>
    <mergeCell ref="D17:E17"/>
    <mergeCell ref="D18:E18"/>
    <mergeCell ref="F7:H7"/>
    <mergeCell ref="B3:E3"/>
    <mergeCell ref="A4:E4"/>
    <mergeCell ref="A5:C5"/>
    <mergeCell ref="D5:E5"/>
    <mergeCell ref="A6:C6"/>
    <mergeCell ref="D6:E6"/>
    <mergeCell ref="A7:C7"/>
    <mergeCell ref="D7:E7"/>
  </mergeCells>
  <pageMargins left="0.70866141732283472" right="0.70866141732283472" top="0.74803149606299213" bottom="0.74803149606299213" header="0.31496062992125984" footer="0.31496062992125984"/>
  <pageSetup paperSize="14" scale="50"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3D9B8-AE77-4284-8DC8-11D5E6A28CB0}">
  <dimension ref="A1:Y58"/>
  <sheetViews>
    <sheetView showGridLines="0" topLeftCell="A30" zoomScale="80" zoomScaleNormal="80" workbookViewId="0">
      <selection activeCell="A45" sqref="A45:A46"/>
    </sheetView>
  </sheetViews>
  <sheetFormatPr baseColWidth="10" defaultColWidth="11.42578125" defaultRowHeight="16.5"/>
  <cols>
    <col min="1" max="1" width="36.7109375" style="46" customWidth="1"/>
    <col min="2" max="2" width="26.5703125" style="46" customWidth="1"/>
    <col min="3" max="3" width="17.7109375" style="67" customWidth="1"/>
    <col min="4" max="4" width="16" style="46" customWidth="1"/>
    <col min="5" max="5" width="24.7109375" style="46" customWidth="1"/>
    <col min="6" max="6" width="6.140625" style="46" customWidth="1"/>
    <col min="7" max="7" width="17.7109375" style="46" customWidth="1"/>
    <col min="8" max="8" width="15.85546875" style="46" customWidth="1"/>
    <col min="9" max="9" width="13" style="46" customWidth="1"/>
    <col min="10" max="10" width="14" style="46" customWidth="1"/>
    <col min="11" max="11" width="14.140625" style="46" customWidth="1"/>
    <col min="12" max="12" width="17.42578125" style="46" customWidth="1"/>
    <col min="13" max="13" width="14.7109375" style="46" customWidth="1"/>
    <col min="14" max="16384" width="11.42578125" style="46"/>
  </cols>
  <sheetData>
    <row r="1" spans="1:12" ht="37.5" customHeight="1" thickBot="1">
      <c r="A1" s="425" t="s">
        <v>188</v>
      </c>
      <c r="B1" s="454"/>
      <c r="C1" s="454"/>
      <c r="D1" s="454"/>
      <c r="E1" s="454"/>
      <c r="F1" s="455"/>
      <c r="L1" s="67"/>
    </row>
    <row r="2" spans="1:12" ht="15" customHeight="1" thickBot="1"/>
    <row r="3" spans="1:12" ht="144" customHeight="1" thickBot="1">
      <c r="A3" s="47"/>
      <c r="B3" s="449" t="s">
        <v>237</v>
      </c>
      <c r="C3" s="450"/>
      <c r="D3" s="450"/>
      <c r="E3" s="451"/>
    </row>
    <row r="4" spans="1:12" ht="60" customHeight="1" thickBot="1">
      <c r="A4" s="431" t="s">
        <v>171</v>
      </c>
      <c r="B4" s="432"/>
      <c r="C4" s="432"/>
      <c r="D4" s="432"/>
      <c r="E4" s="433"/>
      <c r="F4" s="48"/>
    </row>
    <row r="5" spans="1:12" s="43" customFormat="1" ht="27" customHeight="1" thickBot="1">
      <c r="A5" s="434" t="s">
        <v>170</v>
      </c>
      <c r="B5" s="435"/>
      <c r="C5" s="436"/>
      <c r="D5" s="437">
        <f>(1750905+(1750905*4.4%))</f>
        <v>1827944.82</v>
      </c>
      <c r="E5" s="438"/>
      <c r="F5" s="49"/>
    </row>
    <row r="6" spans="1:12" ht="17.25" thickBot="1">
      <c r="A6" s="389" t="s">
        <v>97</v>
      </c>
      <c r="B6" s="390"/>
      <c r="C6" s="391"/>
      <c r="D6" s="384">
        <v>10.38</v>
      </c>
      <c r="E6" s="385"/>
      <c r="F6" s="50"/>
    </row>
    <row r="7" spans="1:12" ht="17.25" thickBot="1">
      <c r="A7" s="389" t="s">
        <v>98</v>
      </c>
      <c r="B7" s="390"/>
      <c r="C7" s="391"/>
      <c r="D7" s="392">
        <f>ROUND(D5*D6,2)+1500</f>
        <v>18975567.23</v>
      </c>
      <c r="E7" s="393"/>
      <c r="F7" s="400" t="s">
        <v>272</v>
      </c>
      <c r="G7" s="401"/>
      <c r="H7" s="402"/>
    </row>
    <row r="8" spans="1:12" ht="12" customHeight="1">
      <c r="A8" s="52"/>
      <c r="B8" s="53"/>
      <c r="C8" s="195"/>
      <c r="D8" s="51"/>
      <c r="E8" s="54"/>
      <c r="F8" s="51"/>
    </row>
    <row r="9" spans="1:12" ht="17.25" thickBot="1">
      <c r="A9" s="52"/>
      <c r="B9" s="53"/>
      <c r="C9" s="195"/>
      <c r="D9" s="51"/>
      <c r="E9" s="54"/>
      <c r="F9" s="51"/>
    </row>
    <row r="10" spans="1:12" ht="19.5" thickBot="1">
      <c r="A10" s="394" t="s">
        <v>99</v>
      </c>
      <c r="B10" s="395"/>
      <c r="C10" s="395"/>
      <c r="D10" s="395"/>
      <c r="E10" s="396"/>
      <c r="F10" s="55"/>
    </row>
    <row r="11" spans="1:12" s="44" customFormat="1" ht="24.75" customHeight="1" thickBot="1">
      <c r="A11" s="56" t="s">
        <v>100</v>
      </c>
      <c r="B11" s="57" t="s">
        <v>101</v>
      </c>
      <c r="C11" s="57" t="s">
        <v>102</v>
      </c>
      <c r="D11" s="57" t="s">
        <v>103</v>
      </c>
      <c r="E11" s="57" t="s">
        <v>104</v>
      </c>
    </row>
    <row r="12" spans="1:12" ht="33">
      <c r="A12" s="58" t="s">
        <v>105</v>
      </c>
      <c r="B12" s="135">
        <f>$D$7</f>
        <v>18975567.23</v>
      </c>
      <c r="C12" s="60">
        <v>0.08</v>
      </c>
      <c r="D12" s="135">
        <f>ROUND(B12*C12,2)</f>
        <v>1518045.38</v>
      </c>
      <c r="E12" s="135">
        <f>ROUND(B12+D12,2)</f>
        <v>20493612.609999999</v>
      </c>
      <c r="F12" s="61"/>
    </row>
    <row r="13" spans="1:12" ht="33.75" thickBot="1">
      <c r="A13" s="62" t="s">
        <v>106</v>
      </c>
      <c r="B13" s="136">
        <f>$D$7</f>
        <v>18975567.23</v>
      </c>
      <c r="C13" s="64">
        <v>0.1</v>
      </c>
      <c r="D13" s="135">
        <f>ROUND(B13*C13,2)</f>
        <v>1897556.72</v>
      </c>
      <c r="E13" s="135">
        <f>ROUND(B13+D13,2)</f>
        <v>20873123.949999999</v>
      </c>
      <c r="F13" s="61"/>
    </row>
    <row r="14" spans="1:12" ht="9" customHeight="1">
      <c r="A14" s="65"/>
      <c r="B14" s="61"/>
      <c r="C14" s="196"/>
      <c r="D14" s="61"/>
      <c r="E14" s="61"/>
      <c r="F14" s="61"/>
    </row>
    <row r="16" spans="1:12" ht="43.5" customHeight="1" thickBot="1">
      <c r="A16" s="397" t="s">
        <v>107</v>
      </c>
      <c r="B16" s="398"/>
      <c r="C16" s="398"/>
      <c r="D16" s="398"/>
      <c r="E16" s="399"/>
      <c r="F16" s="48"/>
    </row>
    <row r="17" spans="1:11" ht="17.25" thickBot="1">
      <c r="A17" s="386" t="s">
        <v>108</v>
      </c>
      <c r="B17" s="387"/>
      <c r="C17" s="388"/>
      <c r="D17" s="386">
        <v>20</v>
      </c>
      <c r="E17" s="388"/>
      <c r="F17" s="67"/>
    </row>
    <row r="18" spans="1:11" ht="17.25" thickBot="1">
      <c r="A18" s="386" t="s">
        <v>109</v>
      </c>
      <c r="B18" s="387"/>
      <c r="C18" s="388"/>
      <c r="D18" s="386">
        <v>22</v>
      </c>
      <c r="E18" s="388"/>
      <c r="F18" s="67"/>
    </row>
    <row r="19" spans="1:11" ht="17.25" thickBot="1">
      <c r="A19" s="386" t="s">
        <v>110</v>
      </c>
      <c r="B19" s="387"/>
      <c r="C19" s="388"/>
      <c r="D19" s="386">
        <v>24</v>
      </c>
      <c r="E19" s="388"/>
      <c r="F19" s="67"/>
    </row>
    <row r="20" spans="1:11" ht="17.25" thickBot="1">
      <c r="A20" s="386" t="s">
        <v>111</v>
      </c>
      <c r="B20" s="387"/>
      <c r="C20" s="388"/>
      <c r="D20" s="386">
        <v>26</v>
      </c>
      <c r="E20" s="388"/>
      <c r="F20" s="67"/>
    </row>
    <row r="21" spans="1:11" ht="17.25" thickBot="1">
      <c r="A21" s="386" t="s">
        <v>112</v>
      </c>
      <c r="B21" s="387"/>
      <c r="C21" s="388"/>
      <c r="D21" s="386">
        <v>2</v>
      </c>
      <c r="E21" s="388"/>
      <c r="F21" s="67"/>
    </row>
    <row r="22" spans="1:11" ht="17.25" thickBot="1">
      <c r="A22" s="386" t="s">
        <v>113</v>
      </c>
      <c r="B22" s="387"/>
      <c r="C22" s="388"/>
      <c r="D22" s="386">
        <v>8</v>
      </c>
      <c r="E22" s="388"/>
      <c r="F22" s="67"/>
    </row>
    <row r="23" spans="1:11" ht="17.25" thickBot="1">
      <c r="A23" s="386" t="s">
        <v>114</v>
      </c>
      <c r="B23" s="387"/>
      <c r="C23" s="388"/>
      <c r="D23" s="386">
        <v>10</v>
      </c>
      <c r="E23" s="388"/>
      <c r="F23" s="67"/>
    </row>
    <row r="24" spans="1:11" ht="5.25" customHeight="1">
      <c r="A24" s="67"/>
      <c r="B24" s="67"/>
      <c r="D24" s="67"/>
      <c r="E24" s="67"/>
      <c r="F24" s="67"/>
    </row>
    <row r="26" spans="1:11" ht="53.25" customHeight="1" thickBot="1">
      <c r="A26" s="445" t="s">
        <v>115</v>
      </c>
      <c r="B26" s="446"/>
      <c r="C26" s="446"/>
      <c r="D26" s="446"/>
      <c r="E26" s="447"/>
      <c r="F26" s="23"/>
    </row>
    <row r="27" spans="1:11" s="43" customFormat="1" ht="43.5" customHeight="1" thickBot="1">
      <c r="A27" s="408" t="s">
        <v>116</v>
      </c>
      <c r="B27" s="409"/>
      <c r="C27" s="408" t="s">
        <v>117</v>
      </c>
      <c r="D27" s="410"/>
      <c r="E27" s="409"/>
      <c r="F27" s="68"/>
      <c r="G27" s="411" t="s">
        <v>118</v>
      </c>
      <c r="H27" s="412"/>
      <c r="I27" s="412"/>
      <c r="J27" s="412"/>
      <c r="K27" s="413"/>
    </row>
    <row r="28" spans="1:11" ht="17.25" customHeight="1" thickBot="1">
      <c r="A28" s="416" t="s">
        <v>119</v>
      </c>
      <c r="B28" s="416"/>
      <c r="C28" s="419">
        <v>0.47589999999999999</v>
      </c>
      <c r="D28" s="420"/>
      <c r="E28" s="421"/>
      <c r="F28" s="67"/>
      <c r="G28" s="382" t="s">
        <v>120</v>
      </c>
      <c r="H28" s="382"/>
      <c r="I28" s="382"/>
      <c r="J28" s="382"/>
      <c r="K28" s="382"/>
    </row>
    <row r="29" spans="1:11" ht="17.25" customHeight="1" thickBot="1">
      <c r="A29" s="416" t="s">
        <v>121</v>
      </c>
      <c r="B29" s="416"/>
      <c r="C29" s="422"/>
      <c r="D29" s="423"/>
      <c r="E29" s="424"/>
      <c r="F29" s="67"/>
      <c r="G29" s="383"/>
      <c r="H29" s="383"/>
      <c r="I29" s="383"/>
      <c r="J29" s="383"/>
      <c r="K29" s="383"/>
    </row>
    <row r="30" spans="1:11" ht="17.25" customHeight="1" thickBot="1">
      <c r="A30" s="386" t="s">
        <v>122</v>
      </c>
      <c r="B30" s="388"/>
      <c r="C30" s="417" t="s">
        <v>240</v>
      </c>
      <c r="D30" s="387"/>
      <c r="E30" s="388"/>
      <c r="F30" s="67"/>
      <c r="G30" s="383" t="s">
        <v>143</v>
      </c>
      <c r="H30" s="383"/>
      <c r="I30" s="383"/>
      <c r="J30" s="383"/>
      <c r="K30" s="383"/>
    </row>
    <row r="31" spans="1:11" ht="17.25" customHeight="1" thickBot="1">
      <c r="G31" s="418" t="s">
        <v>124</v>
      </c>
      <c r="H31" s="418"/>
      <c r="I31" s="418"/>
      <c r="J31" s="418"/>
      <c r="K31" s="418"/>
    </row>
    <row r="32" spans="1:11" ht="62.25" customHeight="1" thickBot="1">
      <c r="A32" s="439" t="s">
        <v>234</v>
      </c>
      <c r="B32" s="440"/>
      <c r="C32" s="440"/>
      <c r="D32" s="440"/>
      <c r="E32" s="441"/>
      <c r="F32" s="23"/>
    </row>
    <row r="33" spans="1:25" ht="47.25" customHeight="1" thickBot="1">
      <c r="A33" s="442" t="s">
        <v>126</v>
      </c>
      <c r="B33" s="443"/>
      <c r="C33" s="443"/>
      <c r="D33" s="443"/>
      <c r="E33" s="444"/>
      <c r="F33" s="22"/>
    </row>
    <row r="34" spans="1:25" ht="9.75" customHeight="1">
      <c r="A34" s="69"/>
      <c r="B34" s="22"/>
      <c r="C34" s="165"/>
      <c r="D34" s="22"/>
      <c r="E34" s="22"/>
      <c r="F34" s="22"/>
    </row>
    <row r="35" spans="1:25" ht="13.5" customHeight="1" thickBot="1">
      <c r="A35" s="69"/>
      <c r="B35" s="22"/>
      <c r="C35" s="165"/>
      <c r="D35" s="22"/>
      <c r="E35" s="22"/>
      <c r="F35" s="22"/>
    </row>
    <row r="36" spans="1:25" ht="26.25" customHeight="1" thickBot="1">
      <c r="A36" s="394" t="s">
        <v>144</v>
      </c>
      <c r="B36" s="395"/>
      <c r="C36" s="395"/>
      <c r="D36" s="395"/>
      <c r="E36" s="395"/>
      <c r="F36" s="406"/>
      <c r="G36" s="395"/>
      <c r="H36" s="396"/>
      <c r="I36" s="166"/>
      <c r="J36" s="166"/>
      <c r="K36" s="456" t="s">
        <v>128</v>
      </c>
      <c r="L36" s="457"/>
    </row>
    <row r="37" spans="1:25" s="45" customFormat="1" ht="77.25" customHeight="1" thickBot="1">
      <c r="A37" s="168" t="s">
        <v>129</v>
      </c>
      <c r="B37" s="169" t="s">
        <v>118</v>
      </c>
      <c r="C37" s="170" t="s">
        <v>130</v>
      </c>
      <c r="D37" s="170" t="s">
        <v>131</v>
      </c>
      <c r="E37" s="171" t="s">
        <v>132</v>
      </c>
      <c r="F37" s="452"/>
      <c r="G37" s="204" t="s">
        <v>133</v>
      </c>
      <c r="H37" s="170" t="s">
        <v>134</v>
      </c>
      <c r="I37" s="170" t="s">
        <v>135</v>
      </c>
      <c r="J37" s="170" t="s">
        <v>136</v>
      </c>
      <c r="K37" s="170" t="s">
        <v>137</v>
      </c>
      <c r="L37" s="171" t="s">
        <v>274</v>
      </c>
    </row>
    <row r="38" spans="1:25" ht="17.25" thickBot="1">
      <c r="A38" s="76" t="s">
        <v>138</v>
      </c>
      <c r="B38" s="76" t="s">
        <v>139</v>
      </c>
      <c r="C38" s="217">
        <v>30</v>
      </c>
      <c r="D38" s="146">
        <f>+B12</f>
        <v>18975567.23</v>
      </c>
      <c r="E38" s="218">
        <v>0.1</v>
      </c>
      <c r="F38" s="453"/>
      <c r="G38" s="224">
        <f>ROUND(D38*E38,2)</f>
        <v>1897556.72</v>
      </c>
      <c r="H38" s="216">
        <f>ROUND(D38+G38,2)</f>
        <v>20873123.949999999</v>
      </c>
      <c r="I38" s="216">
        <f>ROUND(H38*10%*19%,2)</f>
        <v>396589.36</v>
      </c>
      <c r="J38" s="216">
        <f>ROUND(H38+I38,2)</f>
        <v>21269713.309999999</v>
      </c>
      <c r="K38" s="205">
        <f>'1. VALOR 2026 (1 MES)'!L38</f>
        <v>37</v>
      </c>
      <c r="L38" s="177">
        <f>ROUND(((K38*J38)*6),2)</f>
        <v>4721876354.8199997</v>
      </c>
    </row>
    <row r="39" spans="1:25" ht="17.25" thickBot="1">
      <c r="A39" s="76" t="s">
        <v>271</v>
      </c>
      <c r="B39" s="76" t="s">
        <v>139</v>
      </c>
      <c r="C39" s="217">
        <v>30</v>
      </c>
      <c r="D39" s="146">
        <f>+B13</f>
        <v>18975567.23</v>
      </c>
      <c r="E39" s="220">
        <v>0.1</v>
      </c>
      <c r="F39" s="453"/>
      <c r="G39" s="314">
        <f>ROUND(D39*E39,2)</f>
        <v>1897556.72</v>
      </c>
      <c r="H39" s="315">
        <f>ROUND(D39+G39,2)</f>
        <v>20873123.949999999</v>
      </c>
      <c r="I39" s="216"/>
      <c r="J39" s="315">
        <f>ROUND(H39+I39,2)</f>
        <v>20873123.949999999</v>
      </c>
      <c r="K39" s="205">
        <f>'1. VALOR 2026 (1 MES)'!L39</f>
        <v>3</v>
      </c>
      <c r="L39" s="316">
        <f>ROUND(((K39*J39)*6),2)</f>
        <v>375716231.10000002</v>
      </c>
    </row>
    <row r="40" spans="1:25" ht="33.75" thickBot="1">
      <c r="A40" s="76" t="s">
        <v>239</v>
      </c>
      <c r="B40" s="76" t="s">
        <v>141</v>
      </c>
      <c r="C40" s="217">
        <v>20</v>
      </c>
      <c r="D40" s="146">
        <f>ROUND($D$7*$C$28/30*C40/13*12,0)</f>
        <v>5557214</v>
      </c>
      <c r="E40" s="220">
        <v>0.1</v>
      </c>
      <c r="F40" s="453"/>
      <c r="G40" s="200">
        <f>ROUND(D40*E40,2)</f>
        <v>555721.4</v>
      </c>
      <c r="H40" s="139">
        <f>ROUND(D40+G40,2)</f>
        <v>6112935.4000000004</v>
      </c>
      <c r="I40" s="139">
        <f t="shared" ref="I40:I42" si="0">ROUND(H40*10%*19%,2)</f>
        <v>116145.77</v>
      </c>
      <c r="J40" s="139">
        <f>ROUND(H40+I40,2)</f>
        <v>6229081.1699999999</v>
      </c>
      <c r="K40" s="205">
        <f>'1. VALOR 2026 (1 MES)'!L40</f>
        <v>17</v>
      </c>
      <c r="L40" s="201">
        <f>ROUND(((K40*J40)*6),2)</f>
        <v>635366279.34000003</v>
      </c>
    </row>
    <row r="41" spans="1:25" ht="38.25" customHeight="1" thickBot="1">
      <c r="A41" s="76" t="s">
        <v>140</v>
      </c>
      <c r="B41" s="76" t="s">
        <v>141</v>
      </c>
      <c r="C41" s="217">
        <v>20</v>
      </c>
      <c r="D41" s="146">
        <f>ROUND($D$7*$C$28/30*C41/13*12,0)</f>
        <v>5557214</v>
      </c>
      <c r="E41" s="220">
        <v>0.08</v>
      </c>
      <c r="F41" s="453"/>
      <c r="G41" s="200">
        <f>ROUND(D41*E41,2)</f>
        <v>444577.12</v>
      </c>
      <c r="H41" s="139">
        <f>ROUND(D41+G41,2)</f>
        <v>6001791.1200000001</v>
      </c>
      <c r="I41" s="139">
        <f t="shared" si="0"/>
        <v>114034.03</v>
      </c>
      <c r="J41" s="139">
        <f>ROUND(H41+I41,2)</f>
        <v>6115825.1500000004</v>
      </c>
      <c r="K41" s="205">
        <f>'1. VALOR 2026 (1 MES)'!L41</f>
        <v>9</v>
      </c>
      <c r="L41" s="201">
        <f>ROUND(((K41*J41)*6),2)</f>
        <v>330254558.10000002</v>
      </c>
    </row>
    <row r="42" spans="1:25" ht="17.25" thickBot="1">
      <c r="A42" s="76" t="s">
        <v>239</v>
      </c>
      <c r="B42" s="76" t="s">
        <v>139</v>
      </c>
      <c r="C42" s="217">
        <v>30</v>
      </c>
      <c r="D42" s="146">
        <f>ROUND($D$7*$C$28/30*C42/13*12,0)</f>
        <v>8335821</v>
      </c>
      <c r="E42" s="220">
        <v>0.1</v>
      </c>
      <c r="F42" s="453"/>
      <c r="G42" s="202">
        <f>ROUND(D42*E42,2)</f>
        <v>833582.1</v>
      </c>
      <c r="H42" s="194">
        <f>ROUND(D42+G42,2)</f>
        <v>9169403.0999999996</v>
      </c>
      <c r="I42" s="194">
        <f t="shared" si="0"/>
        <v>174218.66</v>
      </c>
      <c r="J42" s="194">
        <f>ROUND(H42+I42,2)</f>
        <v>9343621.7599999998</v>
      </c>
      <c r="K42" s="206">
        <f>'1. VALOR 2026 (1 MES)'!L42</f>
        <v>14</v>
      </c>
      <c r="L42" s="203">
        <f>ROUND(((K42*J42)*6),2)</f>
        <v>784864227.84000003</v>
      </c>
    </row>
    <row r="43" spans="1:25" ht="17.25" thickBot="1">
      <c r="K43" s="226">
        <f>SUM(K38:K42)</f>
        <v>80</v>
      </c>
      <c r="L43" s="225">
        <f>ROUND(SUM(L38:L42),2)</f>
        <v>6848077651.1999998</v>
      </c>
      <c r="M43" s="61"/>
    </row>
    <row r="44" spans="1:25">
      <c r="M44" s="61"/>
    </row>
    <row r="45" spans="1:25" ht="17.25" customHeight="1">
      <c r="A45" s="53" t="s">
        <v>275</v>
      </c>
      <c r="B45" s="53"/>
      <c r="C45" s="197"/>
      <c r="D45" s="78"/>
      <c r="E45" s="78"/>
      <c r="F45" s="78"/>
      <c r="G45" s="78"/>
      <c r="I45" s="78"/>
      <c r="J45" s="78"/>
      <c r="K45" s="78"/>
      <c r="L45" s="78"/>
      <c r="M45" s="78"/>
      <c r="N45" s="78"/>
      <c r="O45" s="78"/>
      <c r="P45" s="78"/>
      <c r="Q45" s="78"/>
      <c r="R45" s="78"/>
      <c r="S45" s="78"/>
      <c r="T45" s="78"/>
      <c r="U45" s="78"/>
      <c r="V45" s="78"/>
      <c r="W45" s="78"/>
      <c r="X45" s="78"/>
      <c r="Y45" s="78"/>
    </row>
    <row r="46" spans="1:25">
      <c r="A46" s="173" t="s">
        <v>276</v>
      </c>
      <c r="B46" s="53"/>
      <c r="C46" s="198"/>
      <c r="D46" s="78"/>
      <c r="E46" s="78"/>
      <c r="F46" s="78"/>
      <c r="G46" s="78"/>
      <c r="I46" s="78"/>
      <c r="J46" s="78"/>
      <c r="K46" s="78"/>
      <c r="L46" s="78"/>
      <c r="M46" s="78"/>
      <c r="N46" s="78"/>
      <c r="O46" s="78"/>
      <c r="P46" s="78"/>
      <c r="Q46" s="78"/>
      <c r="R46" s="78"/>
      <c r="S46" s="78"/>
      <c r="T46" s="78"/>
      <c r="U46" s="78"/>
      <c r="V46" s="78"/>
      <c r="W46" s="78"/>
      <c r="X46" s="78"/>
      <c r="Y46" s="78"/>
    </row>
    <row r="47" spans="1:25" s="175" customFormat="1">
      <c r="A47" s="173" t="s">
        <v>235</v>
      </c>
      <c r="B47" s="176"/>
      <c r="C47" s="199"/>
    </row>
    <row r="48" spans="1:25">
      <c r="A48" s="173" t="s">
        <v>236</v>
      </c>
      <c r="C48" s="46"/>
      <c r="F48" s="185"/>
    </row>
    <row r="49" spans="12:13">
      <c r="L49" s="67"/>
      <c r="M49" s="82"/>
    </row>
    <row r="50" spans="12:13">
      <c r="L50" s="67"/>
    </row>
    <row r="51" spans="12:13">
      <c r="L51" s="67"/>
    </row>
    <row r="52" spans="12:13">
      <c r="L52" s="67"/>
    </row>
    <row r="53" spans="12:13">
      <c r="L53" s="67"/>
    </row>
    <row r="54" spans="12:13">
      <c r="L54" s="67"/>
    </row>
    <row r="55" spans="12:13">
      <c r="L55" s="80"/>
    </row>
    <row r="57" spans="12:13">
      <c r="L57" s="81"/>
    </row>
    <row r="58" spans="12:13">
      <c r="L58" s="82"/>
    </row>
  </sheetData>
  <mergeCells count="43">
    <mergeCell ref="A36:H36"/>
    <mergeCell ref="K36:L36"/>
    <mergeCell ref="F37:F42"/>
    <mergeCell ref="A30:B30"/>
    <mergeCell ref="C30:E30"/>
    <mergeCell ref="G30:K30"/>
    <mergeCell ref="G31:K31"/>
    <mergeCell ref="A32:E32"/>
    <mergeCell ref="A33:E33"/>
    <mergeCell ref="A26:E26"/>
    <mergeCell ref="A27:B27"/>
    <mergeCell ref="C27:E27"/>
    <mergeCell ref="G27:K27"/>
    <mergeCell ref="A28:B28"/>
    <mergeCell ref="C28:E29"/>
    <mergeCell ref="G28:K29"/>
    <mergeCell ref="A29:B29"/>
    <mergeCell ref="A21:C21"/>
    <mergeCell ref="D21:E21"/>
    <mergeCell ref="A22:C22"/>
    <mergeCell ref="D22:E22"/>
    <mergeCell ref="A23:C23"/>
    <mergeCell ref="D23:E23"/>
    <mergeCell ref="A18:C18"/>
    <mergeCell ref="D18:E18"/>
    <mergeCell ref="A19:C19"/>
    <mergeCell ref="D19:E19"/>
    <mergeCell ref="A20:C20"/>
    <mergeCell ref="D20:E20"/>
    <mergeCell ref="A17:C17"/>
    <mergeCell ref="D17:E17"/>
    <mergeCell ref="A1:F1"/>
    <mergeCell ref="B3:E3"/>
    <mergeCell ref="A4:E4"/>
    <mergeCell ref="A5:C5"/>
    <mergeCell ref="D5:E5"/>
    <mergeCell ref="A6:C6"/>
    <mergeCell ref="D6:E6"/>
    <mergeCell ref="A7:C7"/>
    <mergeCell ref="D7:E7"/>
    <mergeCell ref="F7:H7"/>
    <mergeCell ref="A10:E10"/>
    <mergeCell ref="A16:E16"/>
  </mergeCells>
  <pageMargins left="0.70866141732283472" right="0.70866141732283472" top="0.74803149606299213" bottom="0.74803149606299213" header="0.31496062992125984" footer="0.31496062992125984"/>
  <pageSetup paperSize="14" scale="50" orientation="landscape"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58"/>
  <sheetViews>
    <sheetView showGridLines="0" topLeftCell="A26" zoomScale="70" zoomScaleNormal="70" workbookViewId="0">
      <selection activeCell="B46" sqref="B46:B47"/>
    </sheetView>
  </sheetViews>
  <sheetFormatPr baseColWidth="10" defaultColWidth="11.42578125" defaultRowHeight="16.5"/>
  <cols>
    <col min="1" max="1" width="2.5703125" style="46" customWidth="1"/>
    <col min="2" max="2" width="39.140625" style="46" customWidth="1"/>
    <col min="3" max="3" width="32.7109375" style="46" customWidth="1"/>
    <col min="4" max="4" width="17.7109375" style="46" customWidth="1"/>
    <col min="5" max="5" width="15.28515625" style="46" customWidth="1"/>
    <col min="6" max="6" width="17.28515625" style="46" customWidth="1"/>
    <col min="7" max="7" width="3.7109375" style="46" customWidth="1"/>
    <col min="8" max="8" width="15.5703125" style="46" customWidth="1"/>
    <col min="9" max="10" width="13" style="46" customWidth="1"/>
    <col min="11" max="12" width="14.140625" style="46" customWidth="1"/>
    <col min="13" max="13" width="18.7109375" style="46" customWidth="1"/>
    <col min="14" max="14" width="14.7109375" style="46" customWidth="1"/>
    <col min="15" max="16384" width="11.42578125" style="46"/>
  </cols>
  <sheetData>
    <row r="1" spans="1:12" ht="37.5" customHeight="1" thickBot="1">
      <c r="A1" s="425" t="s">
        <v>189</v>
      </c>
      <c r="B1" s="426"/>
      <c r="C1" s="426"/>
      <c r="D1" s="426"/>
      <c r="E1" s="426"/>
      <c r="F1" s="427"/>
      <c r="L1" s="67"/>
    </row>
    <row r="2" spans="1:12" ht="15" customHeight="1" thickBot="1"/>
    <row r="3" spans="1:12" ht="138" customHeight="1">
      <c r="B3" s="47"/>
      <c r="C3" s="449" t="s">
        <v>200</v>
      </c>
      <c r="D3" s="450"/>
      <c r="E3" s="450"/>
      <c r="F3" s="451"/>
    </row>
    <row r="4" spans="1:12" ht="47.25" customHeight="1">
      <c r="B4" s="431" t="s">
        <v>171</v>
      </c>
      <c r="C4" s="432"/>
      <c r="D4" s="432"/>
      <c r="E4" s="432"/>
      <c r="F4" s="433"/>
      <c r="G4" s="48"/>
    </row>
    <row r="5" spans="1:12" s="43" customFormat="1" ht="24" customHeight="1">
      <c r="B5" s="434" t="s">
        <v>170</v>
      </c>
      <c r="C5" s="435"/>
      <c r="D5" s="436"/>
      <c r="E5" s="437">
        <f>1827945+(1827945*3%)</f>
        <v>1882783.35</v>
      </c>
      <c r="F5" s="438"/>
      <c r="G5" s="49"/>
    </row>
    <row r="6" spans="1:12" ht="17.25" thickBot="1">
      <c r="B6" s="389" t="s">
        <v>97</v>
      </c>
      <c r="C6" s="390"/>
      <c r="D6" s="391"/>
      <c r="E6" s="384">
        <v>10.38</v>
      </c>
      <c r="F6" s="385"/>
      <c r="G6" s="50"/>
    </row>
    <row r="7" spans="1:12" ht="17.25" thickBot="1">
      <c r="B7" s="389" t="s">
        <v>98</v>
      </c>
      <c r="C7" s="390"/>
      <c r="D7" s="391"/>
      <c r="E7" s="392">
        <f>ROUND(E5*E6,2)+1500</f>
        <v>19544791.170000002</v>
      </c>
      <c r="F7" s="393"/>
      <c r="G7" s="400" t="s">
        <v>272</v>
      </c>
      <c r="H7" s="401"/>
      <c r="I7" s="402"/>
    </row>
    <row r="8" spans="1:12" ht="9.75" customHeight="1">
      <c r="B8" s="52"/>
      <c r="C8" s="53"/>
      <c r="D8" s="53"/>
      <c r="E8" s="51"/>
      <c r="F8" s="54"/>
      <c r="G8" s="51"/>
    </row>
    <row r="9" spans="1:12">
      <c r="B9" s="52"/>
      <c r="C9" s="53"/>
      <c r="D9" s="53"/>
      <c r="E9" s="51"/>
      <c r="F9" s="54"/>
      <c r="G9" s="51"/>
    </row>
    <row r="10" spans="1:12" ht="18.75">
      <c r="B10" s="394" t="s">
        <v>99</v>
      </c>
      <c r="C10" s="395"/>
      <c r="D10" s="395"/>
      <c r="E10" s="395"/>
      <c r="F10" s="396"/>
      <c r="G10" s="55"/>
    </row>
    <row r="11" spans="1:12" s="44" customFormat="1" ht="24.75" customHeight="1">
      <c r="B11" s="56" t="s">
        <v>100</v>
      </c>
      <c r="C11" s="57" t="s">
        <v>101</v>
      </c>
      <c r="D11" s="57" t="s">
        <v>102</v>
      </c>
      <c r="E11" s="57" t="s">
        <v>103</v>
      </c>
      <c r="F11" s="57" t="s">
        <v>104</v>
      </c>
    </row>
    <row r="12" spans="1:12" ht="33">
      <c r="B12" s="58" t="s">
        <v>105</v>
      </c>
      <c r="C12" s="59">
        <f>$E$7</f>
        <v>19544791.170000002</v>
      </c>
      <c r="D12" s="60">
        <v>0.08</v>
      </c>
      <c r="E12" s="135">
        <f>ROUND(C12*D12,2)</f>
        <v>1563583.29</v>
      </c>
      <c r="F12" s="135">
        <f>ROUND(C12+E12,2)</f>
        <v>21108374.460000001</v>
      </c>
      <c r="G12" s="61"/>
    </row>
    <row r="13" spans="1:12" ht="33.75" thickBot="1">
      <c r="B13" s="62" t="s">
        <v>106</v>
      </c>
      <c r="C13" s="63">
        <f>$E$7</f>
        <v>19544791.170000002</v>
      </c>
      <c r="D13" s="64">
        <v>0.1</v>
      </c>
      <c r="E13" s="136">
        <f>ROUND(C13*D13,0)</f>
        <v>1954479</v>
      </c>
      <c r="F13" s="136">
        <f>ROUND(C13+E13,2)</f>
        <v>21499270.170000002</v>
      </c>
      <c r="G13" s="61"/>
    </row>
    <row r="14" spans="1:12">
      <c r="B14" s="65"/>
      <c r="C14" s="61"/>
      <c r="D14" s="66"/>
      <c r="E14" s="61"/>
      <c r="F14" s="61"/>
      <c r="G14" s="61"/>
    </row>
    <row r="15" spans="1:12" ht="3" customHeight="1" thickBot="1"/>
    <row r="16" spans="1:12" ht="43.5" customHeight="1">
      <c r="B16" s="397" t="s">
        <v>107</v>
      </c>
      <c r="C16" s="398"/>
      <c r="D16" s="398"/>
      <c r="E16" s="398"/>
      <c r="F16" s="399"/>
      <c r="G16" s="48"/>
    </row>
    <row r="17" spans="2:12">
      <c r="B17" s="386" t="s">
        <v>108</v>
      </c>
      <c r="C17" s="387"/>
      <c r="D17" s="388"/>
      <c r="E17" s="386">
        <v>20</v>
      </c>
      <c r="F17" s="388"/>
      <c r="G17" s="67"/>
    </row>
    <row r="18" spans="2:12">
      <c r="B18" s="386" t="s">
        <v>109</v>
      </c>
      <c r="C18" s="387"/>
      <c r="D18" s="388"/>
      <c r="E18" s="386">
        <v>22</v>
      </c>
      <c r="F18" s="388"/>
      <c r="G18" s="67"/>
    </row>
    <row r="19" spans="2:12">
      <c r="B19" s="386" t="s">
        <v>110</v>
      </c>
      <c r="C19" s="387"/>
      <c r="D19" s="388"/>
      <c r="E19" s="386">
        <v>24</v>
      </c>
      <c r="F19" s="388"/>
      <c r="G19" s="67"/>
    </row>
    <row r="20" spans="2:12">
      <c r="B20" s="386" t="s">
        <v>111</v>
      </c>
      <c r="C20" s="387"/>
      <c r="D20" s="388"/>
      <c r="E20" s="386">
        <v>26</v>
      </c>
      <c r="F20" s="388"/>
      <c r="G20" s="67"/>
    </row>
    <row r="21" spans="2:12">
      <c r="B21" s="386" t="s">
        <v>112</v>
      </c>
      <c r="C21" s="387"/>
      <c r="D21" s="388"/>
      <c r="E21" s="386">
        <v>2</v>
      </c>
      <c r="F21" s="388"/>
      <c r="G21" s="67"/>
    </row>
    <row r="22" spans="2:12">
      <c r="B22" s="386" t="s">
        <v>113</v>
      </c>
      <c r="C22" s="387"/>
      <c r="D22" s="388"/>
      <c r="E22" s="386">
        <v>8</v>
      </c>
      <c r="F22" s="388"/>
      <c r="G22" s="67"/>
    </row>
    <row r="23" spans="2:12">
      <c r="B23" s="386" t="s">
        <v>114</v>
      </c>
      <c r="C23" s="387"/>
      <c r="D23" s="388"/>
      <c r="E23" s="386">
        <v>10</v>
      </c>
      <c r="F23" s="388"/>
      <c r="G23" s="67"/>
    </row>
    <row r="24" spans="2:12" ht="6.75" customHeight="1">
      <c r="B24" s="67"/>
      <c r="C24" s="67"/>
      <c r="D24" s="67"/>
      <c r="E24" s="67"/>
      <c r="F24" s="67"/>
      <c r="G24" s="67"/>
    </row>
    <row r="25" spans="2:12" ht="12" customHeight="1"/>
    <row r="26" spans="2:12" ht="53.25" customHeight="1">
      <c r="B26" s="445" t="s">
        <v>115</v>
      </c>
      <c r="C26" s="446"/>
      <c r="D26" s="446"/>
      <c r="E26" s="446"/>
      <c r="F26" s="447"/>
      <c r="G26" s="23"/>
    </row>
    <row r="27" spans="2:12" s="43" customFormat="1" ht="29.25" customHeight="1">
      <c r="B27" s="408" t="s">
        <v>116</v>
      </c>
      <c r="C27" s="409"/>
      <c r="D27" s="408" t="s">
        <v>117</v>
      </c>
      <c r="E27" s="410"/>
      <c r="F27" s="409"/>
      <c r="G27" s="68"/>
      <c r="H27" s="411" t="s">
        <v>118</v>
      </c>
      <c r="I27" s="412"/>
      <c r="J27" s="412"/>
      <c r="K27" s="412"/>
      <c r="L27" s="413"/>
    </row>
    <row r="28" spans="2:12" ht="17.25" customHeight="1">
      <c r="B28" s="416" t="s">
        <v>119</v>
      </c>
      <c r="C28" s="416"/>
      <c r="D28" s="419">
        <v>0.47589999999999999</v>
      </c>
      <c r="E28" s="420"/>
      <c r="F28" s="421"/>
      <c r="G28" s="67"/>
      <c r="H28" s="382" t="s">
        <v>120</v>
      </c>
      <c r="I28" s="382"/>
      <c r="J28" s="382"/>
      <c r="K28" s="382"/>
      <c r="L28" s="382"/>
    </row>
    <row r="29" spans="2:12" ht="17.25" customHeight="1">
      <c r="B29" s="416" t="s">
        <v>121</v>
      </c>
      <c r="C29" s="416"/>
      <c r="D29" s="422"/>
      <c r="E29" s="423"/>
      <c r="F29" s="424"/>
      <c r="G29" s="67"/>
      <c r="H29" s="383"/>
      <c r="I29" s="383"/>
      <c r="J29" s="383"/>
      <c r="K29" s="383"/>
      <c r="L29" s="383"/>
    </row>
    <row r="30" spans="2:12" ht="17.25" customHeight="1">
      <c r="B30" s="386" t="s">
        <v>122</v>
      </c>
      <c r="C30" s="388"/>
      <c r="D30" s="417">
        <v>0.52410000000000001</v>
      </c>
      <c r="E30" s="387"/>
      <c r="F30" s="388"/>
      <c r="G30" s="67"/>
      <c r="H30" s="383" t="s">
        <v>123</v>
      </c>
      <c r="I30" s="383"/>
      <c r="J30" s="383"/>
      <c r="K30" s="383"/>
      <c r="L30" s="383"/>
    </row>
    <row r="31" spans="2:12" ht="17.25" customHeight="1">
      <c r="H31" s="418" t="s">
        <v>124</v>
      </c>
      <c r="I31" s="418"/>
      <c r="J31" s="418"/>
      <c r="K31" s="418"/>
      <c r="L31" s="418"/>
    </row>
    <row r="32" spans="2:12" ht="48.75" customHeight="1">
      <c r="B32" s="439" t="s">
        <v>125</v>
      </c>
      <c r="C32" s="440"/>
      <c r="D32" s="440"/>
      <c r="E32" s="440"/>
      <c r="F32" s="441"/>
      <c r="G32" s="23"/>
    </row>
    <row r="33" spans="2:26" ht="60" customHeight="1">
      <c r="B33" s="442" t="s">
        <v>126</v>
      </c>
      <c r="C33" s="443"/>
      <c r="D33" s="443"/>
      <c r="E33" s="443"/>
      <c r="F33" s="444"/>
      <c r="G33" s="22"/>
    </row>
    <row r="34" spans="2:26" ht="12.75" customHeight="1">
      <c r="B34" s="69"/>
      <c r="C34" s="22"/>
      <c r="D34" s="22"/>
      <c r="E34" s="22"/>
      <c r="F34" s="22"/>
      <c r="G34" s="22"/>
    </row>
    <row r="35" spans="2:26" ht="13.5" customHeight="1">
      <c r="B35" s="69"/>
      <c r="C35" s="22"/>
      <c r="D35" s="22"/>
      <c r="E35" s="22"/>
      <c r="F35" s="22"/>
      <c r="G35" s="22"/>
    </row>
    <row r="36" spans="2:26" ht="26.25" customHeight="1" thickBot="1">
      <c r="B36" s="405" t="s">
        <v>144</v>
      </c>
      <c r="C36" s="406"/>
      <c r="D36" s="406"/>
      <c r="E36" s="406"/>
      <c r="F36" s="406"/>
      <c r="G36" s="406"/>
      <c r="H36" s="406"/>
      <c r="I36" s="407"/>
      <c r="J36" s="70"/>
      <c r="K36" s="70"/>
      <c r="L36" s="414" t="s">
        <v>128</v>
      </c>
      <c r="M36" s="415"/>
    </row>
    <row r="37" spans="2:26" s="45" customFormat="1" ht="77.25" customHeight="1" thickBot="1">
      <c r="B37" s="71" t="s">
        <v>129</v>
      </c>
      <c r="C37" s="72" t="s">
        <v>118</v>
      </c>
      <c r="D37" s="73" t="s">
        <v>130</v>
      </c>
      <c r="E37" s="144" t="s">
        <v>131</v>
      </c>
      <c r="F37" s="77" t="s">
        <v>132</v>
      </c>
      <c r="G37" s="403"/>
      <c r="H37" s="74" t="s">
        <v>133</v>
      </c>
      <c r="I37" s="74" t="s">
        <v>134</v>
      </c>
      <c r="J37" s="74" t="s">
        <v>135</v>
      </c>
      <c r="K37" s="74" t="s">
        <v>136</v>
      </c>
      <c r="L37" s="77" t="s">
        <v>137</v>
      </c>
      <c r="M37" s="77" t="s">
        <v>178</v>
      </c>
    </row>
    <row r="38" spans="2:26" ht="17.25" thickBot="1">
      <c r="B38" s="76" t="s">
        <v>138</v>
      </c>
      <c r="C38" s="76" t="s">
        <v>139</v>
      </c>
      <c r="D38" s="217">
        <v>30</v>
      </c>
      <c r="E38" s="146">
        <f>+C12</f>
        <v>19544791.170000002</v>
      </c>
      <c r="F38" s="218">
        <v>0.1</v>
      </c>
      <c r="G38" s="404"/>
      <c r="H38" s="145">
        <f>ROUND(E38*F38,2)</f>
        <v>1954479.12</v>
      </c>
      <c r="I38" s="177">
        <f>ROUND(E38+H38,2)</f>
        <v>21499270.289999999</v>
      </c>
      <c r="J38" s="177">
        <f>ROUND(I38*10%*19%,2)</f>
        <v>408486.14</v>
      </c>
      <c r="K38" s="177">
        <f>ROUND(I38+J38,2)</f>
        <v>21907756.43</v>
      </c>
      <c r="L38" s="227">
        <f>'1.1. VR. 2027 ENE-JUN (6 MESES)'!K38</f>
        <v>37</v>
      </c>
      <c r="M38" s="177">
        <f>ROUND(L38*K38,2)*11</f>
        <v>8916456867.0100002</v>
      </c>
    </row>
    <row r="39" spans="2:26" ht="17.25" thickBot="1">
      <c r="B39" s="76" t="s">
        <v>271</v>
      </c>
      <c r="C39" s="76" t="s">
        <v>139</v>
      </c>
      <c r="D39" s="217">
        <v>30</v>
      </c>
      <c r="E39" s="146">
        <f>+C13</f>
        <v>19544791.170000002</v>
      </c>
      <c r="F39" s="220">
        <v>0.1</v>
      </c>
      <c r="G39" s="404"/>
      <c r="H39" s="145">
        <f>ROUND(E39*F39,2)</f>
        <v>1954479.12</v>
      </c>
      <c r="I39" s="177">
        <f>ROUND(E39+H39,2)</f>
        <v>21499270.289999999</v>
      </c>
      <c r="J39" s="177"/>
      <c r="K39" s="177">
        <f>ROUND(I39+J39,2)</f>
        <v>21499270.289999999</v>
      </c>
      <c r="L39" s="227">
        <f>'1.1. VR. 2027 ENE-JUN (6 MESES)'!K39</f>
        <v>3</v>
      </c>
      <c r="M39" s="177">
        <f>ROUND(L39*K39,2)*11</f>
        <v>709475919.56999993</v>
      </c>
    </row>
    <row r="40" spans="2:26" ht="17.25" thickBot="1">
      <c r="B40" s="76" t="s">
        <v>239</v>
      </c>
      <c r="C40" s="76" t="s">
        <v>141</v>
      </c>
      <c r="D40" s="217">
        <v>20</v>
      </c>
      <c r="E40" s="146">
        <f>ROUND($E$7*$D$28/30*D40/13*12,0)</f>
        <v>5723918</v>
      </c>
      <c r="F40" s="220">
        <v>0.1</v>
      </c>
      <c r="G40" s="404"/>
      <c r="H40" s="145">
        <f t="shared" ref="H40:H42" si="0">ROUND(E40*F40,2)</f>
        <v>572391.80000000005</v>
      </c>
      <c r="I40" s="177">
        <f>ROUND(E40+H40,2)</f>
        <v>6296309.7999999998</v>
      </c>
      <c r="J40" s="177">
        <f t="shared" ref="J40:J42" si="1">ROUND(I40*10%*19%,2)</f>
        <v>119629.89</v>
      </c>
      <c r="K40" s="177">
        <f>ROUND(I40+J40,2)</f>
        <v>6415939.6900000004</v>
      </c>
      <c r="L40" s="227">
        <f>'1.1. VR. 2027 ENE-JUN (6 MESES)'!K40</f>
        <v>17</v>
      </c>
      <c r="M40" s="177">
        <f t="shared" ref="M40:M42" si="2">ROUND(L40*K40,2)*11</f>
        <v>1199780722.03</v>
      </c>
    </row>
    <row r="41" spans="2:26" ht="23.25" customHeight="1" thickBot="1">
      <c r="B41" s="76" t="s">
        <v>140</v>
      </c>
      <c r="C41" s="76" t="s">
        <v>141</v>
      </c>
      <c r="D41" s="217">
        <v>20</v>
      </c>
      <c r="E41" s="146">
        <f>ROUND($E$7*$D$28/30*D41/13*12,0)</f>
        <v>5723918</v>
      </c>
      <c r="F41" s="220">
        <v>0.08</v>
      </c>
      <c r="G41" s="404"/>
      <c r="H41" s="145">
        <f t="shared" si="0"/>
        <v>457913.44</v>
      </c>
      <c r="I41" s="177">
        <f>ROUND(E41+H41,2)</f>
        <v>6181831.4400000004</v>
      </c>
      <c r="J41" s="177">
        <f t="shared" si="1"/>
        <v>117454.8</v>
      </c>
      <c r="K41" s="177">
        <f>ROUND(I41+J41,2)</f>
        <v>6299286.2400000002</v>
      </c>
      <c r="L41" s="227">
        <f>'1.1. VR. 2027 ENE-JUN (6 MESES)'!K41</f>
        <v>9</v>
      </c>
      <c r="M41" s="177">
        <f t="shared" si="2"/>
        <v>623629337.75999999</v>
      </c>
    </row>
    <row r="42" spans="2:26" ht="20.25" customHeight="1" thickBot="1">
      <c r="B42" s="76" t="s">
        <v>239</v>
      </c>
      <c r="C42" s="76" t="s">
        <v>139</v>
      </c>
      <c r="D42" s="217">
        <v>30</v>
      </c>
      <c r="E42" s="146">
        <f>ROUND($E$7*$D$28/30*D42/13*12,0)</f>
        <v>8585876</v>
      </c>
      <c r="F42" s="220">
        <v>0.1</v>
      </c>
      <c r="G42" s="404"/>
      <c r="H42" s="146">
        <f t="shared" si="0"/>
        <v>858587.6</v>
      </c>
      <c r="I42" s="181">
        <f>ROUND(E42+H42,2)</f>
        <v>9444463.5999999996</v>
      </c>
      <c r="J42" s="181">
        <f t="shared" si="1"/>
        <v>179444.81</v>
      </c>
      <c r="K42" s="181">
        <f>ROUND(I42+J42,2)</f>
        <v>9623908.4100000001</v>
      </c>
      <c r="L42" s="227">
        <f>'1.1. VR. 2027 ENE-JUN (6 MESES)'!K42</f>
        <v>14</v>
      </c>
      <c r="M42" s="177">
        <f t="shared" si="2"/>
        <v>1482081895.1400001</v>
      </c>
    </row>
    <row r="43" spans="2:26" ht="17.25" thickBot="1">
      <c r="L43" s="142">
        <f>SUM(L38:L42)</f>
        <v>80</v>
      </c>
      <c r="M43" s="228">
        <f>ROUND(SUM(M38:M42),2)</f>
        <v>12931424741.51</v>
      </c>
      <c r="N43" s="61"/>
    </row>
    <row r="44" spans="2:26">
      <c r="N44" s="61"/>
    </row>
    <row r="45" spans="2:26">
      <c r="M45" s="78"/>
      <c r="N45" s="61"/>
    </row>
    <row r="46" spans="2:26" ht="17.25" customHeight="1">
      <c r="B46" s="53" t="s">
        <v>275</v>
      </c>
      <c r="C46" s="53"/>
      <c r="D46" s="172"/>
      <c r="E46" s="78"/>
      <c r="F46" s="78"/>
      <c r="G46" s="78"/>
      <c r="H46" s="78"/>
      <c r="J46" s="78"/>
      <c r="K46" s="78"/>
      <c r="L46" s="78"/>
      <c r="M46" s="78"/>
      <c r="N46" s="78"/>
      <c r="O46" s="78"/>
      <c r="P46" s="78"/>
      <c r="Q46" s="78"/>
      <c r="R46" s="78"/>
      <c r="S46" s="78"/>
      <c r="T46" s="78"/>
      <c r="U46" s="78"/>
      <c r="V46" s="78"/>
      <c r="W46" s="78"/>
      <c r="X46" s="78"/>
      <c r="Y46" s="78"/>
      <c r="Z46" s="78"/>
    </row>
    <row r="47" spans="2:26">
      <c r="B47" s="173" t="s">
        <v>276</v>
      </c>
      <c r="C47" s="53"/>
      <c r="D47" s="174"/>
      <c r="E47" s="78"/>
      <c r="F47" s="78"/>
      <c r="G47" s="78"/>
      <c r="H47" s="78"/>
      <c r="J47" s="78"/>
      <c r="K47" s="78"/>
      <c r="L47" s="78"/>
      <c r="M47" s="78"/>
      <c r="N47" s="78"/>
      <c r="O47" s="78"/>
      <c r="P47" s="78"/>
      <c r="Q47" s="78"/>
      <c r="R47" s="78"/>
      <c r="S47" s="78"/>
      <c r="T47" s="78"/>
      <c r="U47" s="78"/>
      <c r="V47" s="78"/>
      <c r="W47" s="78"/>
      <c r="X47" s="78"/>
      <c r="Y47" s="78"/>
      <c r="Z47" s="78"/>
    </row>
    <row r="48" spans="2:26" s="175" customFormat="1">
      <c r="B48" s="173" t="s">
        <v>235</v>
      </c>
      <c r="C48" s="176"/>
    </row>
    <row r="49" spans="2:14">
      <c r="B49" s="173" t="s">
        <v>236</v>
      </c>
      <c r="F49" s="185"/>
    </row>
    <row r="50" spans="2:14">
      <c r="M50" s="67"/>
      <c r="N50" s="82"/>
    </row>
    <row r="51" spans="2:14">
      <c r="M51" s="67"/>
    </row>
    <row r="52" spans="2:14">
      <c r="M52" s="67"/>
    </row>
    <row r="53" spans="2:14">
      <c r="M53" s="67"/>
    </row>
    <row r="54" spans="2:14">
      <c r="M54" s="67"/>
    </row>
    <row r="55" spans="2:14">
      <c r="M55" s="67"/>
    </row>
    <row r="56" spans="2:14">
      <c r="M56" s="80"/>
    </row>
    <row r="57" spans="2:14">
      <c r="M57" s="81"/>
    </row>
    <row r="58" spans="2:14">
      <c r="M58" s="82"/>
    </row>
  </sheetData>
  <mergeCells count="43">
    <mergeCell ref="A1:F1"/>
    <mergeCell ref="B32:F32"/>
    <mergeCell ref="B33:F33"/>
    <mergeCell ref="B36:I36"/>
    <mergeCell ref="L36:M36"/>
    <mergeCell ref="B26:F26"/>
    <mergeCell ref="B27:C27"/>
    <mergeCell ref="D27:F27"/>
    <mergeCell ref="H27:L27"/>
    <mergeCell ref="B21:D21"/>
    <mergeCell ref="E21:F21"/>
    <mergeCell ref="B22:D22"/>
    <mergeCell ref="E22:F22"/>
    <mergeCell ref="B23:D23"/>
    <mergeCell ref="E23:F23"/>
    <mergeCell ref="B18:D18"/>
    <mergeCell ref="H30:L30"/>
    <mergeCell ref="H31:L31"/>
    <mergeCell ref="D28:F29"/>
    <mergeCell ref="H28:L29"/>
    <mergeCell ref="B28:C28"/>
    <mergeCell ref="B19:D19"/>
    <mergeCell ref="E19:F19"/>
    <mergeCell ref="B20:D20"/>
    <mergeCell ref="E20:F20"/>
    <mergeCell ref="G37:G42"/>
    <mergeCell ref="B29:C29"/>
    <mergeCell ref="B30:C30"/>
    <mergeCell ref="D30:F30"/>
    <mergeCell ref="B10:F10"/>
    <mergeCell ref="B16:F16"/>
    <mergeCell ref="B17:D17"/>
    <mergeCell ref="E17:F17"/>
    <mergeCell ref="E18:F18"/>
    <mergeCell ref="G7:I7"/>
    <mergeCell ref="C3:F3"/>
    <mergeCell ref="B4:F4"/>
    <mergeCell ref="B5:D5"/>
    <mergeCell ref="E5:F5"/>
    <mergeCell ref="B6:D6"/>
    <mergeCell ref="E6:F6"/>
    <mergeCell ref="B7:D7"/>
    <mergeCell ref="E7:F7"/>
  </mergeCells>
  <pageMargins left="0.70866141732283472" right="0.70866141732283472" top="0.74803149606299213" bottom="0.74803149606299213" header="0.31496062992125984" footer="0.31496062992125984"/>
  <pageSetup paperSize="14" scale="50" orientation="landscape" horizontalDpi="4294967294"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287AE-97E1-4AD5-9D2D-D825B608A0AC}">
  <dimension ref="A2:CT362"/>
  <sheetViews>
    <sheetView showGridLines="0" topLeftCell="A34" zoomScale="70" zoomScaleNormal="70" workbookViewId="0">
      <selection activeCell="B44" sqref="B44:B45"/>
    </sheetView>
  </sheetViews>
  <sheetFormatPr baseColWidth="10" defaultColWidth="11" defaultRowHeight="15.75"/>
  <cols>
    <col min="2" max="2" width="74.5703125" style="161" customWidth="1"/>
    <col min="3" max="3" width="22.7109375" style="164" customWidth="1"/>
    <col min="4" max="4" width="13.85546875" customWidth="1"/>
    <col min="5" max="5" width="4.42578125" customWidth="1"/>
    <col min="6" max="6" width="18.42578125" customWidth="1"/>
    <col min="7" max="7" width="18.85546875" customWidth="1"/>
    <col min="8" max="8" width="16.42578125" customWidth="1"/>
    <col min="9" max="9" width="0.85546875" customWidth="1"/>
    <col min="10" max="10" width="18.42578125" customWidth="1"/>
    <col min="11" max="11" width="18.85546875" customWidth="1"/>
    <col min="12" max="12" width="16.42578125" customWidth="1"/>
    <col min="13" max="13" width="0.85546875" customWidth="1"/>
    <col min="14" max="14" width="18.42578125" customWidth="1"/>
    <col min="15" max="15" width="18.85546875" customWidth="1"/>
    <col min="16" max="16" width="16.42578125" customWidth="1"/>
    <col min="17" max="17" width="0.85546875" customWidth="1"/>
    <col min="18" max="18" width="18.42578125" customWidth="1"/>
    <col min="19" max="19" width="18.85546875" customWidth="1"/>
    <col min="20" max="20" width="16.42578125" customWidth="1"/>
    <col min="21" max="21" width="0.85546875" customWidth="1"/>
    <col min="22" max="22" width="18.42578125" customWidth="1"/>
    <col min="23" max="23" width="18.85546875" customWidth="1"/>
    <col min="24" max="24" width="16.42578125" customWidth="1"/>
    <col min="25" max="25" width="0.85546875" customWidth="1"/>
    <col min="26" max="26" width="18.42578125" customWidth="1"/>
    <col min="27" max="27" width="18.85546875" customWidth="1"/>
    <col min="28" max="28" width="16.42578125" customWidth="1"/>
    <col min="29" max="29" width="0.85546875" customWidth="1"/>
    <col min="30" max="30" width="18.42578125" customWidth="1"/>
    <col min="31" max="31" width="18.85546875" customWidth="1"/>
    <col min="32" max="32" width="16.42578125" customWidth="1"/>
    <col min="33" max="33" width="0.85546875" customWidth="1"/>
    <col min="34" max="34" width="18.42578125" customWidth="1"/>
    <col min="35" max="35" width="18.85546875" customWidth="1"/>
    <col min="36" max="36" width="16.42578125" customWidth="1"/>
    <col min="37" max="37" width="0.85546875" customWidth="1"/>
    <col min="38" max="38" width="18.42578125" customWidth="1"/>
    <col min="39" max="39" width="18.85546875" customWidth="1"/>
    <col min="40" max="40" width="16.42578125" customWidth="1"/>
    <col min="41" max="41" width="0.85546875" customWidth="1"/>
    <col min="42" max="42" width="18.42578125" customWidth="1"/>
    <col min="43" max="43" width="18.85546875" customWidth="1"/>
    <col min="44" max="44" width="16.42578125" customWidth="1"/>
    <col min="45" max="45" width="0.85546875" customWidth="1"/>
    <col min="46" max="46" width="18.42578125" customWidth="1"/>
    <col min="47" max="47" width="18.85546875" customWidth="1"/>
    <col min="48" max="48" width="16.42578125" customWidth="1"/>
    <col min="49" max="49" width="0.85546875" customWidth="1"/>
    <col min="50" max="50" width="18.42578125" customWidth="1"/>
    <col min="51" max="51" width="18.85546875" customWidth="1"/>
    <col min="52" max="52" width="16.42578125" customWidth="1"/>
    <col min="53" max="53" width="0.85546875" customWidth="1"/>
    <col min="54" max="54" width="18.42578125" customWidth="1"/>
    <col min="55" max="55" width="18.85546875" customWidth="1"/>
    <col min="56" max="56" width="16.42578125" customWidth="1"/>
    <col min="57" max="57" width="0.85546875" customWidth="1"/>
    <col min="58" max="58" width="18.42578125" customWidth="1"/>
    <col min="59" max="59" width="18.85546875" customWidth="1"/>
    <col min="60" max="60" width="16.42578125" customWidth="1"/>
    <col min="61" max="61" width="0.85546875" customWidth="1"/>
    <col min="62" max="62" width="18.42578125" customWidth="1"/>
    <col min="63" max="63" width="18.85546875" customWidth="1"/>
    <col min="64" max="64" width="16.42578125" customWidth="1"/>
    <col min="65" max="65" width="0.85546875" customWidth="1"/>
    <col min="66" max="66" width="18.42578125" customWidth="1"/>
    <col min="67" max="67" width="18.85546875" customWidth="1"/>
    <col min="68" max="68" width="16.42578125" customWidth="1"/>
    <col min="69" max="69" width="0.85546875" customWidth="1"/>
    <col min="70" max="70" width="18.42578125" customWidth="1"/>
    <col min="71" max="71" width="18.85546875" customWidth="1"/>
    <col min="72" max="72" width="16.42578125" customWidth="1"/>
    <col min="73" max="73" width="0.85546875" customWidth="1"/>
    <col min="74" max="74" width="18.42578125" customWidth="1"/>
    <col min="75" max="75" width="18.85546875" customWidth="1"/>
    <col min="76" max="76" width="16.42578125" customWidth="1"/>
    <col min="77" max="77" width="0.85546875" customWidth="1"/>
    <col min="78" max="78" width="18.42578125" customWidth="1"/>
    <col min="79" max="79" width="18.85546875" customWidth="1"/>
    <col min="80" max="80" width="16.42578125" customWidth="1"/>
    <col min="81" max="81" width="0.85546875" customWidth="1"/>
    <col min="82" max="82" width="18.42578125" customWidth="1"/>
    <col min="83" max="83" width="18.85546875" customWidth="1"/>
    <col min="84" max="84" width="16.42578125" customWidth="1"/>
    <col min="85" max="85" width="0.85546875" customWidth="1"/>
    <col min="86" max="86" width="18.42578125" customWidth="1"/>
    <col min="87" max="87" width="18.85546875" customWidth="1"/>
    <col min="88" max="88" width="16.42578125" customWidth="1"/>
    <col min="89" max="89" width="0.85546875" customWidth="1"/>
    <col min="90" max="90" width="18.42578125" customWidth="1"/>
    <col min="91" max="91" width="18.85546875" customWidth="1"/>
    <col min="92" max="92" width="16.42578125" customWidth="1"/>
    <col min="93" max="93" width="0.85546875" customWidth="1"/>
    <col min="94" max="94" width="23.7109375" customWidth="1"/>
    <col min="95" max="95" width="1.5703125" customWidth="1"/>
    <col min="96" max="96" width="19" customWidth="1"/>
  </cols>
  <sheetData>
    <row r="2" spans="1:98" ht="36.75" customHeight="1">
      <c r="A2" s="472" t="s">
        <v>267</v>
      </c>
      <c r="B2" s="473"/>
      <c r="C2" s="473"/>
      <c r="D2" s="473"/>
      <c r="E2" s="473"/>
      <c r="F2" s="473"/>
      <c r="G2" s="473"/>
      <c r="H2" s="473"/>
      <c r="I2" s="473"/>
      <c r="J2" s="473"/>
      <c r="K2" s="473"/>
      <c r="L2" s="473"/>
      <c r="M2" s="473"/>
      <c r="N2" s="473"/>
      <c r="O2" s="473"/>
      <c r="P2" s="473"/>
      <c r="Q2" s="473"/>
      <c r="R2" s="473"/>
      <c r="S2" s="473"/>
      <c r="T2" s="473"/>
      <c r="U2" s="473"/>
      <c r="V2" s="473"/>
      <c r="W2" s="473"/>
      <c r="X2" s="473"/>
      <c r="Y2" s="473"/>
      <c r="Z2" s="473"/>
      <c r="AA2" s="473"/>
      <c r="AB2" s="473"/>
      <c r="AC2" s="473"/>
      <c r="AD2" s="473"/>
      <c r="AE2" s="473"/>
      <c r="AF2" s="473"/>
      <c r="AG2" s="473"/>
      <c r="AH2" s="473"/>
      <c r="AI2" s="473"/>
      <c r="AJ2" s="473"/>
      <c r="AK2" s="473"/>
      <c r="AL2" s="473"/>
      <c r="AM2" s="473"/>
      <c r="AN2" s="473"/>
      <c r="AO2" s="473"/>
      <c r="AP2" s="473"/>
      <c r="AQ2" s="473"/>
      <c r="AR2" s="473"/>
      <c r="AS2" s="473"/>
      <c r="AT2" s="473"/>
      <c r="AU2" s="473"/>
      <c r="AV2" s="473"/>
      <c r="AW2" s="473"/>
      <c r="AX2" s="473"/>
      <c r="AY2" s="473"/>
      <c r="AZ2" s="473"/>
      <c r="BA2" s="473"/>
      <c r="BB2" s="473"/>
      <c r="BC2" s="473"/>
      <c r="BD2" s="473"/>
      <c r="BE2" s="473"/>
      <c r="BF2" s="473"/>
      <c r="BG2" s="473"/>
      <c r="BH2" s="473"/>
      <c r="BI2" s="473"/>
      <c r="BJ2" s="473"/>
      <c r="BK2" s="473"/>
      <c r="BL2" s="473"/>
      <c r="BM2" s="473"/>
      <c r="BN2" s="473"/>
      <c r="BO2" s="473"/>
      <c r="BP2" s="473"/>
      <c r="BQ2" s="473"/>
      <c r="BR2" s="473"/>
      <c r="BS2" s="473"/>
      <c r="BT2" s="473"/>
      <c r="BU2" s="473"/>
      <c r="BV2" s="473"/>
      <c r="BW2" s="473"/>
      <c r="BX2" s="473"/>
      <c r="BY2" s="473"/>
      <c r="BZ2" s="473"/>
      <c r="CA2" s="473"/>
      <c r="CB2" s="473"/>
      <c r="CC2" s="473"/>
      <c r="CD2" s="473"/>
      <c r="CE2" s="473"/>
      <c r="CF2" s="473"/>
      <c r="CG2" s="473"/>
      <c r="CH2" s="473"/>
      <c r="CI2" s="473"/>
      <c r="CJ2" s="473"/>
      <c r="CK2" s="473"/>
      <c r="CL2" s="473"/>
      <c r="CM2" s="473"/>
      <c r="CN2" s="473"/>
      <c r="CO2" s="473"/>
      <c r="CP2" s="473"/>
      <c r="CQ2" s="473"/>
      <c r="CR2" s="473"/>
    </row>
    <row r="3" spans="1:98" ht="74.25" customHeight="1" thickBot="1">
      <c r="A3" s="458"/>
      <c r="B3" s="458"/>
      <c r="C3" s="474" t="s">
        <v>238</v>
      </c>
      <c r="D3" s="475"/>
      <c r="E3" s="475"/>
      <c r="F3" s="475"/>
      <c r="G3" s="475"/>
      <c r="H3" s="475"/>
      <c r="I3" s="475"/>
      <c r="J3" s="475"/>
      <c r="K3" s="475"/>
      <c r="L3" s="475"/>
      <c r="M3" s="475"/>
      <c r="N3" s="475"/>
      <c r="O3" s="475"/>
      <c r="P3" s="475"/>
      <c r="Q3" s="475"/>
      <c r="R3" s="475"/>
      <c r="S3" s="475"/>
      <c r="T3" s="475"/>
      <c r="U3" s="475"/>
      <c r="V3" s="475"/>
      <c r="W3" s="475"/>
      <c r="X3" s="475"/>
      <c r="Y3" s="475"/>
      <c r="Z3" s="475"/>
      <c r="AA3" s="475"/>
      <c r="AB3" s="475"/>
      <c r="AC3" s="475"/>
      <c r="AD3" s="475"/>
      <c r="AE3" s="475"/>
      <c r="AF3" s="475"/>
      <c r="AG3" s="475"/>
      <c r="AH3" s="475"/>
      <c r="AI3" s="475"/>
      <c r="AJ3" s="475"/>
      <c r="AK3" s="475"/>
      <c r="AL3" s="475"/>
      <c r="AM3" s="475"/>
      <c r="AN3" s="475"/>
      <c r="AO3" s="475"/>
      <c r="AP3" s="475"/>
      <c r="AQ3" s="475"/>
      <c r="AR3" s="475"/>
      <c r="AS3" s="475"/>
      <c r="AT3" s="475"/>
      <c r="AU3" s="475"/>
      <c r="AV3" s="475"/>
      <c r="AW3" s="475"/>
      <c r="AX3" s="475"/>
      <c r="AY3" s="475"/>
      <c r="AZ3" s="475"/>
      <c r="BA3" s="475"/>
      <c r="BB3" s="475"/>
      <c r="BC3" s="475"/>
      <c r="BD3" s="475"/>
      <c r="BE3" s="475"/>
      <c r="BF3" s="475"/>
      <c r="BG3" s="475"/>
      <c r="BH3" s="475"/>
      <c r="BI3" s="475"/>
      <c r="BJ3" s="475"/>
      <c r="BK3" s="475"/>
      <c r="BL3" s="475"/>
      <c r="BM3" s="475"/>
      <c r="BN3" s="475"/>
      <c r="BO3" s="475"/>
      <c r="BP3" s="475"/>
      <c r="BQ3" s="475"/>
      <c r="BR3" s="475"/>
      <c r="BS3" s="475"/>
      <c r="BT3" s="475"/>
      <c r="BU3" s="475"/>
      <c r="BV3" s="475"/>
      <c r="BW3" s="475"/>
      <c r="BX3" s="475"/>
      <c r="BY3" s="475"/>
      <c r="BZ3" s="475"/>
      <c r="CA3" s="475"/>
      <c r="CB3" s="475"/>
      <c r="CC3" s="475"/>
      <c r="CD3" s="475"/>
      <c r="CE3" s="475"/>
      <c r="CF3" s="475"/>
      <c r="CG3" s="475"/>
      <c r="CH3" s="475"/>
      <c r="CI3" s="475"/>
      <c r="CJ3" s="475"/>
      <c r="CK3" s="475"/>
      <c r="CL3" s="475"/>
      <c r="CM3" s="475"/>
      <c r="CN3" s="475"/>
      <c r="CO3" s="475"/>
      <c r="CP3" s="475"/>
      <c r="CQ3" s="475"/>
      <c r="CR3" s="475"/>
    </row>
    <row r="4" spans="1:98" s="305" customFormat="1" ht="36.75" customHeight="1">
      <c r="A4" s="306"/>
      <c r="B4" s="311"/>
      <c r="C4" s="19"/>
      <c r="D4" s="148"/>
      <c r="E4" s="148"/>
      <c r="F4" s="484" t="s">
        <v>268</v>
      </c>
      <c r="G4" s="484"/>
      <c r="H4" s="484"/>
      <c r="I4" s="484"/>
      <c r="J4" s="484"/>
      <c r="K4" s="484"/>
      <c r="L4" s="484"/>
      <c r="M4" s="484"/>
      <c r="N4" s="484"/>
      <c r="O4" s="484"/>
      <c r="P4" s="484"/>
      <c r="Q4" s="484"/>
      <c r="R4" s="484"/>
      <c r="S4" s="484"/>
      <c r="T4" s="484"/>
      <c r="U4" s="484"/>
      <c r="V4" s="484"/>
      <c r="W4" s="484"/>
      <c r="X4" s="484"/>
      <c r="Y4" s="484"/>
      <c r="Z4" s="484"/>
      <c r="AA4" s="484"/>
      <c r="AB4" s="484"/>
      <c r="AC4" s="484"/>
      <c r="AD4" s="484"/>
      <c r="AE4" s="484"/>
      <c r="AF4" s="484"/>
      <c r="AG4" s="484"/>
      <c r="AH4" s="484"/>
      <c r="AI4" s="484"/>
      <c r="AJ4" s="484"/>
      <c r="AK4" s="484"/>
      <c r="AL4" s="484"/>
      <c r="AM4" s="484"/>
      <c r="AN4" s="484"/>
      <c r="AO4" s="484"/>
      <c r="AP4" s="484"/>
      <c r="AQ4" s="484"/>
      <c r="AR4" s="484"/>
      <c r="AS4" s="484"/>
      <c r="AT4" s="484"/>
      <c r="AU4" s="484"/>
      <c r="AV4" s="484"/>
      <c r="AW4" s="484"/>
      <c r="AX4" s="484"/>
      <c r="AY4" s="484"/>
      <c r="AZ4" s="484"/>
      <c r="BA4" s="484"/>
      <c r="BB4" s="484"/>
      <c r="BC4" s="484"/>
      <c r="BD4" s="484"/>
      <c r="BE4" s="484"/>
      <c r="BF4" s="484"/>
      <c r="BG4" s="484"/>
      <c r="BH4" s="484"/>
      <c r="BI4" s="484"/>
      <c r="BJ4" s="484"/>
      <c r="BK4" s="484"/>
      <c r="BL4" s="484"/>
      <c r="BM4" s="484"/>
      <c r="BN4" s="484"/>
      <c r="BO4" s="484"/>
      <c r="BP4" s="484"/>
      <c r="BQ4" s="484"/>
      <c r="BR4" s="484"/>
      <c r="BS4" s="484"/>
      <c r="BT4" s="484"/>
      <c r="BU4" s="484"/>
      <c r="BV4" s="484"/>
      <c r="BW4" s="484"/>
      <c r="BX4" s="484"/>
      <c r="BY4" s="484"/>
      <c r="BZ4" s="484"/>
      <c r="CA4" s="484"/>
      <c r="CB4" s="484"/>
      <c r="CC4" s="484"/>
      <c r="CD4" s="484"/>
      <c r="CE4" s="484"/>
      <c r="CF4" s="484"/>
      <c r="CG4" s="484"/>
      <c r="CH4" s="484"/>
      <c r="CI4" s="484"/>
      <c r="CJ4" s="484"/>
      <c r="CK4" s="484"/>
      <c r="CL4" s="484"/>
      <c r="CM4" s="484"/>
      <c r="CN4" s="484"/>
      <c r="CO4" s="484"/>
      <c r="CP4" s="484"/>
    </row>
    <row r="5" spans="1:98" ht="18">
      <c r="A5" s="8"/>
      <c r="B5" s="8"/>
      <c r="C5" s="19"/>
      <c r="D5" s="148"/>
      <c r="E5" s="148"/>
      <c r="F5" s="148"/>
      <c r="G5" s="148"/>
      <c r="H5" s="148"/>
      <c r="I5" s="148"/>
      <c r="J5" s="148"/>
      <c r="K5" s="148"/>
    </row>
    <row r="6" spans="1:98" ht="48" customHeight="1">
      <c r="A6" s="282" t="s">
        <v>145</v>
      </c>
      <c r="B6" s="282" t="s">
        <v>146</v>
      </c>
      <c r="C6" s="282" t="s">
        <v>147</v>
      </c>
      <c r="D6" s="282" t="s">
        <v>148</v>
      </c>
      <c r="E6" s="11"/>
      <c r="F6" s="469" t="s">
        <v>244</v>
      </c>
      <c r="G6" s="470"/>
      <c r="H6" s="471"/>
      <c r="I6" s="281"/>
      <c r="J6" s="469" t="s">
        <v>245</v>
      </c>
      <c r="K6" s="470"/>
      <c r="L6" s="471"/>
      <c r="M6" s="229"/>
      <c r="N6" s="469" t="s">
        <v>246</v>
      </c>
      <c r="O6" s="470"/>
      <c r="P6" s="471"/>
      <c r="Q6" s="229"/>
      <c r="R6" s="469" t="s">
        <v>247</v>
      </c>
      <c r="S6" s="470"/>
      <c r="T6" s="471"/>
      <c r="U6" s="229"/>
      <c r="V6" s="469" t="s">
        <v>248</v>
      </c>
      <c r="W6" s="470"/>
      <c r="X6" s="471"/>
      <c r="Z6" s="469" t="s">
        <v>249</v>
      </c>
      <c r="AA6" s="470"/>
      <c r="AB6" s="471"/>
      <c r="AD6" s="469" t="s">
        <v>250</v>
      </c>
      <c r="AE6" s="470"/>
      <c r="AF6" s="471"/>
      <c r="AH6" s="469" t="s">
        <v>251</v>
      </c>
      <c r="AI6" s="470"/>
      <c r="AJ6" s="471"/>
      <c r="AL6" s="469" t="s">
        <v>252</v>
      </c>
      <c r="AM6" s="470"/>
      <c r="AN6" s="471"/>
      <c r="AP6" s="469" t="s">
        <v>253</v>
      </c>
      <c r="AQ6" s="470"/>
      <c r="AR6" s="471"/>
      <c r="AT6" s="469" t="s">
        <v>254</v>
      </c>
      <c r="AU6" s="470"/>
      <c r="AV6" s="471"/>
      <c r="AX6" s="469" t="s">
        <v>255</v>
      </c>
      <c r="AY6" s="470"/>
      <c r="AZ6" s="471"/>
      <c r="BB6" s="469" t="s">
        <v>256</v>
      </c>
      <c r="BC6" s="470"/>
      <c r="BD6" s="471"/>
      <c r="BE6" s="281"/>
      <c r="BF6" s="469" t="s">
        <v>257</v>
      </c>
      <c r="BG6" s="470"/>
      <c r="BH6" s="471"/>
      <c r="BI6" s="229"/>
      <c r="BJ6" s="469" t="s">
        <v>258</v>
      </c>
      <c r="BK6" s="470"/>
      <c r="BL6" s="471"/>
      <c r="BM6" s="229"/>
      <c r="BN6" s="469" t="s">
        <v>259</v>
      </c>
      <c r="BO6" s="470"/>
      <c r="BP6" s="471"/>
      <c r="BQ6" s="229"/>
      <c r="BR6" s="469" t="s">
        <v>260</v>
      </c>
      <c r="BS6" s="470"/>
      <c r="BT6" s="471"/>
      <c r="BV6" s="469" t="s">
        <v>261</v>
      </c>
      <c r="BW6" s="470"/>
      <c r="BX6" s="471"/>
      <c r="BZ6" s="469" t="s">
        <v>262</v>
      </c>
      <c r="CA6" s="470"/>
      <c r="CB6" s="471"/>
      <c r="CD6" s="469" t="s">
        <v>263</v>
      </c>
      <c r="CE6" s="470"/>
      <c r="CF6" s="471"/>
      <c r="CH6" s="469" t="s">
        <v>264</v>
      </c>
      <c r="CI6" s="470"/>
      <c r="CJ6" s="471"/>
      <c r="CL6" s="469" t="s">
        <v>265</v>
      </c>
      <c r="CM6" s="470"/>
      <c r="CN6" s="471"/>
      <c r="CP6" s="483" t="s">
        <v>266</v>
      </c>
      <c r="CR6" s="467" t="s">
        <v>269</v>
      </c>
    </row>
    <row r="7" spans="1:98" ht="48" customHeight="1">
      <c r="A7" s="283"/>
      <c r="B7" s="283"/>
      <c r="C7" s="283"/>
      <c r="D7" s="283"/>
      <c r="E7" s="11"/>
      <c r="F7" s="459" t="s">
        <v>243</v>
      </c>
      <c r="G7" s="460"/>
      <c r="H7" s="461"/>
      <c r="I7" s="39"/>
      <c r="J7" s="476" t="s">
        <v>243</v>
      </c>
      <c r="K7" s="477"/>
      <c r="L7" s="478"/>
      <c r="M7" s="229"/>
      <c r="N7" s="476" t="s">
        <v>243</v>
      </c>
      <c r="O7" s="477"/>
      <c r="P7" s="478"/>
      <c r="Q7" s="229"/>
      <c r="R7" s="476" t="s">
        <v>243</v>
      </c>
      <c r="S7" s="477"/>
      <c r="T7" s="478"/>
      <c r="U7" s="229"/>
      <c r="V7" s="479" t="s">
        <v>243</v>
      </c>
      <c r="W7" s="480"/>
      <c r="X7" s="481"/>
      <c r="Z7" s="476" t="s">
        <v>243</v>
      </c>
      <c r="AA7" s="477"/>
      <c r="AB7" s="478"/>
      <c r="AD7" s="479" t="s">
        <v>243</v>
      </c>
      <c r="AE7" s="480"/>
      <c r="AF7" s="481"/>
      <c r="AH7" s="476" t="s">
        <v>243</v>
      </c>
      <c r="AI7" s="477"/>
      <c r="AJ7" s="478"/>
      <c r="AL7" s="476" t="s">
        <v>243</v>
      </c>
      <c r="AM7" s="477"/>
      <c r="AN7" s="478"/>
      <c r="AP7" s="476" t="s">
        <v>243</v>
      </c>
      <c r="AQ7" s="477"/>
      <c r="AR7" s="478"/>
      <c r="AT7" s="476" t="s">
        <v>243</v>
      </c>
      <c r="AU7" s="477"/>
      <c r="AV7" s="478"/>
      <c r="AX7" s="476" t="s">
        <v>243</v>
      </c>
      <c r="AY7" s="477"/>
      <c r="AZ7" s="478"/>
      <c r="BB7" s="459" t="s">
        <v>243</v>
      </c>
      <c r="BC7" s="460"/>
      <c r="BD7" s="461"/>
      <c r="BE7" s="39"/>
      <c r="BF7" s="459" t="s">
        <v>243</v>
      </c>
      <c r="BG7" s="460"/>
      <c r="BH7" s="461"/>
      <c r="BI7" s="229"/>
      <c r="BJ7" s="479" t="s">
        <v>243</v>
      </c>
      <c r="BK7" s="480"/>
      <c r="BL7" s="481"/>
      <c r="BM7" s="229"/>
      <c r="BN7" s="476" t="s">
        <v>243</v>
      </c>
      <c r="BO7" s="477"/>
      <c r="BP7" s="478"/>
      <c r="BQ7" s="229"/>
      <c r="BR7" s="459" t="s">
        <v>243</v>
      </c>
      <c r="BS7" s="460"/>
      <c r="BT7" s="461"/>
      <c r="BV7" s="476" t="s">
        <v>243</v>
      </c>
      <c r="BW7" s="477"/>
      <c r="BX7" s="478"/>
      <c r="BZ7" s="476" t="s">
        <v>243</v>
      </c>
      <c r="CA7" s="477"/>
      <c r="CB7" s="478"/>
      <c r="CD7" s="479" t="s">
        <v>243</v>
      </c>
      <c r="CE7" s="480"/>
      <c r="CF7" s="481"/>
      <c r="CH7" s="476" t="s">
        <v>243</v>
      </c>
      <c r="CI7" s="477"/>
      <c r="CJ7" s="478"/>
      <c r="CL7" s="476" t="s">
        <v>243</v>
      </c>
      <c r="CM7" s="477"/>
      <c r="CN7" s="478"/>
      <c r="CP7" s="483"/>
      <c r="CR7" s="485"/>
    </row>
    <row r="8" spans="1:98" ht="78.75">
      <c r="A8" s="284"/>
      <c r="B8" s="284"/>
      <c r="C8" s="284"/>
      <c r="D8" s="284"/>
      <c r="E8" s="27"/>
      <c r="F8" s="467" t="s">
        <v>159</v>
      </c>
      <c r="G8" s="467" t="s">
        <v>160</v>
      </c>
      <c r="H8" s="467" t="s">
        <v>179</v>
      </c>
      <c r="I8" s="156"/>
      <c r="J8" s="467" t="s">
        <v>159</v>
      </c>
      <c r="K8" s="467" t="s">
        <v>160</v>
      </c>
      <c r="L8" s="467" t="s">
        <v>179</v>
      </c>
      <c r="M8" s="10"/>
      <c r="N8" s="467" t="s">
        <v>159</v>
      </c>
      <c r="O8" s="467" t="s">
        <v>160</v>
      </c>
      <c r="P8" s="467" t="s">
        <v>179</v>
      </c>
      <c r="Q8" s="10"/>
      <c r="R8" s="467" t="s">
        <v>159</v>
      </c>
      <c r="S8" s="467" t="s">
        <v>160</v>
      </c>
      <c r="T8" s="467" t="s">
        <v>179</v>
      </c>
      <c r="U8" s="10"/>
      <c r="V8" s="467" t="s">
        <v>159</v>
      </c>
      <c r="W8" s="467" t="s">
        <v>160</v>
      </c>
      <c r="X8" s="467" t="s">
        <v>179</v>
      </c>
      <c r="Z8" s="467" t="s">
        <v>159</v>
      </c>
      <c r="AA8" s="467" t="s">
        <v>160</v>
      </c>
      <c r="AB8" s="467" t="s">
        <v>179</v>
      </c>
      <c r="AD8" s="467" t="s">
        <v>159</v>
      </c>
      <c r="AE8" s="467" t="s">
        <v>160</v>
      </c>
      <c r="AF8" s="467" t="s">
        <v>179</v>
      </c>
      <c r="AH8" s="467" t="s">
        <v>159</v>
      </c>
      <c r="AI8" s="467" t="s">
        <v>160</v>
      </c>
      <c r="AJ8" s="467" t="s">
        <v>179</v>
      </c>
      <c r="AL8" s="467" t="s">
        <v>159</v>
      </c>
      <c r="AM8" s="467" t="s">
        <v>160</v>
      </c>
      <c r="AN8" s="467" t="s">
        <v>179</v>
      </c>
      <c r="AP8" s="467" t="s">
        <v>159</v>
      </c>
      <c r="AQ8" s="467" t="s">
        <v>160</v>
      </c>
      <c r="AR8" s="467" t="s">
        <v>179</v>
      </c>
      <c r="AT8" s="467" t="s">
        <v>159</v>
      </c>
      <c r="AU8" s="467" t="s">
        <v>160</v>
      </c>
      <c r="AV8" s="467" t="s">
        <v>179</v>
      </c>
      <c r="AX8" s="467" t="s">
        <v>159</v>
      </c>
      <c r="AY8" s="467" t="s">
        <v>160</v>
      </c>
      <c r="AZ8" s="467" t="s">
        <v>179</v>
      </c>
      <c r="BB8" s="467" t="s">
        <v>159</v>
      </c>
      <c r="BC8" s="467" t="s">
        <v>160</v>
      </c>
      <c r="BD8" s="467" t="s">
        <v>179</v>
      </c>
      <c r="BE8" s="156"/>
      <c r="BF8" s="467" t="s">
        <v>159</v>
      </c>
      <c r="BG8" s="467" t="s">
        <v>160</v>
      </c>
      <c r="BH8" s="467" t="s">
        <v>179</v>
      </c>
      <c r="BI8" s="10"/>
      <c r="BJ8" s="467" t="s">
        <v>159</v>
      </c>
      <c r="BK8" s="467" t="s">
        <v>160</v>
      </c>
      <c r="BL8" s="467" t="s">
        <v>179</v>
      </c>
      <c r="BM8" s="10"/>
      <c r="BN8" s="467" t="s">
        <v>159</v>
      </c>
      <c r="BO8" s="467" t="s">
        <v>160</v>
      </c>
      <c r="BP8" s="467" t="s">
        <v>179</v>
      </c>
      <c r="BQ8" s="10"/>
      <c r="BR8" s="467" t="s">
        <v>159</v>
      </c>
      <c r="BS8" s="467" t="s">
        <v>160</v>
      </c>
      <c r="BT8" s="467" t="s">
        <v>179</v>
      </c>
      <c r="BV8" s="467" t="s">
        <v>159</v>
      </c>
      <c r="BW8" s="467" t="s">
        <v>160</v>
      </c>
      <c r="BX8" s="467" t="s">
        <v>179</v>
      </c>
      <c r="BZ8" s="467" t="s">
        <v>159</v>
      </c>
      <c r="CA8" s="467" t="s">
        <v>160</v>
      </c>
      <c r="CB8" s="467" t="s">
        <v>179</v>
      </c>
      <c r="CD8" s="467" t="s">
        <v>159</v>
      </c>
      <c r="CE8" s="467" t="s">
        <v>160</v>
      </c>
      <c r="CF8" s="467" t="s">
        <v>179</v>
      </c>
      <c r="CH8" s="467" t="s">
        <v>159</v>
      </c>
      <c r="CI8" s="467" t="s">
        <v>160</v>
      </c>
      <c r="CJ8" s="467" t="s">
        <v>179</v>
      </c>
      <c r="CL8" s="467" t="s">
        <v>159</v>
      </c>
      <c r="CM8" s="467" t="s">
        <v>160</v>
      </c>
      <c r="CN8" s="467" t="s">
        <v>179</v>
      </c>
      <c r="CO8" s="482"/>
      <c r="CP8" s="483"/>
      <c r="CR8" s="310" t="s">
        <v>270</v>
      </c>
    </row>
    <row r="9" spans="1:98" ht="33" customHeight="1">
      <c r="A9" s="462" t="s">
        <v>241</v>
      </c>
      <c r="B9" s="462"/>
      <c r="C9" s="462"/>
      <c r="D9" s="462"/>
      <c r="E9" s="11"/>
      <c r="F9" s="468"/>
      <c r="G9" s="468"/>
      <c r="H9" s="468"/>
      <c r="I9" s="153"/>
      <c r="J9" s="468"/>
      <c r="K9" s="468"/>
      <c r="L9" s="468"/>
      <c r="N9" s="468"/>
      <c r="O9" s="468"/>
      <c r="P9" s="468"/>
      <c r="R9" s="468"/>
      <c r="S9" s="468"/>
      <c r="T9" s="468"/>
      <c r="V9" s="468"/>
      <c r="W9" s="468"/>
      <c r="X9" s="468"/>
      <c r="Z9" s="468"/>
      <c r="AA9" s="468"/>
      <c r="AB9" s="468"/>
      <c r="AD9" s="468"/>
      <c r="AE9" s="468"/>
      <c r="AF9" s="468"/>
      <c r="AH9" s="468"/>
      <c r="AI9" s="468"/>
      <c r="AJ9" s="468"/>
      <c r="AL9" s="468"/>
      <c r="AM9" s="468"/>
      <c r="AN9" s="468"/>
      <c r="AP9" s="468"/>
      <c r="AQ9" s="468"/>
      <c r="AR9" s="468"/>
      <c r="AT9" s="468"/>
      <c r="AU9" s="468"/>
      <c r="AV9" s="468"/>
      <c r="AX9" s="468"/>
      <c r="AY9" s="468"/>
      <c r="AZ9" s="468"/>
      <c r="BB9" s="468"/>
      <c r="BC9" s="468"/>
      <c r="BD9" s="468"/>
      <c r="BE9" s="153"/>
      <c r="BF9" s="468"/>
      <c r="BG9" s="468"/>
      <c r="BH9" s="468"/>
      <c r="BJ9" s="468"/>
      <c r="BK9" s="468"/>
      <c r="BL9" s="468"/>
      <c r="BN9" s="468"/>
      <c r="BO9" s="468"/>
      <c r="BP9" s="468"/>
      <c r="BR9" s="468"/>
      <c r="BS9" s="468"/>
      <c r="BT9" s="468"/>
      <c r="BV9" s="468"/>
      <c r="BW9" s="468"/>
      <c r="BX9" s="468"/>
      <c r="BZ9" s="468"/>
      <c r="CA9" s="468"/>
      <c r="CB9" s="468"/>
      <c r="CD9" s="468"/>
      <c r="CE9" s="468"/>
      <c r="CF9" s="468"/>
      <c r="CH9" s="468"/>
      <c r="CI9" s="468"/>
      <c r="CJ9" s="468"/>
      <c r="CL9" s="468"/>
      <c r="CM9" s="468"/>
      <c r="CN9" s="468"/>
      <c r="CO9" s="482"/>
      <c r="CP9" s="483"/>
      <c r="CR9" s="313">
        <v>3.2399999999999998E-2</v>
      </c>
    </row>
    <row r="10" spans="1:98" ht="47.25">
      <c r="A10" s="285">
        <v>1</v>
      </c>
      <c r="B10" s="286" t="s">
        <v>208</v>
      </c>
      <c r="C10" s="287" t="s">
        <v>150</v>
      </c>
      <c r="D10" s="288">
        <v>44</v>
      </c>
      <c r="E10" s="233"/>
      <c r="F10" s="234">
        <v>18200</v>
      </c>
      <c r="G10" s="234">
        <f>$D$10*F10</f>
        <v>800800</v>
      </c>
      <c r="H10" s="234">
        <f>G10*1</f>
        <v>800800</v>
      </c>
      <c r="I10" s="31"/>
      <c r="J10" s="304">
        <v>16930</v>
      </c>
      <c r="K10" s="234">
        <f>$D$10*J10</f>
        <v>744920</v>
      </c>
      <c r="L10" s="234">
        <f>K10*1</f>
        <v>744920</v>
      </c>
      <c r="N10" s="234">
        <v>16923</v>
      </c>
      <c r="O10" s="234">
        <f>$D$10*N10</f>
        <v>744612</v>
      </c>
      <c r="P10" s="234">
        <f>O10*1</f>
        <v>744612</v>
      </c>
      <c r="R10" s="234">
        <v>14814</v>
      </c>
      <c r="S10" s="234">
        <f>$D$10*R10</f>
        <v>651816</v>
      </c>
      <c r="T10" s="234">
        <f>S10*1</f>
        <v>651816</v>
      </c>
      <c r="V10" s="234">
        <v>2115.9084000000003</v>
      </c>
      <c r="W10" s="234">
        <f>$D$10*V10</f>
        <v>93099.969600000011</v>
      </c>
      <c r="X10" s="234">
        <f>W10*1</f>
        <v>93099.969600000011</v>
      </c>
      <c r="Z10" s="234">
        <v>14814</v>
      </c>
      <c r="AA10" s="234">
        <f>$D$10*Z10</f>
        <v>651816</v>
      </c>
      <c r="AB10" s="234">
        <f>AA10*1</f>
        <v>651816</v>
      </c>
      <c r="AD10" s="234">
        <v>1</v>
      </c>
      <c r="AE10" s="234">
        <f>$D$10*AD10</f>
        <v>44</v>
      </c>
      <c r="AF10" s="234">
        <f>AE10*1</f>
        <v>44</v>
      </c>
      <c r="AH10" s="234">
        <v>10582</v>
      </c>
      <c r="AI10" s="234">
        <f>$D$10*AH10</f>
        <v>465608</v>
      </c>
      <c r="AJ10" s="234">
        <f>AI10*1</f>
        <v>465608</v>
      </c>
      <c r="AL10" s="234">
        <v>16930</v>
      </c>
      <c r="AM10" s="234">
        <f>$D$10*AL10</f>
        <v>744920</v>
      </c>
      <c r="AN10" s="234">
        <f>AM10*1</f>
        <v>744920</v>
      </c>
      <c r="AP10" s="234">
        <v>10582</v>
      </c>
      <c r="AQ10" s="234">
        <f>$D$10*AP10</f>
        <v>465608</v>
      </c>
      <c r="AR10" s="234">
        <f>AQ10*1</f>
        <v>465608</v>
      </c>
      <c r="AT10" s="234">
        <v>16930</v>
      </c>
      <c r="AU10" s="234">
        <f t="shared" ref="AU10:AU18" si="0">$D$10*AT10</f>
        <v>744920</v>
      </c>
      <c r="AV10" s="234">
        <f>AU10*1</f>
        <v>744920</v>
      </c>
      <c r="AX10" s="234">
        <v>16930</v>
      </c>
      <c r="AY10" s="234">
        <f>$D$10*AX10</f>
        <v>744920</v>
      </c>
      <c r="AZ10" s="234">
        <f>AY10*1</f>
        <v>744920</v>
      </c>
      <c r="BB10" s="234">
        <v>20740</v>
      </c>
      <c r="BC10" s="234">
        <f>$D$10*BB10</f>
        <v>912560</v>
      </c>
      <c r="BD10" s="234">
        <f>BC10*1</f>
        <v>912560</v>
      </c>
      <c r="BE10" s="31"/>
      <c r="BF10" s="234">
        <v>18999</v>
      </c>
      <c r="BG10" s="234">
        <f>$D$10*BF10</f>
        <v>835956</v>
      </c>
      <c r="BH10" s="234">
        <f>BG10*1</f>
        <v>835956</v>
      </c>
      <c r="BJ10" s="234">
        <v>0</v>
      </c>
      <c r="BK10" s="234">
        <f>$D$10*BJ10</f>
        <v>0</v>
      </c>
      <c r="BL10" s="234">
        <f>BK10*1</f>
        <v>0</v>
      </c>
      <c r="BN10" s="234">
        <v>17989</v>
      </c>
      <c r="BO10" s="234">
        <f>$D$10*BN10</f>
        <v>791516</v>
      </c>
      <c r="BP10" s="234">
        <f>BO10*1</f>
        <v>791516</v>
      </c>
      <c r="BR10" s="234">
        <v>21163</v>
      </c>
      <c r="BS10" s="234">
        <f>$D$10*BR10</f>
        <v>931172</v>
      </c>
      <c r="BT10" s="234">
        <f>BS10*1</f>
        <v>931172</v>
      </c>
      <c r="BV10" s="234">
        <v>16930</v>
      </c>
      <c r="BW10" s="234">
        <f>$D$10*BV10</f>
        <v>744920</v>
      </c>
      <c r="BX10" s="234">
        <f>BW10*1</f>
        <v>744920</v>
      </c>
      <c r="BZ10" s="234">
        <v>15661</v>
      </c>
      <c r="CA10" s="234">
        <f>$D$10*BZ10</f>
        <v>689084</v>
      </c>
      <c r="CB10" s="234">
        <f>CA10*1</f>
        <v>689084</v>
      </c>
      <c r="CD10" s="234">
        <v>1</v>
      </c>
      <c r="CE10" s="234">
        <f>$D$10*CD10</f>
        <v>44</v>
      </c>
      <c r="CF10" s="234">
        <f>CE10*1</f>
        <v>44</v>
      </c>
      <c r="CH10" s="234">
        <v>15872</v>
      </c>
      <c r="CI10" s="234">
        <f>$D$10*CH10</f>
        <v>698368</v>
      </c>
      <c r="CJ10" s="234">
        <f>CI10*1</f>
        <v>698368</v>
      </c>
      <c r="CL10" s="234">
        <v>17989</v>
      </c>
      <c r="CM10" s="234">
        <f>$D$10*CL10</f>
        <v>791516</v>
      </c>
      <c r="CN10" s="234">
        <f>CM10*1</f>
        <v>791516</v>
      </c>
      <c r="CP10" s="234">
        <f t="shared" ref="CP10:CP33" si="1">AVERAGE(J10,N10,R10,Z10,AH10,AL10,AP10,AT10,AX10,BN10,BV10,BZ10,CH10,CL10)</f>
        <v>15705.428571428571</v>
      </c>
      <c r="CR10" s="234">
        <f>CP10*1.0324</f>
        <v>16214.284457142856</v>
      </c>
      <c r="CS10" s="307"/>
      <c r="CT10" s="307"/>
    </row>
    <row r="11" spans="1:98" ht="120" customHeight="1">
      <c r="A11" s="285">
        <v>2</v>
      </c>
      <c r="B11" s="289" t="s">
        <v>195</v>
      </c>
      <c r="C11" s="287" t="s">
        <v>150</v>
      </c>
      <c r="D11" s="288">
        <v>236</v>
      </c>
      <c r="E11" s="233"/>
      <c r="F11" s="234">
        <v>7643</v>
      </c>
      <c r="G11" s="234">
        <f t="shared" ref="G11:G21" si="2">$D$10*F11</f>
        <v>336292</v>
      </c>
      <c r="H11" s="234">
        <f t="shared" ref="H11:H21" si="3">G11*1</f>
        <v>336292</v>
      </c>
      <c r="I11" s="31"/>
      <c r="J11" s="234">
        <v>7110</v>
      </c>
      <c r="K11" s="234">
        <f t="shared" ref="K11:K21" si="4">$D$10*J11</f>
        <v>312840</v>
      </c>
      <c r="L11" s="234">
        <f t="shared" ref="L11:L21" si="5">K11*1</f>
        <v>312840</v>
      </c>
      <c r="N11" s="234">
        <v>7097</v>
      </c>
      <c r="O11" s="234">
        <f t="shared" ref="O11:O21" si="6">$D$10*N11</f>
        <v>312268</v>
      </c>
      <c r="P11" s="234">
        <f t="shared" ref="P11:P21" si="7">O11*1</f>
        <v>312268</v>
      </c>
      <c r="R11" s="234">
        <v>6221</v>
      </c>
      <c r="S11" s="234">
        <f t="shared" ref="S11:S21" si="8">$D$10*R11</f>
        <v>273724</v>
      </c>
      <c r="T11" s="234">
        <f t="shared" ref="T11:T21" si="9">S11*1</f>
        <v>273724</v>
      </c>
      <c r="V11" s="234">
        <v>888.72520000000009</v>
      </c>
      <c r="W11" s="234">
        <f t="shared" ref="W11:W21" si="10">$D$10*V11</f>
        <v>39103.908800000005</v>
      </c>
      <c r="X11" s="234">
        <f t="shared" ref="X11:X21" si="11">W11*1</f>
        <v>39103.908800000005</v>
      </c>
      <c r="Z11" s="234">
        <v>6221</v>
      </c>
      <c r="AA11" s="234">
        <f t="shared" ref="AA11:AA21" si="12">$D$10*Z11</f>
        <v>273724</v>
      </c>
      <c r="AB11" s="234">
        <f t="shared" ref="AB11:AB21" si="13">AA11*1</f>
        <v>273724</v>
      </c>
      <c r="AD11" s="234">
        <v>1</v>
      </c>
      <c r="AE11" s="234">
        <f t="shared" ref="AE11:AE21" si="14">$D$10*AD11</f>
        <v>44</v>
      </c>
      <c r="AF11" s="234">
        <f t="shared" ref="AF11:AF21" si="15">AE11*1</f>
        <v>44</v>
      </c>
      <c r="AH11" s="234">
        <v>4443</v>
      </c>
      <c r="AI11" s="234">
        <f t="shared" ref="AI11:AI21" si="16">$D$10*AH11</f>
        <v>195492</v>
      </c>
      <c r="AJ11" s="234">
        <f t="shared" ref="AJ11:AJ21" si="17">AI11*1</f>
        <v>195492</v>
      </c>
      <c r="AL11" s="234">
        <v>7110</v>
      </c>
      <c r="AM11" s="234">
        <f t="shared" ref="AM11:AM21" si="18">$D$10*AL11</f>
        <v>312840</v>
      </c>
      <c r="AN11" s="234">
        <f t="shared" ref="AN11:AN21" si="19">AM11*1</f>
        <v>312840</v>
      </c>
      <c r="AP11" s="234">
        <v>4443</v>
      </c>
      <c r="AQ11" s="234">
        <f t="shared" ref="AQ11:AQ21" si="20">$D$10*AP11</f>
        <v>195492</v>
      </c>
      <c r="AR11" s="234">
        <f t="shared" ref="AR11:AR21" si="21">AQ11*1</f>
        <v>195492</v>
      </c>
      <c r="AT11" s="234">
        <v>7110</v>
      </c>
      <c r="AU11" s="234">
        <f t="shared" si="0"/>
        <v>312840</v>
      </c>
      <c r="AV11" s="234">
        <f t="shared" ref="AV11:AV21" si="22">AU11*1</f>
        <v>312840</v>
      </c>
      <c r="AX11" s="234">
        <v>7110</v>
      </c>
      <c r="AY11" s="234">
        <f t="shared" ref="AY11:AY21" si="23">$D$10*AX11</f>
        <v>312840</v>
      </c>
      <c r="AZ11" s="234">
        <f t="shared" ref="AZ11:AZ21" si="24">AY11*1</f>
        <v>312840</v>
      </c>
      <c r="BB11" s="234">
        <v>8710</v>
      </c>
      <c r="BC11" s="234">
        <f t="shared" ref="BC11:BC21" si="25">$D$10*BB11</f>
        <v>383240</v>
      </c>
      <c r="BD11" s="234">
        <f t="shared" ref="BD11:BD21" si="26">BC11*1</f>
        <v>383240</v>
      </c>
      <c r="BE11" s="31"/>
      <c r="BF11" s="234">
        <v>7978</v>
      </c>
      <c r="BG11" s="234">
        <f t="shared" ref="BG11:BG21" si="27">$D$10*BF11</f>
        <v>351032</v>
      </c>
      <c r="BH11" s="234">
        <f t="shared" ref="BH11:BH21" si="28">BG11*1</f>
        <v>351032</v>
      </c>
      <c r="BJ11" s="234">
        <v>0</v>
      </c>
      <c r="BK11" s="234">
        <f t="shared" ref="BK11:BK21" si="29">$D$10*BJ11</f>
        <v>0</v>
      </c>
      <c r="BL11" s="234">
        <f t="shared" ref="BL11:BL21" si="30">BK11*1</f>
        <v>0</v>
      </c>
      <c r="BN11" s="234">
        <v>7554</v>
      </c>
      <c r="BO11" s="234">
        <f t="shared" ref="BO11:BO21" si="31">$D$10*BN11</f>
        <v>332376</v>
      </c>
      <c r="BP11" s="234">
        <f t="shared" ref="BP11:BP21" si="32">BO11*1</f>
        <v>332376</v>
      </c>
      <c r="BR11" s="234">
        <v>8887</v>
      </c>
      <c r="BS11" s="234">
        <f t="shared" ref="BS11:BS21" si="33">$D$10*BR11</f>
        <v>391028</v>
      </c>
      <c r="BT11" s="234">
        <f t="shared" ref="BT11:BT21" si="34">BS11*1</f>
        <v>391028</v>
      </c>
      <c r="BV11" s="234">
        <v>7110</v>
      </c>
      <c r="BW11" s="234">
        <f t="shared" ref="BW11:BW21" si="35">$D$10*BV11</f>
        <v>312840</v>
      </c>
      <c r="BX11" s="234">
        <f t="shared" ref="BX11:BX21" si="36">BW11*1</f>
        <v>312840</v>
      </c>
      <c r="BZ11" s="234">
        <v>6577</v>
      </c>
      <c r="CA11" s="234">
        <f t="shared" ref="CA11:CA21" si="37">$D$10*BZ11</f>
        <v>289388</v>
      </c>
      <c r="CB11" s="234">
        <f t="shared" ref="CB11:CB21" si="38">CA11*1</f>
        <v>289388</v>
      </c>
      <c r="CD11" s="234">
        <v>1</v>
      </c>
      <c r="CE11" s="234">
        <f t="shared" ref="CE11:CE21" si="39">$D$10*CD11</f>
        <v>44</v>
      </c>
      <c r="CF11" s="234">
        <f t="shared" ref="CF11:CF21" si="40">CE11*1</f>
        <v>44</v>
      </c>
      <c r="CH11" s="234">
        <v>6665</v>
      </c>
      <c r="CI11" s="234">
        <f t="shared" ref="CI11:CI21" si="41">$D$10*CH11</f>
        <v>293260</v>
      </c>
      <c r="CJ11" s="234">
        <f t="shared" ref="CJ11:CJ21" si="42">CI11*1</f>
        <v>293260</v>
      </c>
      <c r="CL11" s="234">
        <v>7554</v>
      </c>
      <c r="CM11" s="234">
        <f t="shared" ref="CM11:CM21" si="43">$D$10*CL11</f>
        <v>332376</v>
      </c>
      <c r="CN11" s="234">
        <f t="shared" ref="CN11:CN21" si="44">CM11*1</f>
        <v>332376</v>
      </c>
      <c r="CP11" s="234">
        <f t="shared" si="1"/>
        <v>6594.6428571428569</v>
      </c>
      <c r="CR11" s="234">
        <f t="shared" ref="CR11:CR21" si="45">CP11*1.0324</f>
        <v>6808.3092857142856</v>
      </c>
    </row>
    <row r="12" spans="1:98" ht="120" customHeight="1">
      <c r="A12" s="285">
        <v>3</v>
      </c>
      <c r="B12" s="290" t="s">
        <v>209</v>
      </c>
      <c r="C12" s="287" t="s">
        <v>150</v>
      </c>
      <c r="D12" s="288">
        <v>114</v>
      </c>
      <c r="E12" s="233"/>
      <c r="F12" s="234">
        <v>3123</v>
      </c>
      <c r="G12" s="234">
        <f t="shared" si="2"/>
        <v>137412</v>
      </c>
      <c r="H12" s="234">
        <f t="shared" si="3"/>
        <v>137412</v>
      </c>
      <c r="I12" s="31"/>
      <c r="J12" s="234">
        <v>2905</v>
      </c>
      <c r="K12" s="234">
        <f t="shared" si="4"/>
        <v>127820</v>
      </c>
      <c r="L12" s="234">
        <f t="shared" si="5"/>
        <v>127820</v>
      </c>
      <c r="N12" s="234">
        <v>2948</v>
      </c>
      <c r="O12" s="234">
        <f t="shared" si="6"/>
        <v>129712</v>
      </c>
      <c r="P12" s="234">
        <f t="shared" si="7"/>
        <v>129712</v>
      </c>
      <c r="R12" s="234">
        <v>2542</v>
      </c>
      <c r="S12" s="234">
        <f t="shared" si="8"/>
        <v>111848</v>
      </c>
      <c r="T12" s="234">
        <f t="shared" si="9"/>
        <v>111848</v>
      </c>
      <c r="V12" s="234">
        <v>363.56940000000003</v>
      </c>
      <c r="W12" s="234">
        <f t="shared" si="10"/>
        <v>15997.053600000001</v>
      </c>
      <c r="X12" s="234">
        <f t="shared" si="11"/>
        <v>15997.053600000001</v>
      </c>
      <c r="Z12" s="234">
        <v>2542</v>
      </c>
      <c r="AA12" s="234">
        <f t="shared" si="12"/>
        <v>111848</v>
      </c>
      <c r="AB12" s="234">
        <f t="shared" si="13"/>
        <v>111848</v>
      </c>
      <c r="AD12" s="234">
        <v>1</v>
      </c>
      <c r="AE12" s="234">
        <f t="shared" si="14"/>
        <v>44</v>
      </c>
      <c r="AF12" s="234">
        <f t="shared" si="15"/>
        <v>44</v>
      </c>
      <c r="AH12" s="234">
        <v>1816</v>
      </c>
      <c r="AI12" s="234">
        <f t="shared" si="16"/>
        <v>79904</v>
      </c>
      <c r="AJ12" s="234">
        <f t="shared" si="17"/>
        <v>79904</v>
      </c>
      <c r="AL12" s="234">
        <v>2905</v>
      </c>
      <c r="AM12" s="234">
        <f t="shared" si="18"/>
        <v>127820</v>
      </c>
      <c r="AN12" s="234">
        <f t="shared" si="19"/>
        <v>127820</v>
      </c>
      <c r="AP12" s="234">
        <v>1816</v>
      </c>
      <c r="AQ12" s="234">
        <f t="shared" si="20"/>
        <v>79904</v>
      </c>
      <c r="AR12" s="234">
        <f t="shared" si="21"/>
        <v>79904</v>
      </c>
      <c r="AT12" s="234">
        <v>2905</v>
      </c>
      <c r="AU12" s="234">
        <f t="shared" si="0"/>
        <v>127820</v>
      </c>
      <c r="AV12" s="234">
        <f t="shared" si="22"/>
        <v>127820</v>
      </c>
      <c r="AX12" s="234">
        <v>2905</v>
      </c>
      <c r="AY12" s="234">
        <f t="shared" si="23"/>
        <v>127820</v>
      </c>
      <c r="AZ12" s="234">
        <f t="shared" si="24"/>
        <v>127820</v>
      </c>
      <c r="BB12" s="234">
        <v>3559</v>
      </c>
      <c r="BC12" s="234">
        <f t="shared" si="25"/>
        <v>156596</v>
      </c>
      <c r="BD12" s="234">
        <f t="shared" si="26"/>
        <v>156596</v>
      </c>
      <c r="BE12" s="31"/>
      <c r="BF12" s="234">
        <v>3259</v>
      </c>
      <c r="BG12" s="234">
        <f t="shared" si="27"/>
        <v>143396</v>
      </c>
      <c r="BH12" s="234">
        <f t="shared" si="28"/>
        <v>143396</v>
      </c>
      <c r="BJ12" s="234">
        <v>0</v>
      </c>
      <c r="BK12" s="234">
        <f t="shared" si="29"/>
        <v>0</v>
      </c>
      <c r="BL12" s="234">
        <f t="shared" si="30"/>
        <v>0</v>
      </c>
      <c r="BN12" s="234">
        <v>3086</v>
      </c>
      <c r="BO12" s="234">
        <f t="shared" si="31"/>
        <v>135784</v>
      </c>
      <c r="BP12" s="234">
        <f t="shared" si="32"/>
        <v>135784</v>
      </c>
      <c r="BR12" s="234">
        <v>3631</v>
      </c>
      <c r="BS12" s="234">
        <f t="shared" si="33"/>
        <v>159764</v>
      </c>
      <c r="BT12" s="234">
        <f t="shared" si="34"/>
        <v>159764</v>
      </c>
      <c r="BV12" s="234">
        <v>2905</v>
      </c>
      <c r="BW12" s="234">
        <f t="shared" si="35"/>
        <v>127820</v>
      </c>
      <c r="BX12" s="234">
        <f t="shared" si="36"/>
        <v>127820</v>
      </c>
      <c r="BZ12" s="234">
        <v>2686</v>
      </c>
      <c r="CA12" s="234">
        <f t="shared" si="37"/>
        <v>118184</v>
      </c>
      <c r="CB12" s="234">
        <f t="shared" si="38"/>
        <v>118184</v>
      </c>
      <c r="CD12" s="234">
        <v>1</v>
      </c>
      <c r="CE12" s="234">
        <f t="shared" si="39"/>
        <v>44</v>
      </c>
      <c r="CF12" s="234">
        <f t="shared" si="40"/>
        <v>44</v>
      </c>
      <c r="CH12" s="234">
        <v>2723</v>
      </c>
      <c r="CI12" s="234">
        <f t="shared" si="41"/>
        <v>119812</v>
      </c>
      <c r="CJ12" s="234">
        <f t="shared" si="42"/>
        <v>119812</v>
      </c>
      <c r="CL12" s="234">
        <v>3086</v>
      </c>
      <c r="CM12" s="234">
        <f t="shared" si="43"/>
        <v>135784</v>
      </c>
      <c r="CN12" s="234">
        <f t="shared" si="44"/>
        <v>135784</v>
      </c>
      <c r="CP12" s="234">
        <f t="shared" si="1"/>
        <v>2697.8571428571427</v>
      </c>
      <c r="CR12" s="234">
        <f t="shared" si="45"/>
        <v>2785.2677142857142</v>
      </c>
    </row>
    <row r="13" spans="1:98" ht="94.5">
      <c r="A13" s="285">
        <v>4</v>
      </c>
      <c r="B13" s="291" t="s">
        <v>191</v>
      </c>
      <c r="C13" s="287" t="s">
        <v>150</v>
      </c>
      <c r="D13" s="288">
        <v>21</v>
      </c>
      <c r="E13" s="233"/>
      <c r="F13" s="234">
        <v>12975</v>
      </c>
      <c r="G13" s="234">
        <f t="shared" si="2"/>
        <v>570900</v>
      </c>
      <c r="H13" s="234">
        <f t="shared" si="3"/>
        <v>570900</v>
      </c>
      <c r="I13" s="31"/>
      <c r="J13" s="234">
        <v>12070</v>
      </c>
      <c r="K13" s="234">
        <f t="shared" si="4"/>
        <v>531080</v>
      </c>
      <c r="L13" s="234">
        <f t="shared" si="5"/>
        <v>531080</v>
      </c>
      <c r="N13" s="234">
        <v>12119</v>
      </c>
      <c r="O13" s="234">
        <f t="shared" si="6"/>
        <v>533236</v>
      </c>
      <c r="P13" s="234">
        <f t="shared" si="7"/>
        <v>533236</v>
      </c>
      <c r="R13" s="234">
        <v>10561</v>
      </c>
      <c r="S13" s="234">
        <f t="shared" si="8"/>
        <v>464684</v>
      </c>
      <c r="T13" s="234">
        <f t="shared" si="9"/>
        <v>464684</v>
      </c>
      <c r="V13" s="234">
        <v>1508.8676</v>
      </c>
      <c r="W13" s="234">
        <f t="shared" si="10"/>
        <v>66390.174400000004</v>
      </c>
      <c r="X13" s="234">
        <f t="shared" si="11"/>
        <v>66390.174400000004</v>
      </c>
      <c r="Z13" s="234">
        <v>10561</v>
      </c>
      <c r="AA13" s="234">
        <f t="shared" si="12"/>
        <v>464684</v>
      </c>
      <c r="AB13" s="234">
        <f t="shared" si="13"/>
        <v>464684</v>
      </c>
      <c r="AD13" s="234">
        <v>1</v>
      </c>
      <c r="AE13" s="234">
        <f t="shared" si="14"/>
        <v>44</v>
      </c>
      <c r="AF13" s="234">
        <f t="shared" si="15"/>
        <v>44</v>
      </c>
      <c r="AH13" s="234">
        <v>7545</v>
      </c>
      <c r="AI13" s="234">
        <f t="shared" si="16"/>
        <v>331980</v>
      </c>
      <c r="AJ13" s="234">
        <f t="shared" si="17"/>
        <v>331980</v>
      </c>
      <c r="AL13" s="234">
        <v>12070</v>
      </c>
      <c r="AM13" s="234">
        <f t="shared" si="18"/>
        <v>531080</v>
      </c>
      <c r="AN13" s="234">
        <f t="shared" si="19"/>
        <v>531080</v>
      </c>
      <c r="AP13" s="234">
        <v>7545</v>
      </c>
      <c r="AQ13" s="234">
        <f t="shared" si="20"/>
        <v>331980</v>
      </c>
      <c r="AR13" s="234">
        <f t="shared" si="21"/>
        <v>331980</v>
      </c>
      <c r="AT13" s="234">
        <v>12070</v>
      </c>
      <c r="AU13" s="234">
        <f t="shared" si="0"/>
        <v>531080</v>
      </c>
      <c r="AV13" s="234">
        <f t="shared" si="22"/>
        <v>531080</v>
      </c>
      <c r="AX13" s="234">
        <v>12070</v>
      </c>
      <c r="AY13" s="234">
        <f t="shared" si="23"/>
        <v>531080</v>
      </c>
      <c r="AZ13" s="234">
        <f t="shared" si="24"/>
        <v>531080</v>
      </c>
      <c r="BB13" s="234">
        <v>14787</v>
      </c>
      <c r="BC13" s="234">
        <f t="shared" si="25"/>
        <v>650628</v>
      </c>
      <c r="BD13" s="234">
        <f t="shared" si="26"/>
        <v>650628</v>
      </c>
      <c r="BE13" s="31"/>
      <c r="BF13" s="234">
        <v>13545</v>
      </c>
      <c r="BG13" s="234">
        <f t="shared" si="27"/>
        <v>595980</v>
      </c>
      <c r="BH13" s="234">
        <f t="shared" si="28"/>
        <v>595980</v>
      </c>
      <c r="BJ13" s="234">
        <v>0</v>
      </c>
      <c r="BK13" s="234">
        <f t="shared" si="29"/>
        <v>0</v>
      </c>
      <c r="BL13" s="234">
        <f t="shared" si="30"/>
        <v>0</v>
      </c>
      <c r="BN13" s="234">
        <v>12825</v>
      </c>
      <c r="BO13" s="234">
        <f t="shared" si="31"/>
        <v>564300</v>
      </c>
      <c r="BP13" s="234">
        <f t="shared" si="32"/>
        <v>564300</v>
      </c>
      <c r="BR13" s="234">
        <v>15087</v>
      </c>
      <c r="BS13" s="234">
        <f t="shared" si="33"/>
        <v>663828</v>
      </c>
      <c r="BT13" s="234">
        <f t="shared" si="34"/>
        <v>663828</v>
      </c>
      <c r="BV13" s="234">
        <v>12070</v>
      </c>
      <c r="BW13" s="234">
        <f t="shared" si="35"/>
        <v>531080</v>
      </c>
      <c r="BX13" s="234">
        <f t="shared" si="36"/>
        <v>531080</v>
      </c>
      <c r="BZ13" s="234">
        <v>11165</v>
      </c>
      <c r="CA13" s="234">
        <f t="shared" si="37"/>
        <v>491260</v>
      </c>
      <c r="CB13" s="234">
        <f t="shared" si="38"/>
        <v>491260</v>
      </c>
      <c r="CD13" s="234">
        <v>1</v>
      </c>
      <c r="CE13" s="234">
        <f t="shared" si="39"/>
        <v>44</v>
      </c>
      <c r="CF13" s="234">
        <f t="shared" si="40"/>
        <v>44</v>
      </c>
      <c r="CH13" s="234">
        <v>11316</v>
      </c>
      <c r="CI13" s="234">
        <f t="shared" si="41"/>
        <v>497904</v>
      </c>
      <c r="CJ13" s="234">
        <f t="shared" si="42"/>
        <v>497904</v>
      </c>
      <c r="CL13" s="234">
        <v>12825</v>
      </c>
      <c r="CM13" s="234">
        <f t="shared" si="43"/>
        <v>564300</v>
      </c>
      <c r="CN13" s="234">
        <f t="shared" si="44"/>
        <v>564300</v>
      </c>
      <c r="CP13" s="234">
        <f t="shared" si="1"/>
        <v>11200.857142857143</v>
      </c>
      <c r="CR13" s="234">
        <f t="shared" si="45"/>
        <v>11563.764914285714</v>
      </c>
    </row>
    <row r="14" spans="1:98" ht="156" customHeight="1">
      <c r="A14" s="285">
        <v>5</v>
      </c>
      <c r="B14" s="292" t="s">
        <v>196</v>
      </c>
      <c r="C14" s="287" t="s">
        <v>150</v>
      </c>
      <c r="D14" s="288">
        <v>39</v>
      </c>
      <c r="E14" s="233"/>
      <c r="F14" s="234">
        <v>14319</v>
      </c>
      <c r="G14" s="234">
        <f t="shared" si="2"/>
        <v>630036</v>
      </c>
      <c r="H14" s="234">
        <f t="shared" si="3"/>
        <v>630036</v>
      </c>
      <c r="I14" s="31"/>
      <c r="J14" s="234">
        <v>13320</v>
      </c>
      <c r="K14" s="234">
        <f t="shared" si="4"/>
        <v>586080</v>
      </c>
      <c r="L14" s="234">
        <f t="shared" si="5"/>
        <v>586080</v>
      </c>
      <c r="N14" s="234">
        <v>13320</v>
      </c>
      <c r="O14" s="234">
        <f t="shared" si="6"/>
        <v>586080</v>
      </c>
      <c r="P14" s="234">
        <f t="shared" si="7"/>
        <v>586080</v>
      </c>
      <c r="R14" s="234">
        <v>11655</v>
      </c>
      <c r="S14" s="234">
        <f t="shared" si="8"/>
        <v>512820</v>
      </c>
      <c r="T14" s="234">
        <f t="shared" si="9"/>
        <v>512820</v>
      </c>
      <c r="V14" s="234">
        <v>1664.9950000000001</v>
      </c>
      <c r="W14" s="234">
        <f t="shared" si="10"/>
        <v>73259.78</v>
      </c>
      <c r="X14" s="234">
        <f t="shared" si="11"/>
        <v>73259.78</v>
      </c>
      <c r="Z14" s="234">
        <v>11655</v>
      </c>
      <c r="AA14" s="234">
        <f t="shared" si="12"/>
        <v>512820</v>
      </c>
      <c r="AB14" s="234">
        <f t="shared" si="13"/>
        <v>512820</v>
      </c>
      <c r="AD14" s="234">
        <v>1</v>
      </c>
      <c r="AE14" s="234">
        <f t="shared" si="14"/>
        <v>44</v>
      </c>
      <c r="AF14" s="234">
        <f t="shared" si="15"/>
        <v>44</v>
      </c>
      <c r="AH14" s="234">
        <v>8325</v>
      </c>
      <c r="AI14" s="234">
        <f t="shared" si="16"/>
        <v>366300</v>
      </c>
      <c r="AJ14" s="234">
        <f t="shared" si="17"/>
        <v>366300</v>
      </c>
      <c r="AL14" s="234">
        <v>13320</v>
      </c>
      <c r="AM14" s="234">
        <f t="shared" si="18"/>
        <v>586080</v>
      </c>
      <c r="AN14" s="234">
        <f t="shared" si="19"/>
        <v>586080</v>
      </c>
      <c r="AP14" s="234">
        <v>8325</v>
      </c>
      <c r="AQ14" s="234">
        <f t="shared" si="20"/>
        <v>366300</v>
      </c>
      <c r="AR14" s="234">
        <f t="shared" si="21"/>
        <v>366300</v>
      </c>
      <c r="AT14" s="234">
        <v>13320</v>
      </c>
      <c r="AU14" s="234">
        <f t="shared" si="0"/>
        <v>586080</v>
      </c>
      <c r="AV14" s="234">
        <f t="shared" si="22"/>
        <v>586080</v>
      </c>
      <c r="AX14" s="234">
        <v>13320</v>
      </c>
      <c r="AY14" s="234">
        <f t="shared" si="23"/>
        <v>586080</v>
      </c>
      <c r="AZ14" s="234">
        <f t="shared" si="24"/>
        <v>586080</v>
      </c>
      <c r="BB14" s="234">
        <v>16317</v>
      </c>
      <c r="BC14" s="234">
        <f t="shared" si="25"/>
        <v>717948</v>
      </c>
      <c r="BD14" s="234">
        <f t="shared" si="26"/>
        <v>717948</v>
      </c>
      <c r="BE14" s="31"/>
      <c r="BF14" s="234">
        <v>14947</v>
      </c>
      <c r="BG14" s="234">
        <f t="shared" si="27"/>
        <v>657668</v>
      </c>
      <c r="BH14" s="234">
        <f t="shared" si="28"/>
        <v>657668</v>
      </c>
      <c r="BJ14" s="234">
        <v>0</v>
      </c>
      <c r="BK14" s="234">
        <f t="shared" si="29"/>
        <v>0</v>
      </c>
      <c r="BL14" s="234">
        <f t="shared" si="30"/>
        <v>0</v>
      </c>
      <c r="BN14" s="234">
        <v>14152</v>
      </c>
      <c r="BO14" s="234">
        <f t="shared" si="31"/>
        <v>622688</v>
      </c>
      <c r="BP14" s="234">
        <f t="shared" si="32"/>
        <v>622688</v>
      </c>
      <c r="BR14" s="234">
        <v>16650</v>
      </c>
      <c r="BS14" s="234">
        <f t="shared" si="33"/>
        <v>732600</v>
      </c>
      <c r="BT14" s="234">
        <f t="shared" si="34"/>
        <v>732600</v>
      </c>
      <c r="BV14" s="234">
        <v>13320</v>
      </c>
      <c r="BW14" s="234">
        <f t="shared" si="35"/>
        <v>586080</v>
      </c>
      <c r="BX14" s="234">
        <f t="shared" si="36"/>
        <v>586080</v>
      </c>
      <c r="BZ14" s="234">
        <v>12321</v>
      </c>
      <c r="CA14" s="234">
        <f t="shared" si="37"/>
        <v>542124</v>
      </c>
      <c r="CB14" s="234">
        <f t="shared" si="38"/>
        <v>542124</v>
      </c>
      <c r="CD14" s="234">
        <v>1</v>
      </c>
      <c r="CE14" s="234">
        <f t="shared" si="39"/>
        <v>44</v>
      </c>
      <c r="CF14" s="234">
        <f t="shared" si="40"/>
        <v>44</v>
      </c>
      <c r="CH14" s="234">
        <v>12488</v>
      </c>
      <c r="CI14" s="234">
        <f t="shared" si="41"/>
        <v>549472</v>
      </c>
      <c r="CJ14" s="234">
        <f t="shared" si="42"/>
        <v>549472</v>
      </c>
      <c r="CL14" s="234">
        <v>14152</v>
      </c>
      <c r="CM14" s="234">
        <f t="shared" si="43"/>
        <v>622688</v>
      </c>
      <c r="CN14" s="234">
        <f t="shared" si="44"/>
        <v>622688</v>
      </c>
      <c r="CP14" s="234">
        <f t="shared" si="1"/>
        <v>12356.642857142857</v>
      </c>
      <c r="CR14" s="234">
        <f t="shared" si="45"/>
        <v>12756.998085714285</v>
      </c>
    </row>
    <row r="15" spans="1:98" ht="47.25">
      <c r="A15" s="285">
        <v>6</v>
      </c>
      <c r="B15" s="293" t="s">
        <v>153</v>
      </c>
      <c r="C15" s="287" t="s">
        <v>150</v>
      </c>
      <c r="D15" s="288">
        <v>13</v>
      </c>
      <c r="E15" s="233"/>
      <c r="F15" s="234">
        <v>8922</v>
      </c>
      <c r="G15" s="234">
        <f t="shared" si="2"/>
        <v>392568</v>
      </c>
      <c r="H15" s="234">
        <f t="shared" si="3"/>
        <v>392568</v>
      </c>
      <c r="I15" s="31"/>
      <c r="J15" s="234">
        <v>8300</v>
      </c>
      <c r="K15" s="234">
        <f t="shared" si="4"/>
        <v>365200</v>
      </c>
      <c r="L15" s="234">
        <f t="shared" si="5"/>
        <v>365200</v>
      </c>
      <c r="N15" s="234">
        <v>8298</v>
      </c>
      <c r="O15" s="234">
        <f t="shared" si="6"/>
        <v>365112</v>
      </c>
      <c r="P15" s="234">
        <f t="shared" si="7"/>
        <v>365112</v>
      </c>
      <c r="R15" s="234">
        <v>7262</v>
      </c>
      <c r="S15" s="234">
        <f t="shared" si="8"/>
        <v>319528</v>
      </c>
      <c r="T15" s="234">
        <f t="shared" si="9"/>
        <v>319528</v>
      </c>
      <c r="V15" s="234">
        <v>1037.21</v>
      </c>
      <c r="W15" s="234">
        <f t="shared" si="10"/>
        <v>45637.240000000005</v>
      </c>
      <c r="X15" s="234">
        <f t="shared" si="11"/>
        <v>45637.240000000005</v>
      </c>
      <c r="Z15" s="234">
        <v>7262</v>
      </c>
      <c r="AA15" s="234">
        <f t="shared" si="12"/>
        <v>319528</v>
      </c>
      <c r="AB15" s="234">
        <f t="shared" si="13"/>
        <v>319528</v>
      </c>
      <c r="AD15" s="234">
        <v>1</v>
      </c>
      <c r="AE15" s="234">
        <f t="shared" si="14"/>
        <v>44</v>
      </c>
      <c r="AF15" s="234">
        <f t="shared" si="15"/>
        <v>44</v>
      </c>
      <c r="AH15" s="234">
        <v>5187</v>
      </c>
      <c r="AI15" s="234">
        <f t="shared" si="16"/>
        <v>228228</v>
      </c>
      <c r="AJ15" s="234">
        <f t="shared" si="17"/>
        <v>228228</v>
      </c>
      <c r="AL15" s="234">
        <v>8300</v>
      </c>
      <c r="AM15" s="234">
        <f t="shared" si="18"/>
        <v>365200</v>
      </c>
      <c r="AN15" s="234">
        <f t="shared" si="19"/>
        <v>365200</v>
      </c>
      <c r="AP15" s="234">
        <v>5187</v>
      </c>
      <c r="AQ15" s="234">
        <f t="shared" si="20"/>
        <v>228228</v>
      </c>
      <c r="AR15" s="234">
        <f t="shared" si="21"/>
        <v>228228</v>
      </c>
      <c r="AT15" s="234">
        <v>8300</v>
      </c>
      <c r="AU15" s="234">
        <f t="shared" si="0"/>
        <v>365200</v>
      </c>
      <c r="AV15" s="234">
        <f t="shared" si="22"/>
        <v>365200</v>
      </c>
      <c r="AX15" s="234">
        <v>8300</v>
      </c>
      <c r="AY15" s="234">
        <f t="shared" si="23"/>
        <v>365200</v>
      </c>
      <c r="AZ15" s="234">
        <f t="shared" si="24"/>
        <v>365200</v>
      </c>
      <c r="BB15" s="234">
        <v>10167</v>
      </c>
      <c r="BC15" s="234">
        <f t="shared" si="25"/>
        <v>447348</v>
      </c>
      <c r="BD15" s="234">
        <f t="shared" si="26"/>
        <v>447348</v>
      </c>
      <c r="BE15" s="31"/>
      <c r="BF15" s="234">
        <v>9313</v>
      </c>
      <c r="BG15" s="234">
        <f t="shared" si="27"/>
        <v>409772</v>
      </c>
      <c r="BH15" s="234">
        <f t="shared" si="28"/>
        <v>409772</v>
      </c>
      <c r="BJ15" s="234">
        <v>0</v>
      </c>
      <c r="BK15" s="234">
        <f t="shared" si="29"/>
        <v>0</v>
      </c>
      <c r="BL15" s="234">
        <f t="shared" si="30"/>
        <v>0</v>
      </c>
      <c r="BN15" s="234">
        <v>8818</v>
      </c>
      <c r="BO15" s="234">
        <f t="shared" si="31"/>
        <v>387992</v>
      </c>
      <c r="BP15" s="234">
        <f t="shared" si="32"/>
        <v>387992</v>
      </c>
      <c r="BR15" s="234">
        <v>10374</v>
      </c>
      <c r="BS15" s="234">
        <f t="shared" si="33"/>
        <v>456456</v>
      </c>
      <c r="BT15" s="234">
        <f t="shared" si="34"/>
        <v>456456</v>
      </c>
      <c r="BV15" s="234">
        <v>8300</v>
      </c>
      <c r="BW15" s="234">
        <f t="shared" si="35"/>
        <v>365200</v>
      </c>
      <c r="BX15" s="234">
        <f t="shared" si="36"/>
        <v>365200</v>
      </c>
      <c r="BZ15" s="234">
        <v>7677</v>
      </c>
      <c r="CA15" s="234">
        <f t="shared" si="37"/>
        <v>337788</v>
      </c>
      <c r="CB15" s="234">
        <f t="shared" si="38"/>
        <v>337788</v>
      </c>
      <c r="CD15" s="234">
        <v>1</v>
      </c>
      <c r="CE15" s="234">
        <f t="shared" si="39"/>
        <v>44</v>
      </c>
      <c r="CF15" s="234">
        <f t="shared" si="40"/>
        <v>44</v>
      </c>
      <c r="CH15" s="234">
        <v>7782</v>
      </c>
      <c r="CI15" s="234">
        <f t="shared" si="41"/>
        <v>342408</v>
      </c>
      <c r="CJ15" s="234">
        <f t="shared" si="42"/>
        <v>342408</v>
      </c>
      <c r="CL15" s="234">
        <v>8818</v>
      </c>
      <c r="CM15" s="234">
        <f t="shared" si="43"/>
        <v>387992</v>
      </c>
      <c r="CN15" s="234">
        <f t="shared" si="44"/>
        <v>387992</v>
      </c>
      <c r="CP15" s="234">
        <f t="shared" si="1"/>
        <v>7699.3571428571431</v>
      </c>
      <c r="CR15" s="234">
        <f t="shared" si="45"/>
        <v>7948.8163142857147</v>
      </c>
    </row>
    <row r="16" spans="1:98" ht="202.5" customHeight="1">
      <c r="A16" s="285">
        <v>7</v>
      </c>
      <c r="B16" s="294" t="s">
        <v>155</v>
      </c>
      <c r="C16" s="287" t="s">
        <v>150</v>
      </c>
      <c r="D16" s="288">
        <v>2</v>
      </c>
      <c r="E16" s="233"/>
      <c r="F16" s="234">
        <v>16062</v>
      </c>
      <c r="G16" s="234">
        <f t="shared" si="2"/>
        <v>706728</v>
      </c>
      <c r="H16" s="234">
        <f t="shared" si="3"/>
        <v>706728</v>
      </c>
      <c r="I16" s="31"/>
      <c r="J16" s="234">
        <v>14941</v>
      </c>
      <c r="K16" s="234">
        <f t="shared" si="4"/>
        <v>657404</v>
      </c>
      <c r="L16" s="234">
        <f t="shared" si="5"/>
        <v>657404</v>
      </c>
      <c r="N16" s="234">
        <v>14958</v>
      </c>
      <c r="O16" s="234">
        <f t="shared" si="6"/>
        <v>658152</v>
      </c>
      <c r="P16" s="234">
        <f t="shared" si="7"/>
        <v>658152</v>
      </c>
      <c r="R16" s="234">
        <v>13073</v>
      </c>
      <c r="S16" s="234">
        <f t="shared" si="8"/>
        <v>575212</v>
      </c>
      <c r="T16" s="234">
        <f t="shared" si="9"/>
        <v>575212</v>
      </c>
      <c r="V16" s="234">
        <v>1868.0698000000002</v>
      </c>
      <c r="W16" s="234">
        <f t="shared" si="10"/>
        <v>82195.071200000006</v>
      </c>
      <c r="X16" s="234">
        <f t="shared" si="11"/>
        <v>82195.071200000006</v>
      </c>
      <c r="Z16" s="234">
        <v>13073</v>
      </c>
      <c r="AA16" s="234">
        <f t="shared" si="12"/>
        <v>575212</v>
      </c>
      <c r="AB16" s="234">
        <f t="shared" si="13"/>
        <v>575212</v>
      </c>
      <c r="AD16" s="234">
        <v>1</v>
      </c>
      <c r="AE16" s="234">
        <f t="shared" si="14"/>
        <v>44</v>
      </c>
      <c r="AF16" s="234">
        <f t="shared" si="15"/>
        <v>44</v>
      </c>
      <c r="AH16" s="234">
        <v>9338</v>
      </c>
      <c r="AI16" s="234">
        <f t="shared" si="16"/>
        <v>410872</v>
      </c>
      <c r="AJ16" s="234">
        <f t="shared" si="17"/>
        <v>410872</v>
      </c>
      <c r="AL16" s="234">
        <v>14941</v>
      </c>
      <c r="AM16" s="234">
        <f t="shared" si="18"/>
        <v>657404</v>
      </c>
      <c r="AN16" s="234">
        <f t="shared" si="19"/>
        <v>657404</v>
      </c>
      <c r="AP16" s="234">
        <v>9338</v>
      </c>
      <c r="AQ16" s="234">
        <f t="shared" si="20"/>
        <v>410872</v>
      </c>
      <c r="AR16" s="234">
        <f t="shared" si="21"/>
        <v>410872</v>
      </c>
      <c r="AT16" s="234">
        <v>14941</v>
      </c>
      <c r="AU16" s="234">
        <f t="shared" si="0"/>
        <v>657404</v>
      </c>
      <c r="AV16" s="234">
        <f t="shared" si="22"/>
        <v>657404</v>
      </c>
      <c r="AX16" s="234">
        <v>14941</v>
      </c>
      <c r="AY16" s="234">
        <f t="shared" si="23"/>
        <v>657404</v>
      </c>
      <c r="AZ16" s="234">
        <f t="shared" si="24"/>
        <v>657404</v>
      </c>
      <c r="BB16" s="234">
        <v>18303</v>
      </c>
      <c r="BC16" s="234">
        <f t="shared" si="25"/>
        <v>805332</v>
      </c>
      <c r="BD16" s="234">
        <f t="shared" si="26"/>
        <v>805332</v>
      </c>
      <c r="BE16" s="31"/>
      <c r="BF16" s="234">
        <v>16766</v>
      </c>
      <c r="BG16" s="234">
        <f t="shared" si="27"/>
        <v>737704</v>
      </c>
      <c r="BH16" s="234">
        <f t="shared" si="28"/>
        <v>737704</v>
      </c>
      <c r="BJ16" s="234">
        <v>0</v>
      </c>
      <c r="BK16" s="234">
        <f t="shared" si="29"/>
        <v>0</v>
      </c>
      <c r="BL16" s="234">
        <f t="shared" si="30"/>
        <v>0</v>
      </c>
      <c r="BN16" s="234">
        <v>15875</v>
      </c>
      <c r="BO16" s="234">
        <f t="shared" si="31"/>
        <v>698500</v>
      </c>
      <c r="BP16" s="234">
        <f t="shared" si="32"/>
        <v>698500</v>
      </c>
      <c r="BR16" s="234">
        <v>18676</v>
      </c>
      <c r="BS16" s="234">
        <f t="shared" si="33"/>
        <v>821744</v>
      </c>
      <c r="BT16" s="234">
        <f t="shared" si="34"/>
        <v>821744</v>
      </c>
      <c r="BV16" s="234">
        <v>14941</v>
      </c>
      <c r="BW16" s="234">
        <f t="shared" si="35"/>
        <v>657404</v>
      </c>
      <c r="BX16" s="234">
        <f t="shared" si="36"/>
        <v>657404</v>
      </c>
      <c r="BZ16" s="234">
        <v>13821</v>
      </c>
      <c r="CA16" s="234">
        <f t="shared" si="37"/>
        <v>608124</v>
      </c>
      <c r="CB16" s="234">
        <f t="shared" si="38"/>
        <v>608124</v>
      </c>
      <c r="CD16" s="234">
        <v>1</v>
      </c>
      <c r="CE16" s="234">
        <f t="shared" si="39"/>
        <v>44</v>
      </c>
      <c r="CF16" s="234">
        <f t="shared" si="40"/>
        <v>44</v>
      </c>
      <c r="CH16" s="234">
        <v>14008</v>
      </c>
      <c r="CI16" s="234">
        <f t="shared" si="41"/>
        <v>616352</v>
      </c>
      <c r="CJ16" s="234">
        <f t="shared" si="42"/>
        <v>616352</v>
      </c>
      <c r="CL16" s="234">
        <v>15875</v>
      </c>
      <c r="CM16" s="234">
        <f t="shared" si="43"/>
        <v>698500</v>
      </c>
      <c r="CN16" s="234">
        <f t="shared" si="44"/>
        <v>698500</v>
      </c>
      <c r="CP16" s="234">
        <f t="shared" si="1"/>
        <v>13861.714285714286</v>
      </c>
      <c r="CR16" s="234">
        <f t="shared" si="45"/>
        <v>14310.833828571429</v>
      </c>
    </row>
    <row r="17" spans="1:96" ht="105" customHeight="1">
      <c r="A17" s="285">
        <v>8</v>
      </c>
      <c r="B17" s="295" t="s">
        <v>154</v>
      </c>
      <c r="C17" s="287" t="s">
        <v>150</v>
      </c>
      <c r="D17" s="288">
        <v>2</v>
      </c>
      <c r="E17" s="233"/>
      <c r="F17" s="234">
        <v>32122</v>
      </c>
      <c r="G17" s="234">
        <f t="shared" si="2"/>
        <v>1413368</v>
      </c>
      <c r="H17" s="234">
        <f t="shared" si="3"/>
        <v>1413368</v>
      </c>
      <c r="I17" s="31"/>
      <c r="J17" s="234">
        <v>29881</v>
      </c>
      <c r="K17" s="234">
        <f t="shared" si="4"/>
        <v>1314764</v>
      </c>
      <c r="L17" s="234">
        <f t="shared" si="5"/>
        <v>1314764</v>
      </c>
      <c r="N17" s="234">
        <v>29915</v>
      </c>
      <c r="O17" s="234">
        <f t="shared" si="6"/>
        <v>1316260</v>
      </c>
      <c r="P17" s="234">
        <f t="shared" si="7"/>
        <v>1316260</v>
      </c>
      <c r="R17" s="234">
        <v>26147</v>
      </c>
      <c r="S17" s="234">
        <f t="shared" si="8"/>
        <v>1150468</v>
      </c>
      <c r="T17" s="234">
        <f t="shared" si="9"/>
        <v>1150468</v>
      </c>
      <c r="V17" s="234">
        <v>3735.0478000000003</v>
      </c>
      <c r="W17" s="234">
        <f t="shared" si="10"/>
        <v>164342.10320000001</v>
      </c>
      <c r="X17" s="234">
        <f t="shared" si="11"/>
        <v>164342.10320000001</v>
      </c>
      <c r="Z17" s="234">
        <v>26147</v>
      </c>
      <c r="AA17" s="234">
        <f t="shared" si="12"/>
        <v>1150468</v>
      </c>
      <c r="AB17" s="234">
        <f t="shared" si="13"/>
        <v>1150468</v>
      </c>
      <c r="AD17" s="234">
        <v>1</v>
      </c>
      <c r="AE17" s="234">
        <f t="shared" si="14"/>
        <v>44</v>
      </c>
      <c r="AF17" s="234">
        <f t="shared" si="15"/>
        <v>44</v>
      </c>
      <c r="AH17" s="234">
        <v>18676</v>
      </c>
      <c r="AI17" s="234">
        <f t="shared" si="16"/>
        <v>821744</v>
      </c>
      <c r="AJ17" s="234">
        <f t="shared" si="17"/>
        <v>821744</v>
      </c>
      <c r="AL17" s="234">
        <v>29881</v>
      </c>
      <c r="AM17" s="234">
        <f t="shared" si="18"/>
        <v>1314764</v>
      </c>
      <c r="AN17" s="234">
        <f t="shared" si="19"/>
        <v>1314764</v>
      </c>
      <c r="AP17" s="234">
        <v>18676</v>
      </c>
      <c r="AQ17" s="234">
        <f t="shared" si="20"/>
        <v>821744</v>
      </c>
      <c r="AR17" s="234">
        <f t="shared" si="21"/>
        <v>821744</v>
      </c>
      <c r="AT17" s="234">
        <v>29881</v>
      </c>
      <c r="AU17" s="234">
        <f t="shared" si="0"/>
        <v>1314764</v>
      </c>
      <c r="AV17" s="234">
        <f t="shared" si="22"/>
        <v>1314764</v>
      </c>
      <c r="AX17" s="234">
        <v>29881</v>
      </c>
      <c r="AY17" s="234">
        <f t="shared" si="23"/>
        <v>1314764</v>
      </c>
      <c r="AZ17" s="234">
        <f t="shared" si="24"/>
        <v>1314764</v>
      </c>
      <c r="BB17" s="234">
        <v>36605</v>
      </c>
      <c r="BC17" s="234">
        <f t="shared" si="25"/>
        <v>1610620</v>
      </c>
      <c r="BD17" s="234">
        <f t="shared" si="26"/>
        <v>1610620</v>
      </c>
      <c r="BE17" s="31"/>
      <c r="BF17" s="234">
        <v>33532</v>
      </c>
      <c r="BG17" s="234">
        <f t="shared" si="27"/>
        <v>1475408</v>
      </c>
      <c r="BH17" s="234">
        <f t="shared" si="28"/>
        <v>1475408</v>
      </c>
      <c r="BJ17" s="234">
        <v>0</v>
      </c>
      <c r="BK17" s="234">
        <f t="shared" si="29"/>
        <v>0</v>
      </c>
      <c r="BL17" s="234">
        <f t="shared" si="30"/>
        <v>0</v>
      </c>
      <c r="BN17" s="234">
        <v>31749</v>
      </c>
      <c r="BO17" s="234">
        <f t="shared" si="31"/>
        <v>1396956</v>
      </c>
      <c r="BP17" s="234">
        <f t="shared" si="32"/>
        <v>1396956</v>
      </c>
      <c r="BR17" s="234">
        <v>37352</v>
      </c>
      <c r="BS17" s="234">
        <f t="shared" si="33"/>
        <v>1643488</v>
      </c>
      <c r="BT17" s="234">
        <f t="shared" si="34"/>
        <v>1643488</v>
      </c>
      <c r="BV17" s="234">
        <v>29881</v>
      </c>
      <c r="BW17" s="234">
        <f t="shared" si="35"/>
        <v>1314764</v>
      </c>
      <c r="BX17" s="234">
        <f t="shared" si="36"/>
        <v>1314764</v>
      </c>
      <c r="BZ17" s="234">
        <v>27640</v>
      </c>
      <c r="CA17" s="234">
        <f t="shared" si="37"/>
        <v>1216160</v>
      </c>
      <c r="CB17" s="234">
        <f t="shared" si="38"/>
        <v>1216160</v>
      </c>
      <c r="CD17" s="234">
        <v>1</v>
      </c>
      <c r="CE17" s="234">
        <f t="shared" si="39"/>
        <v>44</v>
      </c>
      <c r="CF17" s="234">
        <f t="shared" si="40"/>
        <v>44</v>
      </c>
      <c r="CH17" s="234">
        <v>28013</v>
      </c>
      <c r="CI17" s="234">
        <f t="shared" si="41"/>
        <v>1232572</v>
      </c>
      <c r="CJ17" s="234">
        <f t="shared" si="42"/>
        <v>1232572</v>
      </c>
      <c r="CL17" s="234">
        <v>31749</v>
      </c>
      <c r="CM17" s="234">
        <f t="shared" si="43"/>
        <v>1396956</v>
      </c>
      <c r="CN17" s="234">
        <f t="shared" si="44"/>
        <v>1396956</v>
      </c>
      <c r="CP17" s="234">
        <f t="shared" si="1"/>
        <v>27722.642857142859</v>
      </c>
      <c r="CR17" s="234">
        <f t="shared" si="45"/>
        <v>28620.856485714288</v>
      </c>
    </row>
    <row r="18" spans="1:96" ht="143.25" customHeight="1">
      <c r="A18" s="285">
        <v>9</v>
      </c>
      <c r="B18" s="296" t="s">
        <v>192</v>
      </c>
      <c r="C18" s="287" t="s">
        <v>150</v>
      </c>
      <c r="D18" s="288">
        <v>37</v>
      </c>
      <c r="E18" s="233"/>
      <c r="F18" s="234">
        <v>20653</v>
      </c>
      <c r="G18" s="234">
        <f t="shared" si="2"/>
        <v>908732</v>
      </c>
      <c r="H18" s="234">
        <f t="shared" si="3"/>
        <v>908732</v>
      </c>
      <c r="I18" s="31"/>
      <c r="J18" s="234">
        <v>19212</v>
      </c>
      <c r="K18" s="234">
        <f t="shared" si="4"/>
        <v>845328</v>
      </c>
      <c r="L18" s="234">
        <f t="shared" si="5"/>
        <v>845328</v>
      </c>
      <c r="N18" s="234">
        <v>19216</v>
      </c>
      <c r="O18" s="234">
        <f t="shared" si="6"/>
        <v>845504</v>
      </c>
      <c r="P18" s="234">
        <f t="shared" si="7"/>
        <v>845504</v>
      </c>
      <c r="R18" s="234">
        <v>16811</v>
      </c>
      <c r="S18" s="234">
        <f t="shared" si="8"/>
        <v>739684</v>
      </c>
      <c r="T18" s="234">
        <f t="shared" si="9"/>
        <v>739684</v>
      </c>
      <c r="V18" s="234">
        <v>2401.96</v>
      </c>
      <c r="W18" s="234">
        <f t="shared" si="10"/>
        <v>105686.24</v>
      </c>
      <c r="X18" s="234">
        <f t="shared" si="11"/>
        <v>105686.24</v>
      </c>
      <c r="Z18" s="234">
        <v>16811</v>
      </c>
      <c r="AA18" s="234">
        <f t="shared" si="12"/>
        <v>739684</v>
      </c>
      <c r="AB18" s="234">
        <f t="shared" si="13"/>
        <v>739684</v>
      </c>
      <c r="AD18" s="234">
        <v>1</v>
      </c>
      <c r="AE18" s="234">
        <f t="shared" si="14"/>
        <v>44</v>
      </c>
      <c r="AF18" s="234">
        <f t="shared" si="15"/>
        <v>44</v>
      </c>
      <c r="AH18" s="234">
        <v>12008</v>
      </c>
      <c r="AI18" s="234">
        <f t="shared" si="16"/>
        <v>528352</v>
      </c>
      <c r="AJ18" s="234">
        <f t="shared" si="17"/>
        <v>528352</v>
      </c>
      <c r="AL18" s="234">
        <v>19212</v>
      </c>
      <c r="AM18" s="234">
        <f t="shared" si="18"/>
        <v>845328</v>
      </c>
      <c r="AN18" s="234">
        <f t="shared" si="19"/>
        <v>845328</v>
      </c>
      <c r="AP18" s="234">
        <v>12008</v>
      </c>
      <c r="AQ18" s="234">
        <f t="shared" si="20"/>
        <v>528352</v>
      </c>
      <c r="AR18" s="234">
        <f t="shared" si="21"/>
        <v>528352</v>
      </c>
      <c r="AT18" s="234">
        <v>19212</v>
      </c>
      <c r="AU18" s="234">
        <f t="shared" si="0"/>
        <v>845328</v>
      </c>
      <c r="AV18" s="234">
        <f t="shared" si="22"/>
        <v>845328</v>
      </c>
      <c r="AX18" s="234">
        <v>19212</v>
      </c>
      <c r="AY18" s="234">
        <f t="shared" si="23"/>
        <v>845328</v>
      </c>
      <c r="AZ18" s="234">
        <f t="shared" si="24"/>
        <v>845328</v>
      </c>
      <c r="BB18" s="234">
        <v>23533</v>
      </c>
      <c r="BC18" s="234">
        <f t="shared" si="25"/>
        <v>1035452</v>
      </c>
      <c r="BD18" s="234">
        <f t="shared" si="26"/>
        <v>1035452</v>
      </c>
      <c r="BE18" s="31"/>
      <c r="BF18" s="234">
        <v>21558</v>
      </c>
      <c r="BG18" s="234">
        <f t="shared" si="27"/>
        <v>948552</v>
      </c>
      <c r="BH18" s="234">
        <f t="shared" si="28"/>
        <v>948552</v>
      </c>
      <c r="BJ18" s="234">
        <v>0</v>
      </c>
      <c r="BK18" s="234">
        <f t="shared" si="29"/>
        <v>0</v>
      </c>
      <c r="BL18" s="234">
        <f t="shared" si="30"/>
        <v>0</v>
      </c>
      <c r="BN18" s="234">
        <v>20412</v>
      </c>
      <c r="BO18" s="234">
        <f t="shared" si="31"/>
        <v>898128</v>
      </c>
      <c r="BP18" s="234">
        <f t="shared" si="32"/>
        <v>898128</v>
      </c>
      <c r="BR18" s="234">
        <v>24014</v>
      </c>
      <c r="BS18" s="234">
        <f t="shared" si="33"/>
        <v>1056616</v>
      </c>
      <c r="BT18" s="234">
        <f t="shared" si="34"/>
        <v>1056616</v>
      </c>
      <c r="BV18" s="234">
        <v>19212</v>
      </c>
      <c r="BW18" s="234">
        <f t="shared" si="35"/>
        <v>845328</v>
      </c>
      <c r="BX18" s="234">
        <f t="shared" si="36"/>
        <v>845328</v>
      </c>
      <c r="BZ18" s="234">
        <v>17771</v>
      </c>
      <c r="CA18" s="234">
        <f t="shared" si="37"/>
        <v>781924</v>
      </c>
      <c r="CB18" s="234">
        <f t="shared" si="38"/>
        <v>781924</v>
      </c>
      <c r="CD18" s="234">
        <v>1</v>
      </c>
      <c r="CE18" s="234">
        <f t="shared" si="39"/>
        <v>44</v>
      </c>
      <c r="CF18" s="234">
        <f t="shared" si="40"/>
        <v>44</v>
      </c>
      <c r="CH18" s="234">
        <v>18011</v>
      </c>
      <c r="CI18" s="234">
        <f t="shared" si="41"/>
        <v>792484</v>
      </c>
      <c r="CJ18" s="234">
        <f t="shared" si="42"/>
        <v>792484</v>
      </c>
      <c r="CL18" s="234">
        <v>20412</v>
      </c>
      <c r="CM18" s="234">
        <f t="shared" si="43"/>
        <v>898128</v>
      </c>
      <c r="CN18" s="234">
        <f t="shared" si="44"/>
        <v>898128</v>
      </c>
      <c r="CP18" s="234">
        <f t="shared" si="1"/>
        <v>17822.857142857141</v>
      </c>
      <c r="CR18" s="234">
        <f t="shared" si="45"/>
        <v>18400.317714285713</v>
      </c>
    </row>
    <row r="19" spans="1:96" ht="90.75" customHeight="1">
      <c r="A19" s="285">
        <v>13662</v>
      </c>
      <c r="B19" s="297" t="s">
        <v>151</v>
      </c>
      <c r="C19" s="287" t="s">
        <v>150</v>
      </c>
      <c r="D19" s="288">
        <v>37</v>
      </c>
      <c r="E19" s="233"/>
      <c r="F19" s="234">
        <v>3808</v>
      </c>
      <c r="G19" s="234">
        <f t="shared" si="2"/>
        <v>167552</v>
      </c>
      <c r="H19" s="234">
        <f t="shared" si="3"/>
        <v>167552</v>
      </c>
      <c r="I19" s="31"/>
      <c r="J19" s="234">
        <v>3543</v>
      </c>
      <c r="K19" s="234">
        <f t="shared" si="4"/>
        <v>155892</v>
      </c>
      <c r="L19" s="234">
        <f t="shared" si="5"/>
        <v>155892</v>
      </c>
      <c r="N19" s="234">
        <v>3494</v>
      </c>
      <c r="O19" s="234">
        <f t="shared" si="6"/>
        <v>153736</v>
      </c>
      <c r="P19" s="234">
        <f t="shared" si="7"/>
        <v>153736</v>
      </c>
      <c r="R19" s="234">
        <v>3099</v>
      </c>
      <c r="S19" s="234">
        <f t="shared" si="8"/>
        <v>136356</v>
      </c>
      <c r="T19" s="234">
        <f t="shared" si="9"/>
        <v>136356</v>
      </c>
      <c r="V19" s="234">
        <v>443.27080000000001</v>
      </c>
      <c r="W19" s="234">
        <f t="shared" si="10"/>
        <v>19503.915199999999</v>
      </c>
      <c r="X19" s="234">
        <f t="shared" si="11"/>
        <v>19503.915199999999</v>
      </c>
      <c r="Z19" s="234">
        <v>3099</v>
      </c>
      <c r="AA19" s="234">
        <f t="shared" si="12"/>
        <v>136356</v>
      </c>
      <c r="AB19" s="234">
        <f t="shared" si="13"/>
        <v>136356</v>
      </c>
      <c r="AD19" s="234">
        <v>1</v>
      </c>
      <c r="AE19" s="234">
        <f t="shared" si="14"/>
        <v>44</v>
      </c>
      <c r="AF19" s="234">
        <f t="shared" si="15"/>
        <v>44</v>
      </c>
      <c r="AH19" s="234">
        <v>2215</v>
      </c>
      <c r="AI19" s="234">
        <f t="shared" si="16"/>
        <v>97460</v>
      </c>
      <c r="AJ19" s="234">
        <f t="shared" si="17"/>
        <v>97460</v>
      </c>
      <c r="AL19" s="234">
        <v>3543</v>
      </c>
      <c r="AM19" s="234">
        <f t="shared" si="18"/>
        <v>155892</v>
      </c>
      <c r="AN19" s="234">
        <f t="shared" si="19"/>
        <v>155892</v>
      </c>
      <c r="AP19" s="234">
        <v>2215</v>
      </c>
      <c r="AQ19" s="234">
        <f t="shared" si="20"/>
        <v>97460</v>
      </c>
      <c r="AR19" s="234">
        <f t="shared" si="21"/>
        <v>97460</v>
      </c>
      <c r="AT19" s="234">
        <v>3543</v>
      </c>
      <c r="AU19" s="234">
        <f t="shared" ref="AU19:AU21" si="46">$D$10*AT19</f>
        <v>155892</v>
      </c>
      <c r="AV19" s="234">
        <f t="shared" si="22"/>
        <v>155892</v>
      </c>
      <c r="AX19" s="234">
        <v>3543</v>
      </c>
      <c r="AY19" s="234">
        <f t="shared" si="23"/>
        <v>155892</v>
      </c>
      <c r="AZ19" s="234">
        <f t="shared" si="24"/>
        <v>155892</v>
      </c>
      <c r="BB19" s="234">
        <v>4340</v>
      </c>
      <c r="BC19" s="234">
        <f t="shared" si="25"/>
        <v>190960</v>
      </c>
      <c r="BD19" s="234">
        <f t="shared" si="26"/>
        <v>190960</v>
      </c>
      <c r="BE19" s="31"/>
      <c r="BF19" s="234">
        <v>3976</v>
      </c>
      <c r="BG19" s="234">
        <f t="shared" si="27"/>
        <v>174944</v>
      </c>
      <c r="BH19" s="234">
        <f t="shared" si="28"/>
        <v>174944</v>
      </c>
      <c r="BJ19" s="234">
        <v>0</v>
      </c>
      <c r="BK19" s="234">
        <f t="shared" si="29"/>
        <v>0</v>
      </c>
      <c r="BL19" s="234">
        <f t="shared" si="30"/>
        <v>0</v>
      </c>
      <c r="BN19" s="234">
        <v>3764</v>
      </c>
      <c r="BO19" s="234">
        <f t="shared" si="31"/>
        <v>165616</v>
      </c>
      <c r="BP19" s="234">
        <f t="shared" si="32"/>
        <v>165616</v>
      </c>
      <c r="BR19" s="234">
        <v>4428</v>
      </c>
      <c r="BS19" s="234">
        <f t="shared" si="33"/>
        <v>194832</v>
      </c>
      <c r="BT19" s="234">
        <f t="shared" si="34"/>
        <v>194832</v>
      </c>
      <c r="BV19" s="234">
        <v>3543</v>
      </c>
      <c r="BW19" s="234">
        <f t="shared" si="35"/>
        <v>155892</v>
      </c>
      <c r="BX19" s="234">
        <f t="shared" si="36"/>
        <v>155892</v>
      </c>
      <c r="BZ19" s="234">
        <v>3277</v>
      </c>
      <c r="CA19" s="234">
        <f t="shared" si="37"/>
        <v>144188</v>
      </c>
      <c r="CB19" s="234">
        <f t="shared" si="38"/>
        <v>144188</v>
      </c>
      <c r="CD19" s="234">
        <v>1</v>
      </c>
      <c r="CE19" s="234">
        <f t="shared" si="39"/>
        <v>44</v>
      </c>
      <c r="CF19" s="234">
        <f t="shared" si="40"/>
        <v>44</v>
      </c>
      <c r="CH19" s="234">
        <v>3322</v>
      </c>
      <c r="CI19" s="234">
        <f t="shared" si="41"/>
        <v>146168</v>
      </c>
      <c r="CJ19" s="234">
        <f t="shared" si="42"/>
        <v>146168</v>
      </c>
      <c r="CL19" s="234">
        <v>3764</v>
      </c>
      <c r="CM19" s="234">
        <f t="shared" si="43"/>
        <v>165616</v>
      </c>
      <c r="CN19" s="234">
        <f t="shared" si="44"/>
        <v>165616</v>
      </c>
      <c r="CP19" s="234">
        <f t="shared" si="1"/>
        <v>3283.1428571428573</v>
      </c>
      <c r="CR19" s="234">
        <f t="shared" si="45"/>
        <v>3389.5166857142858</v>
      </c>
    </row>
    <row r="20" spans="1:96" ht="47.25">
      <c r="A20" s="285">
        <v>11</v>
      </c>
      <c r="B20" s="298" t="s">
        <v>210</v>
      </c>
      <c r="C20" s="287" t="s">
        <v>150</v>
      </c>
      <c r="D20" s="288">
        <v>164</v>
      </c>
      <c r="E20" s="233"/>
      <c r="F20" s="234">
        <v>3190</v>
      </c>
      <c r="G20" s="234">
        <f t="shared" si="2"/>
        <v>140360</v>
      </c>
      <c r="H20" s="234">
        <f t="shared" si="3"/>
        <v>140360</v>
      </c>
      <c r="I20" s="31"/>
      <c r="J20" s="234">
        <v>2967</v>
      </c>
      <c r="K20" s="234">
        <f t="shared" si="4"/>
        <v>130548</v>
      </c>
      <c r="L20" s="234">
        <f t="shared" si="5"/>
        <v>130548</v>
      </c>
      <c r="N20" s="234">
        <v>2948</v>
      </c>
      <c r="O20" s="234">
        <f t="shared" si="6"/>
        <v>129712</v>
      </c>
      <c r="P20" s="234">
        <f t="shared" si="7"/>
        <v>129712</v>
      </c>
      <c r="R20" s="234">
        <v>2598</v>
      </c>
      <c r="S20" s="234">
        <f t="shared" si="8"/>
        <v>114312</v>
      </c>
      <c r="T20" s="234">
        <f t="shared" si="9"/>
        <v>114312</v>
      </c>
      <c r="V20" s="234">
        <v>371.21200000000005</v>
      </c>
      <c r="W20" s="234">
        <f t="shared" si="10"/>
        <v>16333.328000000001</v>
      </c>
      <c r="X20" s="234">
        <f t="shared" si="11"/>
        <v>16333.328000000001</v>
      </c>
      <c r="Z20" s="234">
        <v>2598</v>
      </c>
      <c r="AA20" s="234">
        <f t="shared" si="12"/>
        <v>114312</v>
      </c>
      <c r="AB20" s="234">
        <f t="shared" si="13"/>
        <v>114312</v>
      </c>
      <c r="AD20" s="234">
        <v>1</v>
      </c>
      <c r="AE20" s="234">
        <f t="shared" si="14"/>
        <v>44</v>
      </c>
      <c r="AF20" s="234">
        <f t="shared" si="15"/>
        <v>44</v>
      </c>
      <c r="AH20" s="234">
        <v>1855</v>
      </c>
      <c r="AI20" s="234">
        <f t="shared" si="16"/>
        <v>81620</v>
      </c>
      <c r="AJ20" s="234">
        <f t="shared" si="17"/>
        <v>81620</v>
      </c>
      <c r="AL20" s="234">
        <v>2967</v>
      </c>
      <c r="AM20" s="234">
        <f t="shared" si="18"/>
        <v>130548</v>
      </c>
      <c r="AN20" s="234">
        <f t="shared" si="19"/>
        <v>130548</v>
      </c>
      <c r="AP20" s="234">
        <v>1855</v>
      </c>
      <c r="AQ20" s="234">
        <f t="shared" si="20"/>
        <v>81620</v>
      </c>
      <c r="AR20" s="234">
        <f t="shared" si="21"/>
        <v>81620</v>
      </c>
      <c r="AT20" s="234">
        <v>2967</v>
      </c>
      <c r="AU20" s="234">
        <f t="shared" si="46"/>
        <v>130548</v>
      </c>
      <c r="AV20" s="234">
        <f t="shared" si="22"/>
        <v>130548</v>
      </c>
      <c r="AX20" s="234">
        <v>2967</v>
      </c>
      <c r="AY20" s="234">
        <f t="shared" si="23"/>
        <v>130548</v>
      </c>
      <c r="AZ20" s="234">
        <f t="shared" si="24"/>
        <v>130548</v>
      </c>
      <c r="BB20" s="234">
        <v>3636</v>
      </c>
      <c r="BC20" s="234">
        <f t="shared" si="25"/>
        <v>159984</v>
      </c>
      <c r="BD20" s="234">
        <f t="shared" si="26"/>
        <v>159984</v>
      </c>
      <c r="BE20" s="31"/>
      <c r="BF20" s="234">
        <v>3330</v>
      </c>
      <c r="BG20" s="234">
        <f t="shared" si="27"/>
        <v>146520</v>
      </c>
      <c r="BH20" s="234">
        <f t="shared" si="28"/>
        <v>146520</v>
      </c>
      <c r="BJ20" s="234">
        <v>0</v>
      </c>
      <c r="BK20" s="234">
        <f t="shared" si="29"/>
        <v>0</v>
      </c>
      <c r="BL20" s="234">
        <f t="shared" si="30"/>
        <v>0</v>
      </c>
      <c r="BN20" s="234">
        <v>3154</v>
      </c>
      <c r="BO20" s="234">
        <f t="shared" si="31"/>
        <v>138776</v>
      </c>
      <c r="BP20" s="234">
        <f t="shared" si="32"/>
        <v>138776</v>
      </c>
      <c r="BR20" s="234">
        <v>3710</v>
      </c>
      <c r="BS20" s="234">
        <f t="shared" si="33"/>
        <v>163240</v>
      </c>
      <c r="BT20" s="234">
        <f t="shared" si="34"/>
        <v>163240</v>
      </c>
      <c r="BV20" s="234">
        <v>2967</v>
      </c>
      <c r="BW20" s="234">
        <f t="shared" si="35"/>
        <v>130548</v>
      </c>
      <c r="BX20" s="234">
        <f t="shared" si="36"/>
        <v>130548</v>
      </c>
      <c r="BZ20" s="234">
        <v>2745</v>
      </c>
      <c r="CA20" s="234">
        <f t="shared" si="37"/>
        <v>120780</v>
      </c>
      <c r="CB20" s="234">
        <f t="shared" si="38"/>
        <v>120780</v>
      </c>
      <c r="CD20" s="234">
        <v>1</v>
      </c>
      <c r="CE20" s="234">
        <f t="shared" si="39"/>
        <v>44</v>
      </c>
      <c r="CF20" s="234">
        <f t="shared" si="40"/>
        <v>44</v>
      </c>
      <c r="CH20" s="234">
        <v>2783</v>
      </c>
      <c r="CI20" s="234">
        <f t="shared" si="41"/>
        <v>122452</v>
      </c>
      <c r="CJ20" s="234">
        <f t="shared" si="42"/>
        <v>122452</v>
      </c>
      <c r="CL20" s="234">
        <v>3154</v>
      </c>
      <c r="CM20" s="234">
        <f t="shared" si="43"/>
        <v>138776</v>
      </c>
      <c r="CN20" s="234">
        <f t="shared" si="44"/>
        <v>138776</v>
      </c>
      <c r="CP20" s="234">
        <f t="shared" si="1"/>
        <v>2751.7857142857142</v>
      </c>
      <c r="CR20" s="234">
        <f t="shared" si="45"/>
        <v>2840.9435714285714</v>
      </c>
    </row>
    <row r="21" spans="1:96" ht="102" customHeight="1">
      <c r="A21" s="285">
        <v>12</v>
      </c>
      <c r="B21" s="299" t="s">
        <v>193</v>
      </c>
      <c r="C21" s="287" t="s">
        <v>150</v>
      </c>
      <c r="D21" s="288">
        <v>40</v>
      </c>
      <c r="E21" s="233"/>
      <c r="F21" s="234">
        <v>11624</v>
      </c>
      <c r="G21" s="234">
        <f t="shared" si="2"/>
        <v>511456</v>
      </c>
      <c r="H21" s="234">
        <f t="shared" si="3"/>
        <v>511456</v>
      </c>
      <c r="I21" s="31"/>
      <c r="J21" s="234">
        <v>10812</v>
      </c>
      <c r="K21" s="234">
        <f t="shared" si="4"/>
        <v>475728</v>
      </c>
      <c r="L21" s="234">
        <f t="shared" si="5"/>
        <v>475728</v>
      </c>
      <c r="N21" s="234">
        <v>10809</v>
      </c>
      <c r="O21" s="234">
        <f t="shared" si="6"/>
        <v>475596</v>
      </c>
      <c r="P21" s="234">
        <f t="shared" si="7"/>
        <v>475596</v>
      </c>
      <c r="R21" s="234">
        <v>9461</v>
      </c>
      <c r="S21" s="234">
        <f t="shared" si="8"/>
        <v>416284</v>
      </c>
      <c r="T21" s="234">
        <f t="shared" si="9"/>
        <v>416284</v>
      </c>
      <c r="V21" s="234">
        <v>1351.6484</v>
      </c>
      <c r="W21" s="234">
        <f t="shared" si="10"/>
        <v>59472.529600000002</v>
      </c>
      <c r="X21" s="234">
        <f t="shared" si="11"/>
        <v>59472.529600000002</v>
      </c>
      <c r="Z21" s="234">
        <v>9461</v>
      </c>
      <c r="AA21" s="234">
        <f t="shared" si="12"/>
        <v>416284</v>
      </c>
      <c r="AB21" s="234">
        <f t="shared" si="13"/>
        <v>416284</v>
      </c>
      <c r="AD21" s="234">
        <v>1</v>
      </c>
      <c r="AE21" s="234">
        <f t="shared" si="14"/>
        <v>44</v>
      </c>
      <c r="AF21" s="234">
        <f t="shared" si="15"/>
        <v>44</v>
      </c>
      <c r="AH21" s="234">
        <v>6758</v>
      </c>
      <c r="AI21" s="234">
        <f t="shared" si="16"/>
        <v>297352</v>
      </c>
      <c r="AJ21" s="234">
        <f t="shared" si="17"/>
        <v>297352</v>
      </c>
      <c r="AL21" s="234">
        <v>10812</v>
      </c>
      <c r="AM21" s="234">
        <f t="shared" si="18"/>
        <v>475728</v>
      </c>
      <c r="AN21" s="234">
        <f t="shared" si="19"/>
        <v>475728</v>
      </c>
      <c r="AP21" s="234">
        <v>6758</v>
      </c>
      <c r="AQ21" s="234">
        <f t="shared" si="20"/>
        <v>297352</v>
      </c>
      <c r="AR21" s="234">
        <f t="shared" si="21"/>
        <v>297352</v>
      </c>
      <c r="AT21" s="234">
        <v>10812</v>
      </c>
      <c r="AU21" s="234">
        <f t="shared" si="46"/>
        <v>475728</v>
      </c>
      <c r="AV21" s="234">
        <f t="shared" si="22"/>
        <v>475728</v>
      </c>
      <c r="AX21" s="234">
        <v>10812</v>
      </c>
      <c r="AY21" s="234">
        <f t="shared" si="23"/>
        <v>475728</v>
      </c>
      <c r="AZ21" s="234">
        <f t="shared" si="24"/>
        <v>475728</v>
      </c>
      <c r="BB21" s="234">
        <v>13245</v>
      </c>
      <c r="BC21" s="234">
        <f t="shared" si="25"/>
        <v>582780</v>
      </c>
      <c r="BD21" s="234">
        <f t="shared" si="26"/>
        <v>582780</v>
      </c>
      <c r="BE21" s="31"/>
      <c r="BF21" s="234">
        <v>12133</v>
      </c>
      <c r="BG21" s="234">
        <f t="shared" si="27"/>
        <v>533852</v>
      </c>
      <c r="BH21" s="234">
        <f t="shared" si="28"/>
        <v>533852</v>
      </c>
      <c r="BJ21" s="234">
        <v>0</v>
      </c>
      <c r="BK21" s="234">
        <f t="shared" si="29"/>
        <v>0</v>
      </c>
      <c r="BL21" s="234">
        <f t="shared" si="30"/>
        <v>0</v>
      </c>
      <c r="BN21" s="234">
        <v>11488</v>
      </c>
      <c r="BO21" s="234">
        <f t="shared" si="31"/>
        <v>505472</v>
      </c>
      <c r="BP21" s="234">
        <f t="shared" si="32"/>
        <v>505472</v>
      </c>
      <c r="BR21" s="234">
        <v>13516</v>
      </c>
      <c r="BS21" s="234">
        <f t="shared" si="33"/>
        <v>594704</v>
      </c>
      <c r="BT21" s="234">
        <f t="shared" si="34"/>
        <v>594704</v>
      </c>
      <c r="BV21" s="234">
        <v>10812</v>
      </c>
      <c r="BW21" s="234">
        <f t="shared" si="35"/>
        <v>475728</v>
      </c>
      <c r="BX21" s="234">
        <f t="shared" si="36"/>
        <v>475728</v>
      </c>
      <c r="BZ21" s="234">
        <v>10001</v>
      </c>
      <c r="CA21" s="234">
        <f t="shared" si="37"/>
        <v>440044</v>
      </c>
      <c r="CB21" s="234">
        <f t="shared" si="38"/>
        <v>440044</v>
      </c>
      <c r="CD21" s="234">
        <v>1</v>
      </c>
      <c r="CE21" s="234">
        <f t="shared" si="39"/>
        <v>44</v>
      </c>
      <c r="CF21" s="234">
        <f t="shared" si="40"/>
        <v>44</v>
      </c>
      <c r="CH21" s="234">
        <v>10136</v>
      </c>
      <c r="CI21" s="234">
        <f t="shared" si="41"/>
        <v>445984</v>
      </c>
      <c r="CJ21" s="234">
        <f t="shared" si="42"/>
        <v>445984</v>
      </c>
      <c r="CL21" s="234">
        <v>11488</v>
      </c>
      <c r="CM21" s="234">
        <f t="shared" si="43"/>
        <v>505472</v>
      </c>
      <c r="CN21" s="234">
        <f t="shared" si="44"/>
        <v>505472</v>
      </c>
      <c r="CP21" s="234">
        <f t="shared" si="1"/>
        <v>10030</v>
      </c>
      <c r="CR21" s="234">
        <f t="shared" si="45"/>
        <v>10354.972</v>
      </c>
    </row>
    <row r="22" spans="1:96" ht="27" customHeight="1" thickBot="1">
      <c r="A22" s="463" t="s">
        <v>211</v>
      </c>
      <c r="B22" s="463"/>
      <c r="C22" s="463"/>
      <c r="D22" s="303">
        <f>SUM(D10:D21)</f>
        <v>749</v>
      </c>
      <c r="E22" s="11"/>
      <c r="F22" s="150"/>
      <c r="G22" s="31"/>
      <c r="H22" s="187">
        <f>ROUND(SUM(H10:H21),2)</f>
        <v>6716204</v>
      </c>
      <c r="I22" s="31"/>
      <c r="J22" s="150"/>
      <c r="K22" s="31"/>
      <c r="L22" s="187">
        <f>ROUND(SUM(L10:L21),2)</f>
        <v>6247604</v>
      </c>
      <c r="N22" s="150"/>
      <c r="O22" s="31"/>
      <c r="P22" s="187">
        <f>ROUND(SUM(P10:P21),2)</f>
        <v>6249980</v>
      </c>
      <c r="R22" s="150"/>
      <c r="S22" s="31"/>
      <c r="T22" s="187">
        <f>ROUND(SUM(T10:T21),2)</f>
        <v>5466736</v>
      </c>
      <c r="V22" s="150"/>
      <c r="W22" s="31"/>
      <c r="X22" s="187">
        <f>ROUND(SUM(X10:X21),2)</f>
        <v>781021.31</v>
      </c>
      <c r="Z22" s="150"/>
      <c r="AA22" s="31"/>
      <c r="AB22" s="187">
        <f>ROUND(SUM(AB10:AB21),2)</f>
        <v>5466736</v>
      </c>
      <c r="AD22" s="150"/>
      <c r="AE22" s="31"/>
      <c r="AF22" s="187">
        <f>ROUND(SUM(AF10:AF21),2)</f>
        <v>528</v>
      </c>
      <c r="AH22" s="150"/>
      <c r="AI22" s="31"/>
      <c r="AJ22" s="187">
        <f>ROUND(SUM(AJ10:AJ21),2)</f>
        <v>3904912</v>
      </c>
      <c r="AL22" s="150"/>
      <c r="AM22" s="31"/>
      <c r="AN22" s="187">
        <f>ROUND(SUM(AN10:AN21),2)</f>
        <v>6247604</v>
      </c>
      <c r="AP22" s="150"/>
      <c r="AQ22" s="31"/>
      <c r="AR22" s="187">
        <f>ROUND(SUM(AR10:AR21),2)</f>
        <v>3904912</v>
      </c>
      <c r="AT22" s="150"/>
      <c r="AU22" s="31"/>
      <c r="AV22" s="187">
        <f>ROUND(SUM(AV10:AV21),2)</f>
        <v>6247604</v>
      </c>
      <c r="AX22" s="150"/>
      <c r="AY22" s="31"/>
      <c r="AZ22" s="187">
        <f>ROUND(SUM(AZ10:AZ21),2)</f>
        <v>6247604</v>
      </c>
      <c r="BB22" s="150"/>
      <c r="BC22" s="31"/>
      <c r="BD22" s="187">
        <f>ROUND(SUM(BD10:BD21),2)</f>
        <v>7653448</v>
      </c>
      <c r="BE22" s="31"/>
      <c r="BF22" s="150"/>
      <c r="BG22" s="31"/>
      <c r="BH22" s="187">
        <f>ROUND(SUM(BH10:BH21),2)</f>
        <v>7010784</v>
      </c>
      <c r="BJ22" s="150"/>
      <c r="BK22" s="31"/>
      <c r="BL22" s="187">
        <f>ROUND(SUM(BL10:BL21),2)</f>
        <v>0</v>
      </c>
      <c r="BN22" s="150"/>
      <c r="BO22" s="31"/>
      <c r="BP22" s="187">
        <f>ROUND(SUM(BP10:BP21),2)</f>
        <v>6638104</v>
      </c>
      <c r="BR22" s="150"/>
      <c r="BS22" s="31"/>
      <c r="BT22" s="187">
        <f>ROUND(SUM(BT10:BT21),2)</f>
        <v>7809472</v>
      </c>
      <c r="BV22" s="150"/>
      <c r="BW22" s="31"/>
      <c r="BX22" s="187">
        <f>ROUND(SUM(BX10:BX21),2)</f>
        <v>6247604</v>
      </c>
      <c r="BZ22" s="150"/>
      <c r="CA22" s="31"/>
      <c r="CB22" s="187">
        <f>ROUND(SUM(CB10:CB21),2)</f>
        <v>5779048</v>
      </c>
      <c r="CD22" s="150"/>
      <c r="CE22" s="31"/>
      <c r="CF22" s="187">
        <f>ROUND(SUM(CF10:CF21),2)</f>
        <v>528</v>
      </c>
      <c r="CH22" s="150"/>
      <c r="CI22" s="31"/>
      <c r="CJ22" s="187">
        <f>ROUND(SUM(CJ10:CJ21),2)</f>
        <v>5857236</v>
      </c>
      <c r="CL22" s="150"/>
      <c r="CM22" s="31"/>
      <c r="CN22" s="187">
        <f>ROUND(SUM(CN10:CN21),2)</f>
        <v>6638104</v>
      </c>
      <c r="CP22" s="308">
        <f>SUM(CP10:CP21)</f>
        <v>131726.92857142858</v>
      </c>
      <c r="CR22" s="308">
        <f>SUM(CR9:CR21)</f>
        <v>135994.91345714286</v>
      </c>
    </row>
    <row r="23" spans="1:96" ht="43.5" customHeight="1">
      <c r="A23" s="464" t="s">
        <v>212</v>
      </c>
      <c r="B23" s="464"/>
      <c r="C23" s="464"/>
      <c r="D23" s="464"/>
      <c r="E23" s="11"/>
      <c r="F23" s="7"/>
      <c r="G23" s="21"/>
      <c r="H23" s="21"/>
      <c r="I23" s="21"/>
      <c r="J23" s="7"/>
      <c r="K23" s="21"/>
      <c r="L23" s="21"/>
      <c r="N23" s="7"/>
      <c r="O23" s="21"/>
      <c r="P23" s="21"/>
      <c r="R23" s="7"/>
      <c r="S23" s="21"/>
      <c r="T23" s="21"/>
      <c r="V23" s="7"/>
      <c r="W23" s="21"/>
      <c r="X23" s="21"/>
      <c r="Z23" s="7"/>
      <c r="AA23" s="21"/>
      <c r="AB23" s="21"/>
      <c r="AD23" s="7"/>
      <c r="AE23" s="21"/>
      <c r="AF23" s="21"/>
      <c r="AH23" s="7"/>
      <c r="AI23" s="21"/>
      <c r="AJ23" s="21"/>
      <c r="AL23" s="7"/>
      <c r="AM23" s="21"/>
      <c r="AN23" s="21"/>
      <c r="AP23" s="7"/>
      <c r="AQ23" s="21"/>
      <c r="AR23" s="21"/>
      <c r="AT23" s="7"/>
      <c r="AU23" s="21"/>
      <c r="AV23" s="21"/>
      <c r="AX23" s="7"/>
      <c r="AY23" s="21"/>
      <c r="AZ23" s="21"/>
      <c r="BB23" s="7"/>
      <c r="BC23" s="21"/>
      <c r="BD23" s="21"/>
      <c r="BE23" s="21"/>
      <c r="BF23" s="7"/>
      <c r="BG23" s="21"/>
      <c r="BH23" s="21"/>
      <c r="BJ23" s="7"/>
      <c r="BK23" s="21"/>
      <c r="BL23" s="21"/>
      <c r="BN23" s="7"/>
      <c r="BO23" s="21"/>
      <c r="BP23" s="21"/>
      <c r="BR23" s="7"/>
      <c r="BS23" s="21"/>
      <c r="BT23" s="21"/>
      <c r="BV23" s="7"/>
      <c r="BW23" s="21"/>
      <c r="BX23" s="21"/>
      <c r="BZ23" s="7"/>
      <c r="CA23" s="21"/>
      <c r="CB23" s="21"/>
      <c r="CD23" s="7"/>
      <c r="CE23" s="21"/>
      <c r="CF23" s="21"/>
      <c r="CH23" s="7"/>
      <c r="CI23" s="21"/>
      <c r="CJ23" s="21"/>
      <c r="CL23" s="7"/>
      <c r="CM23" s="21"/>
      <c r="CN23" s="21"/>
      <c r="CP23" s="150"/>
    </row>
    <row r="24" spans="1:96" ht="49.5" customHeight="1">
      <c r="A24" s="285">
        <v>1</v>
      </c>
      <c r="B24" s="287" t="s">
        <v>149</v>
      </c>
      <c r="C24" s="287" t="s">
        <v>150</v>
      </c>
      <c r="D24" s="288">
        <v>4</v>
      </c>
      <c r="E24" s="233"/>
      <c r="F24" s="234">
        <v>13662</v>
      </c>
      <c r="G24" s="234">
        <f>$D$24*F24</f>
        <v>54648</v>
      </c>
      <c r="H24" s="234">
        <f t="shared" ref="H24:H38" si="47">G24*1</f>
        <v>54648</v>
      </c>
      <c r="I24" s="31"/>
      <c r="J24" s="234">
        <v>12708</v>
      </c>
      <c r="K24" s="234">
        <f>$D$24*J24</f>
        <v>50832</v>
      </c>
      <c r="L24" s="234">
        <f t="shared" ref="L24:L38" si="48">K24*1</f>
        <v>50832</v>
      </c>
      <c r="N24" s="234">
        <v>12665</v>
      </c>
      <c r="O24" s="234">
        <f>$D$24*N24</f>
        <v>50660</v>
      </c>
      <c r="P24" s="234">
        <f t="shared" ref="P24:P38" si="49">O24*1</f>
        <v>50660</v>
      </c>
      <c r="R24" s="234">
        <v>11120</v>
      </c>
      <c r="S24" s="234">
        <f>$D$24*R24</f>
        <v>44480</v>
      </c>
      <c r="T24" s="234">
        <f t="shared" ref="T24:T38" si="50">S24*1</f>
        <v>44480</v>
      </c>
      <c r="V24" s="234">
        <v>1588.5690000000002</v>
      </c>
      <c r="W24" s="234">
        <f>$D$24*V24</f>
        <v>6354.2760000000007</v>
      </c>
      <c r="X24" s="234">
        <f t="shared" ref="X24:X38" si="51">W24*1</f>
        <v>6354.2760000000007</v>
      </c>
      <c r="Z24" s="234">
        <v>11120</v>
      </c>
      <c r="AA24" s="234">
        <f>$D$24*Z24</f>
        <v>44480</v>
      </c>
      <c r="AB24" s="234">
        <f t="shared" ref="AB24:AB38" si="52">AA24*1</f>
        <v>44480</v>
      </c>
      <c r="AD24" s="234">
        <v>1</v>
      </c>
      <c r="AE24" s="234">
        <f>$D$24*AD24</f>
        <v>4</v>
      </c>
      <c r="AF24" s="234">
        <f t="shared" ref="AF24:AF38" si="53">AE24*1</f>
        <v>4</v>
      </c>
      <c r="AH24" s="234">
        <v>7943</v>
      </c>
      <c r="AI24" s="234">
        <f>$D$24*AH24</f>
        <v>31772</v>
      </c>
      <c r="AJ24" s="234">
        <f t="shared" ref="AJ24:AJ38" si="54">AI24*1</f>
        <v>31772</v>
      </c>
      <c r="AL24" s="234">
        <v>12708</v>
      </c>
      <c r="AM24" s="234">
        <f>$D$24*AL24</f>
        <v>50832</v>
      </c>
      <c r="AN24" s="234">
        <f t="shared" ref="AN24:AN38" si="55">AM24*1</f>
        <v>50832</v>
      </c>
      <c r="AP24" s="234">
        <v>7943</v>
      </c>
      <c r="AQ24" s="234">
        <f>$D$24*AP24</f>
        <v>31772</v>
      </c>
      <c r="AR24" s="234">
        <f t="shared" ref="AR24:AR38" si="56">AQ24*1</f>
        <v>31772</v>
      </c>
      <c r="AT24" s="234">
        <v>12708</v>
      </c>
      <c r="AU24" s="234">
        <f>$D$24*AT24</f>
        <v>50832</v>
      </c>
      <c r="AV24" s="234">
        <f t="shared" ref="AV24:AV38" si="57">AU24*1</f>
        <v>50832</v>
      </c>
      <c r="AX24" s="234">
        <v>12708</v>
      </c>
      <c r="AY24" s="234">
        <f>$D$24*AX24</f>
        <v>50832</v>
      </c>
      <c r="AZ24" s="234">
        <f t="shared" ref="AZ24:AZ38" si="58">AY24*1</f>
        <v>50832</v>
      </c>
      <c r="BB24" s="234">
        <v>15568</v>
      </c>
      <c r="BC24" s="234">
        <f>$D$24*BB24</f>
        <v>62272</v>
      </c>
      <c r="BD24" s="234">
        <f t="shared" ref="BD24:BD38" si="59">BC24*1</f>
        <v>62272</v>
      </c>
      <c r="BE24" s="31"/>
      <c r="BF24" s="234">
        <v>14260.98105525</v>
      </c>
      <c r="BG24" s="234">
        <f>$D$24*BF24</f>
        <v>57043.924221000001</v>
      </c>
      <c r="BH24" s="234">
        <f t="shared" ref="BH24:BH38" si="60">BG24*1</f>
        <v>57043.924221000001</v>
      </c>
      <c r="BJ24" s="234">
        <v>0</v>
      </c>
      <c r="BK24" s="234">
        <f>$D$24*BJ24</f>
        <v>0</v>
      </c>
      <c r="BL24" s="234">
        <f t="shared" ref="BL24:BL38" si="61">BK24*1</f>
        <v>0</v>
      </c>
      <c r="BN24" s="234">
        <v>13503</v>
      </c>
      <c r="BO24" s="234">
        <f>$D$24*BN24</f>
        <v>54012</v>
      </c>
      <c r="BP24" s="234">
        <f t="shared" ref="BP24:BP38" si="62">BO24*1</f>
        <v>54012</v>
      </c>
      <c r="BR24" s="234">
        <v>15886</v>
      </c>
      <c r="BS24" s="234">
        <f>$D$24*BR24</f>
        <v>63544</v>
      </c>
      <c r="BT24" s="234">
        <f t="shared" ref="BT24:BT38" si="63">BS24*1</f>
        <v>63544</v>
      </c>
      <c r="BV24" s="234">
        <v>12708</v>
      </c>
      <c r="BW24" s="234">
        <f>$D$24*BV24</f>
        <v>50832</v>
      </c>
      <c r="BX24" s="234">
        <f t="shared" ref="BX24:BX38" si="64">BW24*1</f>
        <v>50832</v>
      </c>
      <c r="BZ24" s="234">
        <v>11755</v>
      </c>
      <c r="CA24" s="234">
        <f>$D$24*BZ24</f>
        <v>47020</v>
      </c>
      <c r="CB24" s="234">
        <f t="shared" ref="CB24:CB38" si="65">CA24*1</f>
        <v>47020</v>
      </c>
      <c r="CD24" s="234">
        <v>1</v>
      </c>
      <c r="CE24" s="234">
        <f>$D$24*CD24</f>
        <v>4</v>
      </c>
      <c r="CF24" s="234">
        <f t="shared" ref="CF24:CF38" si="66">CE24*1</f>
        <v>4</v>
      </c>
      <c r="CH24" s="234">
        <v>11915</v>
      </c>
      <c r="CI24" s="234">
        <f>$D$24*CH24</f>
        <v>47660</v>
      </c>
      <c r="CJ24" s="234">
        <f t="shared" ref="CJ24:CJ38" si="67">CI24*1</f>
        <v>47660</v>
      </c>
      <c r="CL24" s="234">
        <v>13503</v>
      </c>
      <c r="CM24" s="234">
        <f>$D$24*CL24</f>
        <v>54012</v>
      </c>
      <c r="CN24" s="234">
        <f t="shared" ref="CN24:CN38" si="68">CM24*1</f>
        <v>54012</v>
      </c>
      <c r="CP24" s="234">
        <f t="shared" si="1"/>
        <v>11786.214285714286</v>
      </c>
      <c r="CR24" s="234">
        <f>CP24*1.0324</f>
        <v>12168.087628571429</v>
      </c>
    </row>
    <row r="25" spans="1:96" ht="47.25">
      <c r="A25" s="285">
        <v>2</v>
      </c>
      <c r="B25" s="286" t="s">
        <v>208</v>
      </c>
      <c r="C25" s="287" t="s">
        <v>150</v>
      </c>
      <c r="D25" s="300">
        <v>17</v>
      </c>
      <c r="E25" s="11"/>
      <c r="F25" s="234">
        <f t="shared" ref="F25:F32" si="69">F10</f>
        <v>18200</v>
      </c>
      <c r="G25" s="234">
        <f t="shared" ref="G25:G38" si="70">$D$24*F25</f>
        <v>72800</v>
      </c>
      <c r="H25" s="234">
        <f t="shared" si="47"/>
        <v>72800</v>
      </c>
      <c r="I25" s="31"/>
      <c r="J25" s="234">
        <f t="shared" ref="J25:J32" si="71">J10</f>
        <v>16930</v>
      </c>
      <c r="K25" s="234">
        <f t="shared" ref="K25:K38" si="72">$D$24*J25</f>
        <v>67720</v>
      </c>
      <c r="L25" s="234">
        <f t="shared" si="48"/>
        <v>67720</v>
      </c>
      <c r="N25" s="234">
        <f t="shared" ref="N25:N32" si="73">N10</f>
        <v>16923</v>
      </c>
      <c r="O25" s="234">
        <f t="shared" ref="O25:O38" si="74">$D$24*N25</f>
        <v>67692</v>
      </c>
      <c r="P25" s="234">
        <f t="shared" si="49"/>
        <v>67692</v>
      </c>
      <c r="R25" s="234">
        <f t="shared" ref="R25:R32" si="75">R10</f>
        <v>14814</v>
      </c>
      <c r="S25" s="234">
        <f t="shared" ref="S25:S38" si="76">$D$24*R25</f>
        <v>59256</v>
      </c>
      <c r="T25" s="234">
        <f t="shared" si="50"/>
        <v>59256</v>
      </c>
      <c r="V25" s="234">
        <f t="shared" ref="V25:V32" si="77">V10</f>
        <v>2115.9084000000003</v>
      </c>
      <c r="W25" s="234">
        <f t="shared" ref="W25:W38" si="78">$D$24*V25</f>
        <v>8463.633600000001</v>
      </c>
      <c r="X25" s="234">
        <f t="shared" si="51"/>
        <v>8463.633600000001</v>
      </c>
      <c r="Z25" s="234">
        <f t="shared" ref="Z25:Z32" si="79">Z10</f>
        <v>14814</v>
      </c>
      <c r="AA25" s="234">
        <f t="shared" ref="AA25:AA38" si="80">$D$24*Z25</f>
        <v>59256</v>
      </c>
      <c r="AB25" s="234">
        <f t="shared" si="52"/>
        <v>59256</v>
      </c>
      <c r="AD25" s="234">
        <f t="shared" ref="AD25:AD32" si="81">AD10</f>
        <v>1</v>
      </c>
      <c r="AE25" s="234">
        <f t="shared" ref="AE25:AE38" si="82">$D$24*AD25</f>
        <v>4</v>
      </c>
      <c r="AF25" s="234">
        <f t="shared" si="53"/>
        <v>4</v>
      </c>
      <c r="AH25" s="234">
        <f t="shared" ref="AH25:AH32" si="83">AH10</f>
        <v>10582</v>
      </c>
      <c r="AI25" s="234">
        <f t="shared" ref="AI25:AI38" si="84">$D$24*AH25</f>
        <v>42328</v>
      </c>
      <c r="AJ25" s="234">
        <f t="shared" si="54"/>
        <v>42328</v>
      </c>
      <c r="AL25" s="234">
        <f t="shared" ref="AL25:AL32" si="85">AL10</f>
        <v>16930</v>
      </c>
      <c r="AM25" s="234">
        <f t="shared" ref="AM25:AM38" si="86">$D$24*AL25</f>
        <v>67720</v>
      </c>
      <c r="AN25" s="234">
        <f t="shared" si="55"/>
        <v>67720</v>
      </c>
      <c r="AP25" s="234">
        <f t="shared" ref="AP25:AP32" si="87">AP10</f>
        <v>10582</v>
      </c>
      <c r="AQ25" s="234">
        <f t="shared" ref="AQ25:AQ38" si="88">$D$24*AP25</f>
        <v>42328</v>
      </c>
      <c r="AR25" s="234">
        <f t="shared" si="56"/>
        <v>42328</v>
      </c>
      <c r="AT25" s="234">
        <f t="shared" ref="AT25:AT32" si="89">AT10</f>
        <v>16930</v>
      </c>
      <c r="AU25" s="234">
        <f t="shared" ref="AU25:AU38" si="90">$D$24*AT25</f>
        <v>67720</v>
      </c>
      <c r="AV25" s="234">
        <f t="shared" si="57"/>
        <v>67720</v>
      </c>
      <c r="AX25" s="234">
        <f t="shared" ref="AX25:AX32" si="91">AX10</f>
        <v>16930</v>
      </c>
      <c r="AY25" s="234">
        <f t="shared" ref="AY25:AY38" si="92">$D$24*AX25</f>
        <v>67720</v>
      </c>
      <c r="AZ25" s="234">
        <f t="shared" si="58"/>
        <v>67720</v>
      </c>
      <c r="BB25" s="234">
        <f t="shared" ref="BB25:BB32" si="93">BB10</f>
        <v>20740</v>
      </c>
      <c r="BC25" s="234">
        <f t="shared" ref="BC25:BC38" si="94">$D$24*BB25</f>
        <v>82960</v>
      </c>
      <c r="BD25" s="234">
        <f t="shared" si="59"/>
        <v>82960</v>
      </c>
      <c r="BE25" s="31"/>
      <c r="BF25" s="234">
        <f t="shared" ref="BF25:BF32" si="95">BF10</f>
        <v>18999</v>
      </c>
      <c r="BG25" s="234">
        <f t="shared" ref="BG25:BG38" si="96">$D$24*BF25</f>
        <v>75996</v>
      </c>
      <c r="BH25" s="234">
        <f t="shared" si="60"/>
        <v>75996</v>
      </c>
      <c r="BJ25" s="234">
        <f t="shared" ref="BJ25:BJ32" si="97">BJ10</f>
        <v>0</v>
      </c>
      <c r="BK25" s="234">
        <f t="shared" ref="BK25:BK38" si="98">$D$24*BJ25</f>
        <v>0</v>
      </c>
      <c r="BL25" s="234">
        <f t="shared" si="61"/>
        <v>0</v>
      </c>
      <c r="BN25" s="234">
        <f t="shared" ref="BN25:BN32" si="99">BN10</f>
        <v>17989</v>
      </c>
      <c r="BO25" s="234">
        <f t="shared" ref="BO25:BO38" si="100">$D$24*BN25</f>
        <v>71956</v>
      </c>
      <c r="BP25" s="234">
        <f t="shared" si="62"/>
        <v>71956</v>
      </c>
      <c r="BR25" s="234">
        <f t="shared" ref="BR25:BR32" si="101">BR10</f>
        <v>21163</v>
      </c>
      <c r="BS25" s="234">
        <f t="shared" ref="BS25:BS38" si="102">$D$24*BR25</f>
        <v>84652</v>
      </c>
      <c r="BT25" s="234">
        <f t="shared" si="63"/>
        <v>84652</v>
      </c>
      <c r="BV25" s="234">
        <f t="shared" ref="BV25:BV32" si="103">BV10</f>
        <v>16930</v>
      </c>
      <c r="BW25" s="234">
        <f t="shared" ref="BW25:BW38" si="104">$D$24*BV25</f>
        <v>67720</v>
      </c>
      <c r="BX25" s="234">
        <f t="shared" si="64"/>
        <v>67720</v>
      </c>
      <c r="BZ25" s="234">
        <f t="shared" ref="BZ25:BZ32" si="105">BZ10</f>
        <v>15661</v>
      </c>
      <c r="CA25" s="234">
        <f t="shared" ref="CA25:CA38" si="106">$D$24*BZ25</f>
        <v>62644</v>
      </c>
      <c r="CB25" s="234">
        <f t="shared" si="65"/>
        <v>62644</v>
      </c>
      <c r="CD25" s="234">
        <f t="shared" ref="CD25:CD32" si="107">CD10</f>
        <v>1</v>
      </c>
      <c r="CE25" s="234">
        <f t="shared" ref="CE25:CE38" si="108">$D$24*CD25</f>
        <v>4</v>
      </c>
      <c r="CF25" s="234">
        <f t="shared" si="66"/>
        <v>4</v>
      </c>
      <c r="CH25" s="234">
        <f t="shared" ref="CH25:CH32" si="109">CH10</f>
        <v>15872</v>
      </c>
      <c r="CI25" s="234">
        <f t="shared" ref="CI25:CI38" si="110">$D$24*CH25</f>
        <v>63488</v>
      </c>
      <c r="CJ25" s="234">
        <f t="shared" si="67"/>
        <v>63488</v>
      </c>
      <c r="CL25" s="234">
        <f t="shared" ref="CL25:CL32" si="111">CL10</f>
        <v>17989</v>
      </c>
      <c r="CM25" s="234">
        <f t="shared" ref="CM25:CM38" si="112">$D$24*CL25</f>
        <v>71956</v>
      </c>
      <c r="CN25" s="234">
        <f t="shared" si="68"/>
        <v>71956</v>
      </c>
      <c r="CP25" s="234">
        <f t="shared" si="1"/>
        <v>15705.428571428571</v>
      </c>
      <c r="CR25" s="234">
        <f t="shared" ref="CR25:CR38" si="113">CP25*1.0324</f>
        <v>16214.284457142856</v>
      </c>
    </row>
    <row r="26" spans="1:96" ht="120.75" customHeight="1">
      <c r="A26" s="285">
        <v>3</v>
      </c>
      <c r="B26" s="289" t="s">
        <v>195</v>
      </c>
      <c r="C26" s="287" t="s">
        <v>150</v>
      </c>
      <c r="D26" s="300">
        <v>98</v>
      </c>
      <c r="E26" s="11"/>
      <c r="F26" s="234">
        <f t="shared" si="69"/>
        <v>7643</v>
      </c>
      <c r="G26" s="234">
        <f t="shared" si="70"/>
        <v>30572</v>
      </c>
      <c r="H26" s="234">
        <f t="shared" si="47"/>
        <v>30572</v>
      </c>
      <c r="I26" s="31"/>
      <c r="J26" s="234">
        <f t="shared" si="71"/>
        <v>7110</v>
      </c>
      <c r="K26" s="234">
        <f t="shared" si="72"/>
        <v>28440</v>
      </c>
      <c r="L26" s="234">
        <f t="shared" si="48"/>
        <v>28440</v>
      </c>
      <c r="N26" s="234">
        <f t="shared" si="73"/>
        <v>7097</v>
      </c>
      <c r="O26" s="234">
        <f t="shared" si="74"/>
        <v>28388</v>
      </c>
      <c r="P26" s="234">
        <f t="shared" si="49"/>
        <v>28388</v>
      </c>
      <c r="R26" s="234">
        <f t="shared" si="75"/>
        <v>6221</v>
      </c>
      <c r="S26" s="234">
        <f t="shared" si="76"/>
        <v>24884</v>
      </c>
      <c r="T26" s="234">
        <f t="shared" si="50"/>
        <v>24884</v>
      </c>
      <c r="V26" s="234">
        <f t="shared" si="77"/>
        <v>888.72520000000009</v>
      </c>
      <c r="W26" s="234">
        <f t="shared" si="78"/>
        <v>3554.9008000000003</v>
      </c>
      <c r="X26" s="234">
        <f t="shared" si="51"/>
        <v>3554.9008000000003</v>
      </c>
      <c r="Z26" s="234">
        <f t="shared" si="79"/>
        <v>6221</v>
      </c>
      <c r="AA26" s="234">
        <f t="shared" si="80"/>
        <v>24884</v>
      </c>
      <c r="AB26" s="234">
        <f t="shared" si="52"/>
        <v>24884</v>
      </c>
      <c r="AD26" s="234">
        <f t="shared" si="81"/>
        <v>1</v>
      </c>
      <c r="AE26" s="234">
        <f t="shared" si="82"/>
        <v>4</v>
      </c>
      <c r="AF26" s="234">
        <f t="shared" si="53"/>
        <v>4</v>
      </c>
      <c r="AH26" s="234">
        <f t="shared" si="83"/>
        <v>4443</v>
      </c>
      <c r="AI26" s="234">
        <f t="shared" si="84"/>
        <v>17772</v>
      </c>
      <c r="AJ26" s="234">
        <f t="shared" si="54"/>
        <v>17772</v>
      </c>
      <c r="AL26" s="234">
        <f t="shared" si="85"/>
        <v>7110</v>
      </c>
      <c r="AM26" s="234">
        <f t="shared" si="86"/>
        <v>28440</v>
      </c>
      <c r="AN26" s="234">
        <f t="shared" si="55"/>
        <v>28440</v>
      </c>
      <c r="AP26" s="234">
        <f t="shared" si="87"/>
        <v>4443</v>
      </c>
      <c r="AQ26" s="234">
        <f t="shared" si="88"/>
        <v>17772</v>
      </c>
      <c r="AR26" s="234">
        <f t="shared" si="56"/>
        <v>17772</v>
      </c>
      <c r="AT26" s="234">
        <f t="shared" si="89"/>
        <v>7110</v>
      </c>
      <c r="AU26" s="234">
        <f t="shared" si="90"/>
        <v>28440</v>
      </c>
      <c r="AV26" s="234">
        <f t="shared" si="57"/>
        <v>28440</v>
      </c>
      <c r="AX26" s="234">
        <f t="shared" si="91"/>
        <v>7110</v>
      </c>
      <c r="AY26" s="234">
        <f t="shared" si="92"/>
        <v>28440</v>
      </c>
      <c r="AZ26" s="234">
        <f t="shared" si="58"/>
        <v>28440</v>
      </c>
      <c r="BB26" s="234">
        <f t="shared" si="93"/>
        <v>8710</v>
      </c>
      <c r="BC26" s="234">
        <f t="shared" si="94"/>
        <v>34840</v>
      </c>
      <c r="BD26" s="234">
        <f t="shared" si="59"/>
        <v>34840</v>
      </c>
      <c r="BE26" s="31"/>
      <c r="BF26" s="234">
        <f t="shared" si="95"/>
        <v>7978</v>
      </c>
      <c r="BG26" s="234">
        <f t="shared" si="96"/>
        <v>31912</v>
      </c>
      <c r="BH26" s="234">
        <f t="shared" si="60"/>
        <v>31912</v>
      </c>
      <c r="BJ26" s="234">
        <f t="shared" si="97"/>
        <v>0</v>
      </c>
      <c r="BK26" s="234">
        <f t="shared" si="98"/>
        <v>0</v>
      </c>
      <c r="BL26" s="234">
        <f t="shared" si="61"/>
        <v>0</v>
      </c>
      <c r="BN26" s="234">
        <f t="shared" si="99"/>
        <v>7554</v>
      </c>
      <c r="BO26" s="234">
        <f t="shared" si="100"/>
        <v>30216</v>
      </c>
      <c r="BP26" s="234">
        <f t="shared" si="62"/>
        <v>30216</v>
      </c>
      <c r="BR26" s="234">
        <f t="shared" si="101"/>
        <v>8887</v>
      </c>
      <c r="BS26" s="234">
        <f t="shared" si="102"/>
        <v>35548</v>
      </c>
      <c r="BT26" s="234">
        <f t="shared" si="63"/>
        <v>35548</v>
      </c>
      <c r="BV26" s="234">
        <f t="shared" si="103"/>
        <v>7110</v>
      </c>
      <c r="BW26" s="234">
        <f t="shared" si="104"/>
        <v>28440</v>
      </c>
      <c r="BX26" s="234">
        <f t="shared" si="64"/>
        <v>28440</v>
      </c>
      <c r="BZ26" s="234">
        <f t="shared" si="105"/>
        <v>6577</v>
      </c>
      <c r="CA26" s="234">
        <f t="shared" si="106"/>
        <v>26308</v>
      </c>
      <c r="CB26" s="234">
        <f t="shared" si="65"/>
        <v>26308</v>
      </c>
      <c r="CD26" s="234">
        <f t="shared" si="107"/>
        <v>1</v>
      </c>
      <c r="CE26" s="234">
        <f t="shared" si="108"/>
        <v>4</v>
      </c>
      <c r="CF26" s="234">
        <f t="shared" si="66"/>
        <v>4</v>
      </c>
      <c r="CH26" s="234">
        <f t="shared" si="109"/>
        <v>6665</v>
      </c>
      <c r="CI26" s="234">
        <f t="shared" si="110"/>
        <v>26660</v>
      </c>
      <c r="CJ26" s="234">
        <f t="shared" si="67"/>
        <v>26660</v>
      </c>
      <c r="CL26" s="234">
        <f t="shared" si="111"/>
        <v>7554</v>
      </c>
      <c r="CM26" s="234">
        <f t="shared" si="112"/>
        <v>30216</v>
      </c>
      <c r="CN26" s="234">
        <f t="shared" si="68"/>
        <v>30216</v>
      </c>
      <c r="CP26" s="234">
        <f t="shared" si="1"/>
        <v>6594.6428571428569</v>
      </c>
      <c r="CR26" s="234">
        <f t="shared" si="113"/>
        <v>6808.3092857142856</v>
      </c>
    </row>
    <row r="27" spans="1:96" ht="102" customHeight="1">
      <c r="A27" s="285">
        <v>4</v>
      </c>
      <c r="B27" s="290" t="s">
        <v>209</v>
      </c>
      <c r="C27" s="287" t="s">
        <v>150</v>
      </c>
      <c r="D27" s="300">
        <v>71</v>
      </c>
      <c r="E27" s="11"/>
      <c r="F27" s="234">
        <f t="shared" si="69"/>
        <v>3123</v>
      </c>
      <c r="G27" s="234">
        <f t="shared" si="70"/>
        <v>12492</v>
      </c>
      <c r="H27" s="234">
        <f t="shared" si="47"/>
        <v>12492</v>
      </c>
      <c r="I27" s="31"/>
      <c r="J27" s="234">
        <f t="shared" si="71"/>
        <v>2905</v>
      </c>
      <c r="K27" s="234">
        <f t="shared" si="72"/>
        <v>11620</v>
      </c>
      <c r="L27" s="234">
        <f t="shared" si="48"/>
        <v>11620</v>
      </c>
      <c r="N27" s="234">
        <f t="shared" si="73"/>
        <v>2948</v>
      </c>
      <c r="O27" s="234">
        <f t="shared" si="74"/>
        <v>11792</v>
      </c>
      <c r="P27" s="234">
        <f t="shared" si="49"/>
        <v>11792</v>
      </c>
      <c r="R27" s="234">
        <f t="shared" si="75"/>
        <v>2542</v>
      </c>
      <c r="S27" s="234">
        <f t="shared" si="76"/>
        <v>10168</v>
      </c>
      <c r="T27" s="234">
        <f t="shared" si="50"/>
        <v>10168</v>
      </c>
      <c r="V27" s="234">
        <f t="shared" si="77"/>
        <v>363.56940000000003</v>
      </c>
      <c r="W27" s="234">
        <f t="shared" si="78"/>
        <v>1454.2776000000001</v>
      </c>
      <c r="X27" s="234">
        <f t="shared" si="51"/>
        <v>1454.2776000000001</v>
      </c>
      <c r="Z27" s="234">
        <f t="shared" si="79"/>
        <v>2542</v>
      </c>
      <c r="AA27" s="234">
        <f t="shared" si="80"/>
        <v>10168</v>
      </c>
      <c r="AB27" s="234">
        <f t="shared" si="52"/>
        <v>10168</v>
      </c>
      <c r="AD27" s="234">
        <f t="shared" si="81"/>
        <v>1</v>
      </c>
      <c r="AE27" s="234">
        <f t="shared" si="82"/>
        <v>4</v>
      </c>
      <c r="AF27" s="234">
        <f t="shared" si="53"/>
        <v>4</v>
      </c>
      <c r="AH27" s="234">
        <f t="shared" si="83"/>
        <v>1816</v>
      </c>
      <c r="AI27" s="234">
        <f t="shared" si="84"/>
        <v>7264</v>
      </c>
      <c r="AJ27" s="234">
        <f t="shared" si="54"/>
        <v>7264</v>
      </c>
      <c r="AL27" s="234">
        <f t="shared" si="85"/>
        <v>2905</v>
      </c>
      <c r="AM27" s="234">
        <f t="shared" si="86"/>
        <v>11620</v>
      </c>
      <c r="AN27" s="234">
        <f t="shared" si="55"/>
        <v>11620</v>
      </c>
      <c r="AP27" s="234">
        <f t="shared" si="87"/>
        <v>1816</v>
      </c>
      <c r="AQ27" s="234">
        <f t="shared" si="88"/>
        <v>7264</v>
      </c>
      <c r="AR27" s="234">
        <f t="shared" si="56"/>
        <v>7264</v>
      </c>
      <c r="AT27" s="234">
        <f t="shared" si="89"/>
        <v>2905</v>
      </c>
      <c r="AU27" s="234">
        <f t="shared" si="90"/>
        <v>11620</v>
      </c>
      <c r="AV27" s="234">
        <f t="shared" si="57"/>
        <v>11620</v>
      </c>
      <c r="AX27" s="234">
        <f t="shared" si="91"/>
        <v>2905</v>
      </c>
      <c r="AY27" s="234">
        <f t="shared" si="92"/>
        <v>11620</v>
      </c>
      <c r="AZ27" s="234">
        <f t="shared" si="58"/>
        <v>11620</v>
      </c>
      <c r="BB27" s="234">
        <f t="shared" si="93"/>
        <v>3559</v>
      </c>
      <c r="BC27" s="234">
        <f t="shared" si="94"/>
        <v>14236</v>
      </c>
      <c r="BD27" s="234">
        <f t="shared" si="59"/>
        <v>14236</v>
      </c>
      <c r="BE27" s="31"/>
      <c r="BF27" s="234">
        <f t="shared" si="95"/>
        <v>3259</v>
      </c>
      <c r="BG27" s="234">
        <f t="shared" si="96"/>
        <v>13036</v>
      </c>
      <c r="BH27" s="234">
        <f t="shared" si="60"/>
        <v>13036</v>
      </c>
      <c r="BJ27" s="234">
        <f t="shared" si="97"/>
        <v>0</v>
      </c>
      <c r="BK27" s="234">
        <f t="shared" si="98"/>
        <v>0</v>
      </c>
      <c r="BL27" s="234">
        <f t="shared" si="61"/>
        <v>0</v>
      </c>
      <c r="BN27" s="234">
        <f t="shared" si="99"/>
        <v>3086</v>
      </c>
      <c r="BO27" s="234">
        <f t="shared" si="100"/>
        <v>12344</v>
      </c>
      <c r="BP27" s="234">
        <f t="shared" si="62"/>
        <v>12344</v>
      </c>
      <c r="BR27" s="234">
        <f t="shared" si="101"/>
        <v>3631</v>
      </c>
      <c r="BS27" s="234">
        <f t="shared" si="102"/>
        <v>14524</v>
      </c>
      <c r="BT27" s="234">
        <f t="shared" si="63"/>
        <v>14524</v>
      </c>
      <c r="BV27" s="234">
        <f t="shared" si="103"/>
        <v>2905</v>
      </c>
      <c r="BW27" s="234">
        <f t="shared" si="104"/>
        <v>11620</v>
      </c>
      <c r="BX27" s="234">
        <f t="shared" si="64"/>
        <v>11620</v>
      </c>
      <c r="BZ27" s="234">
        <f t="shared" si="105"/>
        <v>2686</v>
      </c>
      <c r="CA27" s="234">
        <f t="shared" si="106"/>
        <v>10744</v>
      </c>
      <c r="CB27" s="234">
        <f t="shared" si="65"/>
        <v>10744</v>
      </c>
      <c r="CD27" s="234">
        <f t="shared" si="107"/>
        <v>1</v>
      </c>
      <c r="CE27" s="234">
        <f t="shared" si="108"/>
        <v>4</v>
      </c>
      <c r="CF27" s="234">
        <f t="shared" si="66"/>
        <v>4</v>
      </c>
      <c r="CH27" s="234">
        <f t="shared" si="109"/>
        <v>2723</v>
      </c>
      <c r="CI27" s="234">
        <f t="shared" si="110"/>
        <v>10892</v>
      </c>
      <c r="CJ27" s="234">
        <f t="shared" si="67"/>
        <v>10892</v>
      </c>
      <c r="CL27" s="234">
        <f t="shared" si="111"/>
        <v>3086</v>
      </c>
      <c r="CM27" s="234">
        <f t="shared" si="112"/>
        <v>12344</v>
      </c>
      <c r="CN27" s="234">
        <f t="shared" si="68"/>
        <v>12344</v>
      </c>
      <c r="CP27" s="234">
        <f t="shared" si="1"/>
        <v>2697.8571428571427</v>
      </c>
      <c r="CR27" s="234">
        <f t="shared" si="113"/>
        <v>2785.2677142857142</v>
      </c>
    </row>
    <row r="28" spans="1:96" ht="106.5" customHeight="1">
      <c r="A28" s="285">
        <v>5</v>
      </c>
      <c r="B28" s="291" t="s">
        <v>191</v>
      </c>
      <c r="C28" s="287" t="s">
        <v>150</v>
      </c>
      <c r="D28" s="300">
        <v>2</v>
      </c>
      <c r="E28" s="11"/>
      <c r="F28" s="234">
        <f t="shared" si="69"/>
        <v>12975</v>
      </c>
      <c r="G28" s="234">
        <f t="shared" si="70"/>
        <v>51900</v>
      </c>
      <c r="H28" s="234">
        <f t="shared" si="47"/>
        <v>51900</v>
      </c>
      <c r="I28" s="31"/>
      <c r="J28" s="234">
        <f t="shared" si="71"/>
        <v>12070</v>
      </c>
      <c r="K28" s="234">
        <f t="shared" si="72"/>
        <v>48280</v>
      </c>
      <c r="L28" s="234">
        <f t="shared" si="48"/>
        <v>48280</v>
      </c>
      <c r="N28" s="234">
        <f t="shared" si="73"/>
        <v>12119</v>
      </c>
      <c r="O28" s="234">
        <f t="shared" si="74"/>
        <v>48476</v>
      </c>
      <c r="P28" s="234">
        <f t="shared" si="49"/>
        <v>48476</v>
      </c>
      <c r="R28" s="234">
        <f t="shared" si="75"/>
        <v>10561</v>
      </c>
      <c r="S28" s="234">
        <f t="shared" si="76"/>
        <v>42244</v>
      </c>
      <c r="T28" s="234">
        <f t="shared" si="50"/>
        <v>42244</v>
      </c>
      <c r="V28" s="234">
        <f t="shared" si="77"/>
        <v>1508.8676</v>
      </c>
      <c r="W28" s="234">
        <f t="shared" si="78"/>
        <v>6035.4704000000002</v>
      </c>
      <c r="X28" s="234">
        <f t="shared" si="51"/>
        <v>6035.4704000000002</v>
      </c>
      <c r="Z28" s="234">
        <f t="shared" si="79"/>
        <v>10561</v>
      </c>
      <c r="AA28" s="234">
        <f t="shared" si="80"/>
        <v>42244</v>
      </c>
      <c r="AB28" s="234">
        <f t="shared" si="52"/>
        <v>42244</v>
      </c>
      <c r="AD28" s="234">
        <f t="shared" si="81"/>
        <v>1</v>
      </c>
      <c r="AE28" s="234">
        <f t="shared" si="82"/>
        <v>4</v>
      </c>
      <c r="AF28" s="234">
        <f t="shared" si="53"/>
        <v>4</v>
      </c>
      <c r="AH28" s="234">
        <f t="shared" si="83"/>
        <v>7545</v>
      </c>
      <c r="AI28" s="234">
        <f t="shared" si="84"/>
        <v>30180</v>
      </c>
      <c r="AJ28" s="234">
        <f t="shared" si="54"/>
        <v>30180</v>
      </c>
      <c r="AL28" s="234">
        <f t="shared" si="85"/>
        <v>12070</v>
      </c>
      <c r="AM28" s="234">
        <f t="shared" si="86"/>
        <v>48280</v>
      </c>
      <c r="AN28" s="234">
        <f t="shared" si="55"/>
        <v>48280</v>
      </c>
      <c r="AP28" s="234">
        <f t="shared" si="87"/>
        <v>7545</v>
      </c>
      <c r="AQ28" s="234">
        <f t="shared" si="88"/>
        <v>30180</v>
      </c>
      <c r="AR28" s="234">
        <f t="shared" si="56"/>
        <v>30180</v>
      </c>
      <c r="AT28" s="234">
        <f t="shared" si="89"/>
        <v>12070</v>
      </c>
      <c r="AU28" s="234">
        <f t="shared" si="90"/>
        <v>48280</v>
      </c>
      <c r="AV28" s="234">
        <f t="shared" si="57"/>
        <v>48280</v>
      </c>
      <c r="AX28" s="234">
        <f t="shared" si="91"/>
        <v>12070</v>
      </c>
      <c r="AY28" s="234">
        <f t="shared" si="92"/>
        <v>48280</v>
      </c>
      <c r="AZ28" s="234">
        <f t="shared" si="58"/>
        <v>48280</v>
      </c>
      <c r="BB28" s="234">
        <f t="shared" si="93"/>
        <v>14787</v>
      </c>
      <c r="BC28" s="234">
        <f t="shared" si="94"/>
        <v>59148</v>
      </c>
      <c r="BD28" s="234">
        <f t="shared" si="59"/>
        <v>59148</v>
      </c>
      <c r="BE28" s="31"/>
      <c r="BF28" s="234">
        <f t="shared" si="95"/>
        <v>13545</v>
      </c>
      <c r="BG28" s="234">
        <f t="shared" si="96"/>
        <v>54180</v>
      </c>
      <c r="BH28" s="234">
        <f t="shared" si="60"/>
        <v>54180</v>
      </c>
      <c r="BJ28" s="234">
        <f t="shared" si="97"/>
        <v>0</v>
      </c>
      <c r="BK28" s="234">
        <f t="shared" si="98"/>
        <v>0</v>
      </c>
      <c r="BL28" s="234">
        <f t="shared" si="61"/>
        <v>0</v>
      </c>
      <c r="BN28" s="234">
        <f t="shared" si="99"/>
        <v>12825</v>
      </c>
      <c r="BO28" s="234">
        <f t="shared" si="100"/>
        <v>51300</v>
      </c>
      <c r="BP28" s="234">
        <f t="shared" si="62"/>
        <v>51300</v>
      </c>
      <c r="BR28" s="234">
        <f t="shared" si="101"/>
        <v>15087</v>
      </c>
      <c r="BS28" s="234">
        <f t="shared" si="102"/>
        <v>60348</v>
      </c>
      <c r="BT28" s="234">
        <f t="shared" si="63"/>
        <v>60348</v>
      </c>
      <c r="BV28" s="234">
        <f t="shared" si="103"/>
        <v>12070</v>
      </c>
      <c r="BW28" s="234">
        <f t="shared" si="104"/>
        <v>48280</v>
      </c>
      <c r="BX28" s="234">
        <f t="shared" si="64"/>
        <v>48280</v>
      </c>
      <c r="BZ28" s="234">
        <f t="shared" si="105"/>
        <v>11165</v>
      </c>
      <c r="CA28" s="234">
        <f t="shared" si="106"/>
        <v>44660</v>
      </c>
      <c r="CB28" s="234">
        <f t="shared" si="65"/>
        <v>44660</v>
      </c>
      <c r="CD28" s="234">
        <f t="shared" si="107"/>
        <v>1</v>
      </c>
      <c r="CE28" s="234">
        <f t="shared" si="108"/>
        <v>4</v>
      </c>
      <c r="CF28" s="234">
        <f t="shared" si="66"/>
        <v>4</v>
      </c>
      <c r="CH28" s="234">
        <f t="shared" si="109"/>
        <v>11316</v>
      </c>
      <c r="CI28" s="234">
        <f t="shared" si="110"/>
        <v>45264</v>
      </c>
      <c r="CJ28" s="234">
        <f t="shared" si="67"/>
        <v>45264</v>
      </c>
      <c r="CL28" s="234">
        <f t="shared" si="111"/>
        <v>12825</v>
      </c>
      <c r="CM28" s="234">
        <f t="shared" si="112"/>
        <v>51300</v>
      </c>
      <c r="CN28" s="234">
        <f t="shared" si="68"/>
        <v>51300</v>
      </c>
      <c r="CP28" s="234">
        <f t="shared" si="1"/>
        <v>11200.857142857143</v>
      </c>
      <c r="CR28" s="234">
        <f t="shared" si="113"/>
        <v>11563.764914285714</v>
      </c>
    </row>
    <row r="29" spans="1:96" ht="141.75" customHeight="1">
      <c r="A29" s="285">
        <v>6</v>
      </c>
      <c r="B29" s="292" t="s">
        <v>196</v>
      </c>
      <c r="C29" s="287" t="s">
        <v>150</v>
      </c>
      <c r="D29" s="288">
        <v>18</v>
      </c>
      <c r="E29" s="233"/>
      <c r="F29" s="234">
        <f t="shared" si="69"/>
        <v>14319</v>
      </c>
      <c r="G29" s="234">
        <f t="shared" si="70"/>
        <v>57276</v>
      </c>
      <c r="H29" s="234">
        <f t="shared" si="47"/>
        <v>57276</v>
      </c>
      <c r="I29" s="31"/>
      <c r="J29" s="234">
        <f t="shared" si="71"/>
        <v>13320</v>
      </c>
      <c r="K29" s="234">
        <f t="shared" si="72"/>
        <v>53280</v>
      </c>
      <c r="L29" s="234">
        <f t="shared" si="48"/>
        <v>53280</v>
      </c>
      <c r="N29" s="234">
        <f t="shared" si="73"/>
        <v>13320</v>
      </c>
      <c r="O29" s="234">
        <f t="shared" si="74"/>
        <v>53280</v>
      </c>
      <c r="P29" s="234">
        <f t="shared" si="49"/>
        <v>53280</v>
      </c>
      <c r="R29" s="234">
        <f t="shared" si="75"/>
        <v>11655</v>
      </c>
      <c r="S29" s="234">
        <f t="shared" si="76"/>
        <v>46620</v>
      </c>
      <c r="T29" s="234">
        <f t="shared" si="50"/>
        <v>46620</v>
      </c>
      <c r="V29" s="234">
        <f t="shared" si="77"/>
        <v>1664.9950000000001</v>
      </c>
      <c r="W29" s="234">
        <f t="shared" si="78"/>
        <v>6659.9800000000005</v>
      </c>
      <c r="X29" s="234">
        <f t="shared" si="51"/>
        <v>6659.9800000000005</v>
      </c>
      <c r="Z29" s="234">
        <f t="shared" si="79"/>
        <v>11655</v>
      </c>
      <c r="AA29" s="234">
        <f t="shared" si="80"/>
        <v>46620</v>
      </c>
      <c r="AB29" s="234">
        <f t="shared" si="52"/>
        <v>46620</v>
      </c>
      <c r="AD29" s="234">
        <f t="shared" si="81"/>
        <v>1</v>
      </c>
      <c r="AE29" s="234">
        <f t="shared" si="82"/>
        <v>4</v>
      </c>
      <c r="AF29" s="234">
        <f t="shared" si="53"/>
        <v>4</v>
      </c>
      <c r="AH29" s="234">
        <f t="shared" si="83"/>
        <v>8325</v>
      </c>
      <c r="AI29" s="234">
        <f t="shared" si="84"/>
        <v>33300</v>
      </c>
      <c r="AJ29" s="234">
        <f t="shared" si="54"/>
        <v>33300</v>
      </c>
      <c r="AL29" s="234">
        <f t="shared" si="85"/>
        <v>13320</v>
      </c>
      <c r="AM29" s="234">
        <f t="shared" si="86"/>
        <v>53280</v>
      </c>
      <c r="AN29" s="234">
        <f t="shared" si="55"/>
        <v>53280</v>
      </c>
      <c r="AP29" s="234">
        <f t="shared" si="87"/>
        <v>8325</v>
      </c>
      <c r="AQ29" s="234">
        <f t="shared" si="88"/>
        <v>33300</v>
      </c>
      <c r="AR29" s="234">
        <f t="shared" si="56"/>
        <v>33300</v>
      </c>
      <c r="AT29" s="234">
        <f t="shared" si="89"/>
        <v>13320</v>
      </c>
      <c r="AU29" s="234">
        <f t="shared" si="90"/>
        <v>53280</v>
      </c>
      <c r="AV29" s="234">
        <f t="shared" si="57"/>
        <v>53280</v>
      </c>
      <c r="AX29" s="234">
        <f t="shared" si="91"/>
        <v>13320</v>
      </c>
      <c r="AY29" s="234">
        <f t="shared" si="92"/>
        <v>53280</v>
      </c>
      <c r="AZ29" s="234">
        <f t="shared" si="58"/>
        <v>53280</v>
      </c>
      <c r="BB29" s="234">
        <f t="shared" si="93"/>
        <v>16317</v>
      </c>
      <c r="BC29" s="234">
        <f t="shared" si="94"/>
        <v>65268</v>
      </c>
      <c r="BD29" s="234">
        <f t="shared" si="59"/>
        <v>65268</v>
      </c>
      <c r="BE29" s="31"/>
      <c r="BF29" s="234">
        <f t="shared" si="95"/>
        <v>14947</v>
      </c>
      <c r="BG29" s="234">
        <f t="shared" si="96"/>
        <v>59788</v>
      </c>
      <c r="BH29" s="234">
        <f t="shared" si="60"/>
        <v>59788</v>
      </c>
      <c r="BJ29" s="234">
        <f t="shared" si="97"/>
        <v>0</v>
      </c>
      <c r="BK29" s="234">
        <f t="shared" si="98"/>
        <v>0</v>
      </c>
      <c r="BL29" s="234">
        <f t="shared" si="61"/>
        <v>0</v>
      </c>
      <c r="BN29" s="234">
        <f t="shared" si="99"/>
        <v>14152</v>
      </c>
      <c r="BO29" s="234">
        <f t="shared" si="100"/>
        <v>56608</v>
      </c>
      <c r="BP29" s="234">
        <f t="shared" si="62"/>
        <v>56608</v>
      </c>
      <c r="BR29" s="234">
        <f t="shared" si="101"/>
        <v>16650</v>
      </c>
      <c r="BS29" s="234">
        <f t="shared" si="102"/>
        <v>66600</v>
      </c>
      <c r="BT29" s="234">
        <f t="shared" si="63"/>
        <v>66600</v>
      </c>
      <c r="BV29" s="234">
        <f t="shared" si="103"/>
        <v>13320</v>
      </c>
      <c r="BW29" s="234">
        <f t="shared" si="104"/>
        <v>53280</v>
      </c>
      <c r="BX29" s="234">
        <f t="shared" si="64"/>
        <v>53280</v>
      </c>
      <c r="BZ29" s="234">
        <f t="shared" si="105"/>
        <v>12321</v>
      </c>
      <c r="CA29" s="234">
        <f t="shared" si="106"/>
        <v>49284</v>
      </c>
      <c r="CB29" s="234">
        <f t="shared" si="65"/>
        <v>49284</v>
      </c>
      <c r="CD29" s="234">
        <f t="shared" si="107"/>
        <v>1</v>
      </c>
      <c r="CE29" s="234">
        <f t="shared" si="108"/>
        <v>4</v>
      </c>
      <c r="CF29" s="234">
        <f t="shared" si="66"/>
        <v>4</v>
      </c>
      <c r="CH29" s="234">
        <f t="shared" si="109"/>
        <v>12488</v>
      </c>
      <c r="CI29" s="234">
        <f t="shared" si="110"/>
        <v>49952</v>
      </c>
      <c r="CJ29" s="234">
        <f t="shared" si="67"/>
        <v>49952</v>
      </c>
      <c r="CL29" s="234">
        <f t="shared" si="111"/>
        <v>14152</v>
      </c>
      <c r="CM29" s="234">
        <f t="shared" si="112"/>
        <v>56608</v>
      </c>
      <c r="CN29" s="234">
        <f t="shared" si="68"/>
        <v>56608</v>
      </c>
      <c r="CP29" s="234">
        <f t="shared" si="1"/>
        <v>12356.642857142857</v>
      </c>
      <c r="CR29" s="234">
        <f t="shared" si="113"/>
        <v>12756.998085714285</v>
      </c>
    </row>
    <row r="30" spans="1:96" ht="61.5" customHeight="1">
      <c r="A30" s="285">
        <v>7</v>
      </c>
      <c r="B30" s="293" t="s">
        <v>153</v>
      </c>
      <c r="C30" s="287" t="s">
        <v>150</v>
      </c>
      <c r="D30" s="288">
        <v>2</v>
      </c>
      <c r="E30" s="233"/>
      <c r="F30" s="234">
        <f t="shared" si="69"/>
        <v>8922</v>
      </c>
      <c r="G30" s="234">
        <f t="shared" si="70"/>
        <v>35688</v>
      </c>
      <c r="H30" s="234">
        <f t="shared" si="47"/>
        <v>35688</v>
      </c>
      <c r="I30" s="31"/>
      <c r="J30" s="234">
        <f t="shared" si="71"/>
        <v>8300</v>
      </c>
      <c r="K30" s="234">
        <f t="shared" si="72"/>
        <v>33200</v>
      </c>
      <c r="L30" s="234">
        <f t="shared" si="48"/>
        <v>33200</v>
      </c>
      <c r="N30" s="234">
        <f t="shared" si="73"/>
        <v>8298</v>
      </c>
      <c r="O30" s="234">
        <f t="shared" si="74"/>
        <v>33192</v>
      </c>
      <c r="P30" s="234">
        <f t="shared" si="49"/>
        <v>33192</v>
      </c>
      <c r="R30" s="234">
        <f t="shared" si="75"/>
        <v>7262</v>
      </c>
      <c r="S30" s="234">
        <f t="shared" si="76"/>
        <v>29048</v>
      </c>
      <c r="T30" s="234">
        <f t="shared" si="50"/>
        <v>29048</v>
      </c>
      <c r="V30" s="234">
        <f t="shared" si="77"/>
        <v>1037.21</v>
      </c>
      <c r="W30" s="234">
        <f t="shared" si="78"/>
        <v>4148.84</v>
      </c>
      <c r="X30" s="234">
        <f t="shared" si="51"/>
        <v>4148.84</v>
      </c>
      <c r="Z30" s="234">
        <f t="shared" si="79"/>
        <v>7262</v>
      </c>
      <c r="AA30" s="234">
        <f t="shared" si="80"/>
        <v>29048</v>
      </c>
      <c r="AB30" s="234">
        <f t="shared" si="52"/>
        <v>29048</v>
      </c>
      <c r="AD30" s="234">
        <f t="shared" si="81"/>
        <v>1</v>
      </c>
      <c r="AE30" s="234">
        <f t="shared" si="82"/>
        <v>4</v>
      </c>
      <c r="AF30" s="234">
        <f t="shared" si="53"/>
        <v>4</v>
      </c>
      <c r="AH30" s="234">
        <f t="shared" si="83"/>
        <v>5187</v>
      </c>
      <c r="AI30" s="234">
        <f t="shared" si="84"/>
        <v>20748</v>
      </c>
      <c r="AJ30" s="234">
        <f t="shared" si="54"/>
        <v>20748</v>
      </c>
      <c r="AL30" s="234">
        <f t="shared" si="85"/>
        <v>8300</v>
      </c>
      <c r="AM30" s="234">
        <f t="shared" si="86"/>
        <v>33200</v>
      </c>
      <c r="AN30" s="234">
        <f t="shared" si="55"/>
        <v>33200</v>
      </c>
      <c r="AP30" s="234">
        <f t="shared" si="87"/>
        <v>5187</v>
      </c>
      <c r="AQ30" s="234">
        <f t="shared" si="88"/>
        <v>20748</v>
      </c>
      <c r="AR30" s="234">
        <f t="shared" si="56"/>
        <v>20748</v>
      </c>
      <c r="AT30" s="234">
        <f t="shared" si="89"/>
        <v>8300</v>
      </c>
      <c r="AU30" s="234">
        <f t="shared" si="90"/>
        <v>33200</v>
      </c>
      <c r="AV30" s="234">
        <f t="shared" si="57"/>
        <v>33200</v>
      </c>
      <c r="AX30" s="234">
        <f t="shared" si="91"/>
        <v>8300</v>
      </c>
      <c r="AY30" s="234">
        <f t="shared" si="92"/>
        <v>33200</v>
      </c>
      <c r="AZ30" s="234">
        <f t="shared" si="58"/>
        <v>33200</v>
      </c>
      <c r="BB30" s="234">
        <f t="shared" si="93"/>
        <v>10167</v>
      </c>
      <c r="BC30" s="234">
        <f t="shared" si="94"/>
        <v>40668</v>
      </c>
      <c r="BD30" s="234">
        <f t="shared" si="59"/>
        <v>40668</v>
      </c>
      <c r="BE30" s="31"/>
      <c r="BF30" s="234">
        <f t="shared" si="95"/>
        <v>9313</v>
      </c>
      <c r="BG30" s="234">
        <f t="shared" si="96"/>
        <v>37252</v>
      </c>
      <c r="BH30" s="234">
        <f t="shared" si="60"/>
        <v>37252</v>
      </c>
      <c r="BJ30" s="234">
        <f t="shared" si="97"/>
        <v>0</v>
      </c>
      <c r="BK30" s="234">
        <f t="shared" si="98"/>
        <v>0</v>
      </c>
      <c r="BL30" s="234">
        <f t="shared" si="61"/>
        <v>0</v>
      </c>
      <c r="BN30" s="234">
        <f t="shared" si="99"/>
        <v>8818</v>
      </c>
      <c r="BO30" s="234">
        <f t="shared" si="100"/>
        <v>35272</v>
      </c>
      <c r="BP30" s="234">
        <f t="shared" si="62"/>
        <v>35272</v>
      </c>
      <c r="BR30" s="234">
        <f t="shared" si="101"/>
        <v>10374</v>
      </c>
      <c r="BS30" s="234">
        <f t="shared" si="102"/>
        <v>41496</v>
      </c>
      <c r="BT30" s="234">
        <f t="shared" si="63"/>
        <v>41496</v>
      </c>
      <c r="BV30" s="234">
        <f t="shared" si="103"/>
        <v>8300</v>
      </c>
      <c r="BW30" s="234">
        <f t="shared" si="104"/>
        <v>33200</v>
      </c>
      <c r="BX30" s="234">
        <f t="shared" si="64"/>
        <v>33200</v>
      </c>
      <c r="BZ30" s="234">
        <f t="shared" si="105"/>
        <v>7677</v>
      </c>
      <c r="CA30" s="234">
        <f t="shared" si="106"/>
        <v>30708</v>
      </c>
      <c r="CB30" s="234">
        <f t="shared" si="65"/>
        <v>30708</v>
      </c>
      <c r="CD30" s="234">
        <f t="shared" si="107"/>
        <v>1</v>
      </c>
      <c r="CE30" s="234">
        <f t="shared" si="108"/>
        <v>4</v>
      </c>
      <c r="CF30" s="234">
        <f t="shared" si="66"/>
        <v>4</v>
      </c>
      <c r="CH30" s="234">
        <f t="shared" si="109"/>
        <v>7782</v>
      </c>
      <c r="CI30" s="234">
        <f t="shared" si="110"/>
        <v>31128</v>
      </c>
      <c r="CJ30" s="234">
        <f t="shared" si="67"/>
        <v>31128</v>
      </c>
      <c r="CL30" s="234">
        <f t="shared" si="111"/>
        <v>8818</v>
      </c>
      <c r="CM30" s="234">
        <f t="shared" si="112"/>
        <v>35272</v>
      </c>
      <c r="CN30" s="234">
        <f t="shared" si="68"/>
        <v>35272</v>
      </c>
      <c r="CP30" s="234">
        <f t="shared" si="1"/>
        <v>7699.3571428571431</v>
      </c>
      <c r="CR30" s="234">
        <f t="shared" si="113"/>
        <v>7948.8163142857147</v>
      </c>
    </row>
    <row r="31" spans="1:96" ht="204" customHeight="1">
      <c r="A31" s="285">
        <v>8</v>
      </c>
      <c r="B31" s="294" t="s">
        <v>155</v>
      </c>
      <c r="C31" s="287" t="s">
        <v>150</v>
      </c>
      <c r="D31" s="288">
        <v>11</v>
      </c>
      <c r="E31" s="233"/>
      <c r="F31" s="234">
        <f t="shared" si="69"/>
        <v>16062</v>
      </c>
      <c r="G31" s="234">
        <f t="shared" si="70"/>
        <v>64248</v>
      </c>
      <c r="H31" s="234">
        <f t="shared" si="47"/>
        <v>64248</v>
      </c>
      <c r="I31" s="31"/>
      <c r="J31" s="234">
        <f t="shared" si="71"/>
        <v>14941</v>
      </c>
      <c r="K31" s="234">
        <f t="shared" si="72"/>
        <v>59764</v>
      </c>
      <c r="L31" s="234">
        <f t="shared" si="48"/>
        <v>59764</v>
      </c>
      <c r="N31" s="234">
        <f t="shared" si="73"/>
        <v>14958</v>
      </c>
      <c r="O31" s="234">
        <f t="shared" si="74"/>
        <v>59832</v>
      </c>
      <c r="P31" s="234">
        <f t="shared" si="49"/>
        <v>59832</v>
      </c>
      <c r="R31" s="234">
        <f t="shared" si="75"/>
        <v>13073</v>
      </c>
      <c r="S31" s="234">
        <f t="shared" si="76"/>
        <v>52292</v>
      </c>
      <c r="T31" s="234">
        <f t="shared" si="50"/>
        <v>52292</v>
      </c>
      <c r="V31" s="234">
        <f t="shared" si="77"/>
        <v>1868.0698000000002</v>
      </c>
      <c r="W31" s="234">
        <f t="shared" si="78"/>
        <v>7472.2792000000009</v>
      </c>
      <c r="X31" s="234">
        <f t="shared" si="51"/>
        <v>7472.2792000000009</v>
      </c>
      <c r="Z31" s="234">
        <f t="shared" si="79"/>
        <v>13073</v>
      </c>
      <c r="AA31" s="234">
        <f t="shared" si="80"/>
        <v>52292</v>
      </c>
      <c r="AB31" s="234">
        <f t="shared" si="52"/>
        <v>52292</v>
      </c>
      <c r="AD31" s="234">
        <f t="shared" si="81"/>
        <v>1</v>
      </c>
      <c r="AE31" s="234">
        <f t="shared" si="82"/>
        <v>4</v>
      </c>
      <c r="AF31" s="234">
        <f t="shared" si="53"/>
        <v>4</v>
      </c>
      <c r="AH31" s="234">
        <f t="shared" si="83"/>
        <v>9338</v>
      </c>
      <c r="AI31" s="234">
        <f t="shared" si="84"/>
        <v>37352</v>
      </c>
      <c r="AJ31" s="234">
        <f t="shared" si="54"/>
        <v>37352</v>
      </c>
      <c r="AL31" s="234">
        <f t="shared" si="85"/>
        <v>14941</v>
      </c>
      <c r="AM31" s="234">
        <f t="shared" si="86"/>
        <v>59764</v>
      </c>
      <c r="AN31" s="234">
        <f t="shared" si="55"/>
        <v>59764</v>
      </c>
      <c r="AP31" s="234">
        <f t="shared" si="87"/>
        <v>9338</v>
      </c>
      <c r="AQ31" s="234">
        <f t="shared" si="88"/>
        <v>37352</v>
      </c>
      <c r="AR31" s="234">
        <f t="shared" si="56"/>
        <v>37352</v>
      </c>
      <c r="AT31" s="234">
        <f t="shared" si="89"/>
        <v>14941</v>
      </c>
      <c r="AU31" s="234">
        <f t="shared" si="90"/>
        <v>59764</v>
      </c>
      <c r="AV31" s="234">
        <f t="shared" si="57"/>
        <v>59764</v>
      </c>
      <c r="AX31" s="234">
        <f t="shared" si="91"/>
        <v>14941</v>
      </c>
      <c r="AY31" s="234">
        <f t="shared" si="92"/>
        <v>59764</v>
      </c>
      <c r="AZ31" s="234">
        <f t="shared" si="58"/>
        <v>59764</v>
      </c>
      <c r="BB31" s="234">
        <f t="shared" si="93"/>
        <v>18303</v>
      </c>
      <c r="BC31" s="234">
        <f t="shared" si="94"/>
        <v>73212</v>
      </c>
      <c r="BD31" s="234">
        <f t="shared" si="59"/>
        <v>73212</v>
      </c>
      <c r="BE31" s="31"/>
      <c r="BF31" s="234">
        <f t="shared" si="95"/>
        <v>16766</v>
      </c>
      <c r="BG31" s="234">
        <f t="shared" si="96"/>
        <v>67064</v>
      </c>
      <c r="BH31" s="234">
        <f t="shared" si="60"/>
        <v>67064</v>
      </c>
      <c r="BJ31" s="234">
        <f t="shared" si="97"/>
        <v>0</v>
      </c>
      <c r="BK31" s="234">
        <f t="shared" si="98"/>
        <v>0</v>
      </c>
      <c r="BL31" s="234">
        <f t="shared" si="61"/>
        <v>0</v>
      </c>
      <c r="BN31" s="234">
        <f t="shared" si="99"/>
        <v>15875</v>
      </c>
      <c r="BO31" s="234">
        <f t="shared" si="100"/>
        <v>63500</v>
      </c>
      <c r="BP31" s="234">
        <f t="shared" si="62"/>
        <v>63500</v>
      </c>
      <c r="BR31" s="234">
        <f t="shared" si="101"/>
        <v>18676</v>
      </c>
      <c r="BS31" s="234">
        <f t="shared" si="102"/>
        <v>74704</v>
      </c>
      <c r="BT31" s="234">
        <f t="shared" si="63"/>
        <v>74704</v>
      </c>
      <c r="BV31" s="234">
        <f t="shared" si="103"/>
        <v>14941</v>
      </c>
      <c r="BW31" s="234">
        <f t="shared" si="104"/>
        <v>59764</v>
      </c>
      <c r="BX31" s="234">
        <f t="shared" si="64"/>
        <v>59764</v>
      </c>
      <c r="BZ31" s="234">
        <f t="shared" si="105"/>
        <v>13821</v>
      </c>
      <c r="CA31" s="234">
        <f t="shared" si="106"/>
        <v>55284</v>
      </c>
      <c r="CB31" s="234">
        <f t="shared" si="65"/>
        <v>55284</v>
      </c>
      <c r="CD31" s="234">
        <f t="shared" si="107"/>
        <v>1</v>
      </c>
      <c r="CE31" s="234">
        <f t="shared" si="108"/>
        <v>4</v>
      </c>
      <c r="CF31" s="234">
        <f t="shared" si="66"/>
        <v>4</v>
      </c>
      <c r="CH31" s="234">
        <f t="shared" si="109"/>
        <v>14008</v>
      </c>
      <c r="CI31" s="234">
        <f t="shared" si="110"/>
        <v>56032</v>
      </c>
      <c r="CJ31" s="234">
        <f t="shared" si="67"/>
        <v>56032</v>
      </c>
      <c r="CL31" s="234">
        <f t="shared" si="111"/>
        <v>15875</v>
      </c>
      <c r="CM31" s="234">
        <f t="shared" si="112"/>
        <v>63500</v>
      </c>
      <c r="CN31" s="234">
        <f t="shared" si="68"/>
        <v>63500</v>
      </c>
      <c r="CP31" s="234">
        <f t="shared" si="1"/>
        <v>13861.714285714286</v>
      </c>
      <c r="CR31" s="234">
        <f t="shared" si="113"/>
        <v>14310.833828571429</v>
      </c>
    </row>
    <row r="32" spans="1:96" ht="126">
      <c r="A32" s="285">
        <v>9</v>
      </c>
      <c r="B32" s="295" t="s">
        <v>242</v>
      </c>
      <c r="C32" s="287" t="s">
        <v>150</v>
      </c>
      <c r="D32" s="288">
        <v>10</v>
      </c>
      <c r="E32" s="233"/>
      <c r="F32" s="234">
        <f t="shared" si="69"/>
        <v>32122</v>
      </c>
      <c r="G32" s="234">
        <f t="shared" si="70"/>
        <v>128488</v>
      </c>
      <c r="H32" s="234">
        <f t="shared" si="47"/>
        <v>128488</v>
      </c>
      <c r="I32" s="31"/>
      <c r="J32" s="234">
        <f t="shared" si="71"/>
        <v>29881</v>
      </c>
      <c r="K32" s="234">
        <f t="shared" si="72"/>
        <v>119524</v>
      </c>
      <c r="L32" s="234">
        <f t="shared" si="48"/>
        <v>119524</v>
      </c>
      <c r="N32" s="234">
        <f t="shared" si="73"/>
        <v>29915</v>
      </c>
      <c r="O32" s="234">
        <f t="shared" si="74"/>
        <v>119660</v>
      </c>
      <c r="P32" s="234">
        <f t="shared" si="49"/>
        <v>119660</v>
      </c>
      <c r="R32" s="234">
        <f t="shared" si="75"/>
        <v>26147</v>
      </c>
      <c r="S32" s="234">
        <f t="shared" si="76"/>
        <v>104588</v>
      </c>
      <c r="T32" s="234">
        <f t="shared" si="50"/>
        <v>104588</v>
      </c>
      <c r="V32" s="234">
        <f t="shared" si="77"/>
        <v>3735.0478000000003</v>
      </c>
      <c r="W32" s="234">
        <f t="shared" si="78"/>
        <v>14940.191200000001</v>
      </c>
      <c r="X32" s="234">
        <f t="shared" si="51"/>
        <v>14940.191200000001</v>
      </c>
      <c r="Z32" s="234">
        <f t="shared" si="79"/>
        <v>26147</v>
      </c>
      <c r="AA32" s="234">
        <f t="shared" si="80"/>
        <v>104588</v>
      </c>
      <c r="AB32" s="234">
        <f t="shared" si="52"/>
        <v>104588</v>
      </c>
      <c r="AD32" s="234">
        <f t="shared" si="81"/>
        <v>1</v>
      </c>
      <c r="AE32" s="234">
        <f t="shared" si="82"/>
        <v>4</v>
      </c>
      <c r="AF32" s="234">
        <f t="shared" si="53"/>
        <v>4</v>
      </c>
      <c r="AH32" s="234">
        <f t="shared" si="83"/>
        <v>18676</v>
      </c>
      <c r="AI32" s="234">
        <f t="shared" si="84"/>
        <v>74704</v>
      </c>
      <c r="AJ32" s="234">
        <f t="shared" si="54"/>
        <v>74704</v>
      </c>
      <c r="AL32" s="234">
        <f t="shared" si="85"/>
        <v>29881</v>
      </c>
      <c r="AM32" s="234">
        <f t="shared" si="86"/>
        <v>119524</v>
      </c>
      <c r="AN32" s="234">
        <f t="shared" si="55"/>
        <v>119524</v>
      </c>
      <c r="AP32" s="234">
        <f t="shared" si="87"/>
        <v>18676</v>
      </c>
      <c r="AQ32" s="234">
        <f t="shared" si="88"/>
        <v>74704</v>
      </c>
      <c r="AR32" s="234">
        <f t="shared" si="56"/>
        <v>74704</v>
      </c>
      <c r="AT32" s="234">
        <f t="shared" si="89"/>
        <v>29881</v>
      </c>
      <c r="AU32" s="234">
        <f t="shared" si="90"/>
        <v>119524</v>
      </c>
      <c r="AV32" s="234">
        <f t="shared" si="57"/>
        <v>119524</v>
      </c>
      <c r="AX32" s="234">
        <f t="shared" si="91"/>
        <v>29881</v>
      </c>
      <c r="AY32" s="234">
        <f t="shared" si="92"/>
        <v>119524</v>
      </c>
      <c r="AZ32" s="234">
        <f t="shared" si="58"/>
        <v>119524</v>
      </c>
      <c r="BB32" s="234">
        <f t="shared" si="93"/>
        <v>36605</v>
      </c>
      <c r="BC32" s="234">
        <f t="shared" si="94"/>
        <v>146420</v>
      </c>
      <c r="BD32" s="234">
        <f t="shared" si="59"/>
        <v>146420</v>
      </c>
      <c r="BE32" s="31"/>
      <c r="BF32" s="234">
        <f t="shared" si="95"/>
        <v>33532</v>
      </c>
      <c r="BG32" s="234">
        <f t="shared" si="96"/>
        <v>134128</v>
      </c>
      <c r="BH32" s="234">
        <f t="shared" si="60"/>
        <v>134128</v>
      </c>
      <c r="BJ32" s="234">
        <f t="shared" si="97"/>
        <v>0</v>
      </c>
      <c r="BK32" s="234">
        <f t="shared" si="98"/>
        <v>0</v>
      </c>
      <c r="BL32" s="234">
        <f t="shared" si="61"/>
        <v>0</v>
      </c>
      <c r="BN32" s="234">
        <f t="shared" si="99"/>
        <v>31749</v>
      </c>
      <c r="BO32" s="234">
        <f t="shared" si="100"/>
        <v>126996</v>
      </c>
      <c r="BP32" s="234">
        <f t="shared" si="62"/>
        <v>126996</v>
      </c>
      <c r="BR32" s="234">
        <f t="shared" si="101"/>
        <v>37352</v>
      </c>
      <c r="BS32" s="234">
        <f t="shared" si="102"/>
        <v>149408</v>
      </c>
      <c r="BT32" s="234">
        <f t="shared" si="63"/>
        <v>149408</v>
      </c>
      <c r="BV32" s="234">
        <f t="shared" si="103"/>
        <v>29881</v>
      </c>
      <c r="BW32" s="234">
        <f t="shared" si="104"/>
        <v>119524</v>
      </c>
      <c r="BX32" s="234">
        <f t="shared" si="64"/>
        <v>119524</v>
      </c>
      <c r="BZ32" s="234">
        <f t="shared" si="105"/>
        <v>27640</v>
      </c>
      <c r="CA32" s="234">
        <f t="shared" si="106"/>
        <v>110560</v>
      </c>
      <c r="CB32" s="234">
        <f t="shared" si="65"/>
        <v>110560</v>
      </c>
      <c r="CD32" s="234">
        <f t="shared" si="107"/>
        <v>1</v>
      </c>
      <c r="CE32" s="234">
        <f t="shared" si="108"/>
        <v>4</v>
      </c>
      <c r="CF32" s="234">
        <f t="shared" si="66"/>
        <v>4</v>
      </c>
      <c r="CH32" s="234">
        <f t="shared" si="109"/>
        <v>28013</v>
      </c>
      <c r="CI32" s="234">
        <f t="shared" si="110"/>
        <v>112052</v>
      </c>
      <c r="CJ32" s="234">
        <f t="shared" si="67"/>
        <v>112052</v>
      </c>
      <c r="CL32" s="234">
        <f t="shared" si="111"/>
        <v>31749</v>
      </c>
      <c r="CM32" s="234">
        <f t="shared" si="112"/>
        <v>126996</v>
      </c>
      <c r="CN32" s="234">
        <f t="shared" si="68"/>
        <v>126996</v>
      </c>
      <c r="CP32" s="234">
        <f t="shared" si="1"/>
        <v>27722.642857142859</v>
      </c>
      <c r="CR32" s="234">
        <f t="shared" si="113"/>
        <v>28620.856485714288</v>
      </c>
    </row>
    <row r="33" spans="1:96" ht="157.5">
      <c r="A33" s="285">
        <v>10</v>
      </c>
      <c r="B33" s="287" t="s">
        <v>194</v>
      </c>
      <c r="C33" s="287" t="s">
        <v>150</v>
      </c>
      <c r="D33" s="300">
        <v>4</v>
      </c>
      <c r="E33" s="11"/>
      <c r="F33" s="234">
        <v>22207</v>
      </c>
      <c r="G33" s="234">
        <f t="shared" si="70"/>
        <v>88828</v>
      </c>
      <c r="H33" s="234">
        <f t="shared" si="47"/>
        <v>88828</v>
      </c>
      <c r="I33" s="31"/>
      <c r="J33" s="234">
        <v>20658</v>
      </c>
      <c r="K33" s="234">
        <f t="shared" si="72"/>
        <v>82632</v>
      </c>
      <c r="L33" s="234">
        <f t="shared" si="48"/>
        <v>82632</v>
      </c>
      <c r="N33" s="234">
        <v>20635</v>
      </c>
      <c r="O33" s="234">
        <f t="shared" si="74"/>
        <v>82540</v>
      </c>
      <c r="P33" s="234">
        <f t="shared" si="49"/>
        <v>82540</v>
      </c>
      <c r="R33" s="234">
        <v>18075</v>
      </c>
      <c r="S33" s="234">
        <f t="shared" si="76"/>
        <v>72300</v>
      </c>
      <c r="T33" s="234">
        <f t="shared" si="50"/>
        <v>72300</v>
      </c>
      <c r="V33" s="234">
        <v>2582.107</v>
      </c>
      <c r="W33" s="234">
        <f t="shared" si="78"/>
        <v>10328.428</v>
      </c>
      <c r="X33" s="234">
        <f t="shared" si="51"/>
        <v>10328.428</v>
      </c>
      <c r="Z33" s="234">
        <v>18075</v>
      </c>
      <c r="AA33" s="234">
        <f t="shared" si="80"/>
        <v>72300</v>
      </c>
      <c r="AB33" s="234">
        <f t="shared" si="52"/>
        <v>72300</v>
      </c>
      <c r="AD33" s="234">
        <v>1</v>
      </c>
      <c r="AE33" s="234">
        <f t="shared" si="82"/>
        <v>4</v>
      </c>
      <c r="AF33" s="234">
        <f t="shared" si="53"/>
        <v>4</v>
      </c>
      <c r="AH33" s="234">
        <v>12912</v>
      </c>
      <c r="AI33" s="234">
        <f t="shared" si="84"/>
        <v>51648</v>
      </c>
      <c r="AJ33" s="234">
        <f t="shared" si="54"/>
        <v>51648</v>
      </c>
      <c r="AL33" s="234">
        <v>20658</v>
      </c>
      <c r="AM33" s="234">
        <f t="shared" si="86"/>
        <v>82632</v>
      </c>
      <c r="AN33" s="234">
        <f t="shared" si="55"/>
        <v>82632</v>
      </c>
      <c r="AP33" s="234">
        <v>12912</v>
      </c>
      <c r="AQ33" s="234">
        <f t="shared" si="88"/>
        <v>51648</v>
      </c>
      <c r="AR33" s="234">
        <f t="shared" si="56"/>
        <v>51648</v>
      </c>
      <c r="AT33" s="234">
        <v>20658</v>
      </c>
      <c r="AU33" s="234">
        <f t="shared" si="90"/>
        <v>82632</v>
      </c>
      <c r="AV33" s="234">
        <f t="shared" si="57"/>
        <v>82632</v>
      </c>
      <c r="AX33" s="234">
        <v>20658</v>
      </c>
      <c r="AY33" s="234">
        <f t="shared" si="92"/>
        <v>82632</v>
      </c>
      <c r="AZ33" s="234">
        <f t="shared" si="58"/>
        <v>82632</v>
      </c>
      <c r="BB33" s="234">
        <v>25306</v>
      </c>
      <c r="BC33" s="234">
        <f t="shared" si="94"/>
        <v>101224</v>
      </c>
      <c r="BD33" s="234">
        <f t="shared" si="59"/>
        <v>101224</v>
      </c>
      <c r="BE33" s="31"/>
      <c r="BF33" s="234">
        <v>23181</v>
      </c>
      <c r="BG33" s="234">
        <f t="shared" si="96"/>
        <v>92724</v>
      </c>
      <c r="BH33" s="234">
        <f t="shared" si="60"/>
        <v>92724</v>
      </c>
      <c r="BJ33" s="234">
        <v>0</v>
      </c>
      <c r="BK33" s="234">
        <f t="shared" si="98"/>
        <v>0</v>
      </c>
      <c r="BL33" s="234">
        <f t="shared" si="61"/>
        <v>0</v>
      </c>
      <c r="BN33" s="234">
        <v>21949</v>
      </c>
      <c r="BO33" s="234">
        <f t="shared" si="100"/>
        <v>87796</v>
      </c>
      <c r="BP33" s="234">
        <f t="shared" si="62"/>
        <v>87796</v>
      </c>
      <c r="BR33" s="234">
        <v>25822</v>
      </c>
      <c r="BS33" s="234">
        <f t="shared" si="102"/>
        <v>103288</v>
      </c>
      <c r="BT33" s="234">
        <f t="shared" si="63"/>
        <v>103288</v>
      </c>
      <c r="BV33" s="234">
        <v>20658</v>
      </c>
      <c r="BW33" s="234">
        <f t="shared" si="104"/>
        <v>82632</v>
      </c>
      <c r="BX33" s="234">
        <f t="shared" si="64"/>
        <v>82632</v>
      </c>
      <c r="BZ33" s="234">
        <v>19109</v>
      </c>
      <c r="CA33" s="234">
        <f t="shared" si="106"/>
        <v>76436</v>
      </c>
      <c r="CB33" s="234">
        <f t="shared" si="65"/>
        <v>76436</v>
      </c>
      <c r="CD33" s="234">
        <v>1</v>
      </c>
      <c r="CE33" s="234">
        <f t="shared" si="108"/>
        <v>4</v>
      </c>
      <c r="CF33" s="234">
        <f t="shared" si="66"/>
        <v>4</v>
      </c>
      <c r="CH33" s="234">
        <v>19366</v>
      </c>
      <c r="CI33" s="234">
        <f t="shared" si="110"/>
        <v>77464</v>
      </c>
      <c r="CJ33" s="234">
        <f t="shared" si="67"/>
        <v>77464</v>
      </c>
      <c r="CL33" s="234">
        <v>21949</v>
      </c>
      <c r="CM33" s="234">
        <f t="shared" si="112"/>
        <v>87796</v>
      </c>
      <c r="CN33" s="234">
        <f t="shared" si="68"/>
        <v>87796</v>
      </c>
      <c r="CP33" s="234">
        <f t="shared" si="1"/>
        <v>19162.285714285714</v>
      </c>
      <c r="CR33" s="234">
        <f t="shared" si="113"/>
        <v>19783.143771428571</v>
      </c>
    </row>
    <row r="34" spans="1:96" ht="138.75" customHeight="1">
      <c r="A34" s="285">
        <v>11</v>
      </c>
      <c r="B34" s="296" t="s">
        <v>192</v>
      </c>
      <c r="C34" s="287" t="s">
        <v>150</v>
      </c>
      <c r="D34" s="300">
        <v>18</v>
      </c>
      <c r="E34" s="11"/>
      <c r="F34" s="234">
        <f>F18</f>
        <v>20653</v>
      </c>
      <c r="G34" s="234">
        <f t="shared" si="70"/>
        <v>82612</v>
      </c>
      <c r="H34" s="234">
        <f t="shared" si="47"/>
        <v>82612</v>
      </c>
      <c r="I34" s="31"/>
      <c r="J34" s="234">
        <f>J18</f>
        <v>19212</v>
      </c>
      <c r="K34" s="234">
        <f t="shared" si="72"/>
        <v>76848</v>
      </c>
      <c r="L34" s="234">
        <f t="shared" si="48"/>
        <v>76848</v>
      </c>
      <c r="N34" s="234">
        <f>N18</f>
        <v>19216</v>
      </c>
      <c r="O34" s="234">
        <f t="shared" si="74"/>
        <v>76864</v>
      </c>
      <c r="P34" s="234">
        <f t="shared" si="49"/>
        <v>76864</v>
      </c>
      <c r="R34" s="234">
        <f>R18</f>
        <v>16811</v>
      </c>
      <c r="S34" s="234">
        <f t="shared" si="76"/>
        <v>67244</v>
      </c>
      <c r="T34" s="234">
        <f t="shared" si="50"/>
        <v>67244</v>
      </c>
      <c r="V34" s="234">
        <f>V18</f>
        <v>2401.96</v>
      </c>
      <c r="W34" s="234">
        <f t="shared" si="78"/>
        <v>9607.84</v>
      </c>
      <c r="X34" s="234">
        <f t="shared" si="51"/>
        <v>9607.84</v>
      </c>
      <c r="Z34" s="234">
        <f>Z18</f>
        <v>16811</v>
      </c>
      <c r="AA34" s="234">
        <f t="shared" si="80"/>
        <v>67244</v>
      </c>
      <c r="AB34" s="234">
        <f t="shared" si="52"/>
        <v>67244</v>
      </c>
      <c r="AD34" s="234">
        <f>AD18</f>
        <v>1</v>
      </c>
      <c r="AE34" s="234">
        <f t="shared" si="82"/>
        <v>4</v>
      </c>
      <c r="AF34" s="234">
        <f t="shared" si="53"/>
        <v>4</v>
      </c>
      <c r="AH34" s="234">
        <f>AH18</f>
        <v>12008</v>
      </c>
      <c r="AI34" s="234">
        <f t="shared" si="84"/>
        <v>48032</v>
      </c>
      <c r="AJ34" s="234">
        <f t="shared" si="54"/>
        <v>48032</v>
      </c>
      <c r="AL34" s="234">
        <f>AL18</f>
        <v>19212</v>
      </c>
      <c r="AM34" s="234">
        <f t="shared" si="86"/>
        <v>76848</v>
      </c>
      <c r="AN34" s="234">
        <f t="shared" si="55"/>
        <v>76848</v>
      </c>
      <c r="AP34" s="234">
        <f>AP18</f>
        <v>12008</v>
      </c>
      <c r="AQ34" s="234">
        <f t="shared" si="88"/>
        <v>48032</v>
      </c>
      <c r="AR34" s="234">
        <f t="shared" si="56"/>
        <v>48032</v>
      </c>
      <c r="AT34" s="234">
        <f>AT18</f>
        <v>19212</v>
      </c>
      <c r="AU34" s="234">
        <f t="shared" si="90"/>
        <v>76848</v>
      </c>
      <c r="AV34" s="234">
        <f t="shared" si="57"/>
        <v>76848</v>
      </c>
      <c r="AX34" s="234">
        <f>AX18</f>
        <v>19212</v>
      </c>
      <c r="AY34" s="234">
        <f t="shared" si="92"/>
        <v>76848</v>
      </c>
      <c r="AZ34" s="234">
        <f t="shared" si="58"/>
        <v>76848</v>
      </c>
      <c r="BB34" s="234">
        <f>BB18</f>
        <v>23533</v>
      </c>
      <c r="BC34" s="234">
        <f t="shared" si="94"/>
        <v>94132</v>
      </c>
      <c r="BD34" s="234">
        <f t="shared" si="59"/>
        <v>94132</v>
      </c>
      <c r="BE34" s="31"/>
      <c r="BF34" s="234">
        <f>BF18</f>
        <v>21558</v>
      </c>
      <c r="BG34" s="234">
        <f t="shared" si="96"/>
        <v>86232</v>
      </c>
      <c r="BH34" s="234">
        <f t="shared" si="60"/>
        <v>86232</v>
      </c>
      <c r="BJ34" s="234">
        <f>BJ18</f>
        <v>0</v>
      </c>
      <c r="BK34" s="234">
        <f t="shared" si="98"/>
        <v>0</v>
      </c>
      <c r="BL34" s="234">
        <f t="shared" si="61"/>
        <v>0</v>
      </c>
      <c r="BN34" s="234">
        <f>BN18</f>
        <v>20412</v>
      </c>
      <c r="BO34" s="234">
        <f t="shared" si="100"/>
        <v>81648</v>
      </c>
      <c r="BP34" s="234">
        <f t="shared" si="62"/>
        <v>81648</v>
      </c>
      <c r="BR34" s="234">
        <f>BR18</f>
        <v>24014</v>
      </c>
      <c r="BS34" s="234">
        <f t="shared" si="102"/>
        <v>96056</v>
      </c>
      <c r="BT34" s="234">
        <f t="shared" si="63"/>
        <v>96056</v>
      </c>
      <c r="BV34" s="234">
        <f>BV18</f>
        <v>19212</v>
      </c>
      <c r="BW34" s="234">
        <f t="shared" si="104"/>
        <v>76848</v>
      </c>
      <c r="BX34" s="234">
        <f t="shared" si="64"/>
        <v>76848</v>
      </c>
      <c r="BZ34" s="234">
        <f>BZ18</f>
        <v>17771</v>
      </c>
      <c r="CA34" s="234">
        <f t="shared" si="106"/>
        <v>71084</v>
      </c>
      <c r="CB34" s="234">
        <f t="shared" si="65"/>
        <v>71084</v>
      </c>
      <c r="CD34" s="234">
        <f>CD18</f>
        <v>1</v>
      </c>
      <c r="CE34" s="234">
        <f t="shared" si="108"/>
        <v>4</v>
      </c>
      <c r="CF34" s="234">
        <f t="shared" si="66"/>
        <v>4</v>
      </c>
      <c r="CH34" s="234">
        <f>CH18</f>
        <v>18011</v>
      </c>
      <c r="CI34" s="234">
        <f t="shared" si="110"/>
        <v>72044</v>
      </c>
      <c r="CJ34" s="234">
        <f t="shared" si="67"/>
        <v>72044</v>
      </c>
      <c r="CL34" s="234">
        <f>CL18</f>
        <v>20412</v>
      </c>
      <c r="CM34" s="234">
        <f t="shared" si="112"/>
        <v>81648</v>
      </c>
      <c r="CN34" s="234">
        <f t="shared" si="68"/>
        <v>81648</v>
      </c>
      <c r="CP34" s="234">
        <f>AVERAGE(J34,N34,R34,Z34,AH34,AL34,AP34,AT34,AX34,BN34,BV34,BZ34,CH34,CL34)</f>
        <v>17822.857142857141</v>
      </c>
      <c r="CR34" s="234">
        <f t="shared" si="113"/>
        <v>18400.317714285713</v>
      </c>
    </row>
    <row r="35" spans="1:96" ht="97.5" customHeight="1">
      <c r="A35" s="285">
        <v>12</v>
      </c>
      <c r="B35" s="297" t="s">
        <v>151</v>
      </c>
      <c r="C35" s="287" t="s">
        <v>150</v>
      </c>
      <c r="D35" s="288">
        <v>18</v>
      </c>
      <c r="E35" s="233"/>
      <c r="F35" s="234">
        <f>F19</f>
        <v>3808</v>
      </c>
      <c r="G35" s="234">
        <f t="shared" si="70"/>
        <v>15232</v>
      </c>
      <c r="H35" s="234">
        <f t="shared" si="47"/>
        <v>15232</v>
      </c>
      <c r="I35" s="31"/>
      <c r="J35" s="234">
        <f>J19</f>
        <v>3543</v>
      </c>
      <c r="K35" s="234">
        <f t="shared" si="72"/>
        <v>14172</v>
      </c>
      <c r="L35" s="234">
        <f t="shared" si="48"/>
        <v>14172</v>
      </c>
      <c r="N35" s="234">
        <f>N19</f>
        <v>3494</v>
      </c>
      <c r="O35" s="234">
        <f t="shared" si="74"/>
        <v>13976</v>
      </c>
      <c r="P35" s="234">
        <f t="shared" si="49"/>
        <v>13976</v>
      </c>
      <c r="R35" s="234">
        <f>R19</f>
        <v>3099</v>
      </c>
      <c r="S35" s="234">
        <f t="shared" si="76"/>
        <v>12396</v>
      </c>
      <c r="T35" s="234">
        <f t="shared" si="50"/>
        <v>12396</v>
      </c>
      <c r="V35" s="234">
        <f>V19</f>
        <v>443.27080000000001</v>
      </c>
      <c r="W35" s="234">
        <f t="shared" si="78"/>
        <v>1773.0832</v>
      </c>
      <c r="X35" s="234">
        <f t="shared" si="51"/>
        <v>1773.0832</v>
      </c>
      <c r="Z35" s="234">
        <f>Z19</f>
        <v>3099</v>
      </c>
      <c r="AA35" s="234">
        <f t="shared" si="80"/>
        <v>12396</v>
      </c>
      <c r="AB35" s="234">
        <f t="shared" si="52"/>
        <v>12396</v>
      </c>
      <c r="AD35" s="234">
        <f>AD19</f>
        <v>1</v>
      </c>
      <c r="AE35" s="234">
        <f t="shared" si="82"/>
        <v>4</v>
      </c>
      <c r="AF35" s="234">
        <f t="shared" si="53"/>
        <v>4</v>
      </c>
      <c r="AH35" s="234">
        <f>AH19</f>
        <v>2215</v>
      </c>
      <c r="AI35" s="234">
        <f t="shared" si="84"/>
        <v>8860</v>
      </c>
      <c r="AJ35" s="234">
        <f t="shared" si="54"/>
        <v>8860</v>
      </c>
      <c r="AL35" s="234">
        <f>AL19</f>
        <v>3543</v>
      </c>
      <c r="AM35" s="234">
        <f t="shared" si="86"/>
        <v>14172</v>
      </c>
      <c r="AN35" s="234">
        <f t="shared" si="55"/>
        <v>14172</v>
      </c>
      <c r="AP35" s="234">
        <f>AP19</f>
        <v>2215</v>
      </c>
      <c r="AQ35" s="234">
        <f t="shared" si="88"/>
        <v>8860</v>
      </c>
      <c r="AR35" s="234">
        <f t="shared" si="56"/>
        <v>8860</v>
      </c>
      <c r="AT35" s="234">
        <f>AT19</f>
        <v>3543</v>
      </c>
      <c r="AU35" s="234">
        <f t="shared" si="90"/>
        <v>14172</v>
      </c>
      <c r="AV35" s="234">
        <f t="shared" si="57"/>
        <v>14172</v>
      </c>
      <c r="AX35" s="234">
        <f>AX19</f>
        <v>3543</v>
      </c>
      <c r="AY35" s="234">
        <f t="shared" si="92"/>
        <v>14172</v>
      </c>
      <c r="AZ35" s="234">
        <f t="shared" si="58"/>
        <v>14172</v>
      </c>
      <c r="BB35" s="234">
        <f>BB19</f>
        <v>4340</v>
      </c>
      <c r="BC35" s="234">
        <f t="shared" si="94"/>
        <v>17360</v>
      </c>
      <c r="BD35" s="234">
        <f t="shared" si="59"/>
        <v>17360</v>
      </c>
      <c r="BE35" s="31"/>
      <c r="BF35" s="234">
        <f>BF19</f>
        <v>3976</v>
      </c>
      <c r="BG35" s="234">
        <f t="shared" si="96"/>
        <v>15904</v>
      </c>
      <c r="BH35" s="234">
        <f t="shared" si="60"/>
        <v>15904</v>
      </c>
      <c r="BJ35" s="234">
        <f>BJ19</f>
        <v>0</v>
      </c>
      <c r="BK35" s="234">
        <f t="shared" si="98"/>
        <v>0</v>
      </c>
      <c r="BL35" s="234">
        <f t="shared" si="61"/>
        <v>0</v>
      </c>
      <c r="BN35" s="234">
        <f>BN19</f>
        <v>3764</v>
      </c>
      <c r="BO35" s="234">
        <f t="shared" si="100"/>
        <v>15056</v>
      </c>
      <c r="BP35" s="234">
        <f t="shared" si="62"/>
        <v>15056</v>
      </c>
      <c r="BR35" s="234">
        <f>BR19</f>
        <v>4428</v>
      </c>
      <c r="BS35" s="234">
        <f t="shared" si="102"/>
        <v>17712</v>
      </c>
      <c r="BT35" s="234">
        <f t="shared" si="63"/>
        <v>17712</v>
      </c>
      <c r="BV35" s="234">
        <f>BV19</f>
        <v>3543</v>
      </c>
      <c r="BW35" s="234">
        <f t="shared" si="104"/>
        <v>14172</v>
      </c>
      <c r="BX35" s="234">
        <f t="shared" si="64"/>
        <v>14172</v>
      </c>
      <c r="BZ35" s="234">
        <f>BZ19</f>
        <v>3277</v>
      </c>
      <c r="CA35" s="234">
        <f t="shared" si="106"/>
        <v>13108</v>
      </c>
      <c r="CB35" s="234">
        <f t="shared" si="65"/>
        <v>13108</v>
      </c>
      <c r="CD35" s="234">
        <f>CD19</f>
        <v>1</v>
      </c>
      <c r="CE35" s="234">
        <f t="shared" si="108"/>
        <v>4</v>
      </c>
      <c r="CF35" s="234">
        <f t="shared" si="66"/>
        <v>4</v>
      </c>
      <c r="CH35" s="234">
        <f>CH19</f>
        <v>3322</v>
      </c>
      <c r="CI35" s="234">
        <f t="shared" si="110"/>
        <v>13288</v>
      </c>
      <c r="CJ35" s="234">
        <f t="shared" si="67"/>
        <v>13288</v>
      </c>
      <c r="CL35" s="234">
        <f>CL19</f>
        <v>3764</v>
      </c>
      <c r="CM35" s="234">
        <f t="shared" si="112"/>
        <v>15056</v>
      </c>
      <c r="CN35" s="234">
        <f t="shared" si="68"/>
        <v>15056</v>
      </c>
      <c r="CP35" s="234">
        <f t="shared" ref="CP35:CP38" si="114">AVERAGE(J35,N35,R35,Z35,AH35,AL35,AP35,AT35,AX35,BN35,BV35,BZ35,CH35,CL35)</f>
        <v>3283.1428571428573</v>
      </c>
      <c r="CR35" s="234">
        <f t="shared" si="113"/>
        <v>3389.5166857142858</v>
      </c>
    </row>
    <row r="36" spans="1:96" ht="47.25">
      <c r="A36" s="285">
        <v>13</v>
      </c>
      <c r="B36" s="298" t="s">
        <v>152</v>
      </c>
      <c r="C36" s="287" t="s">
        <v>150</v>
      </c>
      <c r="D36" s="288">
        <v>20</v>
      </c>
      <c r="E36" s="233"/>
      <c r="F36" s="234">
        <f>F20</f>
        <v>3190</v>
      </c>
      <c r="G36" s="234">
        <f t="shared" si="70"/>
        <v>12760</v>
      </c>
      <c r="H36" s="234">
        <f t="shared" si="47"/>
        <v>12760</v>
      </c>
      <c r="I36" s="31"/>
      <c r="J36" s="234">
        <f>J20</f>
        <v>2967</v>
      </c>
      <c r="K36" s="234">
        <f t="shared" si="72"/>
        <v>11868</v>
      </c>
      <c r="L36" s="234">
        <f t="shared" si="48"/>
        <v>11868</v>
      </c>
      <c r="N36" s="234">
        <f>N20</f>
        <v>2948</v>
      </c>
      <c r="O36" s="234">
        <f t="shared" si="74"/>
        <v>11792</v>
      </c>
      <c r="P36" s="234">
        <f t="shared" si="49"/>
        <v>11792</v>
      </c>
      <c r="R36" s="234">
        <f>R20</f>
        <v>2598</v>
      </c>
      <c r="S36" s="234">
        <f t="shared" si="76"/>
        <v>10392</v>
      </c>
      <c r="T36" s="234">
        <f t="shared" si="50"/>
        <v>10392</v>
      </c>
      <c r="V36" s="234">
        <f>V20</f>
        <v>371.21200000000005</v>
      </c>
      <c r="W36" s="234">
        <f t="shared" si="78"/>
        <v>1484.8480000000002</v>
      </c>
      <c r="X36" s="234">
        <f t="shared" si="51"/>
        <v>1484.8480000000002</v>
      </c>
      <c r="Z36" s="234">
        <f>Z20</f>
        <v>2598</v>
      </c>
      <c r="AA36" s="234">
        <f t="shared" si="80"/>
        <v>10392</v>
      </c>
      <c r="AB36" s="234">
        <f t="shared" si="52"/>
        <v>10392</v>
      </c>
      <c r="AD36" s="234">
        <f>AD20</f>
        <v>1</v>
      </c>
      <c r="AE36" s="234">
        <f t="shared" si="82"/>
        <v>4</v>
      </c>
      <c r="AF36" s="234">
        <f t="shared" si="53"/>
        <v>4</v>
      </c>
      <c r="AH36" s="234">
        <f>AH20</f>
        <v>1855</v>
      </c>
      <c r="AI36" s="234">
        <f t="shared" si="84"/>
        <v>7420</v>
      </c>
      <c r="AJ36" s="234">
        <f t="shared" si="54"/>
        <v>7420</v>
      </c>
      <c r="AL36" s="234">
        <f>AL20</f>
        <v>2967</v>
      </c>
      <c r="AM36" s="234">
        <f t="shared" si="86"/>
        <v>11868</v>
      </c>
      <c r="AN36" s="234">
        <f t="shared" si="55"/>
        <v>11868</v>
      </c>
      <c r="AP36" s="234">
        <f>AP20</f>
        <v>1855</v>
      </c>
      <c r="AQ36" s="234">
        <f t="shared" si="88"/>
        <v>7420</v>
      </c>
      <c r="AR36" s="234">
        <f t="shared" si="56"/>
        <v>7420</v>
      </c>
      <c r="AT36" s="234">
        <f>AT20</f>
        <v>2967</v>
      </c>
      <c r="AU36" s="234">
        <f t="shared" si="90"/>
        <v>11868</v>
      </c>
      <c r="AV36" s="234">
        <f t="shared" si="57"/>
        <v>11868</v>
      </c>
      <c r="AX36" s="234">
        <f>AX20</f>
        <v>2967</v>
      </c>
      <c r="AY36" s="234">
        <f t="shared" si="92"/>
        <v>11868</v>
      </c>
      <c r="AZ36" s="234">
        <f t="shared" si="58"/>
        <v>11868</v>
      </c>
      <c r="BB36" s="234">
        <f>BB20</f>
        <v>3636</v>
      </c>
      <c r="BC36" s="234">
        <f t="shared" si="94"/>
        <v>14544</v>
      </c>
      <c r="BD36" s="234">
        <f t="shared" si="59"/>
        <v>14544</v>
      </c>
      <c r="BE36" s="31"/>
      <c r="BF36" s="234">
        <f>BF20</f>
        <v>3330</v>
      </c>
      <c r="BG36" s="234">
        <f t="shared" si="96"/>
        <v>13320</v>
      </c>
      <c r="BH36" s="234">
        <f t="shared" si="60"/>
        <v>13320</v>
      </c>
      <c r="BJ36" s="234">
        <f>BJ20</f>
        <v>0</v>
      </c>
      <c r="BK36" s="234">
        <f t="shared" si="98"/>
        <v>0</v>
      </c>
      <c r="BL36" s="234">
        <f t="shared" si="61"/>
        <v>0</v>
      </c>
      <c r="BN36" s="234">
        <f>BN20</f>
        <v>3154</v>
      </c>
      <c r="BO36" s="234">
        <f t="shared" si="100"/>
        <v>12616</v>
      </c>
      <c r="BP36" s="234">
        <f t="shared" si="62"/>
        <v>12616</v>
      </c>
      <c r="BR36" s="234">
        <f>BR20</f>
        <v>3710</v>
      </c>
      <c r="BS36" s="234">
        <f t="shared" si="102"/>
        <v>14840</v>
      </c>
      <c r="BT36" s="234">
        <f t="shared" si="63"/>
        <v>14840</v>
      </c>
      <c r="BV36" s="234">
        <f>BV20</f>
        <v>2967</v>
      </c>
      <c r="BW36" s="234">
        <f t="shared" si="104"/>
        <v>11868</v>
      </c>
      <c r="BX36" s="234">
        <f t="shared" si="64"/>
        <v>11868</v>
      </c>
      <c r="BZ36" s="234">
        <f>BZ20</f>
        <v>2745</v>
      </c>
      <c r="CA36" s="234">
        <f t="shared" si="106"/>
        <v>10980</v>
      </c>
      <c r="CB36" s="234">
        <f t="shared" si="65"/>
        <v>10980</v>
      </c>
      <c r="CD36" s="234">
        <f>CD20</f>
        <v>1</v>
      </c>
      <c r="CE36" s="234">
        <f t="shared" si="108"/>
        <v>4</v>
      </c>
      <c r="CF36" s="234">
        <f t="shared" si="66"/>
        <v>4</v>
      </c>
      <c r="CH36" s="234">
        <f>CH20</f>
        <v>2783</v>
      </c>
      <c r="CI36" s="234">
        <f t="shared" si="110"/>
        <v>11132</v>
      </c>
      <c r="CJ36" s="234">
        <f t="shared" si="67"/>
        <v>11132</v>
      </c>
      <c r="CL36" s="234">
        <f>CL20</f>
        <v>3154</v>
      </c>
      <c r="CM36" s="234">
        <f t="shared" si="112"/>
        <v>12616</v>
      </c>
      <c r="CN36" s="234">
        <f t="shared" si="68"/>
        <v>12616</v>
      </c>
      <c r="CP36" s="234">
        <f t="shared" si="114"/>
        <v>2751.7857142857142</v>
      </c>
      <c r="CR36" s="234">
        <f t="shared" si="113"/>
        <v>2840.9435714285714</v>
      </c>
    </row>
    <row r="37" spans="1:96" ht="94.5">
      <c r="A37" s="285">
        <v>14</v>
      </c>
      <c r="B37" s="287" t="s">
        <v>213</v>
      </c>
      <c r="C37" s="287" t="s">
        <v>150</v>
      </c>
      <c r="D37" s="300">
        <v>9</v>
      </c>
      <c r="E37" s="11"/>
      <c r="F37" s="234">
        <v>10834</v>
      </c>
      <c r="G37" s="234">
        <f t="shared" si="70"/>
        <v>43336</v>
      </c>
      <c r="H37" s="234">
        <f t="shared" si="47"/>
        <v>43336</v>
      </c>
      <c r="I37" s="31"/>
      <c r="J37" s="234">
        <v>10078</v>
      </c>
      <c r="K37" s="234">
        <f t="shared" si="72"/>
        <v>40312</v>
      </c>
      <c r="L37" s="234">
        <f t="shared" si="48"/>
        <v>40312</v>
      </c>
      <c r="N37" s="234">
        <v>10045</v>
      </c>
      <c r="O37" s="234">
        <f t="shared" si="74"/>
        <v>40180</v>
      </c>
      <c r="P37" s="234">
        <f t="shared" si="49"/>
        <v>40180</v>
      </c>
      <c r="R37" s="234">
        <v>8819</v>
      </c>
      <c r="S37" s="234">
        <f t="shared" si="76"/>
        <v>35276</v>
      </c>
      <c r="T37" s="234">
        <f t="shared" si="50"/>
        <v>35276</v>
      </c>
      <c r="V37" s="234">
        <v>1259.9372000000001</v>
      </c>
      <c r="W37" s="234">
        <f t="shared" si="78"/>
        <v>5039.7488000000003</v>
      </c>
      <c r="X37" s="234">
        <f t="shared" si="51"/>
        <v>5039.7488000000003</v>
      </c>
      <c r="Z37" s="234">
        <v>8819</v>
      </c>
      <c r="AA37" s="234">
        <f t="shared" si="80"/>
        <v>35276</v>
      </c>
      <c r="AB37" s="234">
        <f t="shared" si="52"/>
        <v>35276</v>
      </c>
      <c r="AD37" s="234">
        <v>1</v>
      </c>
      <c r="AE37" s="234">
        <f t="shared" si="82"/>
        <v>4</v>
      </c>
      <c r="AF37" s="234">
        <f t="shared" si="53"/>
        <v>4</v>
      </c>
      <c r="AH37" s="234">
        <v>6298</v>
      </c>
      <c r="AI37" s="234">
        <f t="shared" si="84"/>
        <v>25192</v>
      </c>
      <c r="AJ37" s="234">
        <f t="shared" si="54"/>
        <v>25192</v>
      </c>
      <c r="AL37" s="234">
        <v>10078</v>
      </c>
      <c r="AM37" s="234">
        <f t="shared" si="86"/>
        <v>40312</v>
      </c>
      <c r="AN37" s="234">
        <f t="shared" si="55"/>
        <v>40312</v>
      </c>
      <c r="AP37" s="234">
        <v>6298</v>
      </c>
      <c r="AQ37" s="234">
        <f t="shared" si="88"/>
        <v>25192</v>
      </c>
      <c r="AR37" s="234">
        <f t="shared" si="56"/>
        <v>25192</v>
      </c>
      <c r="AT37" s="234">
        <v>10078</v>
      </c>
      <c r="AU37" s="234">
        <f t="shared" si="90"/>
        <v>40312</v>
      </c>
      <c r="AV37" s="234">
        <f t="shared" si="57"/>
        <v>40312</v>
      </c>
      <c r="AX37" s="234">
        <v>10078</v>
      </c>
      <c r="AY37" s="234">
        <f t="shared" si="92"/>
        <v>40312</v>
      </c>
      <c r="AZ37" s="234">
        <f t="shared" si="58"/>
        <v>40312</v>
      </c>
      <c r="BB37" s="234">
        <v>12345</v>
      </c>
      <c r="BC37" s="234">
        <f t="shared" si="94"/>
        <v>49380</v>
      </c>
      <c r="BD37" s="234">
        <f t="shared" si="59"/>
        <v>49380</v>
      </c>
      <c r="BE37" s="31"/>
      <c r="BF37" s="234">
        <v>11308</v>
      </c>
      <c r="BG37" s="234">
        <f t="shared" si="96"/>
        <v>45232</v>
      </c>
      <c r="BH37" s="234">
        <f t="shared" si="60"/>
        <v>45232</v>
      </c>
      <c r="BJ37" s="234">
        <v>0</v>
      </c>
      <c r="BK37" s="234">
        <f t="shared" si="98"/>
        <v>0</v>
      </c>
      <c r="BL37" s="234">
        <f t="shared" si="61"/>
        <v>0</v>
      </c>
      <c r="BN37" s="234">
        <v>10708</v>
      </c>
      <c r="BO37" s="234">
        <f t="shared" si="100"/>
        <v>42832</v>
      </c>
      <c r="BP37" s="234">
        <f t="shared" si="62"/>
        <v>42832</v>
      </c>
      <c r="BR37" s="234">
        <v>12597</v>
      </c>
      <c r="BS37" s="234">
        <f t="shared" si="102"/>
        <v>50388</v>
      </c>
      <c r="BT37" s="234">
        <f t="shared" si="63"/>
        <v>50388</v>
      </c>
      <c r="BV37" s="234">
        <v>10078</v>
      </c>
      <c r="BW37" s="234">
        <f t="shared" si="104"/>
        <v>40312</v>
      </c>
      <c r="BX37" s="234">
        <f t="shared" si="64"/>
        <v>40312</v>
      </c>
      <c r="BZ37" s="234">
        <v>9322</v>
      </c>
      <c r="CA37" s="234">
        <f t="shared" si="106"/>
        <v>37288</v>
      </c>
      <c r="CB37" s="234">
        <f t="shared" si="65"/>
        <v>37288</v>
      </c>
      <c r="CD37" s="234">
        <v>1</v>
      </c>
      <c r="CE37" s="234">
        <f t="shared" si="108"/>
        <v>4</v>
      </c>
      <c r="CF37" s="234">
        <f t="shared" si="66"/>
        <v>4</v>
      </c>
      <c r="CH37" s="234">
        <v>9448</v>
      </c>
      <c r="CI37" s="234">
        <f t="shared" si="110"/>
        <v>37792</v>
      </c>
      <c r="CJ37" s="234">
        <f t="shared" si="67"/>
        <v>37792</v>
      </c>
      <c r="CL37" s="234">
        <v>10708</v>
      </c>
      <c r="CM37" s="234">
        <f t="shared" si="112"/>
        <v>42832</v>
      </c>
      <c r="CN37" s="234">
        <f t="shared" si="68"/>
        <v>42832</v>
      </c>
      <c r="CP37" s="234">
        <f t="shared" si="114"/>
        <v>9346.7857142857138</v>
      </c>
      <c r="CR37" s="234">
        <f t="shared" si="113"/>
        <v>9649.62157142857</v>
      </c>
    </row>
    <row r="38" spans="1:96" ht="96.75" customHeight="1">
      <c r="A38" s="285">
        <v>15</v>
      </c>
      <c r="B38" s="299" t="s">
        <v>214</v>
      </c>
      <c r="C38" s="287" t="s">
        <v>150</v>
      </c>
      <c r="D38" s="288">
        <v>21</v>
      </c>
      <c r="E38" s="233"/>
      <c r="F38" s="234">
        <f>F21</f>
        <v>11624</v>
      </c>
      <c r="G38" s="234">
        <f t="shared" si="70"/>
        <v>46496</v>
      </c>
      <c r="H38" s="234">
        <f t="shared" si="47"/>
        <v>46496</v>
      </c>
      <c r="I38" s="31"/>
      <c r="J38" s="234">
        <f>J21</f>
        <v>10812</v>
      </c>
      <c r="K38" s="234">
        <f t="shared" si="72"/>
        <v>43248</v>
      </c>
      <c r="L38" s="234">
        <f t="shared" si="48"/>
        <v>43248</v>
      </c>
      <c r="N38" s="234">
        <f>N21</f>
        <v>10809</v>
      </c>
      <c r="O38" s="234">
        <f t="shared" si="74"/>
        <v>43236</v>
      </c>
      <c r="P38" s="234">
        <f t="shared" si="49"/>
        <v>43236</v>
      </c>
      <c r="R38" s="234">
        <f>R21</f>
        <v>9461</v>
      </c>
      <c r="S38" s="234">
        <f t="shared" si="76"/>
        <v>37844</v>
      </c>
      <c r="T38" s="234">
        <f t="shared" si="50"/>
        <v>37844</v>
      </c>
      <c r="V38" s="234">
        <f>V21</f>
        <v>1351.6484</v>
      </c>
      <c r="W38" s="234">
        <f t="shared" si="78"/>
        <v>5406.5936000000002</v>
      </c>
      <c r="X38" s="234">
        <f t="shared" si="51"/>
        <v>5406.5936000000002</v>
      </c>
      <c r="Z38" s="234">
        <f>Z21</f>
        <v>9461</v>
      </c>
      <c r="AA38" s="234">
        <f t="shared" si="80"/>
        <v>37844</v>
      </c>
      <c r="AB38" s="234">
        <f t="shared" si="52"/>
        <v>37844</v>
      </c>
      <c r="AD38" s="234">
        <f>AD21</f>
        <v>1</v>
      </c>
      <c r="AE38" s="234">
        <f t="shared" si="82"/>
        <v>4</v>
      </c>
      <c r="AF38" s="234">
        <f t="shared" si="53"/>
        <v>4</v>
      </c>
      <c r="AH38" s="234">
        <f>AH21</f>
        <v>6758</v>
      </c>
      <c r="AI38" s="234">
        <f t="shared" si="84"/>
        <v>27032</v>
      </c>
      <c r="AJ38" s="234">
        <f t="shared" si="54"/>
        <v>27032</v>
      </c>
      <c r="AL38" s="234">
        <f>AL21</f>
        <v>10812</v>
      </c>
      <c r="AM38" s="234">
        <f t="shared" si="86"/>
        <v>43248</v>
      </c>
      <c r="AN38" s="234">
        <f t="shared" si="55"/>
        <v>43248</v>
      </c>
      <c r="AP38" s="234">
        <f>AP21</f>
        <v>6758</v>
      </c>
      <c r="AQ38" s="234">
        <f t="shared" si="88"/>
        <v>27032</v>
      </c>
      <c r="AR38" s="234">
        <f t="shared" si="56"/>
        <v>27032</v>
      </c>
      <c r="AT38" s="234">
        <f>AT21</f>
        <v>10812</v>
      </c>
      <c r="AU38" s="234">
        <f t="shared" si="90"/>
        <v>43248</v>
      </c>
      <c r="AV38" s="234">
        <f t="shared" si="57"/>
        <v>43248</v>
      </c>
      <c r="AX38" s="234">
        <f>AX21</f>
        <v>10812</v>
      </c>
      <c r="AY38" s="234">
        <f t="shared" si="92"/>
        <v>43248</v>
      </c>
      <c r="AZ38" s="234">
        <f t="shared" si="58"/>
        <v>43248</v>
      </c>
      <c r="BB38" s="234">
        <f>BB21</f>
        <v>13245</v>
      </c>
      <c r="BC38" s="234">
        <f t="shared" si="94"/>
        <v>52980</v>
      </c>
      <c r="BD38" s="234">
        <f t="shared" si="59"/>
        <v>52980</v>
      </c>
      <c r="BE38" s="31"/>
      <c r="BF38" s="234">
        <f>BF21</f>
        <v>12133</v>
      </c>
      <c r="BG38" s="234">
        <f t="shared" si="96"/>
        <v>48532</v>
      </c>
      <c r="BH38" s="234">
        <f t="shared" si="60"/>
        <v>48532</v>
      </c>
      <c r="BJ38" s="234">
        <f>BJ21</f>
        <v>0</v>
      </c>
      <c r="BK38" s="234">
        <f t="shared" si="98"/>
        <v>0</v>
      </c>
      <c r="BL38" s="234">
        <f t="shared" si="61"/>
        <v>0</v>
      </c>
      <c r="BN38" s="234">
        <f>BN21</f>
        <v>11488</v>
      </c>
      <c r="BO38" s="234">
        <f t="shared" si="100"/>
        <v>45952</v>
      </c>
      <c r="BP38" s="234">
        <f t="shared" si="62"/>
        <v>45952</v>
      </c>
      <c r="BR38" s="234">
        <f>BR21</f>
        <v>13516</v>
      </c>
      <c r="BS38" s="234">
        <f t="shared" si="102"/>
        <v>54064</v>
      </c>
      <c r="BT38" s="234">
        <f t="shared" si="63"/>
        <v>54064</v>
      </c>
      <c r="BV38" s="234">
        <f>BV21</f>
        <v>10812</v>
      </c>
      <c r="BW38" s="234">
        <f t="shared" si="104"/>
        <v>43248</v>
      </c>
      <c r="BX38" s="234">
        <f t="shared" si="64"/>
        <v>43248</v>
      </c>
      <c r="BZ38" s="234">
        <f>BZ21</f>
        <v>10001</v>
      </c>
      <c r="CA38" s="234">
        <f t="shared" si="106"/>
        <v>40004</v>
      </c>
      <c r="CB38" s="234">
        <f t="shared" si="65"/>
        <v>40004</v>
      </c>
      <c r="CD38" s="234">
        <f>CD21</f>
        <v>1</v>
      </c>
      <c r="CE38" s="234">
        <f t="shared" si="108"/>
        <v>4</v>
      </c>
      <c r="CF38" s="234">
        <f t="shared" si="66"/>
        <v>4</v>
      </c>
      <c r="CH38" s="234">
        <f>CH21</f>
        <v>10136</v>
      </c>
      <c r="CI38" s="234">
        <f t="shared" si="110"/>
        <v>40544</v>
      </c>
      <c r="CJ38" s="234">
        <f t="shared" si="67"/>
        <v>40544</v>
      </c>
      <c r="CL38" s="234">
        <f>CL21</f>
        <v>11488</v>
      </c>
      <c r="CM38" s="234">
        <f t="shared" si="112"/>
        <v>45952</v>
      </c>
      <c r="CN38" s="234">
        <f t="shared" si="68"/>
        <v>45952</v>
      </c>
      <c r="CP38" s="234">
        <f t="shared" si="114"/>
        <v>10030</v>
      </c>
      <c r="CR38" s="234">
        <f t="shared" si="113"/>
        <v>10354.972</v>
      </c>
    </row>
    <row r="39" spans="1:96" ht="27" customHeight="1">
      <c r="A39" s="465" t="s">
        <v>215</v>
      </c>
      <c r="B39" s="465"/>
      <c r="C39" s="465"/>
      <c r="D39" s="301">
        <f>SUM(D24:D38)</f>
        <v>323</v>
      </c>
      <c r="E39" s="11"/>
      <c r="F39" s="25"/>
      <c r="G39" s="25"/>
      <c r="H39" s="302">
        <f>ROUND(SUM(H24:H38),2)</f>
        <v>797376</v>
      </c>
      <c r="I39" s="31"/>
      <c r="J39" s="25"/>
      <c r="K39" s="25"/>
      <c r="L39" s="302">
        <f>ROUND(SUM(L24:L38),2)</f>
        <v>741740</v>
      </c>
      <c r="N39" s="25"/>
      <c r="O39" s="25"/>
      <c r="P39" s="302">
        <f>ROUND(SUM(P24:P38),2)</f>
        <v>741560</v>
      </c>
      <c r="R39" s="25"/>
      <c r="S39" s="25"/>
      <c r="T39" s="302">
        <f>ROUND(SUM(T24:T38),2)</f>
        <v>649032</v>
      </c>
      <c r="V39" s="25"/>
      <c r="W39" s="25"/>
      <c r="X39" s="302">
        <f>ROUND(SUM(X24:X38),2)</f>
        <v>92724.39</v>
      </c>
      <c r="Z39" s="25"/>
      <c r="AA39" s="25"/>
      <c r="AB39" s="302">
        <f>ROUND(SUM(AB24:AB38),2)</f>
        <v>649032</v>
      </c>
      <c r="AD39" s="25"/>
      <c r="AE39" s="25"/>
      <c r="AF39" s="302">
        <f>ROUND(SUM(AF24:AF38),2)</f>
        <v>60</v>
      </c>
      <c r="AH39" s="25"/>
      <c r="AI39" s="25"/>
      <c r="AJ39" s="302">
        <f>ROUND(SUM(AJ24:AJ38),2)</f>
        <v>463604</v>
      </c>
      <c r="AL39" s="25"/>
      <c r="AM39" s="25"/>
      <c r="AN39" s="302">
        <f>ROUND(SUM(AN24:AN38),2)</f>
        <v>741740</v>
      </c>
      <c r="AP39" s="25"/>
      <c r="AQ39" s="25"/>
      <c r="AR39" s="302">
        <f>ROUND(SUM(AR24:AR38),2)</f>
        <v>463604</v>
      </c>
      <c r="AT39" s="25"/>
      <c r="AU39" s="25"/>
      <c r="AV39" s="302">
        <f>ROUND(SUM(AV24:AV38),2)</f>
        <v>741740</v>
      </c>
      <c r="AX39" s="25"/>
      <c r="AY39" s="25"/>
      <c r="AZ39" s="302">
        <f>ROUND(SUM(AZ24:AZ38),2)</f>
        <v>741740</v>
      </c>
      <c r="BB39" s="25"/>
      <c r="BC39" s="25"/>
      <c r="BD39" s="302">
        <f>ROUND(SUM(BD24:BD38),2)</f>
        <v>908644</v>
      </c>
      <c r="BE39" s="31"/>
      <c r="BF39" s="25"/>
      <c r="BG39" s="25"/>
      <c r="BH39" s="302">
        <f>ROUND(SUM(BH24:BH38),2)</f>
        <v>832343.92</v>
      </c>
      <c r="BJ39" s="25"/>
      <c r="BK39" s="25"/>
      <c r="BL39" s="302">
        <f>ROUND(SUM(BL24:BL38),2)</f>
        <v>0</v>
      </c>
      <c r="BN39" s="25"/>
      <c r="BO39" s="25"/>
      <c r="BP39" s="302">
        <f>ROUND(SUM(BP24:BP38),2)</f>
        <v>788104</v>
      </c>
      <c r="BR39" s="25"/>
      <c r="BS39" s="25"/>
      <c r="BT39" s="302">
        <f>ROUND(SUM(BT24:BT38),2)</f>
        <v>927172</v>
      </c>
      <c r="BV39" s="25"/>
      <c r="BW39" s="25"/>
      <c r="BX39" s="302">
        <f>ROUND(SUM(BX24:BX38),2)</f>
        <v>741740</v>
      </c>
      <c r="BZ39" s="25"/>
      <c r="CA39" s="25"/>
      <c r="CB39" s="302">
        <f>ROUND(SUM(CB24:CB38),2)</f>
        <v>686112</v>
      </c>
      <c r="CD39" s="25"/>
      <c r="CE39" s="25"/>
      <c r="CF39" s="302">
        <f>ROUND(SUM(CF24:CF38),2)</f>
        <v>60</v>
      </c>
      <c r="CH39" s="25"/>
      <c r="CI39" s="25"/>
      <c r="CJ39" s="302">
        <f>ROUND(SUM(CJ24:CJ38),2)</f>
        <v>695392</v>
      </c>
      <c r="CL39" s="25"/>
      <c r="CM39" s="25"/>
      <c r="CN39" s="302">
        <f>ROUND(SUM(CN24:CN38),2)</f>
        <v>788104</v>
      </c>
      <c r="CP39" s="309">
        <f>SUM(CP24:CP38)</f>
        <v>172022.21428571429</v>
      </c>
      <c r="CR39" s="309">
        <f>SUM(CR24:CR38)</f>
        <v>177595.73402857143</v>
      </c>
    </row>
    <row r="40" spans="1:96" ht="18.75" thickBot="1">
      <c r="A40" s="26"/>
      <c r="B40" s="149"/>
      <c r="C40" s="149"/>
      <c r="D40" s="26"/>
      <c r="E40" s="11"/>
      <c r="F40" s="25"/>
      <c r="G40" s="25"/>
      <c r="H40" s="25"/>
      <c r="I40" s="31"/>
      <c r="J40" s="25"/>
      <c r="K40" s="25"/>
      <c r="L40" s="25"/>
      <c r="N40" s="25"/>
      <c r="O40" s="25"/>
      <c r="P40" s="25"/>
      <c r="R40" s="25"/>
      <c r="S40" s="25"/>
      <c r="T40" s="25"/>
      <c r="V40" s="25"/>
      <c r="W40" s="25"/>
      <c r="X40" s="25"/>
      <c r="Z40" s="25"/>
      <c r="AA40" s="25"/>
      <c r="AB40" s="25"/>
      <c r="AD40" s="25"/>
      <c r="AE40" s="25"/>
      <c r="AF40" s="25"/>
      <c r="AH40" s="25"/>
      <c r="AI40" s="25"/>
      <c r="AJ40" s="25"/>
      <c r="AL40" s="25"/>
      <c r="AM40" s="25"/>
      <c r="AN40" s="25"/>
      <c r="AP40" s="25"/>
      <c r="AQ40" s="25"/>
      <c r="AR40" s="25"/>
      <c r="AT40" s="25"/>
      <c r="AU40" s="25"/>
      <c r="AV40" s="25"/>
      <c r="AX40" s="25"/>
      <c r="AY40" s="25"/>
      <c r="AZ40" s="25"/>
      <c r="BB40" s="25"/>
      <c r="BC40" s="25"/>
      <c r="BD40" s="25"/>
      <c r="BE40" s="31"/>
      <c r="BF40" s="25"/>
      <c r="BG40" s="25"/>
      <c r="BH40" s="25"/>
      <c r="BJ40" s="25"/>
      <c r="BK40" s="25"/>
      <c r="BL40" s="25"/>
      <c r="BN40" s="25"/>
      <c r="BO40" s="25"/>
      <c r="BP40" s="25"/>
      <c r="BR40" s="25"/>
      <c r="BS40" s="25"/>
      <c r="BT40" s="25"/>
      <c r="BV40" s="25"/>
      <c r="BW40" s="25"/>
      <c r="BX40" s="25"/>
      <c r="BZ40" s="25"/>
      <c r="CA40" s="25"/>
      <c r="CB40" s="25"/>
      <c r="CD40" s="25"/>
      <c r="CE40" s="25"/>
      <c r="CF40" s="25"/>
      <c r="CH40" s="25"/>
      <c r="CI40" s="25"/>
      <c r="CJ40" s="25"/>
      <c r="CL40" s="25"/>
      <c r="CM40" s="25"/>
      <c r="CN40" s="25"/>
    </row>
    <row r="41" spans="1:96" ht="29.25" customHeight="1" thickBot="1">
      <c r="A41" s="466" t="s">
        <v>156</v>
      </c>
      <c r="B41" s="466"/>
      <c r="C41" s="466"/>
      <c r="D41" s="301">
        <f>D22+D39</f>
        <v>1072</v>
      </c>
      <c r="E41" s="32"/>
      <c r="F41" s="25"/>
      <c r="G41" s="25"/>
      <c r="H41" s="230">
        <f>ROUND(H22+H39,2)</f>
        <v>7513580</v>
      </c>
      <c r="I41" s="157"/>
      <c r="J41" s="25"/>
      <c r="K41" s="25"/>
      <c r="L41" s="230">
        <f>ROUND(L22+L39,2)</f>
        <v>6989344</v>
      </c>
      <c r="N41" s="25"/>
      <c r="O41" s="25"/>
      <c r="P41" s="230">
        <f>ROUND(P22+P39,2)</f>
        <v>6991540</v>
      </c>
      <c r="R41" s="25"/>
      <c r="S41" s="25"/>
      <c r="T41" s="230">
        <f>ROUND(T22+T39,2)</f>
        <v>6115768</v>
      </c>
      <c r="V41" s="25"/>
      <c r="W41" s="25"/>
      <c r="X41" s="230">
        <f>ROUND(X22+X39,2)</f>
        <v>873745.7</v>
      </c>
      <c r="Z41" s="25"/>
      <c r="AA41" s="25"/>
      <c r="AB41" s="230">
        <f>ROUND(AB22+AB39,2)</f>
        <v>6115768</v>
      </c>
      <c r="AD41" s="25"/>
      <c r="AE41" s="25"/>
      <c r="AF41" s="230">
        <f>ROUND(AF22+AF39,2)</f>
        <v>588</v>
      </c>
      <c r="AH41" s="25"/>
      <c r="AI41" s="25"/>
      <c r="AJ41" s="230">
        <f>ROUND(AJ22+AJ39,2)</f>
        <v>4368516</v>
      </c>
      <c r="AL41" s="25"/>
      <c r="AM41" s="25"/>
      <c r="AN41" s="230">
        <f>ROUND(AN22+AN39,2)</f>
        <v>6989344</v>
      </c>
      <c r="AP41" s="25"/>
      <c r="AQ41" s="25"/>
      <c r="AR41" s="230">
        <f>ROUND(AR22+AR39,2)</f>
        <v>4368516</v>
      </c>
      <c r="AT41" s="25"/>
      <c r="AU41" s="25"/>
      <c r="AV41" s="230">
        <f>ROUND(AV22+AV39,2)</f>
        <v>6989344</v>
      </c>
      <c r="AX41" s="25"/>
      <c r="AY41" s="25"/>
      <c r="AZ41" s="230">
        <f>ROUND(AZ22+AZ39,2)</f>
        <v>6989344</v>
      </c>
      <c r="BB41" s="25"/>
      <c r="BC41" s="25"/>
      <c r="BD41" s="230">
        <f>ROUND(BD22+BD39,2)</f>
        <v>8562092</v>
      </c>
      <c r="BE41" s="157"/>
      <c r="BF41" s="25"/>
      <c r="BG41" s="25"/>
      <c r="BH41" s="230">
        <f>ROUND(BH22+BH39,2)</f>
        <v>7843127.9199999999</v>
      </c>
      <c r="BJ41" s="25"/>
      <c r="BK41" s="25"/>
      <c r="BL41" s="230">
        <f>ROUND(BL22+BL39,2)</f>
        <v>0</v>
      </c>
      <c r="BN41" s="25"/>
      <c r="BO41" s="25"/>
      <c r="BP41" s="230">
        <f>ROUND(BP22+BP39,2)</f>
        <v>7426208</v>
      </c>
      <c r="BR41" s="25"/>
      <c r="BS41" s="25"/>
      <c r="BT41" s="230">
        <f>ROUND(BT22+BT39,2)</f>
        <v>8736644</v>
      </c>
      <c r="BV41" s="25"/>
      <c r="BW41" s="25"/>
      <c r="BX41" s="230">
        <f>ROUND(BX22+BX39,2)</f>
        <v>6989344</v>
      </c>
      <c r="BZ41" s="25"/>
      <c r="CA41" s="25"/>
      <c r="CB41" s="230">
        <f>ROUND(CB22+CB39,2)</f>
        <v>6465160</v>
      </c>
      <c r="CD41" s="25"/>
      <c r="CE41" s="25"/>
      <c r="CF41" s="230">
        <f>ROUND(CF22+CF39,2)</f>
        <v>588</v>
      </c>
      <c r="CH41" s="25"/>
      <c r="CI41" s="25"/>
      <c r="CJ41" s="230">
        <f>ROUND(CJ22+CJ39,2)</f>
        <v>6552628</v>
      </c>
      <c r="CL41" s="25"/>
      <c r="CM41" s="25"/>
      <c r="CN41" s="230">
        <f>ROUND(CN22+CN39,2)</f>
        <v>7426208</v>
      </c>
      <c r="CP41" s="309">
        <f>CP22+CP39</f>
        <v>303749.14285714284</v>
      </c>
      <c r="CQ41" s="312">
        <f t="shared" ref="CQ41:CR41" si="115">CQ22+CQ39</f>
        <v>0</v>
      </c>
      <c r="CR41" s="309">
        <f t="shared" si="115"/>
        <v>313590.64748571429</v>
      </c>
    </row>
    <row r="42" spans="1:96">
      <c r="A42" s="16"/>
      <c r="B42" s="33"/>
      <c r="C42" s="17"/>
      <c r="D42" s="17"/>
      <c r="E42" s="34"/>
      <c r="F42" s="35"/>
      <c r="G42" s="35"/>
      <c r="H42" s="35"/>
      <c r="I42" s="158"/>
      <c r="J42" s="158"/>
      <c r="K42" s="9"/>
    </row>
    <row r="43" spans="1:96">
      <c r="A43" s="16"/>
      <c r="B43" s="36"/>
      <c r="C43" s="18"/>
      <c r="D43" s="18"/>
      <c r="E43" s="37"/>
      <c r="F43" s="38"/>
      <c r="G43" s="38"/>
      <c r="H43" s="38"/>
      <c r="I43" s="21"/>
      <c r="J43" s="21"/>
      <c r="K43" s="9"/>
    </row>
    <row r="44" spans="1:96" s="46" customFormat="1" ht="17.25" customHeight="1">
      <c r="A44" s="53"/>
      <c r="B44" s="53" t="s">
        <v>275</v>
      </c>
      <c r="C44" s="231"/>
      <c r="D44" s="78"/>
      <c r="E44" s="78"/>
      <c r="F44" s="78"/>
      <c r="G44" s="78"/>
      <c r="I44" s="78"/>
    </row>
    <row r="45" spans="1:96" s="46" customFormat="1" ht="16.5">
      <c r="A45" s="173"/>
      <c r="B45" s="173" t="s">
        <v>276</v>
      </c>
      <c r="C45" s="232"/>
      <c r="D45" s="78"/>
      <c r="E45" s="78"/>
      <c r="F45" s="78"/>
      <c r="G45" s="78"/>
      <c r="I45" s="78"/>
    </row>
    <row r="46" spans="1:96" s="175" customFormat="1" ht="16.5">
      <c r="A46" s="173"/>
      <c r="B46" s="173" t="s">
        <v>235</v>
      </c>
    </row>
    <row r="47" spans="1:96" s="175" customFormat="1" ht="16.5">
      <c r="A47" s="173"/>
      <c r="B47" s="173" t="s">
        <v>236</v>
      </c>
    </row>
    <row r="48" spans="1:96" s="46" customFormat="1" ht="16.5"/>
    <row r="49" spans="1:11" s="46" customFormat="1" ht="16.5"/>
    <row r="50" spans="1:11" s="46" customFormat="1" ht="16.5"/>
    <row r="51" spans="1:11" s="46" customFormat="1" ht="16.5"/>
    <row r="52" spans="1:11" s="46" customFormat="1" ht="16.5"/>
    <row r="53" spans="1:11" s="46" customFormat="1" ht="16.5"/>
    <row r="54" spans="1:11" s="46" customFormat="1" ht="16.5"/>
    <row r="55" spans="1:11" s="46" customFormat="1" ht="16.5"/>
    <row r="56" spans="1:11">
      <c r="A56" s="16"/>
      <c r="B56" s="36"/>
      <c r="C56" s="18"/>
      <c r="D56" s="18"/>
      <c r="E56" s="37"/>
      <c r="F56" s="38"/>
      <c r="G56" s="38"/>
      <c r="H56" s="38"/>
      <c r="I56" s="21"/>
      <c r="J56" s="21"/>
      <c r="K56" s="9"/>
    </row>
    <row r="57" spans="1:11">
      <c r="A57" s="16"/>
      <c r="B57" s="36"/>
      <c r="C57" s="18"/>
      <c r="D57" s="18"/>
      <c r="E57" s="37"/>
      <c r="F57" s="38"/>
      <c r="G57" s="38"/>
      <c r="H57" s="38"/>
      <c r="I57" s="21"/>
      <c r="J57" s="21"/>
      <c r="K57" s="9"/>
    </row>
    <row r="58" spans="1:11">
      <c r="A58" s="16"/>
      <c r="B58" s="36"/>
      <c r="C58" s="18"/>
      <c r="D58" s="18"/>
      <c r="E58" s="37"/>
      <c r="F58" s="38"/>
      <c r="G58" s="38"/>
      <c r="H58" s="38"/>
      <c r="I58" s="21"/>
      <c r="J58" s="21"/>
      <c r="K58" s="9"/>
    </row>
    <row r="59" spans="1:11">
      <c r="A59" s="16"/>
      <c r="B59" s="36"/>
      <c r="C59" s="18"/>
      <c r="D59" s="18"/>
      <c r="E59" s="37"/>
      <c r="F59" s="38"/>
      <c r="G59" s="38"/>
      <c r="H59" s="38"/>
      <c r="I59" s="21"/>
      <c r="J59" s="21"/>
      <c r="K59" s="9"/>
    </row>
    <row r="60" spans="1:11">
      <c r="A60" s="16"/>
      <c r="B60" s="36"/>
      <c r="C60" s="18"/>
      <c r="D60" s="18"/>
      <c r="E60" s="37"/>
      <c r="F60" s="38"/>
      <c r="G60" s="38"/>
      <c r="H60" s="38"/>
      <c r="I60" s="21"/>
      <c r="J60" s="21"/>
      <c r="K60" s="9"/>
    </row>
    <row r="61" spans="1:11">
      <c r="A61" s="16"/>
      <c r="B61" s="36"/>
      <c r="C61" s="18"/>
      <c r="D61" s="18"/>
      <c r="E61" s="37"/>
      <c r="F61" s="38"/>
      <c r="G61" s="38"/>
      <c r="H61" s="38"/>
      <c r="I61" s="21"/>
      <c r="J61" s="21"/>
      <c r="K61" s="9"/>
    </row>
    <row r="62" spans="1:11">
      <c r="A62" s="16"/>
      <c r="B62" s="36"/>
      <c r="C62" s="18"/>
      <c r="D62" s="18"/>
      <c r="E62" s="37"/>
      <c r="F62" s="38"/>
      <c r="G62" s="38"/>
      <c r="H62" s="38"/>
      <c r="I62" s="21"/>
      <c r="J62" s="21"/>
      <c r="K62" s="9"/>
    </row>
    <row r="63" spans="1:11">
      <c r="A63" s="16"/>
      <c r="B63" s="36"/>
      <c r="C63" s="18"/>
      <c r="D63" s="18"/>
      <c r="E63" s="37"/>
      <c r="F63" s="38"/>
      <c r="G63" s="38"/>
      <c r="H63" s="38"/>
      <c r="I63" s="21"/>
      <c r="J63" s="21"/>
      <c r="K63" s="9"/>
    </row>
    <row r="64" spans="1:11">
      <c r="A64" s="16"/>
      <c r="B64" s="36"/>
      <c r="C64" s="18"/>
      <c r="D64" s="18"/>
      <c r="E64" s="37"/>
      <c r="F64" s="38"/>
      <c r="G64" s="38"/>
      <c r="H64" s="38"/>
      <c r="I64" s="21"/>
      <c r="J64" s="21"/>
      <c r="K64" s="9"/>
    </row>
    <row r="65" spans="1:11">
      <c r="A65" s="16"/>
      <c r="B65" s="36"/>
      <c r="C65" s="18"/>
      <c r="D65" s="18"/>
      <c r="E65" s="37"/>
      <c r="F65" s="38"/>
      <c r="G65" s="38"/>
      <c r="H65" s="38"/>
      <c r="I65" s="21"/>
      <c r="J65" s="21"/>
      <c r="K65" s="9"/>
    </row>
    <row r="66" spans="1:11">
      <c r="A66" s="16"/>
      <c r="B66" s="36"/>
      <c r="C66" s="18"/>
      <c r="D66" s="18"/>
      <c r="E66" s="37"/>
      <c r="F66" s="38"/>
      <c r="G66" s="38"/>
      <c r="H66" s="38"/>
      <c r="I66" s="21"/>
      <c r="J66" s="21"/>
      <c r="K66" s="9"/>
    </row>
    <row r="67" spans="1:11">
      <c r="A67" s="16"/>
      <c r="B67" s="36"/>
      <c r="C67" s="18"/>
      <c r="D67" s="18"/>
      <c r="E67" s="37"/>
      <c r="F67" s="38"/>
      <c r="G67" s="38"/>
      <c r="H67" s="38"/>
      <c r="I67" s="21"/>
      <c r="J67" s="21"/>
      <c r="K67" s="9"/>
    </row>
    <row r="68" spans="1:11">
      <c r="A68" s="16"/>
      <c r="B68" s="36"/>
      <c r="C68" s="18"/>
      <c r="D68" s="18"/>
      <c r="E68" s="37"/>
      <c r="F68" s="38"/>
      <c r="G68" s="38"/>
      <c r="H68" s="38"/>
      <c r="I68" s="21"/>
      <c r="J68" s="21"/>
      <c r="K68" s="9"/>
    </row>
    <row r="69" spans="1:11">
      <c r="A69" s="16"/>
      <c r="B69" s="36"/>
      <c r="C69" s="18"/>
      <c r="D69" s="18"/>
      <c r="E69" s="37"/>
      <c r="F69" s="38"/>
      <c r="G69" s="38"/>
      <c r="H69" s="38"/>
      <c r="I69" s="21"/>
      <c r="J69" s="21"/>
      <c r="K69" s="9"/>
    </row>
    <row r="70" spans="1:11">
      <c r="A70" s="16"/>
      <c r="B70" s="36"/>
      <c r="C70" s="18"/>
      <c r="D70" s="18"/>
      <c r="E70" s="37"/>
      <c r="F70" s="38"/>
      <c r="G70" s="38"/>
      <c r="H70" s="38"/>
      <c r="I70" s="21"/>
      <c r="J70" s="21"/>
      <c r="K70" s="9"/>
    </row>
    <row r="71" spans="1:11">
      <c r="A71" s="16"/>
      <c r="B71" s="36"/>
      <c r="C71" s="18"/>
      <c r="D71" s="18"/>
      <c r="E71" s="37"/>
      <c r="F71" s="38"/>
      <c r="G71" s="38"/>
      <c r="H71" s="38"/>
      <c r="I71" s="21"/>
      <c r="J71" s="21"/>
      <c r="K71" s="9"/>
    </row>
    <row r="72" spans="1:11">
      <c r="A72" s="16"/>
      <c r="B72" s="36"/>
      <c r="C72" s="18"/>
      <c r="D72" s="18"/>
      <c r="E72" s="37"/>
      <c r="F72" s="38"/>
      <c r="G72" s="38"/>
      <c r="H72" s="38"/>
      <c r="I72" s="21"/>
      <c r="J72" s="21"/>
      <c r="K72" s="9"/>
    </row>
    <row r="73" spans="1:11">
      <c r="A73" s="16"/>
      <c r="B73" s="36"/>
      <c r="C73" s="18"/>
      <c r="D73" s="18"/>
      <c r="E73" s="37"/>
      <c r="F73" s="38"/>
      <c r="G73" s="38"/>
      <c r="H73" s="38"/>
      <c r="I73" s="21"/>
      <c r="J73" s="21"/>
      <c r="K73" s="9"/>
    </row>
    <row r="74" spans="1:11">
      <c r="A74" s="16"/>
      <c r="B74" s="36"/>
      <c r="C74" s="18"/>
      <c r="D74" s="18"/>
      <c r="E74" s="37"/>
      <c r="F74" s="38"/>
      <c r="G74" s="38"/>
      <c r="H74" s="38"/>
      <c r="I74" s="21"/>
      <c r="J74" s="21"/>
      <c r="K74" s="9"/>
    </row>
    <row r="75" spans="1:11">
      <c r="A75" s="16"/>
      <c r="B75" s="36"/>
      <c r="C75" s="18"/>
      <c r="D75" s="18"/>
      <c r="E75" s="37"/>
      <c r="F75" s="38"/>
      <c r="G75" s="38"/>
      <c r="H75" s="38"/>
      <c r="I75" s="21"/>
      <c r="J75" s="21"/>
      <c r="K75" s="9"/>
    </row>
    <row r="76" spans="1:11">
      <c r="A76" s="16"/>
      <c r="B76" s="36"/>
      <c r="C76" s="18"/>
      <c r="D76" s="18"/>
      <c r="E76" s="37"/>
      <c r="F76" s="38"/>
      <c r="G76" s="38"/>
      <c r="H76" s="38"/>
      <c r="I76" s="21"/>
      <c r="J76" s="21"/>
      <c r="K76" s="9"/>
    </row>
    <row r="77" spans="1:11">
      <c r="A77" s="16"/>
      <c r="B77" s="36"/>
      <c r="C77" s="18"/>
      <c r="D77" s="18"/>
      <c r="E77" s="37"/>
      <c r="F77" s="38"/>
      <c r="G77" s="38"/>
      <c r="H77" s="38"/>
      <c r="I77" s="21"/>
      <c r="J77" s="21"/>
      <c r="K77" s="9"/>
    </row>
    <row r="78" spans="1:11">
      <c r="A78" s="16"/>
      <c r="B78" s="36"/>
      <c r="C78" s="18"/>
      <c r="D78" s="18"/>
      <c r="E78" s="37"/>
      <c r="F78" s="38"/>
      <c r="G78" s="38"/>
      <c r="H78" s="38"/>
      <c r="I78" s="21"/>
      <c r="J78" s="21"/>
      <c r="K78" s="9"/>
    </row>
    <row r="79" spans="1:11">
      <c r="A79" s="16"/>
      <c r="B79" s="36"/>
      <c r="C79" s="18"/>
      <c r="D79" s="18"/>
      <c r="E79" s="37"/>
      <c r="F79" s="38"/>
      <c r="G79" s="38"/>
      <c r="H79" s="38"/>
      <c r="I79" s="21"/>
      <c r="J79" s="21"/>
      <c r="K79" s="9"/>
    </row>
    <row r="80" spans="1:11">
      <c r="A80" s="16"/>
      <c r="B80" s="36"/>
      <c r="C80" s="18"/>
      <c r="D80" s="18"/>
      <c r="E80" s="37"/>
      <c r="F80" s="38"/>
      <c r="G80" s="38"/>
      <c r="H80" s="38"/>
      <c r="I80" s="21"/>
      <c r="J80" s="21"/>
      <c r="K80" s="9"/>
    </row>
    <row r="81" spans="1:11">
      <c r="A81" s="16"/>
      <c r="B81" s="36"/>
      <c r="C81" s="18"/>
      <c r="D81" s="18"/>
      <c r="E81" s="37"/>
      <c r="F81" s="38"/>
      <c r="G81" s="38"/>
      <c r="H81" s="38"/>
      <c r="I81" s="21"/>
      <c r="J81" s="21"/>
      <c r="K81" s="9"/>
    </row>
    <row r="82" spans="1:11">
      <c r="A82" s="16"/>
      <c r="B82" s="36"/>
      <c r="C82" s="18"/>
      <c r="D82" s="18"/>
      <c r="E82" s="37"/>
      <c r="F82" s="38"/>
      <c r="G82" s="38"/>
      <c r="H82" s="38"/>
      <c r="I82" s="21"/>
      <c r="J82" s="21"/>
      <c r="K82" s="9"/>
    </row>
    <row r="83" spans="1:11">
      <c r="A83" s="16"/>
      <c r="B83" s="36"/>
      <c r="C83" s="18"/>
      <c r="D83" s="18"/>
      <c r="E83" s="37"/>
      <c r="F83" s="38"/>
      <c r="G83" s="38"/>
      <c r="H83" s="38"/>
      <c r="I83" s="21"/>
      <c r="J83" s="21"/>
      <c r="K83" s="9"/>
    </row>
    <row r="84" spans="1:11">
      <c r="A84" s="16"/>
      <c r="B84" s="36"/>
      <c r="C84" s="18"/>
      <c r="D84" s="18"/>
      <c r="E84" s="37"/>
      <c r="F84" s="38"/>
      <c r="G84" s="38"/>
      <c r="H84" s="38"/>
      <c r="I84" s="21"/>
      <c r="J84" s="21"/>
      <c r="K84" s="9"/>
    </row>
    <row r="85" spans="1:11">
      <c r="A85" s="16"/>
      <c r="B85" s="36"/>
      <c r="C85" s="18"/>
      <c r="D85" s="18"/>
      <c r="E85" s="37"/>
      <c r="F85" s="38"/>
      <c r="G85" s="38"/>
      <c r="H85" s="38"/>
      <c r="I85" s="21"/>
      <c r="J85" s="21"/>
      <c r="K85" s="9"/>
    </row>
    <row r="86" spans="1:11">
      <c r="A86" s="16"/>
      <c r="B86" s="36"/>
      <c r="C86" s="18"/>
      <c r="D86" s="18"/>
      <c r="E86" s="37"/>
      <c r="F86" s="38"/>
      <c r="G86" s="38"/>
      <c r="H86" s="38"/>
      <c r="I86" s="21"/>
      <c r="J86" s="21"/>
      <c r="K86" s="9"/>
    </row>
    <row r="87" spans="1:11">
      <c r="A87" s="16"/>
      <c r="B87" s="36"/>
      <c r="C87" s="18"/>
      <c r="D87" s="18"/>
      <c r="E87" s="37"/>
      <c r="F87" s="38"/>
      <c r="G87" s="38"/>
      <c r="H87" s="38"/>
      <c r="I87" s="21"/>
      <c r="J87" s="21"/>
      <c r="K87" s="9"/>
    </row>
    <row r="88" spans="1:11">
      <c r="A88" s="16"/>
      <c r="B88" s="36"/>
      <c r="C88" s="18"/>
      <c r="D88" s="18"/>
      <c r="E88" s="37"/>
      <c r="F88" s="38"/>
      <c r="G88" s="38"/>
      <c r="H88" s="38"/>
      <c r="I88" s="21"/>
      <c r="J88" s="21"/>
      <c r="K88" s="9"/>
    </row>
    <row r="89" spans="1:11">
      <c r="A89" s="16"/>
      <c r="B89" s="36"/>
      <c r="C89" s="18"/>
      <c r="D89" s="18"/>
      <c r="E89" s="37"/>
      <c r="F89" s="38"/>
      <c r="G89" s="38"/>
      <c r="H89" s="38"/>
      <c r="I89" s="21"/>
      <c r="J89" s="21"/>
      <c r="K89" s="9"/>
    </row>
    <row r="90" spans="1:11">
      <c r="A90" s="16"/>
      <c r="B90" s="36"/>
      <c r="C90" s="18"/>
      <c r="D90" s="18"/>
      <c r="E90" s="37"/>
      <c r="F90" s="38"/>
      <c r="G90" s="38"/>
      <c r="H90" s="38"/>
      <c r="I90" s="21"/>
      <c r="J90" s="21"/>
      <c r="K90" s="9"/>
    </row>
    <row r="91" spans="1:11">
      <c r="A91" s="16"/>
      <c r="B91" s="36"/>
      <c r="C91" s="18"/>
      <c r="D91" s="18"/>
      <c r="E91" s="37"/>
      <c r="F91" s="38"/>
      <c r="G91" s="38"/>
      <c r="H91" s="38"/>
      <c r="I91" s="21"/>
      <c r="J91" s="21"/>
      <c r="K91" s="9"/>
    </row>
    <row r="92" spans="1:11">
      <c r="A92" s="16"/>
      <c r="B92" s="36"/>
      <c r="C92" s="18"/>
      <c r="D92" s="18"/>
      <c r="E92" s="37"/>
      <c r="F92" s="38"/>
      <c r="G92" s="38"/>
      <c r="H92" s="38"/>
      <c r="I92" s="21"/>
      <c r="J92" s="21"/>
      <c r="K92" s="9"/>
    </row>
    <row r="93" spans="1:11">
      <c r="A93" s="16"/>
      <c r="B93" s="36"/>
      <c r="C93" s="18"/>
      <c r="D93" s="18"/>
      <c r="E93" s="37"/>
      <c r="F93" s="38"/>
      <c r="G93" s="38"/>
      <c r="H93" s="38"/>
      <c r="I93" s="21"/>
      <c r="J93" s="21"/>
      <c r="K93" s="9"/>
    </row>
    <row r="94" spans="1:11">
      <c r="A94" s="16"/>
      <c r="B94" s="36"/>
      <c r="C94" s="18"/>
      <c r="D94" s="18"/>
      <c r="E94" s="37"/>
      <c r="F94" s="38"/>
      <c r="G94" s="38"/>
      <c r="H94" s="38"/>
      <c r="I94" s="21"/>
      <c r="J94" s="21"/>
      <c r="K94" s="9"/>
    </row>
    <row r="95" spans="1:11">
      <c r="A95" s="16"/>
      <c r="B95" s="36"/>
      <c r="C95" s="18"/>
      <c r="D95" s="18"/>
      <c r="E95" s="37"/>
      <c r="F95" s="38"/>
      <c r="G95" s="38"/>
      <c r="H95" s="38"/>
      <c r="I95" s="21"/>
      <c r="J95" s="21"/>
      <c r="K95" s="9"/>
    </row>
    <row r="96" spans="1:11">
      <c r="A96" s="16"/>
      <c r="B96" s="36"/>
      <c r="C96" s="18"/>
      <c r="D96" s="18"/>
      <c r="E96" s="37"/>
      <c r="F96" s="38"/>
      <c r="G96" s="38"/>
      <c r="H96" s="38"/>
      <c r="I96" s="21"/>
      <c r="J96" s="21"/>
      <c r="K96" s="9"/>
    </row>
    <row r="97" spans="1:11">
      <c r="A97" s="16"/>
      <c r="B97" s="36"/>
      <c r="C97" s="18"/>
      <c r="D97" s="18"/>
      <c r="E97" s="37"/>
      <c r="F97" s="38"/>
      <c r="G97" s="38"/>
      <c r="H97" s="38"/>
      <c r="I97" s="21"/>
      <c r="J97" s="21"/>
      <c r="K97" s="9"/>
    </row>
    <row r="98" spans="1:11">
      <c r="A98" s="16"/>
      <c r="B98" s="36"/>
      <c r="C98" s="18"/>
      <c r="D98" s="18"/>
      <c r="E98" s="37"/>
      <c r="F98" s="38"/>
      <c r="G98" s="38"/>
      <c r="H98" s="38"/>
      <c r="I98" s="21"/>
      <c r="J98" s="21"/>
      <c r="K98" s="9"/>
    </row>
    <row r="99" spans="1:11">
      <c r="A99" s="16"/>
      <c r="B99" s="36"/>
      <c r="C99" s="18"/>
      <c r="D99" s="18"/>
      <c r="E99" s="37"/>
      <c r="F99" s="38"/>
      <c r="G99" s="38"/>
      <c r="H99" s="38"/>
      <c r="I99" s="21"/>
      <c r="J99" s="21"/>
      <c r="K99" s="9"/>
    </row>
    <row r="100" spans="1:11">
      <c r="A100" s="16"/>
      <c r="B100" s="36"/>
      <c r="C100" s="18"/>
      <c r="D100" s="18"/>
      <c r="E100" s="37"/>
      <c r="F100" s="38"/>
      <c r="G100" s="38"/>
      <c r="H100" s="38"/>
      <c r="I100" s="21"/>
      <c r="J100" s="21"/>
      <c r="K100" s="9"/>
    </row>
    <row r="101" spans="1:11">
      <c r="A101" s="16"/>
      <c r="B101" s="36"/>
      <c r="C101" s="18"/>
      <c r="D101" s="18"/>
      <c r="E101" s="37"/>
      <c r="F101" s="38"/>
      <c r="G101" s="38"/>
      <c r="H101" s="38"/>
      <c r="I101" s="21"/>
      <c r="J101" s="21"/>
      <c r="K101" s="9"/>
    </row>
    <row r="102" spans="1:11">
      <c r="A102" s="16"/>
      <c r="B102" s="36"/>
      <c r="C102" s="18"/>
      <c r="D102" s="18"/>
      <c r="E102" s="37"/>
      <c r="F102" s="38"/>
      <c r="G102" s="38"/>
      <c r="H102" s="38"/>
      <c r="I102" s="21"/>
      <c r="J102" s="21"/>
      <c r="K102" s="9"/>
    </row>
    <row r="103" spans="1:11">
      <c r="A103" s="16"/>
      <c r="B103" s="36"/>
      <c r="C103" s="18"/>
      <c r="D103" s="18"/>
      <c r="E103" s="37"/>
      <c r="F103" s="38"/>
      <c r="G103" s="38"/>
      <c r="H103" s="38"/>
      <c r="I103" s="21"/>
      <c r="J103" s="21"/>
      <c r="K103" s="9"/>
    </row>
    <row r="104" spans="1:11">
      <c r="A104" s="16"/>
      <c r="B104" s="36"/>
      <c r="C104" s="18"/>
      <c r="D104" s="18"/>
      <c r="E104" s="37"/>
      <c r="F104" s="38"/>
      <c r="G104" s="38"/>
      <c r="H104" s="38"/>
      <c r="I104" s="21"/>
      <c r="J104" s="21"/>
      <c r="K104" s="9"/>
    </row>
    <row r="105" spans="1:11">
      <c r="A105" s="16"/>
      <c r="B105" s="36"/>
      <c r="C105" s="18"/>
      <c r="D105" s="18"/>
      <c r="E105" s="37"/>
      <c r="F105" s="38"/>
      <c r="G105" s="38"/>
      <c r="H105" s="38"/>
      <c r="I105" s="21"/>
      <c r="J105" s="21"/>
      <c r="K105" s="9"/>
    </row>
    <row r="106" spans="1:11">
      <c r="A106" s="16"/>
      <c r="B106" s="36"/>
      <c r="C106" s="18"/>
      <c r="D106" s="18"/>
      <c r="E106" s="37"/>
      <c r="F106" s="38"/>
      <c r="G106" s="38"/>
      <c r="H106" s="38"/>
      <c r="I106" s="21"/>
      <c r="J106" s="21"/>
      <c r="K106" s="9"/>
    </row>
    <row r="107" spans="1:11">
      <c r="A107" s="16"/>
      <c r="B107" s="36"/>
      <c r="C107" s="18"/>
      <c r="D107" s="18"/>
      <c r="E107" s="37"/>
      <c r="F107" s="38"/>
      <c r="G107" s="38"/>
      <c r="H107" s="38"/>
      <c r="I107" s="21"/>
      <c r="J107" s="21"/>
      <c r="K107" s="9"/>
    </row>
    <row r="108" spans="1:11">
      <c r="A108" s="16"/>
      <c r="B108" s="36"/>
      <c r="C108" s="18"/>
      <c r="D108" s="18"/>
      <c r="E108" s="37"/>
      <c r="F108" s="38"/>
      <c r="G108" s="38"/>
      <c r="H108" s="38"/>
      <c r="I108" s="21"/>
      <c r="J108" s="21"/>
      <c r="K108" s="9"/>
    </row>
    <row r="109" spans="1:11">
      <c r="A109" s="16"/>
      <c r="B109" s="36"/>
      <c r="C109" s="18"/>
      <c r="D109" s="18"/>
      <c r="E109" s="37"/>
      <c r="F109" s="38"/>
      <c r="G109" s="38"/>
      <c r="H109" s="38"/>
      <c r="I109" s="21"/>
      <c r="J109" s="21"/>
      <c r="K109" s="9"/>
    </row>
    <row r="110" spans="1:11">
      <c r="A110" s="16"/>
      <c r="B110" s="36"/>
      <c r="C110" s="18"/>
      <c r="D110" s="18"/>
      <c r="E110" s="37"/>
      <c r="F110" s="38"/>
      <c r="G110" s="38"/>
      <c r="H110" s="38"/>
      <c r="I110" s="21"/>
      <c r="J110" s="21"/>
      <c r="K110" s="9"/>
    </row>
    <row r="111" spans="1:11">
      <c r="A111" s="16"/>
      <c r="B111" s="36"/>
      <c r="C111" s="18"/>
      <c r="D111" s="18"/>
      <c r="E111" s="37"/>
      <c r="F111" s="38"/>
      <c r="G111" s="38"/>
      <c r="H111" s="38"/>
      <c r="I111" s="21"/>
      <c r="J111" s="21"/>
      <c r="K111" s="9"/>
    </row>
    <row r="112" spans="1:11">
      <c r="A112" s="16"/>
      <c r="B112" s="36"/>
      <c r="C112" s="18"/>
      <c r="D112" s="18"/>
      <c r="E112" s="37"/>
      <c r="F112" s="38"/>
      <c r="G112" s="38"/>
      <c r="H112" s="38"/>
      <c r="I112" s="21"/>
      <c r="J112" s="21"/>
      <c r="K112" s="9"/>
    </row>
    <row r="113" spans="1:11">
      <c r="A113" s="16"/>
      <c r="B113" s="36"/>
      <c r="C113" s="18"/>
      <c r="D113" s="18"/>
      <c r="E113" s="37"/>
      <c r="F113" s="38"/>
      <c r="G113" s="38"/>
      <c r="H113" s="38"/>
      <c r="I113" s="21"/>
      <c r="J113" s="21"/>
      <c r="K113" s="9"/>
    </row>
    <row r="114" spans="1:11">
      <c r="A114" s="16"/>
      <c r="B114" s="36"/>
      <c r="C114" s="18"/>
      <c r="D114" s="18"/>
      <c r="E114" s="37"/>
      <c r="F114" s="38"/>
      <c r="G114" s="38"/>
      <c r="H114" s="38"/>
      <c r="I114" s="21"/>
      <c r="J114" s="21"/>
      <c r="K114" s="9"/>
    </row>
    <row r="115" spans="1:11">
      <c r="A115" s="16"/>
      <c r="B115" s="36"/>
      <c r="C115" s="18"/>
      <c r="D115" s="18"/>
      <c r="E115" s="37"/>
      <c r="F115" s="38"/>
      <c r="G115" s="38"/>
      <c r="H115" s="38"/>
      <c r="I115" s="21"/>
      <c r="J115" s="21"/>
      <c r="K115" s="9"/>
    </row>
    <row r="116" spans="1:11">
      <c r="A116" s="16"/>
      <c r="B116" s="36"/>
      <c r="C116" s="18"/>
      <c r="D116" s="18"/>
      <c r="E116" s="37"/>
      <c r="F116" s="38"/>
      <c r="G116" s="38"/>
      <c r="H116" s="38"/>
      <c r="I116" s="21"/>
      <c r="J116" s="21"/>
      <c r="K116" s="9"/>
    </row>
    <row r="117" spans="1:11">
      <c r="A117" s="16"/>
      <c r="B117" s="36"/>
      <c r="C117" s="18"/>
      <c r="D117" s="18"/>
      <c r="E117" s="37"/>
      <c r="F117" s="38"/>
      <c r="G117" s="38"/>
      <c r="H117" s="38"/>
      <c r="I117" s="21"/>
      <c r="J117" s="21"/>
      <c r="K117" s="9"/>
    </row>
    <row r="118" spans="1:11">
      <c r="A118" s="16"/>
      <c r="B118" s="36"/>
      <c r="C118" s="18"/>
      <c r="D118" s="18"/>
      <c r="E118" s="37"/>
      <c r="F118" s="38"/>
      <c r="G118" s="38"/>
      <c r="H118" s="38"/>
      <c r="I118" s="21"/>
      <c r="J118" s="21"/>
      <c r="K118" s="9"/>
    </row>
    <row r="119" spans="1:11">
      <c r="A119" s="16"/>
      <c r="B119" s="36"/>
      <c r="C119" s="18"/>
      <c r="D119" s="18"/>
      <c r="E119" s="37"/>
      <c r="F119" s="38"/>
      <c r="G119" s="38"/>
      <c r="H119" s="38"/>
      <c r="I119" s="21"/>
      <c r="J119" s="21"/>
      <c r="K119" s="9"/>
    </row>
    <row r="120" spans="1:11">
      <c r="A120" s="16"/>
      <c r="B120" s="36"/>
      <c r="C120" s="18"/>
      <c r="D120" s="18"/>
      <c r="E120" s="37"/>
      <c r="F120" s="38"/>
      <c r="G120" s="38"/>
      <c r="H120" s="38"/>
      <c r="I120" s="21"/>
      <c r="J120" s="21"/>
      <c r="K120" s="9"/>
    </row>
    <row r="121" spans="1:11">
      <c r="A121" s="16"/>
      <c r="B121" s="36"/>
      <c r="C121" s="18"/>
      <c r="D121" s="18"/>
      <c r="E121" s="37"/>
      <c r="F121" s="38"/>
      <c r="G121" s="38"/>
      <c r="H121" s="38"/>
      <c r="I121" s="21"/>
      <c r="J121" s="21"/>
      <c r="K121" s="9"/>
    </row>
    <row r="122" spans="1:11">
      <c r="A122" s="16"/>
      <c r="B122" s="36"/>
      <c r="C122" s="18"/>
      <c r="D122" s="18"/>
      <c r="E122" s="37"/>
      <c r="F122" s="38"/>
      <c r="G122" s="38"/>
      <c r="H122" s="38"/>
      <c r="I122" s="21"/>
      <c r="J122" s="21"/>
      <c r="K122" s="9"/>
    </row>
    <row r="123" spans="1:11">
      <c r="A123" s="16"/>
      <c r="B123" s="36"/>
      <c r="C123" s="18"/>
      <c r="D123" s="18"/>
      <c r="E123" s="37"/>
      <c r="F123" s="38"/>
      <c r="G123" s="38"/>
      <c r="H123" s="38"/>
      <c r="I123" s="21"/>
      <c r="J123" s="21"/>
      <c r="K123" s="9"/>
    </row>
    <row r="124" spans="1:11">
      <c r="A124" s="16"/>
      <c r="B124" s="36"/>
      <c r="C124" s="18"/>
      <c r="D124" s="18"/>
      <c r="E124" s="37"/>
      <c r="F124" s="38"/>
      <c r="G124" s="38"/>
      <c r="H124" s="38"/>
      <c r="I124" s="21"/>
      <c r="J124" s="21"/>
      <c r="K124" s="9"/>
    </row>
    <row r="125" spans="1:11">
      <c r="A125" s="16"/>
      <c r="B125" s="36"/>
      <c r="C125" s="18"/>
      <c r="D125" s="18"/>
      <c r="E125" s="37"/>
      <c r="F125" s="38"/>
      <c r="G125" s="38"/>
      <c r="H125" s="38"/>
      <c r="I125" s="21"/>
      <c r="J125" s="21"/>
      <c r="K125" s="9"/>
    </row>
    <row r="126" spans="1:11">
      <c r="A126" s="16"/>
      <c r="B126" s="36"/>
      <c r="C126" s="18"/>
      <c r="D126" s="18"/>
      <c r="E126" s="37"/>
      <c r="F126" s="38"/>
      <c r="G126" s="38"/>
      <c r="H126" s="38"/>
      <c r="I126" s="21"/>
      <c r="J126" s="21"/>
      <c r="K126" s="9"/>
    </row>
    <row r="127" spans="1:11">
      <c r="A127" s="16"/>
      <c r="B127" s="36"/>
      <c r="C127" s="18"/>
      <c r="D127" s="18"/>
      <c r="E127" s="37"/>
      <c r="F127" s="38"/>
      <c r="G127" s="38"/>
      <c r="H127" s="38"/>
      <c r="I127" s="21"/>
      <c r="J127" s="21"/>
      <c r="K127" s="9"/>
    </row>
    <row r="128" spans="1:11">
      <c r="A128" s="16"/>
      <c r="B128" s="36"/>
      <c r="C128" s="18"/>
      <c r="D128" s="18"/>
      <c r="E128" s="37"/>
      <c r="F128" s="38"/>
      <c r="G128" s="38"/>
      <c r="H128" s="38"/>
      <c r="I128" s="21"/>
      <c r="J128" s="21"/>
      <c r="K128" s="9"/>
    </row>
    <row r="129" spans="1:11">
      <c r="A129" s="16"/>
      <c r="B129" s="36"/>
      <c r="C129" s="18"/>
      <c r="D129" s="18"/>
      <c r="E129" s="37"/>
      <c r="F129" s="38"/>
      <c r="G129" s="38"/>
      <c r="H129" s="38"/>
      <c r="I129" s="21"/>
      <c r="J129" s="21"/>
      <c r="K129" s="9"/>
    </row>
    <row r="130" spans="1:11">
      <c r="A130" s="16"/>
      <c r="B130" s="36"/>
      <c r="C130" s="18"/>
      <c r="D130" s="18"/>
      <c r="E130" s="37"/>
      <c r="F130" s="38"/>
      <c r="G130" s="38"/>
      <c r="H130" s="38"/>
      <c r="I130" s="21"/>
      <c r="J130" s="21"/>
      <c r="K130" s="9"/>
    </row>
    <row r="131" spans="1:11">
      <c r="A131" s="16"/>
      <c r="B131" s="36"/>
      <c r="C131" s="18"/>
      <c r="D131" s="18"/>
      <c r="E131" s="37"/>
      <c r="F131" s="38"/>
      <c r="G131" s="38"/>
      <c r="H131" s="38"/>
      <c r="I131" s="21"/>
      <c r="J131" s="21"/>
      <c r="K131" s="9"/>
    </row>
    <row r="132" spans="1:11">
      <c r="A132" s="16"/>
      <c r="B132" s="36"/>
      <c r="C132" s="18"/>
      <c r="D132" s="18"/>
      <c r="E132" s="37"/>
      <c r="F132" s="38"/>
      <c r="G132" s="38"/>
      <c r="H132" s="38"/>
      <c r="I132" s="21"/>
      <c r="J132" s="21"/>
      <c r="K132" s="9"/>
    </row>
    <row r="133" spans="1:11">
      <c r="A133" s="16"/>
      <c r="B133" s="36"/>
      <c r="C133" s="18"/>
      <c r="D133" s="18"/>
      <c r="E133" s="37"/>
      <c r="F133" s="38"/>
      <c r="G133" s="38"/>
      <c r="H133" s="38"/>
      <c r="I133" s="21"/>
      <c r="J133" s="21"/>
      <c r="K133" s="9"/>
    </row>
    <row r="134" spans="1:11">
      <c r="A134" s="16"/>
      <c r="B134" s="36"/>
      <c r="C134" s="18"/>
      <c r="D134" s="18"/>
      <c r="E134" s="37"/>
      <c r="F134" s="38"/>
      <c r="G134" s="38"/>
      <c r="H134" s="38"/>
      <c r="I134" s="21"/>
      <c r="J134" s="21"/>
      <c r="K134" s="9"/>
    </row>
    <row r="135" spans="1:11">
      <c r="A135" s="16"/>
      <c r="B135" s="36"/>
      <c r="C135" s="18"/>
      <c r="D135" s="18"/>
      <c r="E135" s="37"/>
      <c r="F135" s="38"/>
      <c r="G135" s="38"/>
      <c r="H135" s="38"/>
      <c r="I135" s="21"/>
      <c r="J135" s="21"/>
      <c r="K135" s="9"/>
    </row>
    <row r="136" spans="1:11">
      <c r="A136" s="16"/>
      <c r="B136" s="36"/>
      <c r="C136" s="18"/>
      <c r="D136" s="18"/>
      <c r="E136" s="37"/>
      <c r="F136" s="38"/>
      <c r="G136" s="38"/>
      <c r="H136" s="38"/>
      <c r="I136" s="21"/>
      <c r="J136" s="21"/>
      <c r="K136" s="9"/>
    </row>
    <row r="137" spans="1:11">
      <c r="A137" s="16"/>
      <c r="B137" s="36"/>
      <c r="C137" s="18"/>
      <c r="D137" s="18"/>
      <c r="E137" s="37"/>
      <c r="F137" s="38"/>
      <c r="G137" s="38"/>
      <c r="H137" s="38"/>
      <c r="I137" s="21"/>
      <c r="J137" s="21"/>
      <c r="K137" s="9"/>
    </row>
    <row r="138" spans="1:11">
      <c r="A138" s="16"/>
      <c r="B138" s="36"/>
      <c r="C138" s="18"/>
      <c r="D138" s="18"/>
      <c r="E138" s="37"/>
      <c r="F138" s="38"/>
      <c r="G138" s="38"/>
      <c r="H138" s="38"/>
      <c r="I138" s="21"/>
      <c r="J138" s="21"/>
      <c r="K138" s="9"/>
    </row>
    <row r="139" spans="1:11">
      <c r="A139" s="16"/>
      <c r="B139" s="36"/>
      <c r="C139" s="18"/>
      <c r="D139" s="18"/>
      <c r="E139" s="37"/>
      <c r="F139" s="38"/>
      <c r="G139" s="38"/>
      <c r="H139" s="38"/>
      <c r="I139" s="21"/>
      <c r="J139" s="21"/>
      <c r="K139" s="9"/>
    </row>
    <row r="140" spans="1:11">
      <c r="A140" s="16"/>
      <c r="B140" s="36"/>
      <c r="C140" s="18"/>
      <c r="D140" s="18"/>
      <c r="E140" s="37"/>
      <c r="F140" s="38"/>
      <c r="G140" s="38"/>
      <c r="H140" s="38"/>
      <c r="I140" s="21"/>
      <c r="J140" s="21"/>
      <c r="K140" s="9"/>
    </row>
    <row r="141" spans="1:11">
      <c r="A141" s="16"/>
      <c r="B141" s="36"/>
      <c r="C141" s="18"/>
      <c r="D141" s="18"/>
      <c r="E141" s="37"/>
      <c r="F141" s="38"/>
      <c r="G141" s="38"/>
      <c r="H141" s="38"/>
      <c r="I141" s="21"/>
      <c r="J141" s="21"/>
      <c r="K141" s="9"/>
    </row>
    <row r="142" spans="1:11">
      <c r="A142" s="16"/>
      <c r="B142" s="36"/>
      <c r="C142" s="18"/>
      <c r="D142" s="18"/>
      <c r="E142" s="37"/>
      <c r="F142" s="38"/>
      <c r="G142" s="38"/>
      <c r="H142" s="38"/>
      <c r="I142" s="21"/>
      <c r="J142" s="21"/>
      <c r="K142" s="9"/>
    </row>
    <row r="143" spans="1:11">
      <c r="A143" s="16"/>
      <c r="B143" s="36"/>
      <c r="C143" s="18"/>
      <c r="D143" s="18"/>
      <c r="E143" s="37"/>
      <c r="F143" s="38"/>
      <c r="G143" s="38"/>
      <c r="H143" s="38"/>
      <c r="I143" s="21"/>
      <c r="J143" s="21"/>
      <c r="K143" s="9"/>
    </row>
    <row r="144" spans="1:11">
      <c r="A144" s="16"/>
      <c r="B144" s="36"/>
      <c r="C144" s="18"/>
      <c r="D144" s="18"/>
      <c r="E144" s="37"/>
      <c r="F144" s="38"/>
      <c r="G144" s="38"/>
      <c r="H144" s="38"/>
      <c r="I144" s="21"/>
      <c r="J144" s="21"/>
      <c r="K144" s="9"/>
    </row>
    <row r="145" spans="1:11">
      <c r="A145" s="16"/>
      <c r="B145" s="36"/>
      <c r="C145" s="18"/>
      <c r="D145" s="18"/>
      <c r="E145" s="37"/>
      <c r="F145" s="38"/>
      <c r="G145" s="38"/>
      <c r="H145" s="38"/>
      <c r="I145" s="21"/>
      <c r="J145" s="21"/>
      <c r="K145" s="9"/>
    </row>
    <row r="146" spans="1:11">
      <c r="A146" s="16"/>
      <c r="B146" s="36"/>
      <c r="C146" s="18"/>
      <c r="D146" s="18"/>
      <c r="E146" s="37"/>
      <c r="F146" s="38"/>
      <c r="G146" s="38"/>
      <c r="H146" s="38"/>
      <c r="I146" s="21"/>
      <c r="J146" s="21"/>
      <c r="K146" s="9"/>
    </row>
    <row r="147" spans="1:11">
      <c r="A147" s="16"/>
      <c r="B147" s="36"/>
      <c r="C147" s="18"/>
      <c r="D147" s="18"/>
      <c r="E147" s="37"/>
      <c r="F147" s="38"/>
      <c r="G147" s="38"/>
      <c r="H147" s="38"/>
      <c r="I147" s="21"/>
      <c r="J147" s="21"/>
      <c r="K147" s="9"/>
    </row>
    <row r="148" spans="1:11">
      <c r="A148" s="16"/>
      <c r="B148" s="36"/>
      <c r="C148" s="18"/>
      <c r="D148" s="18"/>
      <c r="E148" s="37"/>
      <c r="F148" s="38"/>
      <c r="G148" s="38"/>
      <c r="H148" s="38"/>
      <c r="I148" s="21"/>
      <c r="J148" s="21"/>
      <c r="K148" s="9"/>
    </row>
    <row r="149" spans="1:11">
      <c r="A149" s="16"/>
      <c r="B149" s="36"/>
      <c r="C149" s="18"/>
      <c r="D149" s="18"/>
      <c r="E149" s="37"/>
      <c r="F149" s="38"/>
      <c r="G149" s="38"/>
      <c r="H149" s="38"/>
      <c r="I149" s="21"/>
      <c r="J149" s="21"/>
      <c r="K149" s="9"/>
    </row>
    <row r="150" spans="1:11">
      <c r="A150" s="16"/>
      <c r="B150" s="36"/>
      <c r="C150" s="18"/>
      <c r="D150" s="18"/>
      <c r="E150" s="37"/>
      <c r="F150" s="38"/>
      <c r="G150" s="38"/>
      <c r="H150" s="38"/>
      <c r="I150" s="21"/>
      <c r="J150" s="21"/>
      <c r="K150" s="9"/>
    </row>
    <row r="151" spans="1:11">
      <c r="A151" s="16"/>
      <c r="B151" s="36"/>
      <c r="C151" s="18"/>
      <c r="D151" s="18"/>
      <c r="E151" s="37"/>
      <c r="F151" s="38"/>
      <c r="G151" s="38"/>
      <c r="H151" s="38"/>
      <c r="I151" s="21"/>
      <c r="J151" s="21"/>
      <c r="K151" s="9"/>
    </row>
    <row r="152" spans="1:11">
      <c r="A152" s="16"/>
      <c r="B152" s="36"/>
      <c r="C152" s="18"/>
      <c r="D152" s="18"/>
      <c r="E152" s="37"/>
      <c r="F152" s="38"/>
      <c r="G152" s="38"/>
      <c r="H152" s="38"/>
      <c r="I152" s="21"/>
      <c r="J152" s="21"/>
      <c r="K152" s="9"/>
    </row>
    <row r="153" spans="1:11">
      <c r="A153" s="16"/>
      <c r="B153" s="36"/>
      <c r="C153" s="18"/>
      <c r="D153" s="18"/>
      <c r="E153" s="37"/>
      <c r="F153" s="38"/>
      <c r="G153" s="38"/>
      <c r="H153" s="38"/>
      <c r="I153" s="21"/>
      <c r="J153" s="21"/>
      <c r="K153" s="9"/>
    </row>
    <row r="154" spans="1:11">
      <c r="A154" s="16"/>
      <c r="B154" s="36"/>
      <c r="C154" s="18"/>
      <c r="D154" s="18"/>
      <c r="E154" s="37"/>
      <c r="F154" s="38"/>
      <c r="G154" s="38"/>
      <c r="H154" s="38"/>
      <c r="I154" s="21"/>
      <c r="J154" s="21"/>
      <c r="K154" s="9"/>
    </row>
    <row r="155" spans="1:11">
      <c r="A155" s="16"/>
      <c r="B155" s="36"/>
      <c r="C155" s="18"/>
      <c r="D155" s="18"/>
      <c r="E155" s="37"/>
      <c r="F155" s="38"/>
      <c r="G155" s="38"/>
      <c r="H155" s="38"/>
      <c r="I155" s="21"/>
      <c r="J155" s="21"/>
      <c r="K155" s="9"/>
    </row>
    <row r="156" spans="1:11">
      <c r="A156" s="16"/>
      <c r="B156" s="36"/>
      <c r="C156" s="18"/>
      <c r="D156" s="18"/>
      <c r="E156" s="37"/>
      <c r="F156" s="38"/>
      <c r="G156" s="38"/>
      <c r="H156" s="38"/>
      <c r="I156" s="21"/>
      <c r="J156" s="21"/>
      <c r="K156" s="9"/>
    </row>
    <row r="157" spans="1:11">
      <c r="A157" s="16"/>
      <c r="B157" s="36"/>
      <c r="C157" s="18"/>
      <c r="D157" s="18"/>
      <c r="E157" s="37"/>
      <c r="F157" s="38"/>
      <c r="G157" s="38"/>
      <c r="H157" s="38"/>
      <c r="I157" s="21"/>
      <c r="J157" s="21"/>
      <c r="K157" s="9"/>
    </row>
    <row r="158" spans="1:11">
      <c r="A158" s="16"/>
      <c r="B158" s="36"/>
      <c r="C158" s="18"/>
      <c r="D158" s="18"/>
      <c r="E158" s="37"/>
      <c r="F158" s="38"/>
      <c r="G158" s="38"/>
      <c r="H158" s="38"/>
      <c r="I158" s="21"/>
      <c r="J158" s="21"/>
      <c r="K158" s="9"/>
    </row>
    <row r="159" spans="1:11">
      <c r="A159" s="16"/>
      <c r="B159" s="36"/>
      <c r="C159" s="18"/>
      <c r="D159" s="18"/>
      <c r="E159" s="37"/>
      <c r="F159" s="38"/>
      <c r="G159" s="38"/>
      <c r="H159" s="38"/>
      <c r="I159" s="21"/>
      <c r="J159" s="21"/>
      <c r="K159" s="9"/>
    </row>
    <row r="160" spans="1:11">
      <c r="A160" s="16"/>
      <c r="B160" s="36"/>
      <c r="C160" s="18"/>
      <c r="D160" s="18"/>
      <c r="E160" s="37"/>
      <c r="F160" s="38"/>
      <c r="G160" s="38"/>
      <c r="H160" s="38"/>
      <c r="I160" s="21"/>
      <c r="J160" s="21"/>
      <c r="K160" s="9"/>
    </row>
    <row r="161" spans="1:11">
      <c r="A161" s="16"/>
      <c r="B161" s="36"/>
      <c r="C161" s="18"/>
      <c r="D161" s="18"/>
      <c r="E161" s="37"/>
      <c r="F161" s="38"/>
      <c r="G161" s="38"/>
      <c r="H161" s="38"/>
      <c r="I161" s="21"/>
      <c r="J161" s="21"/>
      <c r="K161" s="9"/>
    </row>
    <row r="162" spans="1:11">
      <c r="A162" s="16"/>
      <c r="B162" s="36"/>
      <c r="C162" s="18"/>
      <c r="D162" s="18"/>
      <c r="E162" s="37"/>
      <c r="F162" s="38"/>
      <c r="G162" s="38"/>
      <c r="H162" s="38"/>
      <c r="I162" s="21"/>
      <c r="J162" s="21"/>
      <c r="K162" s="9"/>
    </row>
    <row r="163" spans="1:11">
      <c r="A163" s="16"/>
      <c r="B163" s="36"/>
      <c r="C163" s="18"/>
      <c r="D163" s="18"/>
      <c r="E163" s="37"/>
      <c r="F163" s="38"/>
      <c r="G163" s="38"/>
      <c r="H163" s="38"/>
      <c r="I163" s="21"/>
      <c r="J163" s="21"/>
      <c r="K163" s="9"/>
    </row>
    <row r="164" spans="1:11">
      <c r="A164" s="16"/>
      <c r="B164" s="36"/>
      <c r="C164" s="18"/>
      <c r="D164" s="18"/>
      <c r="E164" s="37"/>
      <c r="F164" s="38"/>
      <c r="G164" s="38"/>
      <c r="H164" s="38"/>
      <c r="I164" s="21"/>
      <c r="J164" s="21"/>
      <c r="K164" s="9"/>
    </row>
    <row r="165" spans="1:11">
      <c r="A165" s="16"/>
      <c r="B165" s="36"/>
      <c r="C165" s="18"/>
      <c r="D165" s="18"/>
      <c r="E165" s="37"/>
      <c r="F165" s="38"/>
      <c r="G165" s="38"/>
      <c r="H165" s="38"/>
      <c r="I165" s="21"/>
      <c r="J165" s="21"/>
      <c r="K165" s="9"/>
    </row>
    <row r="166" spans="1:11">
      <c r="A166" s="16"/>
      <c r="B166" s="36"/>
      <c r="C166" s="18"/>
      <c r="D166" s="18"/>
      <c r="E166" s="37"/>
      <c r="F166" s="38"/>
      <c r="G166" s="38"/>
      <c r="H166" s="38"/>
      <c r="I166" s="21"/>
      <c r="J166" s="21"/>
      <c r="K166" s="9"/>
    </row>
    <row r="167" spans="1:11">
      <c r="A167" s="16"/>
      <c r="B167" s="36"/>
      <c r="C167" s="18"/>
      <c r="D167" s="18"/>
      <c r="E167" s="37"/>
      <c r="F167" s="38"/>
      <c r="G167" s="38"/>
      <c r="H167" s="38"/>
      <c r="I167" s="21"/>
      <c r="J167" s="21"/>
      <c r="K167" s="9"/>
    </row>
    <row r="168" spans="1:11">
      <c r="A168" s="16"/>
      <c r="B168" s="36"/>
      <c r="C168" s="18"/>
      <c r="D168" s="18"/>
      <c r="E168" s="37"/>
      <c r="F168" s="38"/>
      <c r="G168" s="38"/>
      <c r="H168" s="38"/>
      <c r="I168" s="21"/>
      <c r="J168" s="21"/>
      <c r="K168" s="9"/>
    </row>
    <row r="169" spans="1:11">
      <c r="A169" s="16"/>
      <c r="B169" s="36"/>
      <c r="C169" s="18"/>
      <c r="D169" s="18"/>
      <c r="E169" s="37"/>
      <c r="F169" s="38"/>
      <c r="G169" s="38"/>
      <c r="H169" s="38"/>
      <c r="I169" s="21"/>
      <c r="J169" s="21"/>
      <c r="K169" s="9"/>
    </row>
    <row r="170" spans="1:11">
      <c r="A170" s="16"/>
      <c r="B170" s="36"/>
      <c r="C170" s="18"/>
      <c r="D170" s="18"/>
      <c r="E170" s="37"/>
      <c r="F170" s="38"/>
      <c r="G170" s="38"/>
      <c r="H170" s="38"/>
      <c r="I170" s="21"/>
      <c r="J170" s="21"/>
      <c r="K170" s="9"/>
    </row>
    <row r="171" spans="1:11">
      <c r="A171" s="16"/>
      <c r="B171" s="36"/>
      <c r="C171" s="18"/>
      <c r="D171" s="18"/>
      <c r="E171" s="37"/>
      <c r="F171" s="38"/>
      <c r="G171" s="38"/>
      <c r="H171" s="38"/>
      <c r="I171" s="21"/>
      <c r="J171" s="21"/>
      <c r="K171" s="9"/>
    </row>
    <row r="172" spans="1:11">
      <c r="A172" s="16"/>
      <c r="B172" s="36"/>
      <c r="C172" s="18"/>
      <c r="D172" s="18"/>
      <c r="E172" s="37"/>
      <c r="F172" s="38"/>
      <c r="G172" s="38"/>
      <c r="H172" s="38"/>
      <c r="I172" s="21"/>
      <c r="J172" s="21"/>
      <c r="K172" s="9"/>
    </row>
    <row r="173" spans="1:11">
      <c r="A173" s="16"/>
      <c r="B173" s="36"/>
      <c r="C173" s="18"/>
      <c r="D173" s="18"/>
      <c r="E173" s="37"/>
      <c r="F173" s="38"/>
      <c r="G173" s="38"/>
      <c r="H173" s="38"/>
      <c r="I173" s="21"/>
      <c r="J173" s="21"/>
      <c r="K173" s="9"/>
    </row>
    <row r="174" spans="1:11">
      <c r="A174" s="16"/>
      <c r="B174" s="36"/>
      <c r="C174" s="18"/>
      <c r="D174" s="18"/>
      <c r="E174" s="37"/>
      <c r="F174" s="38"/>
      <c r="G174" s="38"/>
      <c r="H174" s="38"/>
      <c r="I174" s="21"/>
      <c r="J174" s="21"/>
      <c r="K174" s="9"/>
    </row>
    <row r="175" spans="1:11">
      <c r="A175" s="16"/>
      <c r="B175" s="36"/>
      <c r="C175" s="18"/>
      <c r="D175" s="18"/>
      <c r="E175" s="37"/>
      <c r="F175" s="38"/>
      <c r="G175" s="38"/>
      <c r="H175" s="38"/>
      <c r="I175" s="21"/>
      <c r="J175" s="21"/>
      <c r="K175" s="9"/>
    </row>
    <row r="176" spans="1:11">
      <c r="A176" s="16"/>
      <c r="B176" s="36"/>
      <c r="C176" s="18"/>
      <c r="D176" s="18"/>
      <c r="E176" s="37"/>
      <c r="F176" s="38"/>
      <c r="G176" s="38"/>
      <c r="H176" s="38"/>
      <c r="I176" s="21"/>
      <c r="J176" s="21"/>
      <c r="K176" s="9"/>
    </row>
    <row r="177" spans="1:11">
      <c r="A177" s="16"/>
      <c r="B177" s="36"/>
      <c r="C177" s="18"/>
      <c r="D177" s="18"/>
      <c r="E177" s="37"/>
      <c r="F177" s="38"/>
      <c r="G177" s="38"/>
      <c r="H177" s="38"/>
      <c r="I177" s="21"/>
      <c r="J177" s="21"/>
      <c r="K177" s="9"/>
    </row>
    <row r="178" spans="1:11">
      <c r="A178" s="16"/>
      <c r="B178" s="36"/>
      <c r="C178" s="18"/>
      <c r="D178" s="18"/>
      <c r="E178" s="37"/>
      <c r="F178" s="38"/>
      <c r="G178" s="38"/>
      <c r="H178" s="38"/>
      <c r="I178" s="21"/>
      <c r="J178" s="21"/>
      <c r="K178" s="9"/>
    </row>
    <row r="179" spans="1:11">
      <c r="A179" s="16"/>
      <c r="B179" s="36"/>
      <c r="C179" s="18"/>
      <c r="D179" s="18"/>
      <c r="E179" s="37"/>
      <c r="F179" s="38"/>
      <c r="G179" s="38"/>
      <c r="H179" s="38"/>
      <c r="I179" s="21"/>
      <c r="J179" s="21"/>
      <c r="K179" s="9"/>
    </row>
    <row r="180" spans="1:11">
      <c r="A180" s="16"/>
      <c r="B180" s="36"/>
      <c r="C180" s="18"/>
      <c r="D180" s="18"/>
      <c r="E180" s="37"/>
      <c r="F180" s="38"/>
      <c r="G180" s="38"/>
      <c r="H180" s="38"/>
      <c r="I180" s="21"/>
      <c r="J180" s="21"/>
      <c r="K180" s="9"/>
    </row>
    <row r="181" spans="1:11">
      <c r="A181" s="16"/>
      <c r="B181" s="36"/>
      <c r="C181" s="18"/>
      <c r="D181" s="18"/>
      <c r="E181" s="37"/>
      <c r="F181" s="38"/>
      <c r="G181" s="38"/>
      <c r="H181" s="38"/>
      <c r="I181" s="21"/>
      <c r="J181" s="21"/>
      <c r="K181" s="9"/>
    </row>
    <row r="182" spans="1:11">
      <c r="A182" s="16"/>
      <c r="B182" s="36"/>
      <c r="C182" s="18"/>
      <c r="D182" s="18"/>
      <c r="E182" s="37"/>
      <c r="F182" s="38"/>
      <c r="G182" s="38"/>
      <c r="H182" s="38"/>
      <c r="I182" s="21"/>
      <c r="J182" s="21"/>
      <c r="K182" s="9"/>
    </row>
    <row r="183" spans="1:11">
      <c r="A183" s="16"/>
      <c r="B183" s="36"/>
      <c r="C183" s="18"/>
      <c r="D183" s="18"/>
      <c r="E183" s="37"/>
      <c r="F183" s="38"/>
      <c r="G183" s="38"/>
      <c r="H183" s="38"/>
      <c r="I183" s="21"/>
      <c r="J183" s="21"/>
      <c r="K183" s="9"/>
    </row>
    <row r="184" spans="1:11">
      <c r="A184" s="16"/>
      <c r="B184" s="36"/>
      <c r="C184" s="18"/>
      <c r="D184" s="18"/>
      <c r="E184" s="37"/>
      <c r="F184" s="38"/>
      <c r="G184" s="38"/>
      <c r="H184" s="38"/>
      <c r="I184" s="21"/>
      <c r="J184" s="21"/>
      <c r="K184" s="9"/>
    </row>
    <row r="185" spans="1:11">
      <c r="A185" s="16"/>
      <c r="B185" s="36"/>
      <c r="C185" s="18"/>
      <c r="D185" s="18"/>
      <c r="E185" s="37"/>
      <c r="F185" s="38"/>
      <c r="G185" s="38"/>
      <c r="H185" s="38"/>
      <c r="I185" s="21"/>
      <c r="J185" s="21"/>
      <c r="K185" s="9"/>
    </row>
    <row r="186" spans="1:11">
      <c r="A186" s="16"/>
      <c r="B186" s="36"/>
      <c r="C186" s="18"/>
      <c r="D186" s="18"/>
      <c r="E186" s="37"/>
      <c r="F186" s="38"/>
      <c r="G186" s="38"/>
      <c r="H186" s="38"/>
      <c r="I186" s="21"/>
      <c r="J186" s="21"/>
      <c r="K186" s="9"/>
    </row>
    <row r="187" spans="1:11">
      <c r="A187" s="16"/>
      <c r="B187" s="36"/>
      <c r="C187" s="18"/>
      <c r="D187" s="18"/>
      <c r="E187" s="37"/>
      <c r="F187" s="38"/>
      <c r="G187" s="38"/>
      <c r="H187" s="38"/>
      <c r="I187" s="21"/>
      <c r="J187" s="21"/>
      <c r="K187" s="9"/>
    </row>
    <row r="188" spans="1:11">
      <c r="A188" s="16"/>
      <c r="B188" s="36"/>
      <c r="C188" s="18"/>
      <c r="D188" s="18"/>
      <c r="E188" s="37"/>
      <c r="F188" s="38"/>
      <c r="G188" s="38"/>
      <c r="H188" s="38"/>
      <c r="I188" s="21"/>
      <c r="J188" s="21"/>
      <c r="K188" s="9"/>
    </row>
    <row r="189" spans="1:11">
      <c r="A189" s="16"/>
      <c r="B189" s="36"/>
      <c r="C189" s="18"/>
      <c r="D189" s="18"/>
      <c r="E189" s="37"/>
      <c r="F189" s="38"/>
      <c r="G189" s="38"/>
      <c r="H189" s="38"/>
      <c r="I189" s="21"/>
      <c r="J189" s="21"/>
      <c r="K189" s="9"/>
    </row>
    <row r="190" spans="1:11">
      <c r="A190" s="16"/>
      <c r="B190" s="36"/>
      <c r="C190" s="18"/>
      <c r="D190" s="18"/>
      <c r="E190" s="37"/>
      <c r="F190" s="38"/>
      <c r="G190" s="38"/>
      <c r="H190" s="38"/>
      <c r="I190" s="21"/>
      <c r="J190" s="21"/>
      <c r="K190" s="9"/>
    </row>
    <row r="191" spans="1:11">
      <c r="A191" s="16"/>
      <c r="B191" s="36"/>
      <c r="C191" s="18"/>
      <c r="D191" s="18"/>
      <c r="E191" s="37"/>
      <c r="F191" s="38"/>
      <c r="G191" s="38"/>
      <c r="H191" s="38"/>
      <c r="I191" s="21"/>
      <c r="J191" s="21"/>
      <c r="K191" s="9"/>
    </row>
    <row r="192" spans="1:11">
      <c r="A192" s="16"/>
      <c r="B192" s="36"/>
      <c r="C192" s="18"/>
      <c r="D192" s="18"/>
      <c r="E192" s="37"/>
      <c r="F192" s="38"/>
      <c r="G192" s="38"/>
      <c r="H192" s="38"/>
      <c r="I192" s="21"/>
      <c r="J192" s="21"/>
      <c r="K192" s="9"/>
    </row>
    <row r="193" spans="1:11">
      <c r="A193" s="16"/>
      <c r="B193" s="36"/>
      <c r="C193" s="18"/>
      <c r="D193" s="18"/>
      <c r="E193" s="37"/>
      <c r="F193" s="38"/>
      <c r="G193" s="38"/>
      <c r="H193" s="38"/>
      <c r="I193" s="21"/>
      <c r="J193" s="21"/>
      <c r="K193" s="9"/>
    </row>
    <row r="194" spans="1:11">
      <c r="A194" s="16"/>
      <c r="B194" s="36"/>
      <c r="C194" s="18"/>
      <c r="D194" s="18"/>
      <c r="E194" s="37"/>
      <c r="F194" s="38"/>
      <c r="G194" s="38"/>
      <c r="H194" s="38"/>
      <c r="I194" s="21"/>
      <c r="J194" s="21"/>
      <c r="K194" s="9"/>
    </row>
    <row r="195" spans="1:11">
      <c r="A195" s="16"/>
      <c r="B195" s="36"/>
      <c r="C195" s="18"/>
      <c r="D195" s="18"/>
      <c r="E195" s="37"/>
      <c r="F195" s="38"/>
      <c r="G195" s="38"/>
      <c r="H195" s="38"/>
      <c r="I195" s="21"/>
      <c r="J195" s="21"/>
      <c r="K195" s="9"/>
    </row>
    <row r="196" spans="1:11">
      <c r="A196" s="16"/>
      <c r="B196" s="36"/>
      <c r="C196" s="18"/>
      <c r="D196" s="18"/>
      <c r="E196" s="37"/>
      <c r="F196" s="38"/>
      <c r="G196" s="38"/>
      <c r="H196" s="38"/>
      <c r="I196" s="21"/>
      <c r="J196" s="21"/>
      <c r="K196" s="9"/>
    </row>
    <row r="197" spans="1:11">
      <c r="A197" s="16"/>
      <c r="B197" s="36"/>
      <c r="C197" s="18"/>
      <c r="D197" s="18"/>
      <c r="E197" s="37"/>
      <c r="F197" s="38"/>
      <c r="G197" s="38"/>
      <c r="H197" s="38"/>
      <c r="I197" s="21"/>
      <c r="J197" s="21"/>
      <c r="K197" s="9"/>
    </row>
    <row r="198" spans="1:11">
      <c r="A198" s="16"/>
      <c r="B198" s="36"/>
      <c r="C198" s="18"/>
      <c r="D198" s="18"/>
      <c r="E198" s="37"/>
      <c r="F198" s="38"/>
      <c r="G198" s="38"/>
      <c r="H198" s="38"/>
      <c r="I198" s="21"/>
      <c r="J198" s="21"/>
      <c r="K198" s="9"/>
    </row>
    <row r="199" spans="1:11">
      <c r="A199" s="16"/>
      <c r="B199" s="36"/>
      <c r="C199" s="18"/>
      <c r="D199" s="18"/>
      <c r="E199" s="37"/>
      <c r="F199" s="38"/>
      <c r="G199" s="38"/>
      <c r="H199" s="38"/>
      <c r="I199" s="21"/>
      <c r="J199" s="21"/>
      <c r="K199" s="9"/>
    </row>
    <row r="200" spans="1:11">
      <c r="A200" s="16"/>
      <c r="B200" s="36"/>
      <c r="C200" s="18"/>
      <c r="D200" s="18"/>
      <c r="E200" s="37"/>
      <c r="F200" s="38"/>
      <c r="G200" s="38"/>
      <c r="H200" s="38"/>
      <c r="I200" s="21"/>
      <c r="J200" s="21"/>
      <c r="K200" s="9"/>
    </row>
    <row r="201" spans="1:11">
      <c r="A201" s="16"/>
      <c r="B201" s="36"/>
      <c r="C201" s="18"/>
      <c r="D201" s="18"/>
      <c r="E201" s="37"/>
      <c r="F201" s="38"/>
      <c r="G201" s="38"/>
      <c r="H201" s="38"/>
      <c r="I201" s="21"/>
      <c r="J201" s="21"/>
      <c r="K201" s="9"/>
    </row>
    <row r="202" spans="1:11">
      <c r="A202" s="16"/>
      <c r="B202" s="36"/>
      <c r="C202" s="18"/>
      <c r="D202" s="18"/>
      <c r="E202" s="37"/>
      <c r="F202" s="38"/>
      <c r="G202" s="38"/>
      <c r="H202" s="38"/>
      <c r="I202" s="21"/>
      <c r="J202" s="21"/>
      <c r="K202" s="9"/>
    </row>
    <row r="203" spans="1:11">
      <c r="A203" s="16"/>
      <c r="B203" s="36"/>
      <c r="C203" s="18"/>
      <c r="D203" s="18"/>
      <c r="E203" s="37"/>
      <c r="F203" s="38"/>
      <c r="G203" s="38"/>
      <c r="H203" s="38"/>
      <c r="I203" s="21"/>
      <c r="J203" s="21"/>
      <c r="K203" s="9"/>
    </row>
    <row r="204" spans="1:11">
      <c r="A204" s="16"/>
      <c r="B204" s="36"/>
      <c r="C204" s="18"/>
      <c r="D204" s="18"/>
      <c r="E204" s="37"/>
      <c r="F204" s="38"/>
      <c r="G204" s="38"/>
      <c r="H204" s="38"/>
      <c r="I204" s="21"/>
      <c r="J204" s="21"/>
      <c r="K204" s="9"/>
    </row>
    <row r="205" spans="1:11">
      <c r="A205" s="16"/>
      <c r="B205" s="36"/>
      <c r="C205" s="18"/>
      <c r="D205" s="18"/>
      <c r="E205" s="37"/>
      <c r="F205" s="38"/>
      <c r="G205" s="38"/>
      <c r="H205" s="38"/>
      <c r="I205" s="21"/>
      <c r="J205" s="21"/>
      <c r="K205" s="9"/>
    </row>
    <row r="206" spans="1:11">
      <c r="A206" s="16"/>
      <c r="B206" s="36"/>
      <c r="C206" s="18"/>
      <c r="D206" s="18"/>
      <c r="E206" s="37"/>
      <c r="F206" s="38"/>
      <c r="G206" s="38"/>
      <c r="H206" s="38"/>
      <c r="I206" s="21"/>
      <c r="J206" s="21"/>
      <c r="K206" s="9"/>
    </row>
    <row r="207" spans="1:11">
      <c r="A207" s="16"/>
      <c r="B207" s="36"/>
      <c r="C207" s="18"/>
      <c r="D207" s="18"/>
      <c r="E207" s="37"/>
      <c r="F207" s="38"/>
      <c r="G207" s="38"/>
      <c r="H207" s="38"/>
      <c r="I207" s="21"/>
      <c r="J207" s="21"/>
      <c r="K207" s="9"/>
    </row>
    <row r="208" spans="1:11">
      <c r="A208" s="16"/>
      <c r="B208" s="36"/>
      <c r="C208" s="18"/>
      <c r="D208" s="18"/>
      <c r="E208" s="37"/>
      <c r="F208" s="38"/>
      <c r="G208" s="38"/>
      <c r="H208" s="38"/>
      <c r="I208" s="21"/>
      <c r="J208" s="21"/>
      <c r="K208" s="9"/>
    </row>
    <row r="209" spans="1:11">
      <c r="A209" s="16"/>
      <c r="B209" s="36"/>
      <c r="C209" s="18"/>
      <c r="D209" s="18"/>
      <c r="E209" s="37"/>
      <c r="F209" s="38"/>
      <c r="G209" s="38"/>
      <c r="H209" s="38"/>
      <c r="I209" s="21"/>
      <c r="J209" s="21"/>
      <c r="K209" s="9"/>
    </row>
    <row r="210" spans="1:11">
      <c r="A210" s="16"/>
      <c r="B210" s="36"/>
      <c r="C210" s="18"/>
      <c r="D210" s="18"/>
      <c r="E210" s="37"/>
      <c r="F210" s="38"/>
      <c r="G210" s="38"/>
      <c r="H210" s="38"/>
      <c r="I210" s="21"/>
      <c r="J210" s="21"/>
      <c r="K210" s="9"/>
    </row>
    <row r="211" spans="1:11">
      <c r="A211" s="16"/>
      <c r="B211" s="36"/>
      <c r="C211" s="18"/>
      <c r="D211" s="18"/>
      <c r="E211" s="37"/>
      <c r="F211" s="38"/>
      <c r="G211" s="38"/>
      <c r="H211" s="38"/>
      <c r="I211" s="21"/>
      <c r="J211" s="21"/>
      <c r="K211" s="9"/>
    </row>
    <row r="212" spans="1:11">
      <c r="A212" s="16"/>
      <c r="B212" s="36"/>
      <c r="C212" s="18"/>
      <c r="D212" s="18"/>
      <c r="E212" s="37"/>
      <c r="F212" s="38"/>
      <c r="G212" s="38"/>
      <c r="H212" s="38"/>
      <c r="I212" s="21"/>
      <c r="J212" s="21"/>
      <c r="K212" s="9"/>
    </row>
    <row r="213" spans="1:11">
      <c r="A213" s="16"/>
      <c r="B213" s="36"/>
      <c r="C213" s="18"/>
      <c r="D213" s="18"/>
      <c r="E213" s="37"/>
      <c r="F213" s="38"/>
      <c r="G213" s="38"/>
      <c r="H213" s="38"/>
      <c r="I213" s="21"/>
      <c r="J213" s="21"/>
      <c r="K213" s="9"/>
    </row>
    <row r="214" spans="1:11">
      <c r="A214" s="16"/>
      <c r="B214" s="36"/>
      <c r="C214" s="18"/>
      <c r="D214" s="18"/>
      <c r="E214" s="37"/>
      <c r="F214" s="38"/>
      <c r="G214" s="38"/>
      <c r="H214" s="38"/>
      <c r="I214" s="21"/>
      <c r="J214" s="21"/>
      <c r="K214" s="9"/>
    </row>
    <row r="215" spans="1:11">
      <c r="A215" s="16"/>
      <c r="B215" s="36"/>
      <c r="C215" s="18"/>
      <c r="D215" s="18"/>
      <c r="E215" s="37"/>
      <c r="F215" s="38"/>
      <c r="G215" s="38"/>
      <c r="H215" s="38"/>
      <c r="I215" s="21"/>
      <c r="J215" s="21"/>
      <c r="K215" s="9"/>
    </row>
    <row r="216" spans="1:11">
      <c r="A216" s="16"/>
      <c r="B216" s="36"/>
      <c r="C216" s="18"/>
      <c r="D216" s="18"/>
      <c r="E216" s="37"/>
      <c r="F216" s="38"/>
      <c r="G216" s="38"/>
      <c r="H216" s="38"/>
      <c r="I216" s="21"/>
      <c r="J216" s="21"/>
      <c r="K216" s="9"/>
    </row>
    <row r="217" spans="1:11">
      <c r="A217" s="16"/>
      <c r="B217" s="36"/>
      <c r="C217" s="18"/>
      <c r="D217" s="18"/>
      <c r="E217" s="37"/>
      <c r="F217" s="38"/>
      <c r="G217" s="38"/>
      <c r="H217" s="38"/>
      <c r="I217" s="21"/>
      <c r="J217" s="21"/>
      <c r="K217" s="9"/>
    </row>
    <row r="218" spans="1:11">
      <c r="A218" s="16"/>
      <c r="B218" s="36"/>
      <c r="C218" s="18"/>
      <c r="D218" s="18"/>
      <c r="E218" s="37"/>
      <c r="F218" s="38"/>
      <c r="G218" s="38"/>
      <c r="H218" s="38"/>
      <c r="I218" s="21"/>
      <c r="J218" s="21"/>
      <c r="K218" s="9"/>
    </row>
    <row r="219" spans="1:11">
      <c r="A219" s="16"/>
      <c r="B219" s="36"/>
      <c r="C219" s="18"/>
      <c r="D219" s="18"/>
      <c r="E219" s="37"/>
      <c r="F219" s="38"/>
      <c r="G219" s="38"/>
      <c r="H219" s="38"/>
      <c r="I219" s="21"/>
      <c r="J219" s="21"/>
      <c r="K219" s="9"/>
    </row>
    <row r="220" spans="1:11">
      <c r="A220" s="16"/>
      <c r="B220" s="36"/>
      <c r="C220" s="18"/>
      <c r="D220" s="18"/>
      <c r="E220" s="37"/>
      <c r="F220" s="38"/>
      <c r="G220" s="38"/>
      <c r="H220" s="38"/>
      <c r="I220" s="21"/>
      <c r="J220" s="21"/>
      <c r="K220" s="9"/>
    </row>
    <row r="221" spans="1:11">
      <c r="A221" s="16"/>
      <c r="B221" s="36"/>
      <c r="C221" s="18"/>
      <c r="D221" s="18"/>
      <c r="E221" s="37"/>
      <c r="F221" s="38"/>
      <c r="G221" s="38"/>
      <c r="H221" s="38"/>
      <c r="I221" s="21"/>
      <c r="J221" s="21"/>
      <c r="K221" s="9"/>
    </row>
    <row r="222" spans="1:11">
      <c r="A222" s="16"/>
      <c r="B222" s="36"/>
      <c r="C222" s="18"/>
      <c r="D222" s="18"/>
      <c r="E222" s="37"/>
      <c r="F222" s="38"/>
      <c r="G222" s="38"/>
      <c r="H222" s="38"/>
      <c r="I222" s="21"/>
      <c r="J222" s="21"/>
      <c r="K222" s="9"/>
    </row>
    <row r="223" spans="1:11">
      <c r="A223" s="16"/>
      <c r="B223" s="36"/>
      <c r="C223" s="18"/>
      <c r="D223" s="18"/>
      <c r="E223" s="37"/>
      <c r="F223" s="38"/>
      <c r="G223" s="38"/>
      <c r="H223" s="38"/>
      <c r="I223" s="21"/>
      <c r="J223" s="21"/>
      <c r="K223" s="9"/>
    </row>
    <row r="224" spans="1:11">
      <c r="A224" s="16"/>
      <c r="B224" s="36"/>
      <c r="C224" s="18"/>
      <c r="D224" s="18"/>
      <c r="E224" s="37"/>
      <c r="F224" s="38"/>
      <c r="G224" s="38"/>
      <c r="H224" s="38"/>
      <c r="I224" s="21"/>
      <c r="J224" s="21"/>
      <c r="K224" s="9"/>
    </row>
    <row r="225" spans="1:11">
      <c r="A225" s="16"/>
      <c r="B225" s="36"/>
      <c r="C225" s="18"/>
      <c r="D225" s="18"/>
      <c r="E225" s="37"/>
      <c r="F225" s="38"/>
      <c r="G225" s="38"/>
      <c r="H225" s="38"/>
      <c r="I225" s="21"/>
      <c r="J225" s="21"/>
      <c r="K225" s="9"/>
    </row>
    <row r="226" spans="1:11">
      <c r="A226" s="16"/>
      <c r="B226" s="36"/>
      <c r="C226" s="18"/>
      <c r="D226" s="18"/>
      <c r="E226" s="37"/>
      <c r="F226" s="38"/>
      <c r="G226" s="38"/>
      <c r="H226" s="38"/>
      <c r="I226" s="21"/>
      <c r="J226" s="21"/>
      <c r="K226" s="9"/>
    </row>
    <row r="227" spans="1:11">
      <c r="A227" s="16"/>
      <c r="B227" s="36"/>
      <c r="C227" s="18"/>
      <c r="D227" s="18"/>
      <c r="E227" s="37"/>
      <c r="F227" s="38"/>
      <c r="G227" s="38"/>
      <c r="H227" s="38"/>
      <c r="I227" s="21"/>
      <c r="J227" s="21"/>
      <c r="K227" s="9"/>
    </row>
    <row r="228" spans="1:11">
      <c r="A228" s="16"/>
      <c r="B228" s="36"/>
      <c r="C228" s="18"/>
      <c r="D228" s="18"/>
      <c r="E228" s="37"/>
      <c r="F228" s="38"/>
      <c r="G228" s="38"/>
      <c r="H228" s="38"/>
      <c r="I228" s="21"/>
      <c r="J228" s="21"/>
      <c r="K228" s="9"/>
    </row>
    <row r="229" spans="1:11">
      <c r="A229" s="16"/>
      <c r="B229" s="36"/>
      <c r="C229" s="18"/>
      <c r="D229" s="18"/>
      <c r="E229" s="37"/>
      <c r="F229" s="38"/>
      <c r="G229" s="38"/>
      <c r="H229" s="38"/>
      <c r="I229" s="21"/>
      <c r="J229" s="21"/>
      <c r="K229" s="9"/>
    </row>
    <row r="230" spans="1:11">
      <c r="A230" s="16"/>
      <c r="B230" s="36"/>
      <c r="C230" s="18"/>
      <c r="D230" s="18"/>
      <c r="E230" s="37"/>
      <c r="F230" s="38"/>
      <c r="G230" s="38"/>
      <c r="H230" s="38"/>
      <c r="I230" s="21"/>
      <c r="J230" s="21"/>
      <c r="K230" s="9"/>
    </row>
    <row r="231" spans="1:11">
      <c r="A231" s="16"/>
      <c r="B231" s="36"/>
      <c r="C231" s="18"/>
      <c r="D231" s="18"/>
      <c r="E231" s="37"/>
      <c r="F231" s="38"/>
      <c r="G231" s="38"/>
      <c r="H231" s="38"/>
      <c r="I231" s="21"/>
      <c r="J231" s="21"/>
      <c r="K231" s="9"/>
    </row>
    <row r="232" spans="1:11">
      <c r="A232" s="16"/>
      <c r="B232" s="36"/>
      <c r="C232" s="18"/>
      <c r="D232" s="18"/>
      <c r="E232" s="37"/>
      <c r="F232" s="38"/>
      <c r="G232" s="38"/>
      <c r="H232" s="38"/>
      <c r="I232" s="21"/>
      <c r="J232" s="21"/>
      <c r="K232" s="9"/>
    </row>
    <row r="233" spans="1:11">
      <c r="A233" s="16"/>
      <c r="B233" s="36"/>
      <c r="C233" s="18"/>
      <c r="D233" s="18"/>
      <c r="E233" s="37"/>
      <c r="F233" s="38"/>
      <c r="G233" s="38"/>
      <c r="H233" s="38"/>
      <c r="I233" s="21"/>
      <c r="J233" s="21"/>
      <c r="K233" s="9"/>
    </row>
    <row r="234" spans="1:11">
      <c r="A234" s="16"/>
      <c r="B234" s="36"/>
      <c r="C234" s="18"/>
      <c r="D234" s="18"/>
      <c r="E234" s="37"/>
      <c r="F234" s="38"/>
      <c r="G234" s="38"/>
      <c r="H234" s="38"/>
      <c r="I234" s="21"/>
      <c r="J234" s="21"/>
      <c r="K234" s="9"/>
    </row>
    <row r="235" spans="1:11">
      <c r="A235" s="16"/>
      <c r="B235" s="36"/>
      <c r="C235" s="18"/>
      <c r="D235" s="18"/>
      <c r="E235" s="37"/>
      <c r="F235" s="38"/>
      <c r="G235" s="38"/>
      <c r="H235" s="38"/>
      <c r="I235" s="21"/>
      <c r="J235" s="21"/>
      <c r="K235" s="9"/>
    </row>
    <row r="236" spans="1:11">
      <c r="A236" s="16"/>
      <c r="B236" s="36"/>
      <c r="C236" s="18"/>
      <c r="D236" s="18"/>
      <c r="E236" s="37"/>
      <c r="F236" s="38"/>
      <c r="G236" s="38"/>
      <c r="H236" s="38"/>
      <c r="I236" s="21"/>
      <c r="J236" s="21"/>
      <c r="K236" s="9"/>
    </row>
    <row r="237" spans="1:11">
      <c r="A237" s="16"/>
      <c r="B237" s="36"/>
      <c r="C237" s="18"/>
      <c r="D237" s="18"/>
      <c r="E237" s="37"/>
      <c r="F237" s="38"/>
      <c r="G237" s="38"/>
      <c r="H237" s="38"/>
      <c r="I237" s="21"/>
      <c r="J237" s="21"/>
      <c r="K237" s="9"/>
    </row>
    <row r="238" spans="1:11">
      <c r="A238" s="16"/>
      <c r="B238" s="36"/>
      <c r="C238" s="18"/>
      <c r="D238" s="18"/>
      <c r="E238" s="37"/>
      <c r="F238" s="38"/>
      <c r="G238" s="38"/>
      <c r="H238" s="38"/>
      <c r="I238" s="21"/>
      <c r="J238" s="21"/>
      <c r="K238" s="9"/>
    </row>
    <row r="239" spans="1:11">
      <c r="A239" s="16"/>
      <c r="B239" s="36"/>
      <c r="C239" s="18"/>
      <c r="D239" s="18"/>
      <c r="E239" s="37"/>
      <c r="F239" s="38"/>
      <c r="G239" s="38"/>
      <c r="H239" s="38"/>
      <c r="I239" s="21"/>
      <c r="J239" s="21"/>
      <c r="K239" s="9"/>
    </row>
    <row r="240" spans="1:11">
      <c r="A240" s="16"/>
      <c r="B240" s="36"/>
      <c r="C240" s="18"/>
      <c r="D240" s="18"/>
      <c r="E240" s="37"/>
      <c r="F240" s="38"/>
      <c r="G240" s="38"/>
      <c r="H240" s="38"/>
      <c r="I240" s="21"/>
      <c r="J240" s="21"/>
      <c r="K240" s="9"/>
    </row>
    <row r="241" spans="1:11">
      <c r="A241" s="16"/>
      <c r="B241" s="36"/>
      <c r="C241" s="18"/>
      <c r="D241" s="18"/>
      <c r="E241" s="37"/>
      <c r="F241" s="38"/>
      <c r="G241" s="38"/>
      <c r="H241" s="38"/>
      <c r="I241" s="21"/>
      <c r="J241" s="21"/>
      <c r="K241" s="9"/>
    </row>
    <row r="242" spans="1:11">
      <c r="A242" s="16"/>
      <c r="B242" s="36"/>
      <c r="C242" s="18"/>
      <c r="D242" s="18"/>
      <c r="E242" s="37"/>
      <c r="F242" s="38"/>
      <c r="G242" s="38"/>
      <c r="H242" s="38"/>
      <c r="I242" s="21"/>
      <c r="J242" s="21"/>
      <c r="K242" s="9"/>
    </row>
    <row r="243" spans="1:11">
      <c r="A243" s="16"/>
      <c r="B243" s="36"/>
      <c r="C243" s="18"/>
      <c r="D243" s="18"/>
      <c r="E243" s="37"/>
      <c r="F243" s="38"/>
      <c r="G243" s="38"/>
      <c r="H243" s="38"/>
      <c r="I243" s="21"/>
      <c r="J243" s="21"/>
      <c r="K243" s="9"/>
    </row>
    <row r="244" spans="1:11">
      <c r="A244" s="16"/>
      <c r="B244" s="36"/>
      <c r="C244" s="18"/>
      <c r="D244" s="18"/>
      <c r="E244" s="37"/>
      <c r="F244" s="38"/>
      <c r="G244" s="38"/>
      <c r="H244" s="38"/>
      <c r="I244" s="21"/>
      <c r="J244" s="21"/>
      <c r="K244" s="9"/>
    </row>
    <row r="245" spans="1:11">
      <c r="A245" s="16"/>
      <c r="B245" s="36"/>
      <c r="C245" s="18"/>
      <c r="D245" s="18"/>
      <c r="E245" s="37"/>
      <c r="F245" s="38"/>
      <c r="G245" s="38"/>
      <c r="H245" s="38"/>
      <c r="I245" s="21"/>
      <c r="J245" s="21"/>
      <c r="K245" s="9"/>
    </row>
    <row r="246" spans="1:11">
      <c r="A246" s="16"/>
      <c r="B246" s="36"/>
      <c r="C246" s="18"/>
      <c r="D246" s="18"/>
      <c r="E246" s="37"/>
      <c r="F246" s="38"/>
      <c r="G246" s="38"/>
      <c r="H246" s="38"/>
      <c r="I246" s="21"/>
      <c r="J246" s="21"/>
      <c r="K246" s="9"/>
    </row>
    <row r="247" spans="1:11">
      <c r="A247" s="16"/>
      <c r="B247" s="36"/>
      <c r="C247" s="18"/>
      <c r="D247" s="18"/>
      <c r="E247" s="37"/>
      <c r="F247" s="38"/>
      <c r="G247" s="38"/>
      <c r="H247" s="38"/>
      <c r="I247" s="21"/>
      <c r="J247" s="21"/>
      <c r="K247" s="9"/>
    </row>
    <row r="248" spans="1:11">
      <c r="A248" s="16"/>
      <c r="B248" s="36"/>
      <c r="C248" s="18"/>
      <c r="D248" s="18"/>
      <c r="E248" s="37"/>
      <c r="F248" s="38"/>
      <c r="G248" s="38"/>
      <c r="H248" s="38"/>
      <c r="I248" s="21"/>
      <c r="J248" s="21"/>
      <c r="K248" s="9"/>
    </row>
    <row r="249" spans="1:11">
      <c r="A249" s="16"/>
      <c r="B249" s="36"/>
      <c r="C249" s="18"/>
      <c r="D249" s="18"/>
      <c r="E249" s="37"/>
      <c r="F249" s="38"/>
      <c r="G249" s="38"/>
      <c r="H249" s="38"/>
      <c r="I249" s="21"/>
      <c r="J249" s="21"/>
      <c r="K249" s="9"/>
    </row>
    <row r="250" spans="1:11">
      <c r="A250" s="16"/>
      <c r="B250" s="36"/>
      <c r="C250" s="18"/>
      <c r="D250" s="18"/>
      <c r="E250" s="37"/>
      <c r="F250" s="38"/>
      <c r="G250" s="38"/>
      <c r="H250" s="38"/>
      <c r="I250" s="21"/>
      <c r="J250" s="21"/>
      <c r="K250" s="9"/>
    </row>
    <row r="251" spans="1:11">
      <c r="A251" s="16"/>
      <c r="B251" s="36"/>
      <c r="C251" s="18"/>
      <c r="D251" s="18"/>
      <c r="E251" s="37"/>
      <c r="F251" s="38"/>
      <c r="G251" s="38"/>
      <c r="H251" s="38"/>
      <c r="I251" s="21"/>
      <c r="J251" s="21"/>
      <c r="K251" s="9"/>
    </row>
    <row r="252" spans="1:11">
      <c r="A252" s="16"/>
      <c r="B252" s="36"/>
      <c r="C252" s="18"/>
      <c r="D252" s="18"/>
      <c r="E252" s="37"/>
      <c r="F252" s="38"/>
      <c r="G252" s="38"/>
      <c r="H252" s="38"/>
      <c r="I252" s="21"/>
      <c r="J252" s="21"/>
      <c r="K252" s="9"/>
    </row>
    <row r="253" spans="1:11">
      <c r="A253" s="16"/>
      <c r="B253" s="36"/>
      <c r="C253" s="18"/>
      <c r="D253" s="18"/>
      <c r="E253" s="37"/>
      <c r="F253" s="38"/>
      <c r="G253" s="38"/>
      <c r="H253" s="38"/>
      <c r="I253" s="21"/>
      <c r="J253" s="21"/>
      <c r="K253" s="9"/>
    </row>
    <row r="254" spans="1:11">
      <c r="A254" s="16"/>
      <c r="B254" s="36"/>
      <c r="C254" s="18"/>
      <c r="D254" s="18"/>
      <c r="E254" s="37"/>
      <c r="F254" s="38"/>
      <c r="G254" s="38"/>
      <c r="H254" s="38"/>
      <c r="I254" s="21"/>
      <c r="J254" s="21"/>
      <c r="K254" s="9"/>
    </row>
    <row r="255" spans="1:11">
      <c r="A255" s="16"/>
      <c r="B255" s="36"/>
      <c r="C255" s="18"/>
      <c r="D255" s="18"/>
      <c r="E255" s="37"/>
      <c r="F255" s="38"/>
      <c r="G255" s="38"/>
      <c r="H255" s="38"/>
      <c r="I255" s="21"/>
      <c r="J255" s="21"/>
      <c r="K255" s="9"/>
    </row>
    <row r="256" spans="1:11">
      <c r="A256" s="16"/>
      <c r="B256" s="36"/>
      <c r="C256" s="18"/>
      <c r="D256" s="18"/>
      <c r="E256" s="37"/>
      <c r="F256" s="38"/>
      <c r="G256" s="38"/>
      <c r="H256" s="38"/>
      <c r="I256" s="21"/>
      <c r="J256" s="21"/>
      <c r="K256" s="9"/>
    </row>
    <row r="257" spans="1:11">
      <c r="A257" s="16"/>
      <c r="B257" s="36"/>
      <c r="C257" s="18"/>
      <c r="D257" s="18"/>
      <c r="E257" s="37"/>
      <c r="F257" s="38"/>
      <c r="G257" s="38"/>
      <c r="H257" s="38"/>
      <c r="I257" s="21"/>
      <c r="J257" s="21"/>
      <c r="K257" s="9"/>
    </row>
    <row r="258" spans="1:11">
      <c r="A258" s="16"/>
      <c r="B258" s="36"/>
      <c r="C258" s="18"/>
      <c r="D258" s="18"/>
      <c r="E258" s="37"/>
      <c r="F258" s="38"/>
      <c r="G258" s="38"/>
      <c r="H258" s="38"/>
      <c r="I258" s="21"/>
      <c r="J258" s="21"/>
      <c r="K258" s="9"/>
    </row>
    <row r="259" spans="1:11">
      <c r="A259" s="16"/>
      <c r="B259" s="36"/>
      <c r="C259" s="18"/>
      <c r="D259" s="18"/>
      <c r="E259" s="37"/>
      <c r="F259" s="38"/>
      <c r="G259" s="38"/>
      <c r="H259" s="38"/>
      <c r="I259" s="21"/>
      <c r="J259" s="21"/>
      <c r="K259" s="9"/>
    </row>
    <row r="260" spans="1:11">
      <c r="A260" s="16"/>
      <c r="B260" s="36"/>
      <c r="C260" s="18"/>
      <c r="D260" s="18"/>
      <c r="E260" s="37"/>
      <c r="F260" s="38"/>
      <c r="G260" s="38"/>
      <c r="H260" s="38"/>
      <c r="I260" s="21"/>
      <c r="J260" s="21"/>
      <c r="K260" s="9"/>
    </row>
    <row r="261" spans="1:11">
      <c r="A261" s="16"/>
      <c r="B261" s="36"/>
      <c r="C261" s="18"/>
      <c r="D261" s="18"/>
      <c r="E261" s="37"/>
      <c r="F261" s="38"/>
      <c r="G261" s="38"/>
      <c r="H261" s="38"/>
      <c r="I261" s="21"/>
      <c r="J261" s="21"/>
      <c r="K261" s="9"/>
    </row>
    <row r="262" spans="1:11">
      <c r="A262" s="16"/>
      <c r="B262" s="36"/>
      <c r="C262" s="18"/>
      <c r="D262" s="18"/>
      <c r="E262" s="37"/>
      <c r="F262" s="38"/>
      <c r="G262" s="38"/>
      <c r="H262" s="38"/>
      <c r="I262" s="21"/>
      <c r="J262" s="21"/>
      <c r="K262" s="9"/>
    </row>
    <row r="263" spans="1:11">
      <c r="A263" s="16"/>
      <c r="B263" s="36"/>
      <c r="C263" s="18"/>
      <c r="D263" s="18"/>
      <c r="E263" s="37"/>
      <c r="F263" s="38"/>
      <c r="G263" s="38"/>
      <c r="H263" s="38"/>
      <c r="I263" s="21"/>
      <c r="J263" s="21"/>
      <c r="K263" s="9"/>
    </row>
    <row r="264" spans="1:11">
      <c r="A264" s="16"/>
      <c r="B264" s="36"/>
      <c r="C264" s="18"/>
      <c r="D264" s="18"/>
      <c r="E264" s="37"/>
      <c r="F264" s="38"/>
      <c r="G264" s="38"/>
      <c r="H264" s="38"/>
      <c r="I264" s="21"/>
      <c r="J264" s="21"/>
      <c r="K264" s="9"/>
    </row>
    <row r="265" spans="1:11">
      <c r="A265" s="16"/>
      <c r="B265" s="36"/>
      <c r="C265" s="18"/>
      <c r="D265" s="18"/>
      <c r="E265" s="37"/>
      <c r="F265" s="38"/>
      <c r="G265" s="38"/>
      <c r="H265" s="38"/>
      <c r="I265" s="21"/>
      <c r="J265" s="21"/>
      <c r="K265" s="9"/>
    </row>
    <row r="266" spans="1:11">
      <c r="A266" s="16"/>
      <c r="B266" s="36"/>
      <c r="C266" s="18"/>
      <c r="D266" s="18"/>
      <c r="E266" s="37"/>
      <c r="F266" s="38"/>
      <c r="G266" s="38"/>
      <c r="H266" s="38"/>
      <c r="I266" s="21"/>
      <c r="J266" s="21"/>
      <c r="K266" s="9"/>
    </row>
    <row r="267" spans="1:11">
      <c r="A267" s="16"/>
      <c r="B267" s="36"/>
      <c r="C267" s="18"/>
      <c r="D267" s="18"/>
      <c r="E267" s="37"/>
      <c r="F267" s="38"/>
      <c r="G267" s="38"/>
      <c r="H267" s="38"/>
      <c r="I267" s="21"/>
      <c r="J267" s="21"/>
      <c r="K267" s="9"/>
    </row>
    <row r="268" spans="1:11">
      <c r="A268" s="16"/>
      <c r="B268" s="36"/>
      <c r="C268" s="18"/>
      <c r="D268" s="18"/>
      <c r="E268" s="37"/>
      <c r="F268" s="38"/>
      <c r="G268" s="38"/>
      <c r="H268" s="38"/>
      <c r="I268" s="21"/>
      <c r="J268" s="21"/>
      <c r="K268" s="9"/>
    </row>
    <row r="269" spans="1:11">
      <c r="A269" s="16"/>
      <c r="B269" s="36"/>
      <c r="C269" s="18"/>
      <c r="D269" s="18"/>
      <c r="E269" s="37"/>
      <c r="F269" s="38"/>
      <c r="G269" s="38"/>
      <c r="H269" s="38"/>
      <c r="I269" s="21"/>
      <c r="J269" s="21"/>
      <c r="K269" s="9"/>
    </row>
    <row r="270" spans="1:11">
      <c r="A270" s="16"/>
      <c r="B270" s="36"/>
      <c r="C270" s="18"/>
      <c r="D270" s="18"/>
      <c r="E270" s="37"/>
      <c r="F270" s="38"/>
      <c r="G270" s="38"/>
      <c r="H270" s="38"/>
      <c r="I270" s="21"/>
      <c r="J270" s="21"/>
      <c r="K270" s="9"/>
    </row>
    <row r="271" spans="1:11">
      <c r="A271" s="16"/>
      <c r="B271" s="36"/>
      <c r="C271" s="18"/>
      <c r="D271" s="18"/>
      <c r="E271" s="37"/>
      <c r="F271" s="38"/>
      <c r="G271" s="38"/>
      <c r="H271" s="38"/>
      <c r="I271" s="21"/>
      <c r="J271" s="21"/>
      <c r="K271" s="9"/>
    </row>
    <row r="272" spans="1:11">
      <c r="A272" s="16"/>
      <c r="B272" s="36"/>
      <c r="C272" s="18"/>
      <c r="D272" s="18"/>
      <c r="E272" s="37"/>
      <c r="F272" s="38"/>
      <c r="G272" s="38"/>
      <c r="H272" s="38"/>
      <c r="I272" s="21"/>
      <c r="J272" s="21"/>
      <c r="K272" s="9"/>
    </row>
    <row r="273" spans="1:11">
      <c r="A273" s="16"/>
      <c r="B273" s="36"/>
      <c r="C273" s="18"/>
      <c r="D273" s="18"/>
      <c r="E273" s="37"/>
      <c r="F273" s="38"/>
      <c r="G273" s="38"/>
      <c r="H273" s="38"/>
      <c r="I273" s="21"/>
      <c r="J273" s="21"/>
      <c r="K273" s="9"/>
    </row>
    <row r="274" spans="1:11">
      <c r="A274" s="16"/>
      <c r="B274" s="36"/>
      <c r="C274" s="18"/>
      <c r="D274" s="18"/>
      <c r="E274" s="37"/>
      <c r="F274" s="38"/>
      <c r="G274" s="38"/>
      <c r="H274" s="38"/>
      <c r="I274" s="21"/>
      <c r="J274" s="21"/>
      <c r="K274" s="9"/>
    </row>
    <row r="275" spans="1:11">
      <c r="A275" s="16"/>
      <c r="B275" s="36"/>
      <c r="C275" s="18"/>
      <c r="D275" s="18"/>
      <c r="E275" s="37"/>
      <c r="F275" s="38"/>
      <c r="G275" s="38"/>
      <c r="H275" s="38"/>
      <c r="I275" s="21"/>
      <c r="J275" s="21"/>
      <c r="K275" s="9"/>
    </row>
    <row r="276" spans="1:11">
      <c r="A276" s="16"/>
      <c r="B276" s="36"/>
      <c r="C276" s="18"/>
      <c r="D276" s="18"/>
      <c r="E276" s="37"/>
      <c r="F276" s="38"/>
      <c r="G276" s="38"/>
      <c r="H276" s="38"/>
      <c r="I276" s="21"/>
      <c r="J276" s="21"/>
      <c r="K276" s="9"/>
    </row>
    <row r="277" spans="1:11">
      <c r="A277" s="16"/>
      <c r="B277" s="36"/>
      <c r="C277" s="18"/>
      <c r="D277" s="18"/>
      <c r="E277" s="37"/>
      <c r="F277" s="38"/>
      <c r="G277" s="38"/>
      <c r="H277" s="38"/>
      <c r="I277" s="21"/>
      <c r="J277" s="21"/>
      <c r="K277" s="9"/>
    </row>
    <row r="278" spans="1:11">
      <c r="A278" s="16"/>
      <c r="B278" s="36"/>
      <c r="C278" s="18"/>
      <c r="D278" s="18"/>
      <c r="E278" s="37"/>
      <c r="F278" s="38"/>
      <c r="G278" s="38"/>
      <c r="H278" s="38"/>
      <c r="I278" s="21"/>
      <c r="J278" s="21"/>
      <c r="K278" s="9"/>
    </row>
    <row r="279" spans="1:11">
      <c r="A279" s="16"/>
      <c r="B279" s="36"/>
      <c r="C279" s="18"/>
      <c r="D279" s="18"/>
      <c r="E279" s="37"/>
      <c r="F279" s="38"/>
      <c r="G279" s="38"/>
      <c r="H279" s="38"/>
      <c r="I279" s="21"/>
      <c r="J279" s="21"/>
      <c r="K279" s="9"/>
    </row>
    <row r="280" spans="1:11">
      <c r="A280" s="16"/>
      <c r="B280" s="36"/>
      <c r="C280" s="18"/>
      <c r="D280" s="18"/>
      <c r="E280" s="37"/>
      <c r="F280" s="38"/>
      <c r="G280" s="38"/>
      <c r="H280" s="38"/>
      <c r="I280" s="21"/>
      <c r="J280" s="21"/>
      <c r="K280" s="9"/>
    </row>
    <row r="281" spans="1:11">
      <c r="A281" s="16"/>
      <c r="B281" s="36"/>
      <c r="C281" s="18"/>
      <c r="D281" s="18"/>
      <c r="E281" s="37"/>
      <c r="F281" s="38"/>
      <c r="G281" s="38"/>
      <c r="H281" s="38"/>
      <c r="I281" s="21"/>
      <c r="J281" s="21"/>
      <c r="K281" s="9"/>
    </row>
    <row r="282" spans="1:11">
      <c r="A282" s="16"/>
      <c r="B282" s="36"/>
      <c r="C282" s="18"/>
      <c r="D282" s="18"/>
      <c r="E282" s="37"/>
      <c r="F282" s="38"/>
      <c r="G282" s="38"/>
      <c r="H282" s="38"/>
      <c r="I282" s="21"/>
      <c r="J282" s="21"/>
      <c r="K282" s="9"/>
    </row>
    <row r="283" spans="1:11">
      <c r="A283" s="16"/>
      <c r="B283" s="36"/>
      <c r="C283" s="18"/>
      <c r="D283" s="18"/>
      <c r="E283" s="37"/>
      <c r="F283" s="38"/>
      <c r="G283" s="38"/>
      <c r="H283" s="38"/>
      <c r="I283" s="21"/>
      <c r="J283" s="21"/>
      <c r="K283" s="9"/>
    </row>
    <row r="284" spans="1:11">
      <c r="A284" s="16"/>
      <c r="B284" s="36"/>
      <c r="C284" s="18"/>
      <c r="D284" s="18"/>
      <c r="E284" s="37"/>
      <c r="F284" s="38"/>
      <c r="G284" s="38"/>
      <c r="H284" s="38"/>
      <c r="I284" s="21"/>
      <c r="J284" s="21"/>
      <c r="K284" s="9"/>
    </row>
    <row r="285" spans="1:11">
      <c r="A285" s="16"/>
      <c r="B285" s="36"/>
      <c r="C285" s="18"/>
      <c r="D285" s="18"/>
      <c r="E285" s="37"/>
      <c r="F285" s="38"/>
      <c r="G285" s="38"/>
      <c r="H285" s="38"/>
      <c r="I285" s="21"/>
      <c r="J285" s="21"/>
      <c r="K285" s="9"/>
    </row>
    <row r="286" spans="1:11">
      <c r="A286" s="16"/>
      <c r="B286" s="36"/>
      <c r="C286" s="18"/>
      <c r="D286" s="18"/>
      <c r="E286" s="37"/>
      <c r="F286" s="38"/>
      <c r="G286" s="38"/>
      <c r="H286" s="38"/>
      <c r="I286" s="21"/>
      <c r="J286" s="21"/>
      <c r="K286" s="9"/>
    </row>
    <row r="287" spans="1:11">
      <c r="A287" s="16"/>
      <c r="B287" s="36"/>
      <c r="C287" s="18"/>
      <c r="D287" s="18"/>
      <c r="E287" s="37"/>
      <c r="F287" s="38"/>
      <c r="G287" s="38"/>
      <c r="H287" s="38"/>
      <c r="I287" s="21"/>
      <c r="J287" s="21"/>
      <c r="K287" s="9"/>
    </row>
    <row r="288" spans="1:11">
      <c r="A288" s="16"/>
      <c r="B288" s="36"/>
      <c r="C288" s="18"/>
      <c r="D288" s="18"/>
      <c r="E288" s="37"/>
      <c r="F288" s="38"/>
      <c r="G288" s="38"/>
      <c r="H288" s="38"/>
      <c r="I288" s="21"/>
      <c r="J288" s="21"/>
      <c r="K288" s="9"/>
    </row>
    <row r="289" spans="1:11">
      <c r="A289" s="16"/>
      <c r="B289" s="36"/>
      <c r="C289" s="18"/>
      <c r="D289" s="18"/>
      <c r="E289" s="37"/>
      <c r="F289" s="38"/>
      <c r="G289" s="38"/>
      <c r="H289" s="38"/>
      <c r="I289" s="21"/>
      <c r="J289" s="21"/>
      <c r="K289" s="9"/>
    </row>
    <row r="290" spans="1:11">
      <c r="A290" s="16"/>
      <c r="B290" s="36"/>
      <c r="C290" s="18"/>
      <c r="D290" s="18"/>
      <c r="E290" s="37"/>
      <c r="F290" s="38"/>
      <c r="G290" s="38"/>
      <c r="H290" s="38"/>
      <c r="I290" s="21"/>
      <c r="J290" s="21"/>
      <c r="K290" s="9"/>
    </row>
    <row r="291" spans="1:11">
      <c r="A291" s="16"/>
      <c r="B291" s="36"/>
      <c r="C291" s="18"/>
      <c r="D291" s="18"/>
      <c r="E291" s="37"/>
      <c r="F291" s="38"/>
      <c r="G291" s="38"/>
      <c r="H291" s="38"/>
      <c r="I291" s="21"/>
      <c r="J291" s="21"/>
      <c r="K291" s="9"/>
    </row>
    <row r="292" spans="1:11">
      <c r="A292" s="16"/>
      <c r="B292" s="36"/>
      <c r="C292" s="18"/>
      <c r="D292" s="18"/>
      <c r="E292" s="37"/>
      <c r="F292" s="38"/>
      <c r="G292" s="38"/>
      <c r="H292" s="38"/>
      <c r="I292" s="21"/>
      <c r="J292" s="21"/>
      <c r="K292" s="9"/>
    </row>
    <row r="293" spans="1:11">
      <c r="A293" s="16"/>
      <c r="B293" s="36"/>
      <c r="C293" s="18"/>
      <c r="D293" s="18"/>
      <c r="E293" s="37"/>
      <c r="F293" s="38"/>
      <c r="G293" s="38"/>
      <c r="H293" s="38"/>
      <c r="I293" s="21"/>
      <c r="J293" s="21"/>
      <c r="K293" s="9"/>
    </row>
    <row r="294" spans="1:11">
      <c r="A294" s="16"/>
      <c r="B294" s="36"/>
      <c r="C294" s="18"/>
      <c r="D294" s="18"/>
      <c r="E294" s="37"/>
      <c r="F294" s="38"/>
      <c r="G294" s="38"/>
      <c r="H294" s="38"/>
      <c r="I294" s="21"/>
      <c r="J294" s="21"/>
      <c r="K294" s="9"/>
    </row>
    <row r="295" spans="1:11">
      <c r="A295" s="16"/>
      <c r="B295" s="36"/>
      <c r="C295" s="18"/>
      <c r="D295" s="18"/>
      <c r="E295" s="37"/>
      <c r="F295" s="38"/>
      <c r="G295" s="38"/>
      <c r="H295" s="38"/>
      <c r="I295" s="21"/>
      <c r="J295" s="21"/>
      <c r="K295" s="9"/>
    </row>
    <row r="296" spans="1:11">
      <c r="A296" s="16"/>
      <c r="B296" s="36"/>
      <c r="C296" s="18"/>
      <c r="D296" s="18"/>
      <c r="E296" s="37"/>
      <c r="F296" s="38"/>
      <c r="G296" s="38"/>
      <c r="H296" s="38"/>
      <c r="I296" s="21"/>
      <c r="J296" s="21"/>
      <c r="K296" s="9"/>
    </row>
    <row r="297" spans="1:11">
      <c r="A297" s="16"/>
      <c r="B297" s="36"/>
      <c r="C297" s="18"/>
      <c r="D297" s="18"/>
      <c r="E297" s="37"/>
      <c r="F297" s="38"/>
      <c r="G297" s="38"/>
      <c r="H297" s="38"/>
      <c r="I297" s="21"/>
      <c r="J297" s="21"/>
      <c r="K297" s="9"/>
    </row>
    <row r="298" spans="1:11">
      <c r="A298" s="16"/>
      <c r="B298" s="36"/>
      <c r="C298" s="18"/>
      <c r="D298" s="18"/>
      <c r="E298" s="37"/>
      <c r="F298" s="38"/>
      <c r="G298" s="38"/>
      <c r="H298" s="38"/>
      <c r="I298" s="21"/>
      <c r="J298" s="21"/>
      <c r="K298" s="9"/>
    </row>
    <row r="299" spans="1:11">
      <c r="A299" s="16"/>
      <c r="B299" s="36"/>
      <c r="C299" s="18"/>
      <c r="D299" s="18"/>
      <c r="E299" s="37"/>
      <c r="F299" s="38"/>
      <c r="G299" s="38"/>
      <c r="H299" s="38"/>
      <c r="I299" s="21"/>
      <c r="J299" s="21"/>
      <c r="K299" s="9"/>
    </row>
    <row r="300" spans="1:11">
      <c r="A300" s="16"/>
      <c r="B300" s="36"/>
      <c r="C300" s="18"/>
      <c r="D300" s="18"/>
      <c r="E300" s="37"/>
      <c r="F300" s="38"/>
      <c r="G300" s="38"/>
      <c r="H300" s="38"/>
      <c r="I300" s="21"/>
      <c r="J300" s="21"/>
      <c r="K300" s="9"/>
    </row>
    <row r="301" spans="1:11">
      <c r="A301" s="16"/>
      <c r="B301" s="36"/>
      <c r="C301" s="18"/>
      <c r="D301" s="18"/>
      <c r="E301" s="37"/>
      <c r="F301" s="38"/>
      <c r="G301" s="38"/>
      <c r="H301" s="38"/>
      <c r="I301" s="21"/>
      <c r="J301" s="21"/>
      <c r="K301" s="9"/>
    </row>
    <row r="302" spans="1:11">
      <c r="A302" s="16"/>
      <c r="B302" s="36"/>
      <c r="C302" s="18"/>
      <c r="D302" s="18"/>
      <c r="E302" s="37"/>
      <c r="F302" s="38"/>
      <c r="G302" s="38"/>
      <c r="H302" s="38"/>
      <c r="I302" s="21"/>
      <c r="J302" s="21"/>
      <c r="K302" s="9"/>
    </row>
    <row r="303" spans="1:11">
      <c r="A303" s="16"/>
      <c r="B303" s="36"/>
      <c r="C303" s="18"/>
      <c r="D303" s="18"/>
      <c r="E303" s="37"/>
      <c r="F303" s="38"/>
      <c r="G303" s="38"/>
      <c r="H303" s="38"/>
      <c r="I303" s="21"/>
      <c r="J303" s="21"/>
      <c r="K303" s="9"/>
    </row>
    <row r="304" spans="1:11">
      <c r="A304" s="16"/>
      <c r="B304" s="36"/>
      <c r="C304" s="18"/>
      <c r="D304" s="18"/>
      <c r="E304" s="37"/>
      <c r="F304" s="38"/>
      <c r="G304" s="38"/>
      <c r="H304" s="38"/>
      <c r="I304" s="21"/>
      <c r="J304" s="21"/>
      <c r="K304" s="9"/>
    </row>
    <row r="305" spans="1:11">
      <c r="A305" s="16"/>
      <c r="B305" s="36"/>
      <c r="C305" s="18"/>
      <c r="D305" s="18"/>
      <c r="E305" s="37"/>
      <c r="F305" s="38"/>
      <c r="G305" s="38"/>
      <c r="H305" s="38"/>
      <c r="I305" s="21"/>
      <c r="J305" s="21"/>
      <c r="K305" s="9"/>
    </row>
    <row r="306" spans="1:11">
      <c r="A306" s="16"/>
      <c r="B306" s="36"/>
      <c r="C306" s="18"/>
      <c r="D306" s="18"/>
      <c r="E306" s="37"/>
      <c r="F306" s="38"/>
      <c r="G306" s="38"/>
      <c r="H306" s="38"/>
      <c r="I306" s="21"/>
      <c r="J306" s="21"/>
      <c r="K306" s="9"/>
    </row>
    <row r="307" spans="1:11">
      <c r="A307" s="16"/>
      <c r="B307" s="36"/>
      <c r="C307" s="18"/>
      <c r="D307" s="18"/>
      <c r="E307" s="37"/>
      <c r="F307" s="38"/>
      <c r="G307" s="38"/>
      <c r="H307" s="38"/>
      <c r="I307" s="21"/>
      <c r="J307" s="21"/>
      <c r="K307" s="9"/>
    </row>
    <row r="308" spans="1:11">
      <c r="A308" s="16"/>
      <c r="B308" s="36"/>
      <c r="C308" s="18"/>
      <c r="D308" s="18"/>
      <c r="E308" s="37"/>
      <c r="F308" s="38"/>
      <c r="G308" s="38"/>
      <c r="H308" s="38"/>
      <c r="I308" s="21"/>
      <c r="J308" s="21"/>
      <c r="K308" s="9"/>
    </row>
    <row r="309" spans="1:11">
      <c r="A309" s="16"/>
      <c r="B309" s="36"/>
      <c r="C309" s="18"/>
      <c r="D309" s="18"/>
      <c r="E309" s="37"/>
      <c r="F309" s="38"/>
      <c r="G309" s="38"/>
      <c r="H309" s="38"/>
      <c r="I309" s="21"/>
      <c r="J309" s="21"/>
      <c r="K309" s="9"/>
    </row>
    <row r="310" spans="1:11">
      <c r="A310" s="16"/>
      <c r="B310" s="36"/>
      <c r="C310" s="18"/>
      <c r="D310" s="18"/>
      <c r="E310" s="37"/>
      <c r="F310" s="38"/>
      <c r="G310" s="38"/>
      <c r="H310" s="38"/>
      <c r="I310" s="21"/>
      <c r="J310" s="21"/>
      <c r="K310" s="9"/>
    </row>
    <row r="311" spans="1:11">
      <c r="A311" s="16"/>
      <c r="B311" s="36"/>
      <c r="C311" s="18"/>
      <c r="D311" s="18"/>
      <c r="E311" s="37"/>
      <c r="F311" s="38"/>
      <c r="G311" s="38"/>
      <c r="H311" s="38"/>
      <c r="I311" s="21"/>
      <c r="J311" s="21"/>
      <c r="K311" s="9"/>
    </row>
    <row r="312" spans="1:11">
      <c r="A312" s="16"/>
      <c r="B312" s="36"/>
      <c r="C312" s="18"/>
      <c r="D312" s="18"/>
      <c r="E312" s="37"/>
      <c r="F312" s="38"/>
      <c r="G312" s="38"/>
      <c r="H312" s="38"/>
      <c r="I312" s="21"/>
      <c r="J312" s="21"/>
      <c r="K312" s="9"/>
    </row>
    <row r="313" spans="1:11">
      <c r="A313" s="16"/>
      <c r="B313" s="36"/>
      <c r="C313" s="18"/>
      <c r="D313" s="18"/>
      <c r="E313" s="37"/>
      <c r="F313" s="38"/>
      <c r="G313" s="38"/>
      <c r="H313" s="38"/>
      <c r="I313" s="21"/>
      <c r="J313" s="21"/>
      <c r="K313" s="9"/>
    </row>
    <row r="314" spans="1:11">
      <c r="A314" s="16"/>
      <c r="B314" s="36"/>
      <c r="C314" s="18"/>
      <c r="D314" s="18"/>
      <c r="E314" s="37"/>
      <c r="F314" s="38"/>
      <c r="G314" s="38"/>
      <c r="H314" s="38"/>
      <c r="I314" s="21"/>
      <c r="J314" s="21"/>
      <c r="K314" s="9"/>
    </row>
    <row r="315" spans="1:11">
      <c r="A315" s="16"/>
      <c r="B315" s="36"/>
      <c r="C315" s="18"/>
      <c r="D315" s="18"/>
      <c r="E315" s="37"/>
      <c r="F315" s="38"/>
      <c r="G315" s="38"/>
      <c r="H315" s="38"/>
      <c r="I315" s="21"/>
      <c r="J315" s="21"/>
      <c r="K315" s="9"/>
    </row>
    <row r="316" spans="1:11">
      <c r="A316" s="16"/>
      <c r="B316" s="36"/>
      <c r="C316" s="18"/>
      <c r="D316" s="18"/>
      <c r="E316" s="37"/>
      <c r="F316" s="38"/>
      <c r="G316" s="38"/>
      <c r="H316" s="38"/>
      <c r="I316" s="21"/>
      <c r="J316" s="21"/>
      <c r="K316" s="9"/>
    </row>
    <row r="317" spans="1:11">
      <c r="A317" s="16"/>
      <c r="B317" s="36"/>
      <c r="C317" s="18"/>
      <c r="D317" s="18"/>
      <c r="E317" s="37"/>
      <c r="F317" s="38"/>
      <c r="G317" s="38"/>
      <c r="H317" s="38"/>
      <c r="I317" s="21"/>
      <c r="J317" s="21"/>
      <c r="K317" s="9"/>
    </row>
    <row r="318" spans="1:11">
      <c r="A318" s="16"/>
      <c r="B318" s="36"/>
      <c r="C318" s="18"/>
      <c r="D318" s="18"/>
      <c r="E318" s="37"/>
      <c r="F318" s="38"/>
      <c r="G318" s="38"/>
      <c r="H318" s="38"/>
      <c r="I318" s="21"/>
      <c r="J318" s="21"/>
      <c r="K318" s="9"/>
    </row>
    <row r="319" spans="1:11">
      <c r="A319" s="16"/>
      <c r="B319" s="36"/>
      <c r="C319" s="18"/>
      <c r="D319" s="18"/>
      <c r="E319" s="37"/>
      <c r="F319" s="38"/>
      <c r="G319" s="38"/>
      <c r="H319" s="38"/>
      <c r="I319" s="21"/>
      <c r="J319" s="21"/>
      <c r="K319" s="9"/>
    </row>
    <row r="320" spans="1:11">
      <c r="A320" s="16"/>
      <c r="B320" s="36"/>
      <c r="C320" s="18"/>
      <c r="D320" s="18"/>
      <c r="E320" s="37"/>
      <c r="F320" s="38"/>
      <c r="G320" s="38"/>
      <c r="H320" s="38"/>
      <c r="I320" s="21"/>
      <c r="J320" s="21"/>
      <c r="K320" s="9"/>
    </row>
    <row r="321" spans="1:11">
      <c r="A321" s="16"/>
      <c r="B321" s="36"/>
      <c r="C321" s="18"/>
      <c r="D321" s="18"/>
      <c r="E321" s="37"/>
      <c r="F321" s="38"/>
      <c r="G321" s="38"/>
      <c r="H321" s="38"/>
      <c r="I321" s="21"/>
      <c r="J321" s="21"/>
      <c r="K321" s="9"/>
    </row>
    <row r="322" spans="1:11">
      <c r="A322" s="16"/>
      <c r="B322" s="36"/>
      <c r="C322" s="18"/>
      <c r="D322" s="18"/>
      <c r="E322" s="37"/>
      <c r="F322" s="38"/>
      <c r="G322" s="38"/>
      <c r="H322" s="38"/>
      <c r="I322" s="21"/>
      <c r="J322" s="21"/>
      <c r="K322" s="9"/>
    </row>
    <row r="323" spans="1:11">
      <c r="A323" s="16"/>
      <c r="B323" s="36"/>
      <c r="C323" s="18"/>
      <c r="D323" s="18"/>
      <c r="E323" s="37"/>
      <c r="F323" s="38"/>
      <c r="G323" s="38"/>
      <c r="H323" s="38"/>
      <c r="I323" s="21"/>
      <c r="J323" s="21"/>
      <c r="K323" s="9"/>
    </row>
    <row r="324" spans="1:11">
      <c r="A324" s="16"/>
      <c r="B324" s="36"/>
      <c r="C324" s="18"/>
      <c r="D324" s="18"/>
      <c r="E324" s="37"/>
      <c r="F324" s="38"/>
      <c r="G324" s="38"/>
      <c r="H324" s="38"/>
      <c r="I324" s="21"/>
      <c r="J324" s="21"/>
      <c r="K324" s="9"/>
    </row>
    <row r="325" spans="1:11">
      <c r="A325" s="16"/>
      <c r="B325" s="36"/>
      <c r="C325" s="18"/>
      <c r="D325" s="18"/>
      <c r="E325" s="37"/>
      <c r="F325" s="38"/>
      <c r="G325" s="38"/>
      <c r="H325" s="38"/>
      <c r="I325" s="21"/>
      <c r="J325" s="21"/>
      <c r="K325" s="9"/>
    </row>
    <row r="326" spans="1:11">
      <c r="A326" s="16"/>
      <c r="B326" s="36"/>
      <c r="C326" s="18"/>
      <c r="D326" s="18"/>
      <c r="E326" s="37"/>
      <c r="F326" s="38"/>
      <c r="G326" s="38"/>
      <c r="H326" s="38"/>
      <c r="I326" s="21"/>
      <c r="J326" s="21"/>
      <c r="K326" s="9"/>
    </row>
    <row r="327" spans="1:11">
      <c r="A327" s="16"/>
      <c r="B327" s="36"/>
      <c r="C327" s="18"/>
      <c r="D327" s="18"/>
      <c r="E327" s="37"/>
      <c r="F327" s="38"/>
      <c r="G327" s="38"/>
      <c r="H327" s="38"/>
      <c r="I327" s="21"/>
      <c r="J327" s="21"/>
      <c r="K327" s="9"/>
    </row>
    <row r="328" spans="1:11">
      <c r="A328" s="16"/>
      <c r="B328" s="36"/>
      <c r="C328" s="18"/>
      <c r="D328" s="18"/>
      <c r="E328" s="37"/>
      <c r="F328" s="38"/>
      <c r="G328" s="38"/>
      <c r="H328" s="38"/>
      <c r="I328" s="21"/>
      <c r="J328" s="21"/>
      <c r="K328" s="9"/>
    </row>
    <row r="329" spans="1:11">
      <c r="A329" s="16"/>
      <c r="B329" s="36"/>
      <c r="C329" s="18"/>
      <c r="D329" s="18"/>
      <c r="E329" s="37"/>
      <c r="F329" s="38"/>
      <c r="G329" s="38"/>
      <c r="H329" s="38"/>
      <c r="I329" s="21"/>
      <c r="J329" s="21"/>
      <c r="K329" s="9"/>
    </row>
    <row r="330" spans="1:11">
      <c r="A330" s="16"/>
      <c r="B330" s="36"/>
      <c r="C330" s="18"/>
      <c r="D330" s="18"/>
      <c r="E330" s="37"/>
      <c r="F330" s="38"/>
      <c r="G330" s="38"/>
      <c r="H330" s="38"/>
      <c r="I330" s="21"/>
      <c r="J330" s="21"/>
      <c r="K330" s="9"/>
    </row>
    <row r="331" spans="1:11">
      <c r="A331" s="16"/>
      <c r="B331" s="36"/>
      <c r="C331" s="18"/>
      <c r="D331" s="18"/>
      <c r="E331" s="37"/>
      <c r="F331" s="38"/>
      <c r="G331" s="38"/>
      <c r="H331" s="38"/>
      <c r="I331" s="21"/>
      <c r="J331" s="21"/>
      <c r="K331" s="9"/>
    </row>
    <row r="332" spans="1:11">
      <c r="A332" s="16"/>
      <c r="B332" s="36"/>
      <c r="C332" s="18"/>
      <c r="D332" s="18"/>
      <c r="E332" s="37"/>
      <c r="F332" s="38"/>
      <c r="G332" s="38"/>
      <c r="H332" s="38"/>
      <c r="I332" s="21"/>
      <c r="J332" s="21"/>
      <c r="K332" s="9"/>
    </row>
    <row r="333" spans="1:11">
      <c r="A333" s="16"/>
      <c r="B333" s="36"/>
      <c r="C333" s="18"/>
      <c r="D333" s="18"/>
      <c r="E333" s="37"/>
      <c r="F333" s="38"/>
      <c r="G333" s="38"/>
      <c r="H333" s="38"/>
      <c r="I333" s="21"/>
      <c r="J333" s="21"/>
      <c r="K333" s="9"/>
    </row>
    <row r="334" spans="1:11">
      <c r="A334" s="16"/>
      <c r="B334" s="36"/>
      <c r="C334" s="18"/>
      <c r="D334" s="18"/>
      <c r="E334" s="37"/>
      <c r="F334" s="38"/>
      <c r="G334" s="38"/>
      <c r="H334" s="38"/>
      <c r="I334" s="21"/>
      <c r="J334" s="21"/>
      <c r="K334" s="9"/>
    </row>
    <row r="335" spans="1:11">
      <c r="A335" s="16"/>
      <c r="B335" s="36"/>
      <c r="C335" s="18"/>
      <c r="D335" s="18"/>
      <c r="E335" s="37"/>
      <c r="F335" s="38"/>
      <c r="G335" s="38"/>
      <c r="H335" s="38"/>
      <c r="I335" s="21"/>
      <c r="J335" s="21"/>
      <c r="K335" s="9"/>
    </row>
    <row r="336" spans="1:11">
      <c r="A336" s="16"/>
      <c r="B336" s="36"/>
      <c r="C336" s="18"/>
      <c r="D336" s="18"/>
      <c r="E336" s="37"/>
      <c r="F336" s="38"/>
      <c r="G336" s="38"/>
      <c r="H336" s="38"/>
      <c r="I336" s="21"/>
      <c r="J336" s="21"/>
      <c r="K336" s="9"/>
    </row>
    <row r="337" spans="1:11">
      <c r="A337" s="16"/>
      <c r="B337" s="36"/>
      <c r="C337" s="18"/>
      <c r="D337" s="18"/>
      <c r="E337" s="37"/>
      <c r="F337" s="38"/>
      <c r="G337" s="38"/>
      <c r="H337" s="38"/>
      <c r="I337" s="21"/>
      <c r="J337" s="21"/>
      <c r="K337" s="9"/>
    </row>
    <row r="338" spans="1:11">
      <c r="A338" s="16"/>
      <c r="B338" s="36"/>
      <c r="C338" s="18"/>
      <c r="D338" s="18"/>
      <c r="E338" s="37"/>
      <c r="F338" s="38"/>
      <c r="G338" s="38"/>
      <c r="H338" s="38"/>
      <c r="I338" s="21"/>
      <c r="J338" s="21"/>
      <c r="K338" s="9"/>
    </row>
    <row r="339" spans="1:11">
      <c r="A339" s="16"/>
      <c r="B339" s="36"/>
      <c r="C339" s="18"/>
      <c r="D339" s="18"/>
      <c r="E339" s="37"/>
      <c r="F339" s="38"/>
      <c r="G339" s="38"/>
      <c r="H339" s="38"/>
      <c r="I339" s="21"/>
      <c r="J339" s="21"/>
      <c r="K339" s="9"/>
    </row>
    <row r="340" spans="1:11">
      <c r="A340" s="16"/>
      <c r="B340" s="36"/>
      <c r="C340" s="18"/>
      <c r="D340" s="18"/>
      <c r="E340" s="37"/>
      <c r="F340" s="38"/>
      <c r="G340" s="38"/>
      <c r="H340" s="38"/>
      <c r="I340" s="21"/>
      <c r="J340" s="21"/>
      <c r="K340" s="9"/>
    </row>
    <row r="341" spans="1:11">
      <c r="A341" s="16"/>
      <c r="B341" s="36"/>
      <c r="C341" s="18"/>
      <c r="D341" s="18"/>
      <c r="E341" s="37"/>
      <c r="F341" s="38"/>
      <c r="G341" s="38"/>
      <c r="H341" s="38"/>
      <c r="I341" s="21"/>
      <c r="J341" s="21"/>
      <c r="K341" s="9"/>
    </row>
    <row r="342" spans="1:11">
      <c r="A342" s="16"/>
      <c r="B342" s="36"/>
      <c r="C342" s="18"/>
      <c r="D342" s="18"/>
      <c r="E342" s="37"/>
      <c r="F342" s="38"/>
      <c r="G342" s="38"/>
      <c r="H342" s="38"/>
      <c r="I342" s="21"/>
      <c r="J342" s="21"/>
      <c r="K342" s="9"/>
    </row>
    <row r="343" spans="1:11">
      <c r="A343" s="16"/>
      <c r="B343" s="36"/>
      <c r="C343" s="18"/>
      <c r="D343" s="18"/>
      <c r="E343" s="37"/>
      <c r="F343" s="38"/>
      <c r="G343" s="38"/>
      <c r="H343" s="38"/>
      <c r="I343" s="21"/>
      <c r="J343" s="21"/>
      <c r="K343" s="9"/>
    </row>
    <row r="344" spans="1:11">
      <c r="A344" s="16"/>
      <c r="B344" s="36"/>
      <c r="C344" s="18"/>
      <c r="D344" s="18"/>
      <c r="E344" s="37"/>
      <c r="F344" s="38"/>
      <c r="G344" s="38"/>
      <c r="H344" s="38"/>
      <c r="I344" s="21"/>
      <c r="J344" s="21"/>
      <c r="K344" s="9"/>
    </row>
    <row r="345" spans="1:11">
      <c r="A345" s="16"/>
      <c r="B345" s="36"/>
      <c r="C345" s="18"/>
      <c r="D345" s="18"/>
      <c r="E345" s="37"/>
      <c r="F345" s="38"/>
      <c r="G345" s="38"/>
      <c r="H345" s="38"/>
      <c r="I345" s="21"/>
      <c r="J345" s="21"/>
      <c r="K345" s="9"/>
    </row>
    <row r="346" spans="1:11">
      <c r="A346" s="16"/>
      <c r="B346" s="36"/>
      <c r="C346" s="18"/>
      <c r="D346" s="18"/>
      <c r="E346" s="37"/>
      <c r="F346" s="38"/>
      <c r="G346" s="38"/>
      <c r="H346" s="38"/>
      <c r="I346" s="21"/>
      <c r="J346" s="21"/>
      <c r="K346" s="9"/>
    </row>
    <row r="347" spans="1:11">
      <c r="A347" s="16"/>
      <c r="B347" s="36"/>
      <c r="C347" s="18"/>
      <c r="D347" s="18"/>
      <c r="E347" s="37"/>
      <c r="F347" s="38"/>
      <c r="G347" s="38"/>
      <c r="H347" s="38"/>
      <c r="I347" s="21"/>
      <c r="J347" s="21"/>
      <c r="K347" s="9"/>
    </row>
    <row r="348" spans="1:11">
      <c r="A348" s="16"/>
      <c r="B348" s="36"/>
      <c r="C348" s="18"/>
      <c r="D348" s="18"/>
      <c r="E348" s="37"/>
      <c r="F348" s="38"/>
      <c r="G348" s="38"/>
      <c r="H348" s="38"/>
      <c r="I348" s="21"/>
      <c r="J348" s="21"/>
      <c r="K348" s="9"/>
    </row>
    <row r="349" spans="1:11">
      <c r="A349" s="16"/>
      <c r="B349" s="36"/>
      <c r="C349" s="18"/>
      <c r="D349" s="18"/>
      <c r="E349" s="37"/>
      <c r="F349" s="38"/>
      <c r="G349" s="38"/>
      <c r="H349" s="38"/>
      <c r="I349" s="21"/>
      <c r="J349" s="21"/>
      <c r="K349" s="9"/>
    </row>
    <row r="350" spans="1:11">
      <c r="A350" s="16"/>
      <c r="B350" s="36"/>
      <c r="C350" s="18"/>
      <c r="D350" s="18"/>
      <c r="E350" s="37"/>
      <c r="F350" s="38"/>
      <c r="G350" s="38"/>
      <c r="H350" s="38"/>
      <c r="I350" s="21"/>
      <c r="J350" s="21"/>
      <c r="K350" s="9"/>
    </row>
    <row r="351" spans="1:11">
      <c r="A351" s="16"/>
      <c r="B351" s="36"/>
      <c r="C351" s="18"/>
      <c r="D351" s="18"/>
      <c r="E351" s="37"/>
      <c r="F351" s="38"/>
      <c r="G351" s="38"/>
      <c r="H351" s="38"/>
      <c r="I351" s="21"/>
      <c r="J351" s="21"/>
      <c r="K351" s="9"/>
    </row>
    <row r="352" spans="1:11">
      <c r="A352" s="16"/>
      <c r="B352" s="36"/>
      <c r="C352" s="18"/>
      <c r="D352" s="18"/>
      <c r="E352" s="37"/>
      <c r="F352" s="38"/>
      <c r="G352" s="38"/>
      <c r="H352" s="38"/>
      <c r="I352" s="21"/>
      <c r="J352" s="21"/>
      <c r="K352" s="9"/>
    </row>
    <row r="353" spans="1:11">
      <c r="A353" s="16"/>
      <c r="B353" s="36"/>
      <c r="C353" s="18"/>
      <c r="D353" s="18"/>
      <c r="E353" s="37"/>
      <c r="F353" s="38"/>
      <c r="G353" s="38"/>
      <c r="H353" s="38"/>
      <c r="I353" s="21"/>
      <c r="J353" s="21"/>
      <c r="K353" s="9"/>
    </row>
    <row r="354" spans="1:11">
      <c r="A354" s="16"/>
      <c r="B354" s="36"/>
      <c r="C354" s="18"/>
      <c r="D354" s="18"/>
      <c r="E354" s="37"/>
      <c r="F354" s="38"/>
      <c r="G354" s="38"/>
      <c r="H354" s="38"/>
      <c r="I354" s="21"/>
      <c r="J354" s="21"/>
      <c r="K354" s="9"/>
    </row>
    <row r="355" spans="1:11">
      <c r="A355" s="16"/>
      <c r="B355" s="36"/>
      <c r="C355" s="18"/>
      <c r="D355" s="18"/>
      <c r="E355" s="37"/>
      <c r="F355" s="38"/>
      <c r="G355" s="38"/>
      <c r="H355" s="38"/>
      <c r="I355" s="21"/>
      <c r="J355" s="21"/>
      <c r="K355" s="9"/>
    </row>
    <row r="356" spans="1:11">
      <c r="A356" s="16"/>
      <c r="B356" s="36"/>
      <c r="C356" s="18"/>
      <c r="D356" s="18"/>
      <c r="E356" s="37"/>
      <c r="F356" s="38"/>
      <c r="G356" s="38"/>
      <c r="H356" s="38"/>
      <c r="I356" s="21"/>
      <c r="J356" s="21"/>
      <c r="K356" s="9"/>
    </row>
    <row r="357" spans="1:11">
      <c r="A357" s="16"/>
      <c r="B357" s="36"/>
      <c r="C357" s="18"/>
      <c r="D357" s="18"/>
      <c r="E357" s="37"/>
      <c r="F357" s="38"/>
      <c r="G357" s="38"/>
      <c r="H357" s="38"/>
      <c r="I357" s="21"/>
      <c r="J357" s="21"/>
      <c r="K357" s="9"/>
    </row>
    <row r="358" spans="1:11">
      <c r="A358" s="16"/>
      <c r="B358" s="36"/>
      <c r="C358" s="18"/>
      <c r="D358" s="18"/>
      <c r="E358" s="37"/>
      <c r="F358" s="38"/>
      <c r="G358" s="38"/>
      <c r="H358" s="38"/>
      <c r="I358" s="21"/>
      <c r="J358" s="21"/>
      <c r="K358" s="9"/>
    </row>
    <row r="359" spans="1:11">
      <c r="A359" s="16"/>
      <c r="B359" s="36"/>
      <c r="C359" s="18"/>
      <c r="D359" s="18"/>
      <c r="E359" s="37"/>
      <c r="F359" s="38"/>
      <c r="G359" s="38"/>
      <c r="H359" s="38"/>
      <c r="I359" s="21"/>
      <c r="J359" s="21"/>
      <c r="K359" s="9"/>
    </row>
    <row r="360" spans="1:11">
      <c r="A360" s="16"/>
      <c r="B360" s="36"/>
      <c r="C360" s="18"/>
      <c r="D360" s="18"/>
      <c r="E360" s="37"/>
      <c r="F360" s="38"/>
      <c r="G360" s="38"/>
      <c r="H360" s="38"/>
      <c r="I360" s="21"/>
      <c r="J360" s="21"/>
      <c r="K360" s="9"/>
    </row>
    <row r="361" spans="1:11">
      <c r="A361" s="16"/>
      <c r="B361" s="36"/>
      <c r="C361" s="18"/>
      <c r="D361" s="18"/>
      <c r="E361" s="37"/>
      <c r="F361" s="38"/>
      <c r="G361" s="38"/>
      <c r="H361" s="38"/>
      <c r="I361" s="21"/>
      <c r="J361" s="21"/>
      <c r="K361" s="9"/>
    </row>
    <row r="362" spans="1:11">
      <c r="C362" s="9"/>
    </row>
  </sheetData>
  <mergeCells count="122">
    <mergeCell ref="CO8:CO9"/>
    <mergeCell ref="CP6:CP9"/>
    <mergeCell ref="F4:CP4"/>
    <mergeCell ref="CR6:CR7"/>
    <mergeCell ref="CI8:CI9"/>
    <mergeCell ref="CJ8:CJ9"/>
    <mergeCell ref="CL8:CL9"/>
    <mergeCell ref="CM8:CM9"/>
    <mergeCell ref="CN8:CN9"/>
    <mergeCell ref="CB8:CB9"/>
    <mergeCell ref="CD8:CD9"/>
    <mergeCell ref="CE8:CE9"/>
    <mergeCell ref="CF8:CF9"/>
    <mergeCell ref="CH8:CH9"/>
    <mergeCell ref="BV8:BV9"/>
    <mergeCell ref="BW8:BW9"/>
    <mergeCell ref="BX8:BX9"/>
    <mergeCell ref="BZ8:BZ9"/>
    <mergeCell ref="CA8:CA9"/>
    <mergeCell ref="BO8:BO9"/>
    <mergeCell ref="BP8:BP9"/>
    <mergeCell ref="BR8:BR9"/>
    <mergeCell ref="BS8:BS9"/>
    <mergeCell ref="BT8:BT9"/>
    <mergeCell ref="BH8:BH9"/>
    <mergeCell ref="BJ8:BJ9"/>
    <mergeCell ref="BK8:BK9"/>
    <mergeCell ref="BL8:BL9"/>
    <mergeCell ref="BN8:BN9"/>
    <mergeCell ref="BB8:BB9"/>
    <mergeCell ref="BC8:BC9"/>
    <mergeCell ref="BD8:BD9"/>
    <mergeCell ref="BF8:BF9"/>
    <mergeCell ref="BG8:BG9"/>
    <mergeCell ref="CL7:CN7"/>
    <mergeCell ref="BV6:BX6"/>
    <mergeCell ref="BZ6:CB6"/>
    <mergeCell ref="CD6:CF6"/>
    <mergeCell ref="CH6:CJ6"/>
    <mergeCell ref="CL6:CN6"/>
    <mergeCell ref="BB6:BD6"/>
    <mergeCell ref="BF6:BH6"/>
    <mergeCell ref="BJ6:BL6"/>
    <mergeCell ref="BN6:BP6"/>
    <mergeCell ref="BR6:BT6"/>
    <mergeCell ref="BB7:BD7"/>
    <mergeCell ref="BF7:BH7"/>
    <mergeCell ref="BJ7:BL7"/>
    <mergeCell ref="BN7:BP7"/>
    <mergeCell ref="BR7:BT7"/>
    <mergeCell ref="BV7:BX7"/>
    <mergeCell ref="BZ7:CB7"/>
    <mergeCell ref="CD7:CF7"/>
    <mergeCell ref="CH7:CJ7"/>
    <mergeCell ref="AX6:AZ6"/>
    <mergeCell ref="AX7:AZ7"/>
    <mergeCell ref="AX8:AX9"/>
    <mergeCell ref="AY8:AY9"/>
    <mergeCell ref="AZ8:AZ9"/>
    <mergeCell ref="AT6:AV6"/>
    <mergeCell ref="AT7:AV7"/>
    <mergeCell ref="AT8:AT9"/>
    <mergeCell ref="AU8:AU9"/>
    <mergeCell ref="AV8:AV9"/>
    <mergeCell ref="AP6:AR6"/>
    <mergeCell ref="AP7:AR7"/>
    <mergeCell ref="AP8:AP9"/>
    <mergeCell ref="AQ8:AQ9"/>
    <mergeCell ref="AR8:AR9"/>
    <mergeCell ref="AL6:AN6"/>
    <mergeCell ref="AL7:AN7"/>
    <mergeCell ref="AL8:AL9"/>
    <mergeCell ref="AM8:AM9"/>
    <mergeCell ref="AN8:AN9"/>
    <mergeCell ref="V8:V9"/>
    <mergeCell ref="W8:W9"/>
    <mergeCell ref="X8:X9"/>
    <mergeCell ref="AH6:AJ6"/>
    <mergeCell ref="AH7:AJ7"/>
    <mergeCell ref="AH8:AH9"/>
    <mergeCell ref="AI8:AI9"/>
    <mergeCell ref="AJ8:AJ9"/>
    <mergeCell ref="AD6:AF6"/>
    <mergeCell ref="AD7:AF7"/>
    <mergeCell ref="AD8:AD9"/>
    <mergeCell ref="AE8:AE9"/>
    <mergeCell ref="AF8:AF9"/>
    <mergeCell ref="A2:CR2"/>
    <mergeCell ref="C3:CR3"/>
    <mergeCell ref="R6:T6"/>
    <mergeCell ref="R7:T7"/>
    <mergeCell ref="R8:R9"/>
    <mergeCell ref="S8:S9"/>
    <mergeCell ref="T8:T9"/>
    <mergeCell ref="J7:L7"/>
    <mergeCell ref="J8:J9"/>
    <mergeCell ref="K8:K9"/>
    <mergeCell ref="L8:L9"/>
    <mergeCell ref="N6:P6"/>
    <mergeCell ref="N7:P7"/>
    <mergeCell ref="N8:N9"/>
    <mergeCell ref="O8:O9"/>
    <mergeCell ref="P8:P9"/>
    <mergeCell ref="J6:L6"/>
    <mergeCell ref="Z6:AB6"/>
    <mergeCell ref="Z7:AB7"/>
    <mergeCell ref="Z8:Z9"/>
    <mergeCell ref="AA8:AA9"/>
    <mergeCell ref="AB8:AB9"/>
    <mergeCell ref="V6:X6"/>
    <mergeCell ref="V7:X7"/>
    <mergeCell ref="A3:B3"/>
    <mergeCell ref="F7:H7"/>
    <mergeCell ref="A9:D9"/>
    <mergeCell ref="A22:C22"/>
    <mergeCell ref="A23:D23"/>
    <mergeCell ref="A39:C39"/>
    <mergeCell ref="A41:C41"/>
    <mergeCell ref="F8:F9"/>
    <mergeCell ref="G8:G9"/>
    <mergeCell ref="H8:H9"/>
    <mergeCell ref="F6:H6"/>
  </mergeCells>
  <pageMargins left="0.25" right="0.25" top="0.75" bottom="0.75" header="0.3" footer="0.3"/>
  <pageSetup paperSize="14" scale="35" orientation="landscape" horizontalDpi="4294967294"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A82D4-3B70-4CB2-8F0B-BF7F202108B8}">
  <dimension ref="A1:BJ363"/>
  <sheetViews>
    <sheetView showGridLines="0" topLeftCell="A37" zoomScale="70" zoomScaleNormal="70" workbookViewId="0">
      <selection activeCell="B46" sqref="B46:B47"/>
    </sheetView>
  </sheetViews>
  <sheetFormatPr baseColWidth="10" defaultColWidth="11" defaultRowHeight="15.75"/>
  <cols>
    <col min="2" max="2" width="79.7109375" style="161" customWidth="1"/>
    <col min="3" max="3" width="22.7109375" style="164" customWidth="1"/>
    <col min="4" max="4" width="13.85546875" customWidth="1"/>
    <col min="5" max="5" width="4.42578125" customWidth="1"/>
    <col min="6" max="6" width="21.85546875" customWidth="1"/>
    <col min="7" max="7" width="23.140625" customWidth="1"/>
    <col min="8" max="8" width="24.140625" customWidth="1"/>
    <col min="9" max="9" width="4.7109375" customWidth="1"/>
    <col min="10" max="10" width="24.140625" customWidth="1"/>
    <col min="11" max="11" width="24.42578125" customWidth="1"/>
    <col min="12" max="12" width="24.7109375" customWidth="1"/>
    <col min="13" max="13" width="4.7109375" customWidth="1"/>
    <col min="14" max="15" width="23.140625" customWidth="1"/>
    <col min="16" max="16" width="20.85546875" customWidth="1"/>
    <col min="17" max="17" width="22" customWidth="1"/>
  </cols>
  <sheetData>
    <row r="1" spans="1:16" ht="16.5" thickBot="1"/>
    <row r="2" spans="1:16" ht="36.75" customHeight="1" thickBot="1">
      <c r="A2" s="486" t="s">
        <v>197</v>
      </c>
      <c r="B2" s="487"/>
      <c r="C2" s="487"/>
      <c r="D2" s="487"/>
      <c r="E2" s="487"/>
      <c r="F2" s="487"/>
      <c r="G2" s="487"/>
      <c r="H2" s="487"/>
      <c r="I2" s="487"/>
      <c r="J2" s="487"/>
      <c r="K2" s="487"/>
      <c r="L2" s="487"/>
      <c r="M2" s="487"/>
      <c r="N2" s="487"/>
      <c r="O2" s="487"/>
      <c r="P2" s="488"/>
    </row>
    <row r="3" spans="1:16" ht="74.25" customHeight="1" thickBot="1">
      <c r="A3" s="458"/>
      <c r="B3" s="458"/>
      <c r="C3" s="489" t="s">
        <v>200</v>
      </c>
      <c r="D3" s="490"/>
      <c r="E3" s="490"/>
      <c r="F3" s="490"/>
      <c r="G3" s="490"/>
      <c r="H3" s="490"/>
      <c r="I3" s="490"/>
      <c r="J3" s="490"/>
      <c r="K3" s="490"/>
      <c r="L3" s="490"/>
      <c r="M3" s="490"/>
      <c r="N3" s="490"/>
      <c r="O3" s="490"/>
      <c r="P3" s="491"/>
    </row>
    <row r="4" spans="1:16" ht="36.75" customHeight="1">
      <c r="A4" s="160"/>
      <c r="B4" s="162"/>
      <c r="C4" s="19"/>
      <c r="D4" s="148"/>
      <c r="E4" s="148"/>
      <c r="F4" s="148"/>
      <c r="G4" s="148"/>
      <c r="H4" s="148"/>
      <c r="I4" s="148"/>
      <c r="J4" s="148"/>
      <c r="K4" s="148"/>
      <c r="L4" s="148"/>
      <c r="M4" s="148"/>
      <c r="N4" s="148"/>
      <c r="O4" s="148"/>
      <c r="P4" s="148"/>
    </row>
    <row r="5" spans="1:16" ht="18">
      <c r="A5" s="8"/>
      <c r="B5" s="8"/>
      <c r="C5" s="19"/>
      <c r="D5" s="148"/>
      <c r="E5" s="148"/>
      <c r="F5" s="148"/>
      <c r="G5" s="148"/>
      <c r="H5" s="148"/>
      <c r="I5" s="148"/>
      <c r="J5" s="148"/>
      <c r="K5" s="148"/>
      <c r="L5" s="148"/>
      <c r="M5" s="148"/>
      <c r="N5" s="148"/>
      <c r="O5" s="148"/>
      <c r="P5" s="148"/>
    </row>
    <row r="6" spans="1:16" ht="33" customHeight="1" thickBot="1">
      <c r="A6" s="9"/>
      <c r="B6" s="9"/>
      <c r="C6" s="9"/>
      <c r="D6" s="9"/>
      <c r="E6" s="11"/>
      <c r="F6" s="492"/>
      <c r="G6" s="492"/>
      <c r="H6" s="492"/>
      <c r="I6" s="152"/>
      <c r="J6" s="152"/>
      <c r="K6" s="24"/>
      <c r="L6" s="24"/>
      <c r="M6" s="24"/>
      <c r="N6" s="24"/>
      <c r="O6" s="24"/>
      <c r="P6" s="24"/>
    </row>
    <row r="7" spans="1:16" ht="48" customHeight="1" thickBot="1">
      <c r="A7" s="493" t="s">
        <v>145</v>
      </c>
      <c r="B7" s="493" t="s">
        <v>146</v>
      </c>
      <c r="C7" s="493" t="s">
        <v>147</v>
      </c>
      <c r="D7" s="493" t="s">
        <v>148</v>
      </c>
      <c r="E7" s="11"/>
      <c r="F7" s="501" t="s">
        <v>182</v>
      </c>
      <c r="G7" s="502"/>
      <c r="H7" s="502"/>
      <c r="I7" s="502"/>
      <c r="J7" s="502"/>
      <c r="K7" s="502"/>
      <c r="L7" s="502"/>
      <c r="M7" s="502"/>
      <c r="N7" s="502"/>
      <c r="O7" s="502"/>
      <c r="P7" s="503"/>
    </row>
    <row r="8" spans="1:16" ht="48" customHeight="1" thickBot="1">
      <c r="A8" s="494"/>
      <c r="B8" s="494"/>
      <c r="C8" s="494"/>
      <c r="D8" s="494"/>
      <c r="E8" s="11"/>
      <c r="F8" s="504" t="s">
        <v>157</v>
      </c>
      <c r="G8" s="505"/>
      <c r="H8" s="506"/>
      <c r="I8" s="39"/>
      <c r="J8" s="507" t="s">
        <v>172</v>
      </c>
      <c r="K8" s="505"/>
      <c r="L8" s="506"/>
      <c r="M8" s="39"/>
      <c r="N8" s="507" t="s">
        <v>173</v>
      </c>
      <c r="O8" s="505"/>
      <c r="P8" s="506"/>
    </row>
    <row r="9" spans="1:16" ht="48" customHeight="1" thickBot="1">
      <c r="A9" s="494"/>
      <c r="B9" s="494"/>
      <c r="C9" s="494"/>
      <c r="D9" s="494"/>
      <c r="E9" s="11"/>
      <c r="F9" s="499" t="s">
        <v>158</v>
      </c>
      <c r="G9" s="500"/>
      <c r="H9" s="151">
        <v>1</v>
      </c>
      <c r="I9" s="155"/>
      <c r="J9" s="213" t="s">
        <v>158</v>
      </c>
      <c r="K9" s="212">
        <v>12</v>
      </c>
      <c r="L9" s="210">
        <v>4.3999999999999997E-2</v>
      </c>
      <c r="M9" s="155"/>
      <c r="N9" s="213" t="s">
        <v>158</v>
      </c>
      <c r="O9" s="212">
        <v>11</v>
      </c>
      <c r="P9" s="211">
        <v>3.3000000000000002E-2</v>
      </c>
    </row>
    <row r="10" spans="1:16" ht="63.75" thickBot="1">
      <c r="A10" s="495"/>
      <c r="B10" s="495"/>
      <c r="C10" s="495"/>
      <c r="D10" s="495"/>
      <c r="E10" s="27"/>
      <c r="F10" s="154" t="s">
        <v>159</v>
      </c>
      <c r="G10" s="154" t="s">
        <v>160</v>
      </c>
      <c r="H10" s="154" t="s">
        <v>179</v>
      </c>
      <c r="I10" s="156"/>
      <c r="J10" s="154" t="s">
        <v>159</v>
      </c>
      <c r="K10" s="154" t="s">
        <v>160</v>
      </c>
      <c r="L10" s="159" t="s">
        <v>180</v>
      </c>
      <c r="M10" s="156"/>
      <c r="N10" s="154" t="s">
        <v>159</v>
      </c>
      <c r="O10" s="154" t="s">
        <v>160</v>
      </c>
      <c r="P10" s="154" t="s">
        <v>181</v>
      </c>
    </row>
    <row r="11" spans="1:16" ht="33" customHeight="1" thickBot="1">
      <c r="A11" s="508" t="s">
        <v>207</v>
      </c>
      <c r="B11" s="509"/>
      <c r="C11" s="509"/>
      <c r="D11" s="510"/>
      <c r="E11" s="11"/>
      <c r="F11" s="41"/>
      <c r="G11" s="42"/>
      <c r="H11" s="42"/>
      <c r="I11" s="153"/>
      <c r="J11" s="153"/>
      <c r="K11" s="40"/>
      <c r="L11" s="40"/>
      <c r="M11" s="40"/>
      <c r="N11" s="40"/>
      <c r="O11" s="40"/>
      <c r="P11" s="40"/>
    </row>
    <row r="12" spans="1:16" ht="48" thickBot="1">
      <c r="A12" s="28">
        <v>1</v>
      </c>
      <c r="B12" s="163" t="s">
        <v>208</v>
      </c>
      <c r="C12" s="13" t="s">
        <v>150</v>
      </c>
      <c r="D12" s="215">
        <v>25</v>
      </c>
      <c r="E12" s="11"/>
      <c r="F12" s="186">
        <f>'2 OFERTAS HISTORICO M. TEC.'!CR10</f>
        <v>16214.284457142856</v>
      </c>
      <c r="G12" s="186">
        <f>ROUND(F12*$D12,2)</f>
        <v>405357.11</v>
      </c>
      <c r="H12" s="209">
        <f>ROUND(G12*$H$9,2)</f>
        <v>405357.11</v>
      </c>
      <c r="I12" s="31"/>
      <c r="J12" s="208">
        <f>ROUND(F12+(F12*$L$9),2)</f>
        <v>16927.71</v>
      </c>
      <c r="K12" s="208">
        <f>ROUND(J12*$D12,2)</f>
        <v>423192.75</v>
      </c>
      <c r="L12" s="182">
        <f>ROUND(K12*$K$9,2)</f>
        <v>5078313</v>
      </c>
      <c r="M12" s="31"/>
      <c r="N12" s="208">
        <f>ROUND(J12+(J12*$P$9),2)</f>
        <v>17486.32</v>
      </c>
      <c r="O12" s="208">
        <f>ROUND(N12*$D12,2)</f>
        <v>437158</v>
      </c>
      <c r="P12" s="182">
        <f>ROUND(O12*$O$9,2)</f>
        <v>4808738</v>
      </c>
    </row>
    <row r="13" spans="1:16" ht="117.75" customHeight="1" thickBot="1">
      <c r="A13" s="28">
        <v>2</v>
      </c>
      <c r="B13" s="163" t="s">
        <v>195</v>
      </c>
      <c r="C13" s="13" t="s">
        <v>150</v>
      </c>
      <c r="D13" s="214">
        <v>339</v>
      </c>
      <c r="E13" s="11"/>
      <c r="F13" s="186">
        <f>'2 OFERTAS HISTORICO M. TEC.'!CR11</f>
        <v>6808.3092857142856</v>
      </c>
      <c r="G13" s="186">
        <f t="shared" ref="G13:G23" si="0">ROUND(F13*$D13,2)</f>
        <v>2308016.85</v>
      </c>
      <c r="H13" s="209">
        <f t="shared" ref="H13:H23" si="1">ROUND(G13*$H$9,2)</f>
        <v>2308016.85</v>
      </c>
      <c r="I13" s="31"/>
      <c r="J13" s="208">
        <f t="shared" ref="J13:J23" si="2">ROUND(F13+(F13*$L$9),2)</f>
        <v>7107.87</v>
      </c>
      <c r="K13" s="208">
        <f t="shared" ref="K13:K23" si="3">ROUND(J13*$D13,2)</f>
        <v>2409567.9300000002</v>
      </c>
      <c r="L13" s="182">
        <f t="shared" ref="L13:L23" si="4">ROUND(K13*$K$9,2)</f>
        <v>28914815.16</v>
      </c>
      <c r="M13" s="31"/>
      <c r="N13" s="208">
        <f t="shared" ref="N13:N23" si="5">ROUND(J13+(J13*$P$9),2)</f>
        <v>7342.43</v>
      </c>
      <c r="O13" s="208">
        <f t="shared" ref="O13:O23" si="6">ROUND(N13*$D13,2)</f>
        <v>2489083.77</v>
      </c>
      <c r="P13" s="182">
        <f t="shared" ref="P13:P23" si="7">ROUND(O13*$O$9,2)</f>
        <v>27379921.469999999</v>
      </c>
    </row>
    <row r="14" spans="1:16" ht="100.5" customHeight="1" thickBot="1">
      <c r="A14" s="28">
        <v>3</v>
      </c>
      <c r="B14" s="163" t="s">
        <v>209</v>
      </c>
      <c r="C14" s="13" t="s">
        <v>150</v>
      </c>
      <c r="D14" s="214">
        <v>18</v>
      </c>
      <c r="E14" s="11"/>
      <c r="F14" s="186">
        <f>'2 OFERTAS HISTORICO M. TEC.'!CR12</f>
        <v>2785.2677142857142</v>
      </c>
      <c r="G14" s="186">
        <f t="shared" si="0"/>
        <v>50134.82</v>
      </c>
      <c r="H14" s="209">
        <f t="shared" si="1"/>
        <v>50134.82</v>
      </c>
      <c r="I14" s="31"/>
      <c r="J14" s="208">
        <f t="shared" si="2"/>
        <v>2907.82</v>
      </c>
      <c r="K14" s="208">
        <f t="shared" si="3"/>
        <v>52340.76</v>
      </c>
      <c r="L14" s="182">
        <f t="shared" si="4"/>
        <v>628089.12</v>
      </c>
      <c r="M14" s="31"/>
      <c r="N14" s="208">
        <f t="shared" si="5"/>
        <v>3003.78</v>
      </c>
      <c r="O14" s="208">
        <f t="shared" si="6"/>
        <v>54068.04</v>
      </c>
      <c r="P14" s="182">
        <f t="shared" si="7"/>
        <v>594748.43999999994</v>
      </c>
    </row>
    <row r="15" spans="1:16" ht="111" customHeight="1" thickBot="1">
      <c r="A15" s="28">
        <v>4</v>
      </c>
      <c r="B15" s="163" t="s">
        <v>191</v>
      </c>
      <c r="C15" s="13" t="s">
        <v>150</v>
      </c>
      <c r="D15" s="214">
        <v>26</v>
      </c>
      <c r="E15" s="11"/>
      <c r="F15" s="186">
        <f>'2 OFERTAS HISTORICO M. TEC.'!CR13</f>
        <v>11563.764914285714</v>
      </c>
      <c r="G15" s="186">
        <f t="shared" si="0"/>
        <v>300657.89</v>
      </c>
      <c r="H15" s="209">
        <f t="shared" si="1"/>
        <v>300657.89</v>
      </c>
      <c r="I15" s="31"/>
      <c r="J15" s="208">
        <f t="shared" si="2"/>
        <v>12072.57</v>
      </c>
      <c r="K15" s="208">
        <f t="shared" si="3"/>
        <v>313886.82</v>
      </c>
      <c r="L15" s="182">
        <f t="shared" si="4"/>
        <v>3766641.84</v>
      </c>
      <c r="M15" s="31"/>
      <c r="N15" s="208">
        <f t="shared" si="5"/>
        <v>12470.96</v>
      </c>
      <c r="O15" s="208">
        <f t="shared" si="6"/>
        <v>324244.96000000002</v>
      </c>
      <c r="P15" s="182">
        <f t="shared" si="7"/>
        <v>3566694.56</v>
      </c>
    </row>
    <row r="16" spans="1:16" ht="138" customHeight="1" thickBot="1">
      <c r="A16" s="29">
        <v>5</v>
      </c>
      <c r="B16" s="163" t="s">
        <v>196</v>
      </c>
      <c r="C16" s="13" t="s">
        <v>150</v>
      </c>
      <c r="D16" s="215">
        <v>16</v>
      </c>
      <c r="E16" s="11"/>
      <c r="F16" s="186">
        <f>'2 OFERTAS HISTORICO M. TEC.'!CR14</f>
        <v>12756.998085714285</v>
      </c>
      <c r="G16" s="186">
        <f t="shared" si="0"/>
        <v>204111.97</v>
      </c>
      <c r="H16" s="209">
        <f t="shared" si="1"/>
        <v>204111.97</v>
      </c>
      <c r="I16" s="31"/>
      <c r="J16" s="208">
        <f t="shared" si="2"/>
        <v>13318.31</v>
      </c>
      <c r="K16" s="208">
        <f t="shared" si="3"/>
        <v>213092.96</v>
      </c>
      <c r="L16" s="182">
        <f t="shared" si="4"/>
        <v>2557115.52</v>
      </c>
      <c r="M16" s="31"/>
      <c r="N16" s="208">
        <f t="shared" si="5"/>
        <v>13757.81</v>
      </c>
      <c r="O16" s="208">
        <f t="shared" si="6"/>
        <v>220124.96</v>
      </c>
      <c r="P16" s="182">
        <f t="shared" si="7"/>
        <v>2421374.56</v>
      </c>
    </row>
    <row r="17" spans="1:16" ht="48" thickBot="1">
      <c r="A17" s="28">
        <v>6</v>
      </c>
      <c r="B17" s="163" t="s">
        <v>153</v>
      </c>
      <c r="C17" s="13" t="s">
        <v>150</v>
      </c>
      <c r="D17" s="214">
        <v>16</v>
      </c>
      <c r="E17" s="11"/>
      <c r="F17" s="186">
        <f>'2 OFERTAS HISTORICO M. TEC.'!CR15</f>
        <v>7948.8163142857147</v>
      </c>
      <c r="G17" s="186">
        <f t="shared" si="0"/>
        <v>127181.06</v>
      </c>
      <c r="H17" s="209">
        <f t="shared" si="1"/>
        <v>127181.06</v>
      </c>
      <c r="I17" s="31"/>
      <c r="J17" s="208">
        <f t="shared" si="2"/>
        <v>8298.56</v>
      </c>
      <c r="K17" s="208">
        <f t="shared" si="3"/>
        <v>132776.95999999999</v>
      </c>
      <c r="L17" s="182">
        <f t="shared" si="4"/>
        <v>1593323.52</v>
      </c>
      <c r="M17" s="31"/>
      <c r="N17" s="208">
        <f t="shared" si="5"/>
        <v>8572.41</v>
      </c>
      <c r="O17" s="208">
        <f t="shared" si="6"/>
        <v>137158.56</v>
      </c>
      <c r="P17" s="182">
        <f t="shared" si="7"/>
        <v>1508744.16</v>
      </c>
    </row>
    <row r="18" spans="1:16" ht="189.75" thickBot="1">
      <c r="A18" s="30">
        <v>7</v>
      </c>
      <c r="B18" s="163" t="s">
        <v>155</v>
      </c>
      <c r="C18" s="13" t="s">
        <v>150</v>
      </c>
      <c r="D18" s="215">
        <v>29</v>
      </c>
      <c r="E18" s="11"/>
      <c r="F18" s="186">
        <f>'2 OFERTAS HISTORICO M. TEC.'!CR16</f>
        <v>14310.833828571429</v>
      </c>
      <c r="G18" s="186">
        <f t="shared" si="0"/>
        <v>415014.18</v>
      </c>
      <c r="H18" s="209">
        <f t="shared" si="1"/>
        <v>415014.18</v>
      </c>
      <c r="I18" s="31"/>
      <c r="J18" s="208">
        <f t="shared" si="2"/>
        <v>14940.51</v>
      </c>
      <c r="K18" s="208">
        <f t="shared" si="3"/>
        <v>433274.79</v>
      </c>
      <c r="L18" s="182">
        <f t="shared" si="4"/>
        <v>5199297.4800000004</v>
      </c>
      <c r="M18" s="31"/>
      <c r="N18" s="208">
        <f t="shared" si="5"/>
        <v>15433.55</v>
      </c>
      <c r="O18" s="208">
        <f t="shared" si="6"/>
        <v>447572.95</v>
      </c>
      <c r="P18" s="182">
        <f t="shared" si="7"/>
        <v>4923302.45</v>
      </c>
    </row>
    <row r="19" spans="1:16" ht="107.25" customHeight="1" thickBot="1">
      <c r="A19" s="30">
        <v>8</v>
      </c>
      <c r="B19" s="163" t="s">
        <v>154</v>
      </c>
      <c r="C19" s="13" t="s">
        <v>150</v>
      </c>
      <c r="D19" s="214">
        <v>100</v>
      </c>
      <c r="E19" s="11"/>
      <c r="F19" s="186">
        <f>'2 OFERTAS HISTORICO M. TEC.'!CR17</f>
        <v>28620.856485714288</v>
      </c>
      <c r="G19" s="186">
        <f t="shared" si="0"/>
        <v>2862085.65</v>
      </c>
      <c r="H19" s="209">
        <f t="shared" si="1"/>
        <v>2862085.65</v>
      </c>
      <c r="I19" s="31"/>
      <c r="J19" s="208">
        <f t="shared" si="2"/>
        <v>29880.17</v>
      </c>
      <c r="K19" s="208">
        <f t="shared" si="3"/>
        <v>2988017</v>
      </c>
      <c r="L19" s="182">
        <f t="shared" si="4"/>
        <v>35856204</v>
      </c>
      <c r="M19" s="31"/>
      <c r="N19" s="208">
        <f t="shared" si="5"/>
        <v>30866.22</v>
      </c>
      <c r="O19" s="208">
        <f t="shared" si="6"/>
        <v>3086622</v>
      </c>
      <c r="P19" s="182">
        <f t="shared" si="7"/>
        <v>33952842</v>
      </c>
    </row>
    <row r="20" spans="1:16" ht="126.75" thickBot="1">
      <c r="A20" s="30">
        <v>9</v>
      </c>
      <c r="B20" s="163" t="s">
        <v>192</v>
      </c>
      <c r="C20" s="13" t="s">
        <v>150</v>
      </c>
      <c r="D20" s="215">
        <v>5</v>
      </c>
      <c r="E20" s="11"/>
      <c r="F20" s="186">
        <f>'2 OFERTAS HISTORICO M. TEC.'!CR18</f>
        <v>18400.317714285713</v>
      </c>
      <c r="G20" s="186">
        <f t="shared" si="0"/>
        <v>92001.59</v>
      </c>
      <c r="H20" s="209">
        <f t="shared" si="1"/>
        <v>92001.59</v>
      </c>
      <c r="I20" s="31"/>
      <c r="J20" s="208">
        <f t="shared" si="2"/>
        <v>19209.93</v>
      </c>
      <c r="K20" s="208">
        <f t="shared" si="3"/>
        <v>96049.65</v>
      </c>
      <c r="L20" s="182">
        <f t="shared" si="4"/>
        <v>1152595.8</v>
      </c>
      <c r="M20" s="31"/>
      <c r="N20" s="208">
        <f t="shared" si="5"/>
        <v>19843.86</v>
      </c>
      <c r="O20" s="208">
        <f t="shared" si="6"/>
        <v>99219.3</v>
      </c>
      <c r="P20" s="182">
        <f t="shared" si="7"/>
        <v>1091412.3</v>
      </c>
    </row>
    <row r="21" spans="1:16" ht="91.5" customHeight="1" thickBot="1">
      <c r="A21" s="30">
        <v>10</v>
      </c>
      <c r="B21" s="163" t="s">
        <v>151</v>
      </c>
      <c r="C21" s="13" t="s">
        <v>150</v>
      </c>
      <c r="D21" s="214">
        <v>22</v>
      </c>
      <c r="E21" s="11"/>
      <c r="F21" s="186">
        <f>'2 OFERTAS HISTORICO M. TEC.'!CR19</f>
        <v>3389.5166857142858</v>
      </c>
      <c r="G21" s="186">
        <f t="shared" si="0"/>
        <v>74569.37</v>
      </c>
      <c r="H21" s="209">
        <f t="shared" si="1"/>
        <v>74569.37</v>
      </c>
      <c r="I21" s="31"/>
      <c r="J21" s="208">
        <f t="shared" si="2"/>
        <v>3538.66</v>
      </c>
      <c r="K21" s="208">
        <f t="shared" si="3"/>
        <v>77850.52</v>
      </c>
      <c r="L21" s="182">
        <f t="shared" si="4"/>
        <v>934206.24</v>
      </c>
      <c r="M21" s="31"/>
      <c r="N21" s="208">
        <f t="shared" si="5"/>
        <v>3655.44</v>
      </c>
      <c r="O21" s="208">
        <f t="shared" si="6"/>
        <v>80419.679999999993</v>
      </c>
      <c r="P21" s="182">
        <f t="shared" si="7"/>
        <v>884616.48</v>
      </c>
    </row>
    <row r="22" spans="1:16" ht="48" thickBot="1">
      <c r="A22" s="30">
        <v>11</v>
      </c>
      <c r="B22" s="163" t="s">
        <v>210</v>
      </c>
      <c r="C22" s="13" t="s">
        <v>150</v>
      </c>
      <c r="D22" s="215">
        <v>14</v>
      </c>
      <c r="E22" s="11"/>
      <c r="F22" s="186">
        <f>'2 OFERTAS HISTORICO M. TEC.'!CR20</f>
        <v>2840.9435714285714</v>
      </c>
      <c r="G22" s="186">
        <f t="shared" si="0"/>
        <v>39773.21</v>
      </c>
      <c r="H22" s="209">
        <f t="shared" si="1"/>
        <v>39773.21</v>
      </c>
      <c r="I22" s="31"/>
      <c r="J22" s="208">
        <f t="shared" si="2"/>
        <v>2965.95</v>
      </c>
      <c r="K22" s="208">
        <f t="shared" si="3"/>
        <v>41523.300000000003</v>
      </c>
      <c r="L22" s="182">
        <f t="shared" si="4"/>
        <v>498279.6</v>
      </c>
      <c r="M22" s="31"/>
      <c r="N22" s="208">
        <f t="shared" si="5"/>
        <v>3063.83</v>
      </c>
      <c r="O22" s="208">
        <f t="shared" si="6"/>
        <v>42893.62</v>
      </c>
      <c r="P22" s="182">
        <f t="shared" si="7"/>
        <v>471829.82</v>
      </c>
    </row>
    <row r="23" spans="1:16" ht="99" customHeight="1" thickBot="1">
      <c r="A23" s="30">
        <v>12</v>
      </c>
      <c r="B23" s="163" t="s">
        <v>193</v>
      </c>
      <c r="C23" s="13" t="s">
        <v>150</v>
      </c>
      <c r="D23" s="215">
        <v>9</v>
      </c>
      <c r="E23" s="11"/>
      <c r="F23" s="186">
        <f>'2 OFERTAS HISTORICO M. TEC.'!CR21</f>
        <v>10354.972</v>
      </c>
      <c r="G23" s="186">
        <f t="shared" si="0"/>
        <v>93194.75</v>
      </c>
      <c r="H23" s="209">
        <f t="shared" si="1"/>
        <v>93194.75</v>
      </c>
      <c r="I23" s="31"/>
      <c r="J23" s="208">
        <f t="shared" si="2"/>
        <v>10810.59</v>
      </c>
      <c r="K23" s="208">
        <f t="shared" si="3"/>
        <v>97295.31</v>
      </c>
      <c r="L23" s="182">
        <f t="shared" si="4"/>
        <v>1167543.72</v>
      </c>
      <c r="M23" s="31"/>
      <c r="N23" s="208">
        <f t="shared" si="5"/>
        <v>11167.34</v>
      </c>
      <c r="O23" s="208">
        <f t="shared" si="6"/>
        <v>100506.06</v>
      </c>
      <c r="P23" s="182">
        <f t="shared" si="7"/>
        <v>1105566.6599999999</v>
      </c>
    </row>
    <row r="24" spans="1:16" ht="27" customHeight="1" thickBot="1">
      <c r="A24" s="511" t="s">
        <v>211</v>
      </c>
      <c r="B24" s="512"/>
      <c r="C24" s="513"/>
      <c r="D24" s="214">
        <f>SUM(D12:D23)</f>
        <v>619</v>
      </c>
      <c r="E24" s="11"/>
      <c r="F24" s="150"/>
      <c r="G24" s="31"/>
      <c r="H24" s="183">
        <f>ROUND(SUM(H12:H23),2)</f>
        <v>6972098.4500000002</v>
      </c>
      <c r="I24" s="31"/>
      <c r="J24" s="31"/>
      <c r="K24" s="25"/>
      <c r="L24" s="183">
        <f>ROUND(SUM(L12:L23),2)</f>
        <v>87346425</v>
      </c>
      <c r="M24" s="31"/>
      <c r="N24" s="25"/>
      <c r="O24" s="25"/>
      <c r="P24" s="183">
        <f>ROUND(SUM(P12:P23),2)</f>
        <v>82709790.900000006</v>
      </c>
    </row>
    <row r="25" spans="1:16" ht="43.5" customHeight="1" thickBot="1">
      <c r="A25" s="514" t="s">
        <v>212</v>
      </c>
      <c r="B25" s="515"/>
      <c r="C25" s="515"/>
      <c r="D25" s="516"/>
      <c r="E25" s="11"/>
      <c r="F25" s="7"/>
      <c r="G25" s="21"/>
      <c r="H25" s="7"/>
      <c r="I25" s="21"/>
      <c r="J25" s="21"/>
      <c r="K25" s="21"/>
      <c r="L25" s="7"/>
      <c r="M25" s="21"/>
      <c r="N25" s="21"/>
      <c r="O25" s="21"/>
      <c r="P25" s="7"/>
    </row>
    <row r="26" spans="1:16" ht="49.5" customHeight="1" thickBot="1">
      <c r="A26" s="29">
        <v>1</v>
      </c>
      <c r="B26" s="14" t="s">
        <v>149</v>
      </c>
      <c r="C26" s="12" t="s">
        <v>150</v>
      </c>
      <c r="D26" s="214">
        <v>22</v>
      </c>
      <c r="E26" s="11"/>
      <c r="F26" s="208">
        <f>'2 OFERTAS HISTORICO M. TEC.'!CR24</f>
        <v>12168.087628571429</v>
      </c>
      <c r="G26" s="208">
        <f t="shared" ref="G26:G40" si="8">ROUND(F26*$D26,2)</f>
        <v>267697.93</v>
      </c>
      <c r="H26" s="182">
        <f t="shared" ref="H26:H40" si="9">ROUND(G26*$H$9,2)</f>
        <v>267697.93</v>
      </c>
      <c r="I26" s="31"/>
      <c r="J26" s="208">
        <f>ROUND(F26+(F26*$L$9),2)</f>
        <v>12703.48</v>
      </c>
      <c r="K26" s="208">
        <f>ROUND(J26*$D26,2)</f>
        <v>279476.56</v>
      </c>
      <c r="L26" s="182">
        <f>ROUND(K26*$K$9,2)</f>
        <v>3353718.72</v>
      </c>
      <c r="M26" s="31"/>
      <c r="N26" s="208">
        <f t="shared" ref="N26" si="10">ROUND(J26+(J26*$P$9),2)</f>
        <v>13122.69</v>
      </c>
      <c r="O26" s="208">
        <f t="shared" ref="O26:O40" si="11">ROUND(N26*$D26,2)</f>
        <v>288699.18</v>
      </c>
      <c r="P26" s="182">
        <f t="shared" ref="P26:P40" si="12">ROUND(O26*$O$9,2)</f>
        <v>3175690.98</v>
      </c>
    </row>
    <row r="27" spans="1:16" ht="48" thickBot="1">
      <c r="A27" s="28">
        <v>2</v>
      </c>
      <c r="B27" s="14" t="s">
        <v>208</v>
      </c>
      <c r="C27" s="12" t="s">
        <v>150</v>
      </c>
      <c r="D27" s="215">
        <v>191</v>
      </c>
      <c r="E27" s="11"/>
      <c r="F27" s="208">
        <f>'2 OFERTAS HISTORICO M. TEC.'!CR25</f>
        <v>16214.284457142856</v>
      </c>
      <c r="G27" s="208">
        <f t="shared" si="8"/>
        <v>3096928.33</v>
      </c>
      <c r="H27" s="182">
        <f t="shared" si="9"/>
        <v>3096928.33</v>
      </c>
      <c r="I27" s="31"/>
      <c r="J27" s="208">
        <f t="shared" ref="J27:J40" si="13">ROUND(F27+(F27*$L$9),2)</f>
        <v>16927.71</v>
      </c>
      <c r="K27" s="208">
        <f t="shared" ref="K27:K40" si="14">ROUND(J27*$D27,2)</f>
        <v>3233192.61</v>
      </c>
      <c r="L27" s="182">
        <f t="shared" ref="L27:L40" si="15">ROUND(K27*$K$9,2)</f>
        <v>38798311.32</v>
      </c>
      <c r="M27" s="31"/>
      <c r="N27" s="208">
        <f t="shared" ref="N27:N40" si="16">ROUND(J27+(J27*$P$9),2)</f>
        <v>17486.32</v>
      </c>
      <c r="O27" s="208">
        <f t="shared" si="11"/>
        <v>3339887.12</v>
      </c>
      <c r="P27" s="182">
        <f t="shared" si="12"/>
        <v>36738758.32</v>
      </c>
    </row>
    <row r="28" spans="1:16" ht="123.75" customHeight="1" thickBot="1">
      <c r="A28" s="28">
        <v>3</v>
      </c>
      <c r="B28" s="14" t="s">
        <v>195</v>
      </c>
      <c r="C28" s="12" t="s">
        <v>150</v>
      </c>
      <c r="D28" s="214">
        <v>85</v>
      </c>
      <c r="E28" s="11"/>
      <c r="F28" s="208">
        <f>'2 OFERTAS HISTORICO M. TEC.'!CR26</f>
        <v>6808.3092857142856</v>
      </c>
      <c r="G28" s="208">
        <f t="shared" si="8"/>
        <v>578706.29</v>
      </c>
      <c r="H28" s="182">
        <f t="shared" si="9"/>
        <v>578706.29</v>
      </c>
      <c r="I28" s="31"/>
      <c r="J28" s="208">
        <f t="shared" si="13"/>
        <v>7107.87</v>
      </c>
      <c r="K28" s="208">
        <f t="shared" si="14"/>
        <v>604168.94999999995</v>
      </c>
      <c r="L28" s="182">
        <f t="shared" si="15"/>
        <v>7250027.4000000004</v>
      </c>
      <c r="M28" s="31"/>
      <c r="N28" s="208">
        <f t="shared" si="16"/>
        <v>7342.43</v>
      </c>
      <c r="O28" s="208">
        <f t="shared" si="11"/>
        <v>624106.55000000005</v>
      </c>
      <c r="P28" s="182">
        <f t="shared" si="12"/>
        <v>6865172.0499999998</v>
      </c>
    </row>
    <row r="29" spans="1:16" ht="109.5" customHeight="1" thickBot="1">
      <c r="A29" s="28">
        <v>4</v>
      </c>
      <c r="B29" s="14" t="s">
        <v>209</v>
      </c>
      <c r="C29" s="12" t="s">
        <v>150</v>
      </c>
      <c r="D29" s="215">
        <v>41</v>
      </c>
      <c r="E29" s="11"/>
      <c r="F29" s="208">
        <f>'2 OFERTAS HISTORICO M. TEC.'!CR27</f>
        <v>2785.2677142857142</v>
      </c>
      <c r="G29" s="208">
        <f t="shared" si="8"/>
        <v>114195.98</v>
      </c>
      <c r="H29" s="182">
        <f t="shared" si="9"/>
        <v>114195.98</v>
      </c>
      <c r="I29" s="31"/>
      <c r="J29" s="208">
        <f t="shared" si="13"/>
        <v>2907.82</v>
      </c>
      <c r="K29" s="208">
        <f t="shared" si="14"/>
        <v>119220.62</v>
      </c>
      <c r="L29" s="182">
        <f t="shared" si="15"/>
        <v>1430647.44</v>
      </c>
      <c r="M29" s="31"/>
      <c r="N29" s="208">
        <f t="shared" si="16"/>
        <v>3003.78</v>
      </c>
      <c r="O29" s="208">
        <f t="shared" si="11"/>
        <v>123154.98</v>
      </c>
      <c r="P29" s="182">
        <f t="shared" si="12"/>
        <v>1354704.78</v>
      </c>
    </row>
    <row r="30" spans="1:16" ht="110.25" customHeight="1" thickBot="1">
      <c r="A30" s="28">
        <v>5</v>
      </c>
      <c r="B30" s="14" t="s">
        <v>191</v>
      </c>
      <c r="C30" s="12" t="s">
        <v>150</v>
      </c>
      <c r="D30" s="214">
        <v>19</v>
      </c>
      <c r="E30" s="11"/>
      <c r="F30" s="208">
        <f>'2 OFERTAS HISTORICO M. TEC.'!CR28</f>
        <v>11563.764914285714</v>
      </c>
      <c r="G30" s="208">
        <f t="shared" si="8"/>
        <v>219711.53</v>
      </c>
      <c r="H30" s="182">
        <f t="shared" si="9"/>
        <v>219711.53</v>
      </c>
      <c r="I30" s="31"/>
      <c r="J30" s="208">
        <f t="shared" si="13"/>
        <v>12072.57</v>
      </c>
      <c r="K30" s="208">
        <f t="shared" si="14"/>
        <v>229378.83</v>
      </c>
      <c r="L30" s="182">
        <f t="shared" si="15"/>
        <v>2752545.96</v>
      </c>
      <c r="M30" s="31"/>
      <c r="N30" s="208">
        <f t="shared" si="16"/>
        <v>12470.96</v>
      </c>
      <c r="O30" s="208">
        <f t="shared" si="11"/>
        <v>236948.24</v>
      </c>
      <c r="P30" s="182">
        <f t="shared" si="12"/>
        <v>2606430.64</v>
      </c>
    </row>
    <row r="31" spans="1:16" ht="136.5" customHeight="1" thickBot="1">
      <c r="A31" s="28">
        <v>6</v>
      </c>
      <c r="B31" s="14" t="s">
        <v>196</v>
      </c>
      <c r="C31" s="12" t="s">
        <v>150</v>
      </c>
      <c r="D31" s="215">
        <v>7</v>
      </c>
      <c r="E31" s="11"/>
      <c r="F31" s="208">
        <f>'2 OFERTAS HISTORICO M. TEC.'!CR29</f>
        <v>12756.998085714285</v>
      </c>
      <c r="G31" s="208">
        <f t="shared" si="8"/>
        <v>89298.99</v>
      </c>
      <c r="H31" s="182">
        <f t="shared" si="9"/>
        <v>89298.99</v>
      </c>
      <c r="I31" s="31"/>
      <c r="J31" s="208">
        <f t="shared" si="13"/>
        <v>13318.31</v>
      </c>
      <c r="K31" s="208">
        <f t="shared" si="14"/>
        <v>93228.17</v>
      </c>
      <c r="L31" s="182">
        <f t="shared" si="15"/>
        <v>1118738.04</v>
      </c>
      <c r="M31" s="31"/>
      <c r="N31" s="208">
        <f t="shared" si="16"/>
        <v>13757.81</v>
      </c>
      <c r="O31" s="208">
        <f t="shared" si="11"/>
        <v>96304.67</v>
      </c>
      <c r="P31" s="182">
        <f t="shared" si="12"/>
        <v>1059351.3700000001</v>
      </c>
    </row>
    <row r="32" spans="1:16" ht="48" thickBot="1">
      <c r="A32" s="28">
        <v>7</v>
      </c>
      <c r="B32" s="14" t="s">
        <v>153</v>
      </c>
      <c r="C32" s="12" t="s">
        <v>150</v>
      </c>
      <c r="D32" s="214">
        <v>18</v>
      </c>
      <c r="E32" s="11"/>
      <c r="F32" s="208">
        <f>'2 OFERTAS HISTORICO M. TEC.'!CR30</f>
        <v>7948.8163142857147</v>
      </c>
      <c r="G32" s="208">
        <f t="shared" si="8"/>
        <v>143078.69</v>
      </c>
      <c r="H32" s="182">
        <f t="shared" si="9"/>
        <v>143078.69</v>
      </c>
      <c r="I32" s="31"/>
      <c r="J32" s="208">
        <f t="shared" si="13"/>
        <v>8298.56</v>
      </c>
      <c r="K32" s="208">
        <f t="shared" si="14"/>
        <v>149374.07999999999</v>
      </c>
      <c r="L32" s="182">
        <f t="shared" si="15"/>
        <v>1792488.96</v>
      </c>
      <c r="M32" s="31"/>
      <c r="N32" s="208">
        <f t="shared" si="16"/>
        <v>8572.41</v>
      </c>
      <c r="O32" s="208">
        <f t="shared" si="11"/>
        <v>154303.38</v>
      </c>
      <c r="P32" s="182">
        <f t="shared" si="12"/>
        <v>1697337.18</v>
      </c>
    </row>
    <row r="33" spans="1:20" ht="189.75" thickBot="1">
      <c r="A33" s="28">
        <v>8</v>
      </c>
      <c r="B33" s="14" t="s">
        <v>155</v>
      </c>
      <c r="C33" s="12" t="s">
        <v>150</v>
      </c>
      <c r="D33" s="215">
        <v>13</v>
      </c>
      <c r="E33" s="11"/>
      <c r="F33" s="208">
        <f>'2 OFERTAS HISTORICO M. TEC.'!CR31</f>
        <v>14310.833828571429</v>
      </c>
      <c r="G33" s="208">
        <f t="shared" si="8"/>
        <v>186040.84</v>
      </c>
      <c r="H33" s="182">
        <f t="shared" si="9"/>
        <v>186040.84</v>
      </c>
      <c r="I33" s="31"/>
      <c r="J33" s="208">
        <f t="shared" si="13"/>
        <v>14940.51</v>
      </c>
      <c r="K33" s="208">
        <f t="shared" si="14"/>
        <v>194226.63</v>
      </c>
      <c r="L33" s="182">
        <f t="shared" si="15"/>
        <v>2330719.56</v>
      </c>
      <c r="M33" s="31"/>
      <c r="N33" s="208">
        <f t="shared" si="16"/>
        <v>15433.55</v>
      </c>
      <c r="O33" s="208">
        <f t="shared" si="11"/>
        <v>200636.15</v>
      </c>
      <c r="P33" s="182">
        <f t="shared" si="12"/>
        <v>2206997.65</v>
      </c>
    </row>
    <row r="34" spans="1:20" ht="109.5" customHeight="1" thickBot="1">
      <c r="A34" s="28">
        <v>9</v>
      </c>
      <c r="B34" s="14" t="s">
        <v>242</v>
      </c>
      <c r="C34" s="12" t="s">
        <v>150</v>
      </c>
      <c r="D34" s="214">
        <v>11</v>
      </c>
      <c r="E34" s="11"/>
      <c r="F34" s="208">
        <f>'2 OFERTAS HISTORICO M. TEC.'!CR32</f>
        <v>28620.856485714288</v>
      </c>
      <c r="G34" s="208">
        <f t="shared" si="8"/>
        <v>314829.42</v>
      </c>
      <c r="H34" s="182">
        <f t="shared" si="9"/>
        <v>314829.42</v>
      </c>
      <c r="I34" s="31"/>
      <c r="J34" s="208">
        <f t="shared" si="13"/>
        <v>29880.17</v>
      </c>
      <c r="K34" s="208">
        <f t="shared" si="14"/>
        <v>328681.87</v>
      </c>
      <c r="L34" s="182">
        <f t="shared" si="15"/>
        <v>3944182.44</v>
      </c>
      <c r="M34" s="31"/>
      <c r="N34" s="208">
        <f t="shared" si="16"/>
        <v>30866.22</v>
      </c>
      <c r="O34" s="208">
        <f t="shared" si="11"/>
        <v>339528.42</v>
      </c>
      <c r="P34" s="182">
        <f t="shared" si="12"/>
        <v>3734812.62</v>
      </c>
    </row>
    <row r="35" spans="1:20" ht="142.5" thickBot="1">
      <c r="A35" s="28">
        <v>10</v>
      </c>
      <c r="B35" s="14" t="s">
        <v>194</v>
      </c>
      <c r="C35" s="12" t="s">
        <v>150</v>
      </c>
      <c r="D35" s="215">
        <v>20</v>
      </c>
      <c r="E35" s="11"/>
      <c r="F35" s="208">
        <f>'2 OFERTAS HISTORICO M. TEC.'!CR33</f>
        <v>19783.143771428571</v>
      </c>
      <c r="G35" s="208">
        <f t="shared" si="8"/>
        <v>395662.88</v>
      </c>
      <c r="H35" s="182">
        <f t="shared" si="9"/>
        <v>395662.88</v>
      </c>
      <c r="I35" s="31"/>
      <c r="J35" s="208">
        <f t="shared" si="13"/>
        <v>20653.599999999999</v>
      </c>
      <c r="K35" s="208">
        <f t="shared" si="14"/>
        <v>413072</v>
      </c>
      <c r="L35" s="182">
        <f t="shared" si="15"/>
        <v>4956864</v>
      </c>
      <c r="M35" s="31"/>
      <c r="N35" s="208">
        <f t="shared" si="16"/>
        <v>21335.17</v>
      </c>
      <c r="O35" s="208">
        <f t="shared" si="11"/>
        <v>426703.4</v>
      </c>
      <c r="P35" s="182">
        <f t="shared" si="12"/>
        <v>4693737.4000000004</v>
      </c>
    </row>
    <row r="36" spans="1:20" ht="126.75" thickBot="1">
      <c r="A36" s="28">
        <v>11</v>
      </c>
      <c r="B36" s="14" t="s">
        <v>192</v>
      </c>
      <c r="C36" s="12" t="s">
        <v>150</v>
      </c>
      <c r="D36" s="214">
        <v>13</v>
      </c>
      <c r="E36" s="11"/>
      <c r="F36" s="208">
        <f>'2 OFERTAS HISTORICO M. TEC.'!CR34</f>
        <v>18400.317714285713</v>
      </c>
      <c r="G36" s="208">
        <f t="shared" si="8"/>
        <v>239204.13</v>
      </c>
      <c r="H36" s="182">
        <f t="shared" si="9"/>
        <v>239204.13</v>
      </c>
      <c r="I36" s="31"/>
      <c r="J36" s="208">
        <f t="shared" si="13"/>
        <v>19209.93</v>
      </c>
      <c r="K36" s="208">
        <f t="shared" si="14"/>
        <v>249729.09</v>
      </c>
      <c r="L36" s="182">
        <f t="shared" si="15"/>
        <v>2996749.08</v>
      </c>
      <c r="M36" s="31"/>
      <c r="N36" s="208">
        <f t="shared" si="16"/>
        <v>19843.86</v>
      </c>
      <c r="O36" s="208">
        <f t="shared" si="11"/>
        <v>257970.18</v>
      </c>
      <c r="P36" s="182">
        <f t="shared" si="12"/>
        <v>2837671.98</v>
      </c>
    </row>
    <row r="37" spans="1:20" ht="87.75" customHeight="1" thickBot="1">
      <c r="A37" s="28">
        <v>12</v>
      </c>
      <c r="B37" s="14" t="s">
        <v>151</v>
      </c>
      <c r="C37" s="12" t="s">
        <v>150</v>
      </c>
      <c r="D37" s="215">
        <v>13</v>
      </c>
      <c r="E37" s="11"/>
      <c r="F37" s="208">
        <f>'2 OFERTAS HISTORICO M. TEC.'!CR35</f>
        <v>3389.5166857142858</v>
      </c>
      <c r="G37" s="208">
        <f t="shared" si="8"/>
        <v>44063.72</v>
      </c>
      <c r="H37" s="182">
        <f t="shared" si="9"/>
        <v>44063.72</v>
      </c>
      <c r="I37" s="31"/>
      <c r="J37" s="208">
        <f t="shared" si="13"/>
        <v>3538.66</v>
      </c>
      <c r="K37" s="208">
        <f t="shared" si="14"/>
        <v>46002.58</v>
      </c>
      <c r="L37" s="182">
        <f t="shared" si="15"/>
        <v>552030.96</v>
      </c>
      <c r="M37" s="31"/>
      <c r="N37" s="208">
        <f t="shared" si="16"/>
        <v>3655.44</v>
      </c>
      <c r="O37" s="208">
        <f t="shared" si="11"/>
        <v>47520.72</v>
      </c>
      <c r="P37" s="182">
        <f t="shared" si="12"/>
        <v>522727.92</v>
      </c>
    </row>
    <row r="38" spans="1:20" ht="48" thickBot="1">
      <c r="A38" s="28">
        <v>13</v>
      </c>
      <c r="B38" s="14" t="s">
        <v>152</v>
      </c>
      <c r="C38" s="12" t="s">
        <v>150</v>
      </c>
      <c r="D38" s="214">
        <v>80</v>
      </c>
      <c r="E38" s="11"/>
      <c r="F38" s="208">
        <f>'2 OFERTAS HISTORICO M. TEC.'!CR36</f>
        <v>2840.9435714285714</v>
      </c>
      <c r="G38" s="208">
        <f t="shared" si="8"/>
        <v>227275.49</v>
      </c>
      <c r="H38" s="182">
        <f t="shared" si="9"/>
        <v>227275.49</v>
      </c>
      <c r="I38" s="31"/>
      <c r="J38" s="208">
        <f t="shared" si="13"/>
        <v>2965.95</v>
      </c>
      <c r="K38" s="208">
        <f t="shared" si="14"/>
        <v>237276</v>
      </c>
      <c r="L38" s="182">
        <f t="shared" si="15"/>
        <v>2847312</v>
      </c>
      <c r="M38" s="31"/>
      <c r="N38" s="208">
        <f t="shared" si="16"/>
        <v>3063.83</v>
      </c>
      <c r="O38" s="208">
        <f t="shared" si="11"/>
        <v>245106.4</v>
      </c>
      <c r="P38" s="182">
        <f t="shared" si="12"/>
        <v>2696170.4</v>
      </c>
    </row>
    <row r="39" spans="1:20" ht="91.5" customHeight="1" thickBot="1">
      <c r="A39" s="28">
        <v>14</v>
      </c>
      <c r="B39" s="14" t="s">
        <v>213</v>
      </c>
      <c r="C39" s="13" t="s">
        <v>150</v>
      </c>
      <c r="D39" s="215">
        <v>6</v>
      </c>
      <c r="E39" s="11"/>
      <c r="F39" s="208">
        <f>'2 OFERTAS HISTORICO M. TEC.'!CR37</f>
        <v>9649.62157142857</v>
      </c>
      <c r="G39" s="208">
        <f t="shared" si="8"/>
        <v>57897.73</v>
      </c>
      <c r="H39" s="182">
        <f t="shared" si="9"/>
        <v>57897.73</v>
      </c>
      <c r="I39" s="31"/>
      <c r="J39" s="208">
        <f t="shared" si="13"/>
        <v>10074.200000000001</v>
      </c>
      <c r="K39" s="208">
        <f t="shared" si="14"/>
        <v>60445.2</v>
      </c>
      <c r="L39" s="182">
        <f t="shared" si="15"/>
        <v>725342.4</v>
      </c>
      <c r="M39" s="31"/>
      <c r="N39" s="208">
        <f t="shared" si="16"/>
        <v>10406.65</v>
      </c>
      <c r="O39" s="208">
        <f t="shared" si="11"/>
        <v>62439.9</v>
      </c>
      <c r="P39" s="182">
        <f t="shared" si="12"/>
        <v>686838.9</v>
      </c>
      <c r="Q39" s="167"/>
    </row>
    <row r="40" spans="1:20" ht="100.5" customHeight="1" thickBot="1">
      <c r="A40" s="28">
        <v>15</v>
      </c>
      <c r="B40" s="14" t="s">
        <v>214</v>
      </c>
      <c r="C40" s="13" t="s">
        <v>150</v>
      </c>
      <c r="D40" s="215">
        <v>2</v>
      </c>
      <c r="E40" s="11"/>
      <c r="F40" s="208">
        <f>'2 OFERTAS HISTORICO M. TEC.'!CR38</f>
        <v>10354.972</v>
      </c>
      <c r="G40" s="208">
        <f t="shared" si="8"/>
        <v>20709.939999999999</v>
      </c>
      <c r="H40" s="182">
        <f t="shared" si="9"/>
        <v>20709.939999999999</v>
      </c>
      <c r="I40" s="31"/>
      <c r="J40" s="208">
        <f t="shared" si="13"/>
        <v>10810.59</v>
      </c>
      <c r="K40" s="208">
        <f t="shared" si="14"/>
        <v>21621.18</v>
      </c>
      <c r="L40" s="182">
        <f t="shared" si="15"/>
        <v>259454.16</v>
      </c>
      <c r="M40" s="31"/>
      <c r="N40" s="208">
        <f t="shared" si="16"/>
        <v>11167.34</v>
      </c>
      <c r="O40" s="208">
        <f t="shared" si="11"/>
        <v>22334.68</v>
      </c>
      <c r="P40" s="182">
        <f t="shared" si="12"/>
        <v>245681.48</v>
      </c>
    </row>
    <row r="41" spans="1:20" ht="27" customHeight="1" thickBot="1">
      <c r="A41" s="517" t="s">
        <v>215</v>
      </c>
      <c r="B41" s="518"/>
      <c r="C41" s="519"/>
      <c r="D41" s="15">
        <f>SUM(D26:D40)</f>
        <v>541</v>
      </c>
      <c r="E41" s="11"/>
      <c r="F41" s="25"/>
      <c r="G41" s="25"/>
      <c r="H41" s="187">
        <f>ROUND(SUM(H26:H40),2)</f>
        <v>5995301.8899999997</v>
      </c>
      <c r="I41" s="31"/>
      <c r="J41" s="31"/>
      <c r="K41" s="25"/>
      <c r="L41" s="187">
        <f>ROUND(SUM(L26:L40),2)</f>
        <v>75109132.439999998</v>
      </c>
      <c r="M41" s="31"/>
      <c r="N41" s="25"/>
      <c r="O41" s="25"/>
      <c r="P41" s="187">
        <f>ROUND(SUM(P26:P40),2)</f>
        <v>71122083.670000002</v>
      </c>
    </row>
    <row r="42" spans="1:20" ht="18.75" thickBot="1">
      <c r="A42" s="26"/>
      <c r="B42" s="149"/>
      <c r="C42" s="149"/>
      <c r="D42" s="26"/>
      <c r="E42" s="11"/>
      <c r="F42" s="25"/>
      <c r="G42" s="25"/>
      <c r="H42" s="184"/>
      <c r="I42" s="31"/>
      <c r="J42" s="31"/>
      <c r="K42" s="25"/>
      <c r="L42" s="184"/>
      <c r="M42" s="31"/>
      <c r="N42" s="25"/>
      <c r="O42" s="25"/>
      <c r="P42" s="184"/>
    </row>
    <row r="43" spans="1:20" ht="29.25" customHeight="1" thickBot="1">
      <c r="A43" s="496" t="s">
        <v>156</v>
      </c>
      <c r="B43" s="497"/>
      <c r="C43" s="498"/>
      <c r="D43" s="15">
        <f>D24+D41</f>
        <v>1160</v>
      </c>
      <c r="E43" s="32"/>
      <c r="F43" s="25"/>
      <c r="G43" s="25"/>
      <c r="H43" s="188">
        <f>ROUND(H24+H41,2)</f>
        <v>12967400.34</v>
      </c>
      <c r="I43" s="157"/>
      <c r="J43" s="157"/>
      <c r="K43" s="25"/>
      <c r="L43" s="188">
        <f>ROUND(L24+L41,2)</f>
        <v>162455557.44</v>
      </c>
      <c r="M43" s="31"/>
      <c r="N43" s="25"/>
      <c r="O43" s="25"/>
      <c r="P43" s="188">
        <f>ROUND(P24+P41,2)</f>
        <v>153831874.56999999</v>
      </c>
    </row>
    <row r="44" spans="1:20">
      <c r="A44" s="16"/>
      <c r="B44" s="33"/>
      <c r="C44" s="17"/>
      <c r="D44" s="17"/>
      <c r="E44" s="34"/>
      <c r="F44" s="35"/>
      <c r="G44" s="35"/>
      <c r="H44" s="35"/>
      <c r="I44" s="158"/>
      <c r="J44" s="158"/>
      <c r="K44" s="35"/>
      <c r="L44" s="35"/>
      <c r="M44" s="158"/>
      <c r="N44" s="35"/>
      <c r="O44" s="35"/>
      <c r="P44" s="35"/>
    </row>
    <row r="45" spans="1:20">
      <c r="A45" s="16"/>
      <c r="B45" s="36"/>
      <c r="C45" s="18"/>
      <c r="D45" s="18"/>
      <c r="E45" s="37"/>
      <c r="F45" s="38"/>
      <c r="G45" s="38"/>
      <c r="H45" s="38"/>
      <c r="I45" s="21"/>
      <c r="J45" s="21"/>
      <c r="K45" s="38"/>
      <c r="L45" s="38"/>
      <c r="M45" s="21"/>
      <c r="N45" s="38"/>
      <c r="O45" s="38"/>
      <c r="P45" s="38"/>
    </row>
    <row r="46" spans="1:20" s="46" customFormat="1" ht="17.25" customHeight="1">
      <c r="A46" s="53"/>
      <c r="B46" s="53" t="s">
        <v>275</v>
      </c>
      <c r="C46" s="172"/>
      <c r="D46" s="78"/>
      <c r="E46" s="78"/>
      <c r="F46" s="78"/>
      <c r="G46" s="78"/>
      <c r="H46" s="235"/>
      <c r="I46" s="78"/>
      <c r="J46" s="78"/>
      <c r="K46" s="78"/>
      <c r="L46" s="78"/>
      <c r="M46" s="78"/>
      <c r="N46" s="78"/>
      <c r="O46" s="78"/>
      <c r="P46" s="78"/>
      <c r="Q46" s="78"/>
      <c r="R46" s="78"/>
      <c r="S46" s="78"/>
      <c r="T46" s="78"/>
    </row>
    <row r="47" spans="1:20" s="46" customFormat="1" ht="16.5">
      <c r="A47" s="173"/>
      <c r="B47" s="173" t="s">
        <v>276</v>
      </c>
      <c r="C47" s="174"/>
      <c r="D47" s="78"/>
      <c r="E47" s="78"/>
      <c r="F47" s="78"/>
      <c r="G47" s="78"/>
      <c r="I47" s="78"/>
      <c r="J47" s="78"/>
      <c r="K47" s="78"/>
      <c r="L47" s="78"/>
      <c r="M47" s="78"/>
      <c r="N47" s="78"/>
      <c r="O47" s="78"/>
      <c r="P47" s="78"/>
      <c r="Q47" s="78"/>
      <c r="R47" s="78"/>
      <c r="S47" s="78"/>
      <c r="T47" s="78"/>
    </row>
    <row r="48" spans="1:20" s="175" customFormat="1" ht="16.5">
      <c r="A48" s="173"/>
      <c r="B48" s="173" t="s">
        <v>235</v>
      </c>
      <c r="H48" s="236"/>
    </row>
    <row r="49" spans="1:62" s="46" customFormat="1" ht="16.5">
      <c r="A49" s="173"/>
      <c r="B49" s="173" t="s">
        <v>236</v>
      </c>
      <c r="L49" s="67"/>
      <c r="M49" s="81"/>
    </row>
    <row r="50" spans="1:62" s="46" customFormat="1" ht="18.75">
      <c r="H50" s="237"/>
      <c r="L50" s="67"/>
      <c r="M50" s="82"/>
    </row>
    <row r="51" spans="1:62" s="46" customFormat="1" ht="16.5">
      <c r="L51" s="67"/>
    </row>
    <row r="52" spans="1:62" s="46" customFormat="1" ht="16.5">
      <c r="L52" s="67"/>
    </row>
    <row r="53" spans="1:62" s="46" customFormat="1" ht="16.5">
      <c r="L53" s="67"/>
    </row>
    <row r="54" spans="1:62" s="46" customFormat="1" ht="16.5">
      <c r="L54" s="67"/>
    </row>
    <row r="55" spans="1:62" s="46" customFormat="1" ht="16.5">
      <c r="L55" s="67"/>
    </row>
    <row r="56" spans="1:62" s="46" customFormat="1" ht="16.5">
      <c r="L56" s="80"/>
    </row>
    <row r="57" spans="1:62">
      <c r="A57" s="16"/>
      <c r="B57" s="36"/>
      <c r="C57" s="18"/>
      <c r="D57" s="18"/>
      <c r="E57" s="37"/>
      <c r="F57" s="38"/>
      <c r="G57" s="38"/>
      <c r="H57" s="38"/>
      <c r="I57" s="21"/>
      <c r="J57" s="21"/>
      <c r="K57" s="38"/>
      <c r="L57" s="38"/>
      <c r="M57" s="21"/>
      <c r="N57" s="38"/>
      <c r="O57" s="38"/>
      <c r="P57" s="38"/>
      <c r="Q57" s="21"/>
      <c r="R57" s="38"/>
      <c r="S57" s="38"/>
      <c r="T57" s="21"/>
      <c r="U57" s="38"/>
      <c r="V57" s="38"/>
      <c r="W57" s="38"/>
      <c r="X57" s="21"/>
      <c r="Y57" s="38"/>
      <c r="Z57" s="38"/>
      <c r="AA57" s="38"/>
      <c r="AB57" s="9"/>
      <c r="AC57" s="21"/>
      <c r="AD57" s="38"/>
      <c r="AE57" s="38"/>
      <c r="AF57" s="21"/>
      <c r="AG57" s="38"/>
      <c r="AH57" s="38"/>
      <c r="AI57" s="38"/>
      <c r="AJ57" s="9"/>
      <c r="AK57" s="9"/>
      <c r="AL57" s="9"/>
      <c r="AM57" s="9"/>
      <c r="AN57" s="9"/>
      <c r="AO57" s="9"/>
      <c r="AP57" s="9"/>
      <c r="AQ57" s="9"/>
      <c r="AR57" s="9"/>
      <c r="AS57" s="9"/>
      <c r="AT57" s="9"/>
      <c r="AU57" s="9"/>
      <c r="AV57" s="9"/>
      <c r="AW57" s="9"/>
      <c r="AX57" s="9"/>
      <c r="AY57" s="9"/>
      <c r="AZ57" s="38"/>
      <c r="BA57" s="38"/>
      <c r="BB57" s="38"/>
      <c r="BC57" s="21"/>
      <c r="BD57" s="21"/>
      <c r="BE57" s="38"/>
      <c r="BF57" s="38"/>
      <c r="BG57" s="21"/>
      <c r="BH57" s="38"/>
      <c r="BI57" s="38"/>
      <c r="BJ57" s="38"/>
    </row>
    <row r="58" spans="1:62">
      <c r="A58" s="16"/>
      <c r="B58" s="36"/>
      <c r="C58" s="18"/>
      <c r="D58" s="18"/>
      <c r="E58" s="37"/>
      <c r="F58" s="38"/>
      <c r="G58" s="38"/>
      <c r="H58" s="38"/>
      <c r="I58" s="21"/>
      <c r="J58" s="21"/>
      <c r="K58" s="38"/>
      <c r="L58" s="38"/>
      <c r="M58" s="21"/>
      <c r="N58" s="38"/>
      <c r="O58" s="38"/>
      <c r="P58" s="38"/>
    </row>
    <row r="59" spans="1:62">
      <c r="A59" s="16"/>
      <c r="B59" s="36"/>
      <c r="C59" s="18"/>
      <c r="D59" s="18"/>
      <c r="E59" s="37"/>
      <c r="F59" s="38"/>
      <c r="G59" s="38"/>
      <c r="H59" s="38"/>
      <c r="I59" s="21"/>
      <c r="J59" s="21"/>
      <c r="K59" s="38"/>
      <c r="L59" s="38"/>
      <c r="M59" s="21"/>
      <c r="N59" s="38"/>
      <c r="O59" s="38"/>
      <c r="P59" s="38"/>
    </row>
    <row r="60" spans="1:62">
      <c r="A60" s="16"/>
      <c r="B60" s="36"/>
      <c r="C60" s="18"/>
      <c r="D60" s="18"/>
      <c r="E60" s="37"/>
      <c r="F60" s="38"/>
      <c r="G60" s="38"/>
      <c r="H60" s="38"/>
      <c r="I60" s="21"/>
      <c r="J60" s="21"/>
      <c r="K60" s="38"/>
      <c r="L60" s="38"/>
      <c r="M60" s="21"/>
      <c r="N60" s="38"/>
      <c r="O60" s="38"/>
      <c r="P60" s="38"/>
    </row>
    <row r="61" spans="1:62">
      <c r="A61" s="16"/>
      <c r="B61" s="36"/>
      <c r="C61" s="18"/>
      <c r="D61" s="18"/>
      <c r="E61" s="37"/>
      <c r="F61" s="38"/>
      <c r="G61" s="38"/>
      <c r="H61" s="38"/>
      <c r="I61" s="21"/>
      <c r="J61" s="21"/>
      <c r="K61" s="38"/>
      <c r="L61" s="38"/>
      <c r="M61" s="21"/>
      <c r="N61" s="38"/>
      <c r="O61" s="38"/>
      <c r="P61" s="38"/>
    </row>
    <row r="62" spans="1:62">
      <c r="A62" s="16"/>
      <c r="B62" s="36"/>
      <c r="C62" s="18"/>
      <c r="D62" s="18"/>
      <c r="E62" s="37"/>
      <c r="F62" s="38"/>
      <c r="G62" s="38"/>
      <c r="H62" s="38"/>
      <c r="I62" s="21"/>
      <c r="J62" s="21"/>
      <c r="K62" s="38"/>
      <c r="L62" s="38"/>
      <c r="M62" s="21"/>
      <c r="N62" s="38"/>
      <c r="O62" s="38"/>
      <c r="P62" s="38"/>
    </row>
    <row r="63" spans="1:62">
      <c r="A63" s="16"/>
      <c r="B63" s="36"/>
      <c r="C63" s="18"/>
      <c r="D63" s="18"/>
      <c r="E63" s="37"/>
      <c r="F63" s="38"/>
      <c r="G63" s="38"/>
      <c r="H63" s="38"/>
      <c r="I63" s="21"/>
      <c r="J63" s="21"/>
      <c r="K63" s="38"/>
      <c r="L63" s="38"/>
      <c r="M63" s="21"/>
      <c r="N63" s="38"/>
      <c r="O63" s="38"/>
      <c r="P63" s="38"/>
    </row>
    <row r="64" spans="1:62">
      <c r="A64" s="16"/>
      <c r="B64" s="36"/>
      <c r="C64" s="18"/>
      <c r="D64" s="18"/>
      <c r="E64" s="37"/>
      <c r="F64" s="38"/>
      <c r="G64" s="38"/>
      <c r="H64" s="38"/>
      <c r="I64" s="21"/>
      <c r="J64" s="21"/>
      <c r="K64" s="38"/>
      <c r="L64" s="38"/>
      <c r="M64" s="21"/>
      <c r="N64" s="38"/>
      <c r="O64" s="38"/>
      <c r="P64" s="38"/>
    </row>
    <row r="65" spans="1:16">
      <c r="A65" s="16"/>
      <c r="B65" s="36"/>
      <c r="C65" s="18"/>
      <c r="D65" s="18"/>
      <c r="E65" s="37"/>
      <c r="F65" s="38"/>
      <c r="G65" s="38"/>
      <c r="H65" s="38"/>
      <c r="I65" s="21"/>
      <c r="J65" s="21"/>
      <c r="K65" s="38"/>
      <c r="L65" s="38"/>
      <c r="M65" s="21"/>
      <c r="N65" s="38"/>
      <c r="O65" s="38"/>
      <c r="P65" s="38"/>
    </row>
    <row r="66" spans="1:16">
      <c r="A66" s="16"/>
      <c r="B66" s="36"/>
      <c r="C66" s="18"/>
      <c r="D66" s="18"/>
      <c r="E66" s="37"/>
      <c r="F66" s="38"/>
      <c r="G66" s="38"/>
      <c r="H66" s="38"/>
      <c r="I66" s="21"/>
      <c r="J66" s="21"/>
      <c r="K66" s="38"/>
      <c r="L66" s="38"/>
      <c r="M66" s="21"/>
      <c r="N66" s="38"/>
      <c r="O66" s="38"/>
      <c r="P66" s="38"/>
    </row>
    <row r="67" spans="1:16">
      <c r="A67" s="16"/>
      <c r="B67" s="36"/>
      <c r="C67" s="18"/>
      <c r="D67" s="18"/>
      <c r="E67" s="37"/>
      <c r="F67" s="38"/>
      <c r="G67" s="38"/>
      <c r="H67" s="38"/>
      <c r="I67" s="21"/>
      <c r="J67" s="21"/>
      <c r="K67" s="38"/>
      <c r="L67" s="38"/>
      <c r="M67" s="21"/>
      <c r="N67" s="38"/>
      <c r="O67" s="38"/>
      <c r="P67" s="38"/>
    </row>
    <row r="68" spans="1:16">
      <c r="A68" s="16"/>
      <c r="B68" s="36"/>
      <c r="C68" s="18"/>
      <c r="D68" s="18"/>
      <c r="E68" s="37"/>
      <c r="F68" s="38"/>
      <c r="G68" s="38"/>
      <c r="H68" s="38"/>
      <c r="I68" s="21"/>
      <c r="J68" s="21"/>
      <c r="K68" s="38"/>
      <c r="L68" s="38"/>
      <c r="M68" s="21"/>
      <c r="N68" s="38"/>
      <c r="O68" s="38"/>
      <c r="P68" s="38"/>
    </row>
    <row r="69" spans="1:16">
      <c r="A69" s="16"/>
      <c r="B69" s="36"/>
      <c r="C69" s="18"/>
      <c r="D69" s="18"/>
      <c r="E69" s="37"/>
      <c r="F69" s="38"/>
      <c r="G69" s="38"/>
      <c r="H69" s="38"/>
      <c r="I69" s="21"/>
      <c r="J69" s="21"/>
      <c r="K69" s="38"/>
      <c r="L69" s="38"/>
      <c r="M69" s="21"/>
      <c r="N69" s="38"/>
      <c r="O69" s="38"/>
      <c r="P69" s="38"/>
    </row>
    <row r="70" spans="1:16">
      <c r="A70" s="16"/>
      <c r="B70" s="36"/>
      <c r="C70" s="18"/>
      <c r="D70" s="18"/>
      <c r="E70" s="37"/>
      <c r="F70" s="38"/>
      <c r="G70" s="38"/>
      <c r="H70" s="38"/>
      <c r="I70" s="21"/>
      <c r="J70" s="21"/>
      <c r="K70" s="38"/>
      <c r="L70" s="38"/>
      <c r="M70" s="21"/>
      <c r="N70" s="38"/>
      <c r="O70" s="38"/>
      <c r="P70" s="38"/>
    </row>
    <row r="71" spans="1:16">
      <c r="A71" s="16"/>
      <c r="B71" s="36"/>
      <c r="C71" s="18"/>
      <c r="D71" s="18"/>
      <c r="E71" s="37"/>
      <c r="F71" s="38"/>
      <c r="G71" s="38"/>
      <c r="H71" s="38"/>
      <c r="I71" s="21"/>
      <c r="J71" s="21"/>
      <c r="K71" s="38"/>
      <c r="L71" s="38"/>
      <c r="M71" s="21"/>
      <c r="N71" s="38"/>
      <c r="O71" s="38"/>
      <c r="P71" s="38"/>
    </row>
    <row r="72" spans="1:16">
      <c r="A72" s="16"/>
      <c r="B72" s="36"/>
      <c r="C72" s="18"/>
      <c r="D72" s="18"/>
      <c r="E72" s="37"/>
      <c r="F72" s="38"/>
      <c r="G72" s="38"/>
      <c r="H72" s="38"/>
      <c r="I72" s="21"/>
      <c r="J72" s="21"/>
      <c r="K72" s="38"/>
      <c r="L72" s="38"/>
      <c r="M72" s="21"/>
      <c r="N72" s="38"/>
      <c r="O72" s="38"/>
      <c r="P72" s="38"/>
    </row>
    <row r="73" spans="1:16">
      <c r="A73" s="16"/>
      <c r="B73" s="36"/>
      <c r="C73" s="18"/>
      <c r="D73" s="18"/>
      <c r="E73" s="37"/>
      <c r="F73" s="38"/>
      <c r="G73" s="38"/>
      <c r="H73" s="38"/>
      <c r="I73" s="21"/>
      <c r="J73" s="21"/>
      <c r="K73" s="38"/>
      <c r="L73" s="38"/>
      <c r="M73" s="21"/>
      <c r="N73" s="38"/>
      <c r="O73" s="38"/>
      <c r="P73" s="38"/>
    </row>
    <row r="74" spans="1:16">
      <c r="A74" s="16"/>
      <c r="B74" s="36"/>
      <c r="C74" s="18"/>
      <c r="D74" s="18"/>
      <c r="E74" s="37"/>
      <c r="F74" s="38"/>
      <c r="G74" s="38"/>
      <c r="H74" s="38"/>
      <c r="I74" s="21"/>
      <c r="J74" s="21"/>
      <c r="K74" s="38"/>
      <c r="L74" s="38"/>
      <c r="M74" s="21"/>
      <c r="N74" s="38"/>
      <c r="O74" s="38"/>
      <c r="P74" s="38"/>
    </row>
    <row r="75" spans="1:16">
      <c r="A75" s="16"/>
      <c r="B75" s="36"/>
      <c r="C75" s="18"/>
      <c r="D75" s="18"/>
      <c r="E75" s="37"/>
      <c r="F75" s="38"/>
      <c r="G75" s="38"/>
      <c r="H75" s="38"/>
      <c r="I75" s="21"/>
      <c r="J75" s="21"/>
      <c r="K75" s="38"/>
      <c r="L75" s="38"/>
      <c r="M75" s="21"/>
      <c r="N75" s="38"/>
      <c r="O75" s="38"/>
      <c r="P75" s="38"/>
    </row>
    <row r="76" spans="1:16">
      <c r="A76" s="16"/>
      <c r="B76" s="36"/>
      <c r="C76" s="18"/>
      <c r="D76" s="18"/>
      <c r="E76" s="37"/>
      <c r="F76" s="38"/>
      <c r="G76" s="38"/>
      <c r="H76" s="38"/>
      <c r="I76" s="21"/>
      <c r="J76" s="21"/>
      <c r="K76" s="38"/>
      <c r="L76" s="38"/>
      <c r="M76" s="21"/>
      <c r="N76" s="38"/>
      <c r="O76" s="38"/>
      <c r="P76" s="38"/>
    </row>
    <row r="77" spans="1:16">
      <c r="A77" s="16"/>
      <c r="B77" s="36"/>
      <c r="C77" s="18"/>
      <c r="D77" s="18"/>
      <c r="E77" s="37"/>
      <c r="F77" s="38"/>
      <c r="G77" s="38"/>
      <c r="H77" s="38"/>
      <c r="I77" s="21"/>
      <c r="J77" s="21"/>
      <c r="K77" s="38"/>
      <c r="L77" s="38"/>
      <c r="M77" s="21"/>
      <c r="N77" s="38"/>
      <c r="O77" s="38"/>
      <c r="P77" s="38"/>
    </row>
    <row r="78" spans="1:16">
      <c r="A78" s="16"/>
      <c r="B78" s="36"/>
      <c r="C78" s="18"/>
      <c r="D78" s="18"/>
      <c r="E78" s="37"/>
      <c r="F78" s="38"/>
      <c r="G78" s="38"/>
      <c r="H78" s="38"/>
      <c r="I78" s="21"/>
      <c r="J78" s="21"/>
      <c r="K78" s="38"/>
      <c r="L78" s="38"/>
      <c r="M78" s="21"/>
      <c r="N78" s="38"/>
      <c r="O78" s="38"/>
      <c r="P78" s="38"/>
    </row>
    <row r="79" spans="1:16">
      <c r="A79" s="16"/>
      <c r="B79" s="36"/>
      <c r="C79" s="18"/>
      <c r="D79" s="18"/>
      <c r="E79" s="37"/>
      <c r="F79" s="38"/>
      <c r="G79" s="38"/>
      <c r="H79" s="38"/>
      <c r="I79" s="21"/>
      <c r="J79" s="21"/>
      <c r="K79" s="38"/>
      <c r="L79" s="38"/>
      <c r="M79" s="21"/>
      <c r="N79" s="38"/>
      <c r="O79" s="38"/>
      <c r="P79" s="38"/>
    </row>
    <row r="80" spans="1:16">
      <c r="A80" s="16"/>
      <c r="B80" s="36"/>
      <c r="C80" s="18"/>
      <c r="D80" s="18"/>
      <c r="E80" s="37"/>
      <c r="F80" s="38"/>
      <c r="G80" s="38"/>
      <c r="H80" s="38"/>
      <c r="I80" s="21"/>
      <c r="J80" s="21"/>
      <c r="K80" s="38"/>
      <c r="L80" s="38"/>
      <c r="M80" s="21"/>
      <c r="N80" s="38"/>
      <c r="O80" s="38"/>
      <c r="P80" s="38"/>
    </row>
    <row r="81" spans="1:16">
      <c r="A81" s="16"/>
      <c r="B81" s="36"/>
      <c r="C81" s="18"/>
      <c r="D81" s="18"/>
      <c r="E81" s="37"/>
      <c r="F81" s="38"/>
      <c r="G81" s="38"/>
      <c r="H81" s="38"/>
      <c r="I81" s="21"/>
      <c r="J81" s="21"/>
      <c r="K81" s="38"/>
      <c r="L81" s="38"/>
      <c r="M81" s="21"/>
      <c r="N81" s="38"/>
      <c r="O81" s="38"/>
      <c r="P81" s="38"/>
    </row>
    <row r="82" spans="1:16">
      <c r="A82" s="16"/>
      <c r="B82" s="36"/>
      <c r="C82" s="18"/>
      <c r="D82" s="18"/>
      <c r="E82" s="37"/>
      <c r="F82" s="38"/>
      <c r="G82" s="38"/>
      <c r="H82" s="38"/>
      <c r="I82" s="21"/>
      <c r="J82" s="21"/>
      <c r="K82" s="38"/>
      <c r="L82" s="38"/>
      <c r="M82" s="21"/>
      <c r="N82" s="38"/>
      <c r="O82" s="38"/>
      <c r="P82" s="38"/>
    </row>
    <row r="83" spans="1:16">
      <c r="A83" s="16"/>
      <c r="B83" s="36"/>
      <c r="C83" s="18"/>
      <c r="D83" s="18"/>
      <c r="E83" s="37"/>
      <c r="F83" s="38"/>
      <c r="G83" s="38"/>
      <c r="H83" s="38"/>
      <c r="I83" s="21"/>
      <c r="J83" s="21"/>
      <c r="K83" s="38"/>
      <c r="L83" s="38"/>
      <c r="M83" s="21"/>
      <c r="N83" s="38"/>
      <c r="O83" s="38"/>
      <c r="P83" s="38"/>
    </row>
    <row r="84" spans="1:16">
      <c r="A84" s="16"/>
      <c r="B84" s="36"/>
      <c r="C84" s="18"/>
      <c r="D84" s="18"/>
      <c r="E84" s="37"/>
      <c r="F84" s="38"/>
      <c r="G84" s="38"/>
      <c r="H84" s="38"/>
      <c r="I84" s="21"/>
      <c r="J84" s="21"/>
      <c r="K84" s="38"/>
      <c r="L84" s="38"/>
      <c r="M84" s="21"/>
      <c r="N84" s="38"/>
      <c r="O84" s="38"/>
      <c r="P84" s="38"/>
    </row>
    <row r="85" spans="1:16">
      <c r="A85" s="16"/>
      <c r="B85" s="36"/>
      <c r="C85" s="18"/>
      <c r="D85" s="18"/>
      <c r="E85" s="37"/>
      <c r="F85" s="38"/>
      <c r="G85" s="38"/>
      <c r="H85" s="38"/>
      <c r="I85" s="21"/>
      <c r="J85" s="21"/>
      <c r="K85" s="38"/>
      <c r="L85" s="38"/>
      <c r="M85" s="21"/>
      <c r="N85" s="38"/>
      <c r="O85" s="38"/>
      <c r="P85" s="38"/>
    </row>
    <row r="86" spans="1:16">
      <c r="A86" s="16"/>
      <c r="B86" s="36"/>
      <c r="C86" s="18"/>
      <c r="D86" s="18"/>
      <c r="E86" s="37"/>
      <c r="F86" s="38"/>
      <c r="G86" s="38"/>
      <c r="H86" s="38"/>
      <c r="I86" s="21"/>
      <c r="J86" s="21"/>
      <c r="K86" s="38"/>
      <c r="L86" s="38"/>
      <c r="M86" s="21"/>
      <c r="N86" s="38"/>
      <c r="O86" s="38"/>
      <c r="P86" s="38"/>
    </row>
    <row r="87" spans="1:16">
      <c r="A87" s="16"/>
      <c r="B87" s="36"/>
      <c r="C87" s="18"/>
      <c r="D87" s="18"/>
      <c r="E87" s="37"/>
      <c r="F87" s="38"/>
      <c r="G87" s="38"/>
      <c r="H87" s="38"/>
      <c r="I87" s="21"/>
      <c r="J87" s="21"/>
      <c r="K87" s="38"/>
      <c r="L87" s="38"/>
      <c r="M87" s="21"/>
      <c r="N87" s="38"/>
      <c r="O87" s="38"/>
      <c r="P87" s="38"/>
    </row>
    <row r="88" spans="1:16">
      <c r="A88" s="16"/>
      <c r="B88" s="36"/>
      <c r="C88" s="18"/>
      <c r="D88" s="18"/>
      <c r="E88" s="37"/>
      <c r="F88" s="38"/>
      <c r="G88" s="38"/>
      <c r="H88" s="38"/>
      <c r="I88" s="21"/>
      <c r="J88" s="21"/>
      <c r="K88" s="38"/>
      <c r="L88" s="38"/>
      <c r="M88" s="21"/>
      <c r="N88" s="38"/>
      <c r="O88" s="38"/>
      <c r="P88" s="38"/>
    </row>
    <row r="89" spans="1:16">
      <c r="A89" s="16"/>
      <c r="B89" s="36"/>
      <c r="C89" s="18"/>
      <c r="D89" s="18"/>
      <c r="E89" s="37"/>
      <c r="F89" s="38"/>
      <c r="G89" s="38"/>
      <c r="H89" s="38"/>
      <c r="I89" s="21"/>
      <c r="J89" s="21"/>
      <c r="K89" s="38"/>
      <c r="L89" s="38"/>
      <c r="M89" s="21"/>
      <c r="N89" s="38"/>
      <c r="O89" s="38"/>
      <c r="P89" s="38"/>
    </row>
    <row r="90" spans="1:16">
      <c r="A90" s="16"/>
      <c r="B90" s="36"/>
      <c r="C90" s="18"/>
      <c r="D90" s="18"/>
      <c r="E90" s="37"/>
      <c r="F90" s="38"/>
      <c r="G90" s="38"/>
      <c r="H90" s="38"/>
      <c r="I90" s="21"/>
      <c r="J90" s="21"/>
      <c r="K90" s="38"/>
      <c r="L90" s="38"/>
      <c r="M90" s="21"/>
      <c r="N90" s="38"/>
      <c r="O90" s="38"/>
      <c r="P90" s="38"/>
    </row>
    <row r="91" spans="1:16">
      <c r="A91" s="16"/>
      <c r="B91" s="36"/>
      <c r="C91" s="18"/>
      <c r="D91" s="18"/>
      <c r="E91" s="37"/>
      <c r="F91" s="38"/>
      <c r="G91" s="38"/>
      <c r="H91" s="38"/>
      <c r="I91" s="21"/>
      <c r="J91" s="21"/>
      <c r="K91" s="38"/>
      <c r="L91" s="38"/>
      <c r="M91" s="21"/>
      <c r="N91" s="38"/>
      <c r="O91" s="38"/>
      <c r="P91" s="38"/>
    </row>
    <row r="92" spans="1:16">
      <c r="A92" s="16"/>
      <c r="B92" s="36"/>
      <c r="C92" s="18"/>
      <c r="D92" s="18"/>
      <c r="E92" s="37"/>
      <c r="F92" s="38"/>
      <c r="G92" s="38"/>
      <c r="H92" s="38"/>
      <c r="I92" s="21"/>
      <c r="J92" s="21"/>
      <c r="K92" s="38"/>
      <c r="L92" s="38"/>
      <c r="M92" s="21"/>
      <c r="N92" s="38"/>
      <c r="O92" s="38"/>
      <c r="P92" s="38"/>
    </row>
    <row r="93" spans="1:16">
      <c r="A93" s="16"/>
      <c r="B93" s="36"/>
      <c r="C93" s="18"/>
      <c r="D93" s="18"/>
      <c r="E93" s="37"/>
      <c r="F93" s="38"/>
      <c r="G93" s="38"/>
      <c r="H93" s="38"/>
      <c r="I93" s="21"/>
      <c r="J93" s="21"/>
      <c r="K93" s="38"/>
      <c r="L93" s="38"/>
      <c r="M93" s="21"/>
      <c r="N93" s="38"/>
      <c r="O93" s="38"/>
      <c r="P93" s="38"/>
    </row>
    <row r="94" spans="1:16">
      <c r="A94" s="16"/>
      <c r="B94" s="36"/>
      <c r="C94" s="18"/>
      <c r="D94" s="18"/>
      <c r="E94" s="37"/>
      <c r="F94" s="38"/>
      <c r="G94" s="38"/>
      <c r="H94" s="38"/>
      <c r="I94" s="21"/>
      <c r="J94" s="21"/>
      <c r="K94" s="38"/>
      <c r="L94" s="38"/>
      <c r="M94" s="21"/>
      <c r="N94" s="38"/>
      <c r="O94" s="38"/>
      <c r="P94" s="38"/>
    </row>
    <row r="95" spans="1:16">
      <c r="A95" s="16"/>
      <c r="B95" s="36"/>
      <c r="C95" s="18"/>
      <c r="D95" s="18"/>
      <c r="E95" s="37"/>
      <c r="F95" s="38"/>
      <c r="G95" s="38"/>
      <c r="H95" s="38"/>
      <c r="I95" s="21"/>
      <c r="J95" s="21"/>
      <c r="K95" s="38"/>
      <c r="L95" s="38"/>
      <c r="M95" s="21"/>
      <c r="N95" s="38"/>
      <c r="O95" s="38"/>
      <c r="P95" s="38"/>
    </row>
    <row r="96" spans="1:16">
      <c r="A96" s="16"/>
      <c r="B96" s="36"/>
      <c r="C96" s="18"/>
      <c r="D96" s="18"/>
      <c r="E96" s="37"/>
      <c r="F96" s="38"/>
      <c r="G96" s="38"/>
      <c r="H96" s="38"/>
      <c r="I96" s="21"/>
      <c r="J96" s="21"/>
      <c r="K96" s="38"/>
      <c r="L96" s="38"/>
      <c r="M96" s="21"/>
      <c r="N96" s="38"/>
      <c r="O96" s="38"/>
      <c r="P96" s="38"/>
    </row>
    <row r="97" spans="1:16">
      <c r="A97" s="16"/>
      <c r="B97" s="36"/>
      <c r="C97" s="18"/>
      <c r="D97" s="18"/>
      <c r="E97" s="37"/>
      <c r="F97" s="38"/>
      <c r="G97" s="38"/>
      <c r="H97" s="38"/>
      <c r="I97" s="21"/>
      <c r="J97" s="21"/>
      <c r="K97" s="38"/>
      <c r="L97" s="38"/>
      <c r="M97" s="21"/>
      <c r="N97" s="38"/>
      <c r="O97" s="38"/>
      <c r="P97" s="38"/>
    </row>
    <row r="98" spans="1:16">
      <c r="A98" s="16"/>
      <c r="B98" s="36"/>
      <c r="C98" s="18"/>
      <c r="D98" s="18"/>
      <c r="E98" s="37"/>
      <c r="F98" s="38"/>
      <c r="G98" s="38"/>
      <c r="H98" s="38"/>
      <c r="I98" s="21"/>
      <c r="J98" s="21"/>
      <c r="K98" s="38"/>
      <c r="L98" s="38"/>
      <c r="M98" s="21"/>
      <c r="N98" s="38"/>
      <c r="O98" s="38"/>
      <c r="P98" s="38"/>
    </row>
    <row r="99" spans="1:16">
      <c r="A99" s="16"/>
      <c r="B99" s="36"/>
      <c r="C99" s="18"/>
      <c r="D99" s="18"/>
      <c r="E99" s="37"/>
      <c r="F99" s="38"/>
      <c r="G99" s="38"/>
      <c r="H99" s="38"/>
      <c r="I99" s="21"/>
      <c r="J99" s="21"/>
      <c r="K99" s="38"/>
      <c r="L99" s="38"/>
      <c r="M99" s="21"/>
      <c r="N99" s="38"/>
      <c r="O99" s="38"/>
      <c r="P99" s="38"/>
    </row>
    <row r="100" spans="1:16">
      <c r="A100" s="16"/>
      <c r="B100" s="36"/>
      <c r="C100" s="18"/>
      <c r="D100" s="18"/>
      <c r="E100" s="37"/>
      <c r="F100" s="38"/>
      <c r="G100" s="38"/>
      <c r="H100" s="38"/>
      <c r="I100" s="21"/>
      <c r="J100" s="21"/>
      <c r="K100" s="38"/>
      <c r="L100" s="38"/>
      <c r="M100" s="21"/>
      <c r="N100" s="38"/>
      <c r="O100" s="38"/>
      <c r="P100" s="38"/>
    </row>
    <row r="101" spans="1:16">
      <c r="A101" s="16"/>
      <c r="B101" s="36"/>
      <c r="C101" s="18"/>
      <c r="D101" s="18"/>
      <c r="E101" s="37"/>
      <c r="F101" s="38"/>
      <c r="G101" s="38"/>
      <c r="H101" s="38"/>
      <c r="I101" s="21"/>
      <c r="J101" s="21"/>
      <c r="K101" s="38"/>
      <c r="L101" s="38"/>
      <c r="M101" s="21"/>
      <c r="N101" s="38"/>
      <c r="O101" s="38"/>
      <c r="P101" s="38"/>
    </row>
    <row r="102" spans="1:16">
      <c r="A102" s="16"/>
      <c r="B102" s="36"/>
      <c r="C102" s="18"/>
      <c r="D102" s="18"/>
      <c r="E102" s="37"/>
      <c r="F102" s="38"/>
      <c r="G102" s="38"/>
      <c r="H102" s="38"/>
      <c r="I102" s="21"/>
      <c r="J102" s="21"/>
      <c r="K102" s="38"/>
      <c r="L102" s="38"/>
      <c r="M102" s="21"/>
      <c r="N102" s="38"/>
      <c r="O102" s="38"/>
      <c r="P102" s="38"/>
    </row>
    <row r="103" spans="1:16">
      <c r="A103" s="16"/>
      <c r="B103" s="36"/>
      <c r="C103" s="18"/>
      <c r="D103" s="18"/>
      <c r="E103" s="37"/>
      <c r="F103" s="38"/>
      <c r="G103" s="38"/>
      <c r="H103" s="38"/>
      <c r="I103" s="21"/>
      <c r="J103" s="21"/>
      <c r="K103" s="38"/>
      <c r="L103" s="38"/>
      <c r="M103" s="21"/>
      <c r="N103" s="38"/>
      <c r="O103" s="38"/>
      <c r="P103" s="38"/>
    </row>
    <row r="104" spans="1:16">
      <c r="A104" s="16"/>
      <c r="B104" s="36"/>
      <c r="C104" s="18"/>
      <c r="D104" s="18"/>
      <c r="E104" s="37"/>
      <c r="F104" s="38"/>
      <c r="G104" s="38"/>
      <c r="H104" s="38"/>
      <c r="I104" s="21"/>
      <c r="J104" s="21"/>
      <c r="K104" s="38"/>
      <c r="L104" s="38"/>
      <c r="M104" s="21"/>
      <c r="N104" s="38"/>
      <c r="O104" s="38"/>
      <c r="P104" s="38"/>
    </row>
    <row r="105" spans="1:16">
      <c r="A105" s="16"/>
      <c r="B105" s="36"/>
      <c r="C105" s="18"/>
      <c r="D105" s="18"/>
      <c r="E105" s="37"/>
      <c r="F105" s="38"/>
      <c r="G105" s="38"/>
      <c r="H105" s="38"/>
      <c r="I105" s="21"/>
      <c r="J105" s="21"/>
      <c r="K105" s="38"/>
      <c r="L105" s="38"/>
      <c r="M105" s="21"/>
      <c r="N105" s="38"/>
      <c r="O105" s="38"/>
      <c r="P105" s="38"/>
    </row>
    <row r="106" spans="1:16">
      <c r="A106" s="16"/>
      <c r="B106" s="36"/>
      <c r="C106" s="18"/>
      <c r="D106" s="18"/>
      <c r="E106" s="37"/>
      <c r="F106" s="38"/>
      <c r="G106" s="38"/>
      <c r="H106" s="38"/>
      <c r="I106" s="21"/>
      <c r="J106" s="21"/>
      <c r="K106" s="38"/>
      <c r="L106" s="38"/>
      <c r="M106" s="21"/>
      <c r="N106" s="38"/>
      <c r="O106" s="38"/>
      <c r="P106" s="38"/>
    </row>
    <row r="107" spans="1:16">
      <c r="A107" s="16"/>
      <c r="B107" s="36"/>
      <c r="C107" s="18"/>
      <c r="D107" s="18"/>
      <c r="E107" s="37"/>
      <c r="F107" s="38"/>
      <c r="G107" s="38"/>
      <c r="H107" s="38"/>
      <c r="I107" s="21"/>
      <c r="J107" s="21"/>
      <c r="K107" s="38"/>
      <c r="L107" s="38"/>
      <c r="M107" s="21"/>
      <c r="N107" s="38"/>
      <c r="O107" s="38"/>
      <c r="P107" s="38"/>
    </row>
    <row r="108" spans="1:16">
      <c r="A108" s="16"/>
      <c r="B108" s="36"/>
      <c r="C108" s="18"/>
      <c r="D108" s="18"/>
      <c r="E108" s="37"/>
      <c r="F108" s="38"/>
      <c r="G108" s="38"/>
      <c r="H108" s="38"/>
      <c r="I108" s="21"/>
      <c r="J108" s="21"/>
      <c r="K108" s="38"/>
      <c r="L108" s="38"/>
      <c r="M108" s="21"/>
      <c r="N108" s="38"/>
      <c r="O108" s="38"/>
      <c r="P108" s="38"/>
    </row>
    <row r="109" spans="1:16">
      <c r="A109" s="16"/>
      <c r="B109" s="36"/>
      <c r="C109" s="18"/>
      <c r="D109" s="18"/>
      <c r="E109" s="37"/>
      <c r="F109" s="38"/>
      <c r="G109" s="38"/>
      <c r="H109" s="38"/>
      <c r="I109" s="21"/>
      <c r="J109" s="21"/>
      <c r="K109" s="38"/>
      <c r="L109" s="38"/>
      <c r="M109" s="21"/>
      <c r="N109" s="38"/>
      <c r="O109" s="38"/>
      <c r="P109" s="38"/>
    </row>
    <row r="110" spans="1:16">
      <c r="A110" s="16"/>
      <c r="B110" s="36"/>
      <c r="C110" s="18"/>
      <c r="D110" s="18"/>
      <c r="E110" s="37"/>
      <c r="F110" s="38"/>
      <c r="G110" s="38"/>
      <c r="H110" s="38"/>
      <c r="I110" s="21"/>
      <c r="J110" s="21"/>
      <c r="K110" s="38"/>
      <c r="L110" s="38"/>
      <c r="M110" s="21"/>
      <c r="N110" s="38"/>
      <c r="O110" s="38"/>
      <c r="P110" s="38"/>
    </row>
    <row r="111" spans="1:16">
      <c r="A111" s="16"/>
      <c r="B111" s="36"/>
      <c r="C111" s="18"/>
      <c r="D111" s="18"/>
      <c r="E111" s="37"/>
      <c r="F111" s="38"/>
      <c r="G111" s="38"/>
      <c r="H111" s="38"/>
      <c r="I111" s="21"/>
      <c r="J111" s="21"/>
      <c r="K111" s="38"/>
      <c r="L111" s="38"/>
      <c r="M111" s="21"/>
      <c r="N111" s="38"/>
      <c r="O111" s="38"/>
      <c r="P111" s="38"/>
    </row>
    <row r="112" spans="1:16">
      <c r="A112" s="16"/>
      <c r="B112" s="36"/>
      <c r="C112" s="18"/>
      <c r="D112" s="18"/>
      <c r="E112" s="37"/>
      <c r="F112" s="38"/>
      <c r="G112" s="38"/>
      <c r="H112" s="38"/>
      <c r="I112" s="21"/>
      <c r="J112" s="21"/>
      <c r="K112" s="38"/>
      <c r="L112" s="38"/>
      <c r="M112" s="21"/>
      <c r="N112" s="38"/>
      <c r="O112" s="38"/>
      <c r="P112" s="38"/>
    </row>
    <row r="113" spans="1:16">
      <c r="A113" s="16"/>
      <c r="B113" s="36"/>
      <c r="C113" s="18"/>
      <c r="D113" s="18"/>
      <c r="E113" s="37"/>
      <c r="F113" s="38"/>
      <c r="G113" s="38"/>
      <c r="H113" s="38"/>
      <c r="I113" s="21"/>
      <c r="J113" s="21"/>
      <c r="K113" s="38"/>
      <c r="L113" s="38"/>
      <c r="M113" s="21"/>
      <c r="N113" s="38"/>
      <c r="O113" s="38"/>
      <c r="P113" s="38"/>
    </row>
    <row r="114" spans="1:16">
      <c r="A114" s="16"/>
      <c r="B114" s="36"/>
      <c r="C114" s="18"/>
      <c r="D114" s="18"/>
      <c r="E114" s="37"/>
      <c r="F114" s="38"/>
      <c r="G114" s="38"/>
      <c r="H114" s="38"/>
      <c r="I114" s="21"/>
      <c r="J114" s="21"/>
      <c r="K114" s="38"/>
      <c r="L114" s="38"/>
      <c r="M114" s="21"/>
      <c r="N114" s="38"/>
      <c r="O114" s="38"/>
      <c r="P114" s="38"/>
    </row>
    <row r="115" spans="1:16">
      <c r="A115" s="16"/>
      <c r="B115" s="36"/>
      <c r="C115" s="18"/>
      <c r="D115" s="18"/>
      <c r="E115" s="37"/>
      <c r="F115" s="38"/>
      <c r="G115" s="38"/>
      <c r="H115" s="38"/>
      <c r="I115" s="21"/>
      <c r="J115" s="21"/>
      <c r="K115" s="38"/>
      <c r="L115" s="38"/>
      <c r="M115" s="21"/>
      <c r="N115" s="38"/>
      <c r="O115" s="38"/>
      <c r="P115" s="38"/>
    </row>
    <row r="116" spans="1:16">
      <c r="A116" s="16"/>
      <c r="B116" s="36"/>
      <c r="C116" s="18"/>
      <c r="D116" s="18"/>
      <c r="E116" s="37"/>
      <c r="F116" s="38"/>
      <c r="G116" s="38"/>
      <c r="H116" s="38"/>
      <c r="I116" s="21"/>
      <c r="J116" s="21"/>
      <c r="K116" s="38"/>
      <c r="L116" s="38"/>
      <c r="M116" s="21"/>
      <c r="N116" s="38"/>
      <c r="O116" s="38"/>
      <c r="P116" s="38"/>
    </row>
    <row r="117" spans="1:16">
      <c r="A117" s="16"/>
      <c r="B117" s="36"/>
      <c r="C117" s="18"/>
      <c r="D117" s="18"/>
      <c r="E117" s="37"/>
      <c r="F117" s="38"/>
      <c r="G117" s="38"/>
      <c r="H117" s="38"/>
      <c r="I117" s="21"/>
      <c r="J117" s="21"/>
      <c r="K117" s="38"/>
      <c r="L117" s="38"/>
      <c r="M117" s="21"/>
      <c r="N117" s="38"/>
      <c r="O117" s="38"/>
      <c r="P117" s="38"/>
    </row>
    <row r="118" spans="1:16">
      <c r="A118" s="16"/>
      <c r="B118" s="36"/>
      <c r="C118" s="18"/>
      <c r="D118" s="18"/>
      <c r="E118" s="37"/>
      <c r="F118" s="38"/>
      <c r="G118" s="38"/>
      <c r="H118" s="38"/>
      <c r="I118" s="21"/>
      <c r="J118" s="21"/>
      <c r="K118" s="38"/>
      <c r="L118" s="38"/>
      <c r="M118" s="21"/>
      <c r="N118" s="38"/>
      <c r="O118" s="38"/>
      <c r="P118" s="38"/>
    </row>
    <row r="119" spans="1:16">
      <c r="A119" s="16"/>
      <c r="B119" s="36"/>
      <c r="C119" s="18"/>
      <c r="D119" s="18"/>
      <c r="E119" s="37"/>
      <c r="F119" s="38"/>
      <c r="G119" s="38"/>
      <c r="H119" s="38"/>
      <c r="I119" s="21"/>
      <c r="J119" s="21"/>
      <c r="K119" s="38"/>
      <c r="L119" s="38"/>
      <c r="M119" s="21"/>
      <c r="N119" s="38"/>
      <c r="O119" s="38"/>
      <c r="P119" s="38"/>
    </row>
    <row r="120" spans="1:16">
      <c r="A120" s="16"/>
      <c r="B120" s="36"/>
      <c r="C120" s="18"/>
      <c r="D120" s="18"/>
      <c r="E120" s="37"/>
      <c r="F120" s="38"/>
      <c r="G120" s="38"/>
      <c r="H120" s="38"/>
      <c r="I120" s="21"/>
      <c r="J120" s="21"/>
      <c r="K120" s="38"/>
      <c r="L120" s="38"/>
      <c r="M120" s="21"/>
      <c r="N120" s="38"/>
      <c r="O120" s="38"/>
      <c r="P120" s="38"/>
    </row>
    <row r="121" spans="1:16">
      <c r="A121" s="16"/>
      <c r="B121" s="36"/>
      <c r="C121" s="18"/>
      <c r="D121" s="18"/>
      <c r="E121" s="37"/>
      <c r="F121" s="38"/>
      <c r="G121" s="38"/>
      <c r="H121" s="38"/>
      <c r="I121" s="21"/>
      <c r="J121" s="21"/>
      <c r="K121" s="38"/>
      <c r="L121" s="38"/>
      <c r="M121" s="21"/>
      <c r="N121" s="38"/>
      <c r="O121" s="38"/>
      <c r="P121" s="38"/>
    </row>
    <row r="122" spans="1:16">
      <c r="A122" s="16"/>
      <c r="B122" s="36"/>
      <c r="C122" s="18"/>
      <c r="D122" s="18"/>
      <c r="E122" s="37"/>
      <c r="F122" s="38"/>
      <c r="G122" s="38"/>
      <c r="H122" s="38"/>
      <c r="I122" s="21"/>
      <c r="J122" s="21"/>
      <c r="K122" s="38"/>
      <c r="L122" s="38"/>
      <c r="M122" s="21"/>
      <c r="N122" s="38"/>
      <c r="O122" s="38"/>
      <c r="P122" s="38"/>
    </row>
    <row r="123" spans="1:16">
      <c r="A123" s="16"/>
      <c r="B123" s="36"/>
      <c r="C123" s="18"/>
      <c r="D123" s="18"/>
      <c r="E123" s="37"/>
      <c r="F123" s="38"/>
      <c r="G123" s="38"/>
      <c r="H123" s="38"/>
      <c r="I123" s="21"/>
      <c r="J123" s="21"/>
      <c r="K123" s="38"/>
      <c r="L123" s="38"/>
      <c r="M123" s="21"/>
      <c r="N123" s="38"/>
      <c r="O123" s="38"/>
      <c r="P123" s="38"/>
    </row>
    <row r="124" spans="1:16">
      <c r="A124" s="16"/>
      <c r="B124" s="36"/>
      <c r="C124" s="18"/>
      <c r="D124" s="18"/>
      <c r="E124" s="37"/>
      <c r="F124" s="38"/>
      <c r="G124" s="38"/>
      <c r="H124" s="38"/>
      <c r="I124" s="21"/>
      <c r="J124" s="21"/>
      <c r="K124" s="38"/>
      <c r="L124" s="38"/>
      <c r="M124" s="21"/>
      <c r="N124" s="38"/>
      <c r="O124" s="38"/>
      <c r="P124" s="38"/>
    </row>
    <row r="125" spans="1:16">
      <c r="A125" s="16"/>
      <c r="B125" s="36"/>
      <c r="C125" s="18"/>
      <c r="D125" s="18"/>
      <c r="E125" s="37"/>
      <c r="F125" s="38"/>
      <c r="G125" s="38"/>
      <c r="H125" s="38"/>
      <c r="I125" s="21"/>
      <c r="J125" s="21"/>
      <c r="K125" s="38"/>
      <c r="L125" s="38"/>
      <c r="M125" s="21"/>
      <c r="N125" s="38"/>
      <c r="O125" s="38"/>
      <c r="P125" s="38"/>
    </row>
    <row r="126" spans="1:16">
      <c r="A126" s="16"/>
      <c r="B126" s="36"/>
      <c r="C126" s="18"/>
      <c r="D126" s="18"/>
      <c r="E126" s="37"/>
      <c r="F126" s="38"/>
      <c r="G126" s="38"/>
      <c r="H126" s="38"/>
      <c r="I126" s="21"/>
      <c r="J126" s="21"/>
      <c r="K126" s="38"/>
      <c r="L126" s="38"/>
      <c r="M126" s="21"/>
      <c r="N126" s="38"/>
      <c r="O126" s="38"/>
      <c r="P126" s="38"/>
    </row>
    <row r="127" spans="1:16">
      <c r="A127" s="16"/>
      <c r="B127" s="36"/>
      <c r="C127" s="18"/>
      <c r="D127" s="18"/>
      <c r="E127" s="37"/>
      <c r="F127" s="38"/>
      <c r="G127" s="38"/>
      <c r="H127" s="38"/>
      <c r="I127" s="21"/>
      <c r="J127" s="21"/>
      <c r="K127" s="38"/>
      <c r="L127" s="38"/>
      <c r="M127" s="21"/>
      <c r="N127" s="38"/>
      <c r="O127" s="38"/>
      <c r="P127" s="38"/>
    </row>
    <row r="128" spans="1:16">
      <c r="A128" s="16"/>
      <c r="B128" s="36"/>
      <c r="C128" s="18"/>
      <c r="D128" s="18"/>
      <c r="E128" s="37"/>
      <c r="F128" s="38"/>
      <c r="G128" s="38"/>
      <c r="H128" s="38"/>
      <c r="I128" s="21"/>
      <c r="J128" s="21"/>
      <c r="K128" s="38"/>
      <c r="L128" s="38"/>
      <c r="M128" s="21"/>
      <c r="N128" s="38"/>
      <c r="O128" s="38"/>
      <c r="P128" s="38"/>
    </row>
    <row r="129" spans="1:16">
      <c r="A129" s="16"/>
      <c r="B129" s="36"/>
      <c r="C129" s="18"/>
      <c r="D129" s="18"/>
      <c r="E129" s="37"/>
      <c r="F129" s="38"/>
      <c r="G129" s="38"/>
      <c r="H129" s="38"/>
      <c r="I129" s="21"/>
      <c r="J129" s="21"/>
      <c r="K129" s="38"/>
      <c r="L129" s="38"/>
      <c r="M129" s="21"/>
      <c r="N129" s="38"/>
      <c r="O129" s="38"/>
      <c r="P129" s="38"/>
    </row>
    <row r="130" spans="1:16">
      <c r="A130" s="16"/>
      <c r="B130" s="36"/>
      <c r="C130" s="18"/>
      <c r="D130" s="18"/>
      <c r="E130" s="37"/>
      <c r="F130" s="38"/>
      <c r="G130" s="38"/>
      <c r="H130" s="38"/>
      <c r="I130" s="21"/>
      <c r="J130" s="21"/>
      <c r="K130" s="38"/>
      <c r="L130" s="38"/>
      <c r="M130" s="21"/>
      <c r="N130" s="38"/>
      <c r="O130" s="38"/>
      <c r="P130" s="38"/>
    </row>
    <row r="131" spans="1:16">
      <c r="A131" s="16"/>
      <c r="B131" s="36"/>
      <c r="C131" s="18"/>
      <c r="D131" s="18"/>
      <c r="E131" s="37"/>
      <c r="F131" s="38"/>
      <c r="G131" s="38"/>
      <c r="H131" s="38"/>
      <c r="I131" s="21"/>
      <c r="J131" s="21"/>
      <c r="K131" s="38"/>
      <c r="L131" s="38"/>
      <c r="M131" s="21"/>
      <c r="N131" s="38"/>
      <c r="O131" s="38"/>
      <c r="P131" s="38"/>
    </row>
    <row r="132" spans="1:16">
      <c r="A132" s="16"/>
      <c r="B132" s="36"/>
      <c r="C132" s="18"/>
      <c r="D132" s="18"/>
      <c r="E132" s="37"/>
      <c r="F132" s="38"/>
      <c r="G132" s="38"/>
      <c r="H132" s="38"/>
      <c r="I132" s="21"/>
      <c r="J132" s="21"/>
      <c r="K132" s="38"/>
      <c r="L132" s="38"/>
      <c r="M132" s="21"/>
      <c r="N132" s="38"/>
      <c r="O132" s="38"/>
      <c r="P132" s="38"/>
    </row>
    <row r="133" spans="1:16">
      <c r="A133" s="16"/>
      <c r="B133" s="36"/>
      <c r="C133" s="18"/>
      <c r="D133" s="18"/>
      <c r="E133" s="37"/>
      <c r="F133" s="38"/>
      <c r="G133" s="38"/>
      <c r="H133" s="38"/>
      <c r="I133" s="21"/>
      <c r="J133" s="21"/>
      <c r="K133" s="38"/>
      <c r="L133" s="38"/>
      <c r="M133" s="21"/>
      <c r="N133" s="38"/>
      <c r="O133" s="38"/>
      <c r="P133" s="38"/>
    </row>
    <row r="134" spans="1:16">
      <c r="A134" s="16"/>
      <c r="B134" s="36"/>
      <c r="C134" s="18"/>
      <c r="D134" s="18"/>
      <c r="E134" s="37"/>
      <c r="F134" s="38"/>
      <c r="G134" s="38"/>
      <c r="H134" s="38"/>
      <c r="I134" s="21"/>
      <c r="J134" s="21"/>
      <c r="K134" s="38"/>
      <c r="L134" s="38"/>
      <c r="M134" s="21"/>
      <c r="N134" s="38"/>
      <c r="O134" s="38"/>
      <c r="P134" s="38"/>
    </row>
    <row r="135" spans="1:16">
      <c r="A135" s="16"/>
      <c r="B135" s="36"/>
      <c r="C135" s="18"/>
      <c r="D135" s="18"/>
      <c r="E135" s="37"/>
      <c r="F135" s="38"/>
      <c r="G135" s="38"/>
      <c r="H135" s="38"/>
      <c r="I135" s="21"/>
      <c r="J135" s="21"/>
      <c r="K135" s="38"/>
      <c r="L135" s="38"/>
      <c r="M135" s="21"/>
      <c r="N135" s="38"/>
      <c r="O135" s="38"/>
      <c r="P135" s="38"/>
    </row>
    <row r="136" spans="1:16">
      <c r="A136" s="16"/>
      <c r="B136" s="36"/>
      <c r="C136" s="18"/>
      <c r="D136" s="18"/>
      <c r="E136" s="37"/>
      <c r="F136" s="38"/>
      <c r="G136" s="38"/>
      <c r="H136" s="38"/>
      <c r="I136" s="21"/>
      <c r="J136" s="21"/>
      <c r="K136" s="38"/>
      <c r="L136" s="38"/>
      <c r="M136" s="21"/>
      <c r="N136" s="38"/>
      <c r="O136" s="38"/>
      <c r="P136" s="38"/>
    </row>
    <row r="137" spans="1:16">
      <c r="A137" s="16"/>
      <c r="B137" s="36"/>
      <c r="C137" s="18"/>
      <c r="D137" s="18"/>
      <c r="E137" s="37"/>
      <c r="F137" s="38"/>
      <c r="G137" s="38"/>
      <c r="H137" s="38"/>
      <c r="I137" s="21"/>
      <c r="J137" s="21"/>
      <c r="K137" s="38"/>
      <c r="L137" s="38"/>
      <c r="M137" s="21"/>
      <c r="N137" s="38"/>
      <c r="O137" s="38"/>
      <c r="P137" s="38"/>
    </row>
    <row r="138" spans="1:16">
      <c r="A138" s="16"/>
      <c r="B138" s="36"/>
      <c r="C138" s="18"/>
      <c r="D138" s="18"/>
      <c r="E138" s="37"/>
      <c r="F138" s="38"/>
      <c r="G138" s="38"/>
      <c r="H138" s="38"/>
      <c r="I138" s="21"/>
      <c r="J138" s="21"/>
      <c r="K138" s="38"/>
      <c r="L138" s="38"/>
      <c r="M138" s="21"/>
      <c r="N138" s="38"/>
      <c r="O138" s="38"/>
      <c r="P138" s="38"/>
    </row>
    <row r="139" spans="1:16">
      <c r="A139" s="16"/>
      <c r="B139" s="36"/>
      <c r="C139" s="18"/>
      <c r="D139" s="18"/>
      <c r="E139" s="37"/>
      <c r="F139" s="38"/>
      <c r="G139" s="38"/>
      <c r="H139" s="38"/>
      <c r="I139" s="21"/>
      <c r="J139" s="21"/>
      <c r="K139" s="38"/>
      <c r="L139" s="38"/>
      <c r="M139" s="21"/>
      <c r="N139" s="38"/>
      <c r="O139" s="38"/>
      <c r="P139" s="38"/>
    </row>
    <row r="140" spans="1:16">
      <c r="A140" s="16"/>
      <c r="B140" s="36"/>
      <c r="C140" s="18"/>
      <c r="D140" s="18"/>
      <c r="E140" s="37"/>
      <c r="F140" s="38"/>
      <c r="G140" s="38"/>
      <c r="H140" s="38"/>
      <c r="I140" s="21"/>
      <c r="J140" s="21"/>
      <c r="K140" s="38"/>
      <c r="L140" s="38"/>
      <c r="M140" s="21"/>
      <c r="N140" s="38"/>
      <c r="O140" s="38"/>
      <c r="P140" s="38"/>
    </row>
    <row r="141" spans="1:16">
      <c r="A141" s="16"/>
      <c r="B141" s="36"/>
      <c r="C141" s="18"/>
      <c r="D141" s="18"/>
      <c r="E141" s="37"/>
      <c r="F141" s="38"/>
      <c r="G141" s="38"/>
      <c r="H141" s="38"/>
      <c r="I141" s="21"/>
      <c r="J141" s="21"/>
      <c r="K141" s="38"/>
      <c r="L141" s="38"/>
      <c r="M141" s="21"/>
      <c r="N141" s="38"/>
      <c r="O141" s="38"/>
      <c r="P141" s="38"/>
    </row>
    <row r="142" spans="1:16">
      <c r="A142" s="16"/>
      <c r="B142" s="36"/>
      <c r="C142" s="18"/>
      <c r="D142" s="18"/>
      <c r="E142" s="37"/>
      <c r="F142" s="38"/>
      <c r="G142" s="38"/>
      <c r="H142" s="38"/>
      <c r="I142" s="21"/>
      <c r="J142" s="21"/>
      <c r="K142" s="38"/>
      <c r="L142" s="38"/>
      <c r="M142" s="21"/>
      <c r="N142" s="38"/>
      <c r="O142" s="38"/>
      <c r="P142" s="38"/>
    </row>
    <row r="143" spans="1:16">
      <c r="A143" s="16"/>
      <c r="B143" s="36"/>
      <c r="C143" s="18"/>
      <c r="D143" s="18"/>
      <c r="E143" s="37"/>
      <c r="F143" s="38"/>
      <c r="G143" s="38"/>
      <c r="H143" s="38"/>
      <c r="I143" s="21"/>
      <c r="J143" s="21"/>
      <c r="K143" s="38"/>
      <c r="L143" s="38"/>
      <c r="M143" s="21"/>
      <c r="N143" s="38"/>
      <c r="O143" s="38"/>
      <c r="P143" s="38"/>
    </row>
    <row r="144" spans="1:16">
      <c r="A144" s="16"/>
      <c r="B144" s="36"/>
      <c r="C144" s="18"/>
      <c r="D144" s="18"/>
      <c r="E144" s="37"/>
      <c r="F144" s="38"/>
      <c r="G144" s="38"/>
      <c r="H144" s="38"/>
      <c r="I144" s="21"/>
      <c r="J144" s="21"/>
      <c r="K144" s="38"/>
      <c r="L144" s="38"/>
      <c r="M144" s="21"/>
      <c r="N144" s="38"/>
      <c r="O144" s="38"/>
      <c r="P144" s="38"/>
    </row>
    <row r="145" spans="1:16">
      <c r="A145" s="16"/>
      <c r="B145" s="36"/>
      <c r="C145" s="18"/>
      <c r="D145" s="18"/>
      <c r="E145" s="37"/>
      <c r="F145" s="38"/>
      <c r="G145" s="38"/>
      <c r="H145" s="38"/>
      <c r="I145" s="21"/>
      <c r="J145" s="21"/>
      <c r="K145" s="38"/>
      <c r="L145" s="38"/>
      <c r="M145" s="21"/>
      <c r="N145" s="38"/>
      <c r="O145" s="38"/>
      <c r="P145" s="38"/>
    </row>
    <row r="146" spans="1:16">
      <c r="A146" s="16"/>
      <c r="B146" s="36"/>
      <c r="C146" s="18"/>
      <c r="D146" s="18"/>
      <c r="E146" s="37"/>
      <c r="F146" s="38"/>
      <c r="G146" s="38"/>
      <c r="H146" s="38"/>
      <c r="I146" s="21"/>
      <c r="J146" s="21"/>
      <c r="K146" s="38"/>
      <c r="L146" s="38"/>
      <c r="M146" s="21"/>
      <c r="N146" s="38"/>
      <c r="O146" s="38"/>
      <c r="P146" s="38"/>
    </row>
    <row r="147" spans="1:16">
      <c r="A147" s="16"/>
      <c r="B147" s="36"/>
      <c r="C147" s="18"/>
      <c r="D147" s="18"/>
      <c r="E147" s="37"/>
      <c r="F147" s="38"/>
      <c r="G147" s="38"/>
      <c r="H147" s="38"/>
      <c r="I147" s="21"/>
      <c r="J147" s="21"/>
      <c r="K147" s="38"/>
      <c r="L147" s="38"/>
      <c r="M147" s="21"/>
      <c r="N147" s="38"/>
      <c r="O147" s="38"/>
      <c r="P147" s="38"/>
    </row>
    <row r="148" spans="1:16">
      <c r="A148" s="16"/>
      <c r="B148" s="36"/>
      <c r="C148" s="18"/>
      <c r="D148" s="18"/>
      <c r="E148" s="37"/>
      <c r="F148" s="38"/>
      <c r="G148" s="38"/>
      <c r="H148" s="38"/>
      <c r="I148" s="21"/>
      <c r="J148" s="21"/>
      <c r="K148" s="38"/>
      <c r="L148" s="38"/>
      <c r="M148" s="21"/>
      <c r="N148" s="38"/>
      <c r="O148" s="38"/>
      <c r="P148" s="38"/>
    </row>
    <row r="149" spans="1:16">
      <c r="A149" s="16"/>
      <c r="B149" s="36"/>
      <c r="C149" s="18"/>
      <c r="D149" s="18"/>
      <c r="E149" s="37"/>
      <c r="F149" s="38"/>
      <c r="G149" s="38"/>
      <c r="H149" s="38"/>
      <c r="I149" s="21"/>
      <c r="J149" s="21"/>
      <c r="K149" s="38"/>
      <c r="L149" s="38"/>
      <c r="M149" s="21"/>
      <c r="N149" s="38"/>
      <c r="O149" s="38"/>
      <c r="P149" s="38"/>
    </row>
    <row r="150" spans="1:16">
      <c r="A150" s="16"/>
      <c r="B150" s="36"/>
      <c r="C150" s="18"/>
      <c r="D150" s="18"/>
      <c r="E150" s="37"/>
      <c r="F150" s="38"/>
      <c r="G150" s="38"/>
      <c r="H150" s="38"/>
      <c r="I150" s="21"/>
      <c r="J150" s="21"/>
      <c r="K150" s="38"/>
      <c r="L150" s="38"/>
      <c r="M150" s="21"/>
      <c r="N150" s="38"/>
      <c r="O150" s="38"/>
      <c r="P150" s="38"/>
    </row>
    <row r="151" spans="1:16">
      <c r="A151" s="16"/>
      <c r="B151" s="36"/>
      <c r="C151" s="18"/>
      <c r="D151" s="18"/>
      <c r="E151" s="37"/>
      <c r="F151" s="38"/>
      <c r="G151" s="38"/>
      <c r="H151" s="38"/>
      <c r="I151" s="21"/>
      <c r="J151" s="21"/>
      <c r="K151" s="38"/>
      <c r="L151" s="38"/>
      <c r="M151" s="21"/>
      <c r="N151" s="38"/>
      <c r="O151" s="38"/>
      <c r="P151" s="38"/>
    </row>
    <row r="152" spans="1:16">
      <c r="A152" s="16"/>
      <c r="B152" s="36"/>
      <c r="C152" s="18"/>
      <c r="D152" s="18"/>
      <c r="E152" s="37"/>
      <c r="F152" s="38"/>
      <c r="G152" s="38"/>
      <c r="H152" s="38"/>
      <c r="I152" s="21"/>
      <c r="J152" s="21"/>
      <c r="K152" s="38"/>
      <c r="L152" s="38"/>
      <c r="M152" s="21"/>
      <c r="N152" s="38"/>
      <c r="O152" s="38"/>
      <c r="P152" s="38"/>
    </row>
    <row r="153" spans="1:16">
      <c r="A153" s="16"/>
      <c r="B153" s="36"/>
      <c r="C153" s="18"/>
      <c r="D153" s="18"/>
      <c r="E153" s="37"/>
      <c r="F153" s="38"/>
      <c r="G153" s="38"/>
      <c r="H153" s="38"/>
      <c r="I153" s="21"/>
      <c r="J153" s="21"/>
      <c r="K153" s="38"/>
      <c r="L153" s="38"/>
      <c r="M153" s="21"/>
      <c r="N153" s="38"/>
      <c r="O153" s="38"/>
      <c r="P153" s="38"/>
    </row>
    <row r="154" spans="1:16">
      <c r="A154" s="16"/>
      <c r="B154" s="36"/>
      <c r="C154" s="18"/>
      <c r="D154" s="18"/>
      <c r="E154" s="37"/>
      <c r="F154" s="38"/>
      <c r="G154" s="38"/>
      <c r="H154" s="38"/>
      <c r="I154" s="21"/>
      <c r="J154" s="21"/>
      <c r="K154" s="38"/>
      <c r="L154" s="38"/>
      <c r="M154" s="21"/>
      <c r="N154" s="38"/>
      <c r="O154" s="38"/>
      <c r="P154" s="38"/>
    </row>
    <row r="155" spans="1:16">
      <c r="A155" s="16"/>
      <c r="B155" s="36"/>
      <c r="C155" s="18"/>
      <c r="D155" s="18"/>
      <c r="E155" s="37"/>
      <c r="F155" s="38"/>
      <c r="G155" s="38"/>
      <c r="H155" s="38"/>
      <c r="I155" s="21"/>
      <c r="J155" s="21"/>
      <c r="K155" s="38"/>
      <c r="L155" s="38"/>
      <c r="M155" s="21"/>
      <c r="N155" s="38"/>
      <c r="O155" s="38"/>
      <c r="P155" s="38"/>
    </row>
    <row r="156" spans="1:16">
      <c r="A156" s="16"/>
      <c r="B156" s="36"/>
      <c r="C156" s="18"/>
      <c r="D156" s="18"/>
      <c r="E156" s="37"/>
      <c r="F156" s="38"/>
      <c r="G156" s="38"/>
      <c r="H156" s="38"/>
      <c r="I156" s="21"/>
      <c r="J156" s="21"/>
      <c r="K156" s="38"/>
      <c r="L156" s="38"/>
      <c r="M156" s="21"/>
      <c r="N156" s="38"/>
      <c r="O156" s="38"/>
      <c r="P156" s="38"/>
    </row>
    <row r="157" spans="1:16">
      <c r="A157" s="16"/>
      <c r="B157" s="36"/>
      <c r="C157" s="18"/>
      <c r="D157" s="18"/>
      <c r="E157" s="37"/>
      <c r="F157" s="38"/>
      <c r="G157" s="38"/>
      <c r="H157" s="38"/>
      <c r="I157" s="21"/>
      <c r="J157" s="21"/>
      <c r="K157" s="38"/>
      <c r="L157" s="38"/>
      <c r="M157" s="21"/>
      <c r="N157" s="38"/>
      <c r="O157" s="38"/>
      <c r="P157" s="38"/>
    </row>
    <row r="158" spans="1:16">
      <c r="A158" s="16"/>
      <c r="B158" s="36"/>
      <c r="C158" s="18"/>
      <c r="D158" s="18"/>
      <c r="E158" s="37"/>
      <c r="F158" s="38"/>
      <c r="G158" s="38"/>
      <c r="H158" s="38"/>
      <c r="I158" s="21"/>
      <c r="J158" s="21"/>
      <c r="K158" s="38"/>
      <c r="L158" s="38"/>
      <c r="M158" s="21"/>
      <c r="N158" s="38"/>
      <c r="O158" s="38"/>
      <c r="P158" s="38"/>
    </row>
    <row r="159" spans="1:16">
      <c r="A159" s="16"/>
      <c r="B159" s="36"/>
      <c r="C159" s="18"/>
      <c r="D159" s="18"/>
      <c r="E159" s="37"/>
      <c r="F159" s="38"/>
      <c r="G159" s="38"/>
      <c r="H159" s="38"/>
      <c r="I159" s="21"/>
      <c r="J159" s="21"/>
      <c r="K159" s="38"/>
      <c r="L159" s="38"/>
      <c r="M159" s="21"/>
      <c r="N159" s="38"/>
      <c r="O159" s="38"/>
      <c r="P159" s="38"/>
    </row>
    <row r="160" spans="1:16">
      <c r="A160" s="16"/>
      <c r="B160" s="36"/>
      <c r="C160" s="18"/>
      <c r="D160" s="18"/>
      <c r="E160" s="37"/>
      <c r="F160" s="38"/>
      <c r="G160" s="38"/>
      <c r="H160" s="38"/>
      <c r="I160" s="21"/>
      <c r="J160" s="21"/>
      <c r="K160" s="38"/>
      <c r="L160" s="38"/>
      <c r="M160" s="21"/>
      <c r="N160" s="38"/>
      <c r="O160" s="38"/>
      <c r="P160" s="38"/>
    </row>
    <row r="161" spans="1:16">
      <c r="A161" s="16"/>
      <c r="B161" s="36"/>
      <c r="C161" s="18"/>
      <c r="D161" s="18"/>
      <c r="E161" s="37"/>
      <c r="F161" s="38"/>
      <c r="G161" s="38"/>
      <c r="H161" s="38"/>
      <c r="I161" s="21"/>
      <c r="J161" s="21"/>
      <c r="K161" s="38"/>
      <c r="L161" s="38"/>
      <c r="M161" s="21"/>
      <c r="N161" s="38"/>
      <c r="O161" s="38"/>
      <c r="P161" s="38"/>
    </row>
    <row r="162" spans="1:16">
      <c r="A162" s="16"/>
      <c r="B162" s="36"/>
      <c r="C162" s="18"/>
      <c r="D162" s="18"/>
      <c r="E162" s="37"/>
      <c r="F162" s="38"/>
      <c r="G162" s="38"/>
      <c r="H162" s="38"/>
      <c r="I162" s="21"/>
      <c r="J162" s="21"/>
      <c r="K162" s="38"/>
      <c r="L162" s="38"/>
      <c r="M162" s="21"/>
      <c r="N162" s="38"/>
      <c r="O162" s="38"/>
      <c r="P162" s="38"/>
    </row>
    <row r="163" spans="1:16">
      <c r="A163" s="16"/>
      <c r="B163" s="36"/>
      <c r="C163" s="18"/>
      <c r="D163" s="18"/>
      <c r="E163" s="37"/>
      <c r="F163" s="38"/>
      <c r="G163" s="38"/>
      <c r="H163" s="38"/>
      <c r="I163" s="21"/>
      <c r="J163" s="21"/>
      <c r="K163" s="38"/>
      <c r="L163" s="38"/>
      <c r="M163" s="21"/>
      <c r="N163" s="38"/>
      <c r="O163" s="38"/>
      <c r="P163" s="38"/>
    </row>
    <row r="164" spans="1:16">
      <c r="A164" s="16"/>
      <c r="B164" s="36"/>
      <c r="C164" s="18"/>
      <c r="D164" s="18"/>
      <c r="E164" s="37"/>
      <c r="F164" s="38"/>
      <c r="G164" s="38"/>
      <c r="H164" s="38"/>
      <c r="I164" s="21"/>
      <c r="J164" s="21"/>
      <c r="K164" s="38"/>
      <c r="L164" s="38"/>
      <c r="M164" s="21"/>
      <c r="N164" s="38"/>
      <c r="O164" s="38"/>
      <c r="P164" s="38"/>
    </row>
    <row r="165" spans="1:16">
      <c r="A165" s="16"/>
      <c r="B165" s="36"/>
      <c r="C165" s="18"/>
      <c r="D165" s="18"/>
      <c r="E165" s="37"/>
      <c r="F165" s="38"/>
      <c r="G165" s="38"/>
      <c r="H165" s="38"/>
      <c r="I165" s="21"/>
      <c r="J165" s="21"/>
      <c r="K165" s="38"/>
      <c r="L165" s="38"/>
      <c r="M165" s="21"/>
      <c r="N165" s="38"/>
      <c r="O165" s="38"/>
      <c r="P165" s="38"/>
    </row>
    <row r="166" spans="1:16">
      <c r="A166" s="16"/>
      <c r="B166" s="36"/>
      <c r="C166" s="18"/>
      <c r="D166" s="18"/>
      <c r="E166" s="37"/>
      <c r="F166" s="38"/>
      <c r="G166" s="38"/>
      <c r="H166" s="38"/>
      <c r="I166" s="21"/>
      <c r="J166" s="21"/>
      <c r="K166" s="38"/>
      <c r="L166" s="38"/>
      <c r="M166" s="21"/>
      <c r="N166" s="38"/>
      <c r="O166" s="38"/>
      <c r="P166" s="38"/>
    </row>
    <row r="167" spans="1:16">
      <c r="A167" s="16"/>
      <c r="B167" s="36"/>
      <c r="C167" s="18"/>
      <c r="D167" s="18"/>
      <c r="E167" s="37"/>
      <c r="F167" s="38"/>
      <c r="G167" s="38"/>
      <c r="H167" s="38"/>
      <c r="I167" s="21"/>
      <c r="J167" s="21"/>
      <c r="K167" s="38"/>
      <c r="L167" s="38"/>
      <c r="M167" s="21"/>
      <c r="N167" s="38"/>
      <c r="O167" s="38"/>
      <c r="P167" s="38"/>
    </row>
    <row r="168" spans="1:16">
      <c r="A168" s="16"/>
      <c r="B168" s="36"/>
      <c r="C168" s="18"/>
      <c r="D168" s="18"/>
      <c r="E168" s="37"/>
      <c r="F168" s="38"/>
      <c r="G168" s="38"/>
      <c r="H168" s="38"/>
      <c r="I168" s="21"/>
      <c r="J168" s="21"/>
      <c r="K168" s="38"/>
      <c r="L168" s="38"/>
      <c r="M168" s="21"/>
      <c r="N168" s="38"/>
      <c r="O168" s="38"/>
      <c r="P168" s="38"/>
    </row>
    <row r="169" spans="1:16">
      <c r="A169" s="16"/>
      <c r="B169" s="36"/>
      <c r="C169" s="18"/>
      <c r="D169" s="18"/>
      <c r="E169" s="37"/>
      <c r="F169" s="38"/>
      <c r="G169" s="38"/>
      <c r="H169" s="38"/>
      <c r="I169" s="21"/>
      <c r="J169" s="21"/>
      <c r="K169" s="38"/>
      <c r="L169" s="38"/>
      <c r="M169" s="21"/>
      <c r="N169" s="38"/>
      <c r="O169" s="38"/>
      <c r="P169" s="38"/>
    </row>
    <row r="170" spans="1:16">
      <c r="A170" s="16"/>
      <c r="B170" s="36"/>
      <c r="C170" s="18"/>
      <c r="D170" s="18"/>
      <c r="E170" s="37"/>
      <c r="F170" s="38"/>
      <c r="G170" s="38"/>
      <c r="H170" s="38"/>
      <c r="I170" s="21"/>
      <c r="J170" s="21"/>
      <c r="K170" s="38"/>
      <c r="L170" s="38"/>
      <c r="M170" s="21"/>
      <c r="N170" s="38"/>
      <c r="O170" s="38"/>
      <c r="P170" s="38"/>
    </row>
    <row r="171" spans="1:16">
      <c r="A171" s="16"/>
      <c r="B171" s="36"/>
      <c r="C171" s="18"/>
      <c r="D171" s="18"/>
      <c r="E171" s="37"/>
      <c r="F171" s="38"/>
      <c r="G171" s="38"/>
      <c r="H171" s="38"/>
      <c r="I171" s="21"/>
      <c r="J171" s="21"/>
      <c r="K171" s="38"/>
      <c r="L171" s="38"/>
      <c r="M171" s="21"/>
      <c r="N171" s="38"/>
      <c r="O171" s="38"/>
      <c r="P171" s="38"/>
    </row>
    <row r="172" spans="1:16">
      <c r="A172" s="16"/>
      <c r="B172" s="36"/>
      <c r="C172" s="18"/>
      <c r="D172" s="18"/>
      <c r="E172" s="37"/>
      <c r="F172" s="38"/>
      <c r="G172" s="38"/>
      <c r="H172" s="38"/>
      <c r="I172" s="21"/>
      <c r="J172" s="21"/>
      <c r="K172" s="38"/>
      <c r="L172" s="38"/>
      <c r="M172" s="21"/>
      <c r="N172" s="38"/>
      <c r="O172" s="38"/>
      <c r="P172" s="38"/>
    </row>
    <row r="173" spans="1:16">
      <c r="A173" s="16"/>
      <c r="B173" s="36"/>
      <c r="C173" s="18"/>
      <c r="D173" s="18"/>
      <c r="E173" s="37"/>
      <c r="F173" s="38"/>
      <c r="G173" s="38"/>
      <c r="H173" s="38"/>
      <c r="I173" s="21"/>
      <c r="J173" s="21"/>
      <c r="K173" s="38"/>
      <c r="L173" s="38"/>
      <c r="M173" s="21"/>
      <c r="N173" s="38"/>
      <c r="O173" s="38"/>
      <c r="P173" s="38"/>
    </row>
    <row r="174" spans="1:16">
      <c r="A174" s="16"/>
      <c r="B174" s="36"/>
      <c r="C174" s="18"/>
      <c r="D174" s="18"/>
      <c r="E174" s="37"/>
      <c r="F174" s="38"/>
      <c r="G174" s="38"/>
      <c r="H174" s="38"/>
      <c r="I174" s="21"/>
      <c r="J174" s="21"/>
      <c r="K174" s="38"/>
      <c r="L174" s="38"/>
      <c r="M174" s="21"/>
      <c r="N174" s="38"/>
      <c r="O174" s="38"/>
      <c r="P174" s="38"/>
    </row>
    <row r="175" spans="1:16">
      <c r="A175" s="16"/>
      <c r="B175" s="36"/>
      <c r="C175" s="18"/>
      <c r="D175" s="18"/>
      <c r="E175" s="37"/>
      <c r="F175" s="38"/>
      <c r="G175" s="38"/>
      <c r="H175" s="38"/>
      <c r="I175" s="21"/>
      <c r="J175" s="21"/>
      <c r="K175" s="38"/>
      <c r="L175" s="38"/>
      <c r="M175" s="21"/>
      <c r="N175" s="38"/>
      <c r="O175" s="38"/>
      <c r="P175" s="38"/>
    </row>
    <row r="176" spans="1:16">
      <c r="A176" s="16"/>
      <c r="B176" s="36"/>
      <c r="C176" s="18"/>
      <c r="D176" s="18"/>
      <c r="E176" s="37"/>
      <c r="F176" s="38"/>
      <c r="G176" s="38"/>
      <c r="H176" s="38"/>
      <c r="I176" s="21"/>
      <c r="J176" s="21"/>
      <c r="K176" s="38"/>
      <c r="L176" s="38"/>
      <c r="M176" s="21"/>
      <c r="N176" s="38"/>
      <c r="O176" s="38"/>
      <c r="P176" s="38"/>
    </row>
    <row r="177" spans="1:16">
      <c r="A177" s="16"/>
      <c r="B177" s="36"/>
      <c r="C177" s="18"/>
      <c r="D177" s="18"/>
      <c r="E177" s="37"/>
      <c r="F177" s="38"/>
      <c r="G177" s="38"/>
      <c r="H177" s="38"/>
      <c r="I177" s="21"/>
      <c r="J177" s="21"/>
      <c r="K177" s="38"/>
      <c r="L177" s="38"/>
      <c r="M177" s="21"/>
      <c r="N177" s="38"/>
      <c r="O177" s="38"/>
      <c r="P177" s="38"/>
    </row>
    <row r="178" spans="1:16">
      <c r="A178" s="16"/>
      <c r="B178" s="36"/>
      <c r="C178" s="18"/>
      <c r="D178" s="18"/>
      <c r="E178" s="37"/>
      <c r="F178" s="38"/>
      <c r="G178" s="38"/>
      <c r="H178" s="38"/>
      <c r="I178" s="21"/>
      <c r="J178" s="21"/>
      <c r="K178" s="38"/>
      <c r="L178" s="38"/>
      <c r="M178" s="21"/>
      <c r="N178" s="38"/>
      <c r="O178" s="38"/>
      <c r="P178" s="38"/>
    </row>
    <row r="179" spans="1:16">
      <c r="A179" s="16"/>
      <c r="B179" s="36"/>
      <c r="C179" s="18"/>
      <c r="D179" s="18"/>
      <c r="E179" s="37"/>
      <c r="F179" s="38"/>
      <c r="G179" s="38"/>
      <c r="H179" s="38"/>
      <c r="I179" s="21"/>
      <c r="J179" s="21"/>
      <c r="K179" s="38"/>
      <c r="L179" s="38"/>
      <c r="M179" s="21"/>
      <c r="N179" s="38"/>
      <c r="O179" s="38"/>
      <c r="P179" s="38"/>
    </row>
    <row r="180" spans="1:16">
      <c r="A180" s="16"/>
      <c r="B180" s="36"/>
      <c r="C180" s="18"/>
      <c r="D180" s="18"/>
      <c r="E180" s="37"/>
      <c r="F180" s="38"/>
      <c r="G180" s="38"/>
      <c r="H180" s="38"/>
      <c r="I180" s="21"/>
      <c r="J180" s="21"/>
      <c r="K180" s="38"/>
      <c r="L180" s="38"/>
      <c r="M180" s="21"/>
      <c r="N180" s="38"/>
      <c r="O180" s="38"/>
      <c r="P180" s="38"/>
    </row>
    <row r="181" spans="1:16">
      <c r="A181" s="16"/>
      <c r="B181" s="36"/>
      <c r="C181" s="18"/>
      <c r="D181" s="18"/>
      <c r="E181" s="37"/>
      <c r="F181" s="38"/>
      <c r="G181" s="38"/>
      <c r="H181" s="38"/>
      <c r="I181" s="21"/>
      <c r="J181" s="21"/>
      <c r="K181" s="38"/>
      <c r="L181" s="38"/>
      <c r="M181" s="21"/>
      <c r="N181" s="38"/>
      <c r="O181" s="38"/>
      <c r="P181" s="38"/>
    </row>
    <row r="182" spans="1:16">
      <c r="A182" s="16"/>
      <c r="B182" s="36"/>
      <c r="C182" s="18"/>
      <c r="D182" s="18"/>
      <c r="E182" s="37"/>
      <c r="F182" s="38"/>
      <c r="G182" s="38"/>
      <c r="H182" s="38"/>
      <c r="I182" s="21"/>
      <c r="J182" s="21"/>
      <c r="K182" s="38"/>
      <c r="L182" s="38"/>
      <c r="M182" s="21"/>
      <c r="N182" s="38"/>
      <c r="O182" s="38"/>
      <c r="P182" s="38"/>
    </row>
    <row r="183" spans="1:16">
      <c r="A183" s="16"/>
      <c r="B183" s="36"/>
      <c r="C183" s="18"/>
      <c r="D183" s="18"/>
      <c r="E183" s="37"/>
      <c r="F183" s="38"/>
      <c r="G183" s="38"/>
      <c r="H183" s="38"/>
      <c r="I183" s="21"/>
      <c r="J183" s="21"/>
      <c r="K183" s="38"/>
      <c r="L183" s="38"/>
      <c r="M183" s="21"/>
      <c r="N183" s="38"/>
      <c r="O183" s="38"/>
      <c r="P183" s="38"/>
    </row>
    <row r="184" spans="1:16">
      <c r="A184" s="16"/>
      <c r="B184" s="36"/>
      <c r="C184" s="18"/>
      <c r="D184" s="18"/>
      <c r="E184" s="37"/>
      <c r="F184" s="38"/>
      <c r="G184" s="38"/>
      <c r="H184" s="38"/>
      <c r="I184" s="21"/>
      <c r="J184" s="21"/>
      <c r="K184" s="38"/>
      <c r="L184" s="38"/>
      <c r="M184" s="21"/>
      <c r="N184" s="38"/>
      <c r="O184" s="38"/>
      <c r="P184" s="38"/>
    </row>
    <row r="185" spans="1:16">
      <c r="A185" s="16"/>
      <c r="B185" s="36"/>
      <c r="C185" s="18"/>
      <c r="D185" s="18"/>
      <c r="E185" s="37"/>
      <c r="F185" s="38"/>
      <c r="G185" s="38"/>
      <c r="H185" s="38"/>
      <c r="I185" s="21"/>
      <c r="J185" s="21"/>
      <c r="K185" s="38"/>
      <c r="L185" s="38"/>
      <c r="M185" s="21"/>
      <c r="N185" s="38"/>
      <c r="O185" s="38"/>
      <c r="P185" s="38"/>
    </row>
    <row r="186" spans="1:16">
      <c r="A186" s="16"/>
      <c r="B186" s="36"/>
      <c r="C186" s="18"/>
      <c r="D186" s="18"/>
      <c r="E186" s="37"/>
      <c r="F186" s="38"/>
      <c r="G186" s="38"/>
      <c r="H186" s="38"/>
      <c r="I186" s="21"/>
      <c r="J186" s="21"/>
      <c r="K186" s="38"/>
      <c r="L186" s="38"/>
      <c r="M186" s="21"/>
      <c r="N186" s="38"/>
      <c r="O186" s="38"/>
      <c r="P186" s="38"/>
    </row>
    <row r="187" spans="1:16">
      <c r="A187" s="16"/>
      <c r="B187" s="36"/>
      <c r="C187" s="18"/>
      <c r="D187" s="18"/>
      <c r="E187" s="37"/>
      <c r="F187" s="38"/>
      <c r="G187" s="38"/>
      <c r="H187" s="38"/>
      <c r="I187" s="21"/>
      <c r="J187" s="21"/>
      <c r="K187" s="38"/>
      <c r="L187" s="38"/>
      <c r="M187" s="21"/>
      <c r="N187" s="38"/>
      <c r="O187" s="38"/>
      <c r="P187" s="38"/>
    </row>
    <row r="188" spans="1:16">
      <c r="A188" s="16"/>
      <c r="B188" s="36"/>
      <c r="C188" s="18"/>
      <c r="D188" s="18"/>
      <c r="E188" s="37"/>
      <c r="F188" s="38"/>
      <c r="G188" s="38"/>
      <c r="H188" s="38"/>
      <c r="I188" s="21"/>
      <c r="J188" s="21"/>
      <c r="K188" s="38"/>
      <c r="L188" s="38"/>
      <c r="M188" s="21"/>
      <c r="N188" s="38"/>
      <c r="O188" s="38"/>
      <c r="P188" s="38"/>
    </row>
    <row r="189" spans="1:16">
      <c r="A189" s="16"/>
      <c r="B189" s="36"/>
      <c r="C189" s="18"/>
      <c r="D189" s="18"/>
      <c r="E189" s="37"/>
      <c r="F189" s="38"/>
      <c r="G189" s="38"/>
      <c r="H189" s="38"/>
      <c r="I189" s="21"/>
      <c r="J189" s="21"/>
      <c r="K189" s="38"/>
      <c r="L189" s="38"/>
      <c r="M189" s="21"/>
      <c r="N189" s="38"/>
      <c r="O189" s="38"/>
      <c r="P189" s="38"/>
    </row>
    <row r="190" spans="1:16">
      <c r="A190" s="16"/>
      <c r="B190" s="36"/>
      <c r="C190" s="18"/>
      <c r="D190" s="18"/>
      <c r="E190" s="37"/>
      <c r="F190" s="38"/>
      <c r="G190" s="38"/>
      <c r="H190" s="38"/>
      <c r="I190" s="21"/>
      <c r="J190" s="21"/>
      <c r="K190" s="38"/>
      <c r="L190" s="38"/>
      <c r="M190" s="21"/>
      <c r="N190" s="38"/>
      <c r="O190" s="38"/>
      <c r="P190" s="38"/>
    </row>
    <row r="191" spans="1:16">
      <c r="A191" s="16"/>
      <c r="B191" s="36"/>
      <c r="C191" s="18"/>
      <c r="D191" s="18"/>
      <c r="E191" s="37"/>
      <c r="F191" s="38"/>
      <c r="G191" s="38"/>
      <c r="H191" s="38"/>
      <c r="I191" s="21"/>
      <c r="J191" s="21"/>
      <c r="K191" s="38"/>
      <c r="L191" s="38"/>
      <c r="M191" s="21"/>
      <c r="N191" s="38"/>
      <c r="O191" s="38"/>
      <c r="P191" s="38"/>
    </row>
    <row r="192" spans="1:16">
      <c r="A192" s="16"/>
      <c r="B192" s="36"/>
      <c r="C192" s="18"/>
      <c r="D192" s="18"/>
      <c r="E192" s="37"/>
      <c r="F192" s="38"/>
      <c r="G192" s="38"/>
      <c r="H192" s="38"/>
      <c r="I192" s="21"/>
      <c r="J192" s="21"/>
      <c r="K192" s="38"/>
      <c r="L192" s="38"/>
      <c r="M192" s="21"/>
      <c r="N192" s="38"/>
      <c r="O192" s="38"/>
      <c r="P192" s="38"/>
    </row>
    <row r="193" spans="1:16">
      <c r="A193" s="16"/>
      <c r="B193" s="36"/>
      <c r="C193" s="18"/>
      <c r="D193" s="18"/>
      <c r="E193" s="37"/>
      <c r="F193" s="38"/>
      <c r="G193" s="38"/>
      <c r="H193" s="38"/>
      <c r="I193" s="21"/>
      <c r="J193" s="21"/>
      <c r="K193" s="38"/>
      <c r="L193" s="38"/>
      <c r="M193" s="21"/>
      <c r="N193" s="38"/>
      <c r="O193" s="38"/>
      <c r="P193" s="38"/>
    </row>
    <row r="194" spans="1:16">
      <c r="A194" s="16"/>
      <c r="B194" s="36"/>
      <c r="C194" s="18"/>
      <c r="D194" s="18"/>
      <c r="E194" s="37"/>
      <c r="F194" s="38"/>
      <c r="G194" s="38"/>
      <c r="H194" s="38"/>
      <c r="I194" s="21"/>
      <c r="J194" s="21"/>
      <c r="K194" s="38"/>
      <c r="L194" s="38"/>
      <c r="M194" s="21"/>
      <c r="N194" s="38"/>
      <c r="O194" s="38"/>
      <c r="P194" s="38"/>
    </row>
    <row r="195" spans="1:16">
      <c r="A195" s="16"/>
      <c r="B195" s="36"/>
      <c r="C195" s="18"/>
      <c r="D195" s="18"/>
      <c r="E195" s="37"/>
      <c r="F195" s="38"/>
      <c r="G195" s="38"/>
      <c r="H195" s="38"/>
      <c r="I195" s="21"/>
      <c r="J195" s="21"/>
      <c r="K195" s="38"/>
      <c r="L195" s="38"/>
      <c r="M195" s="21"/>
      <c r="N195" s="38"/>
      <c r="O195" s="38"/>
      <c r="P195" s="38"/>
    </row>
    <row r="196" spans="1:16">
      <c r="A196" s="16"/>
      <c r="B196" s="36"/>
      <c r="C196" s="18"/>
      <c r="D196" s="18"/>
      <c r="E196" s="37"/>
      <c r="F196" s="38"/>
      <c r="G196" s="38"/>
      <c r="H196" s="38"/>
      <c r="I196" s="21"/>
      <c r="J196" s="21"/>
      <c r="K196" s="38"/>
      <c r="L196" s="38"/>
      <c r="M196" s="21"/>
      <c r="N196" s="38"/>
      <c r="O196" s="38"/>
      <c r="P196" s="38"/>
    </row>
    <row r="197" spans="1:16">
      <c r="A197" s="16"/>
      <c r="B197" s="36"/>
      <c r="C197" s="18"/>
      <c r="D197" s="18"/>
      <c r="E197" s="37"/>
      <c r="F197" s="38"/>
      <c r="G197" s="38"/>
      <c r="H197" s="38"/>
      <c r="I197" s="21"/>
      <c r="J197" s="21"/>
      <c r="K197" s="38"/>
      <c r="L197" s="38"/>
      <c r="M197" s="21"/>
      <c r="N197" s="38"/>
      <c r="O197" s="38"/>
      <c r="P197" s="38"/>
    </row>
    <row r="198" spans="1:16">
      <c r="A198" s="16"/>
      <c r="B198" s="36"/>
      <c r="C198" s="18"/>
      <c r="D198" s="18"/>
      <c r="E198" s="37"/>
      <c r="F198" s="38"/>
      <c r="G198" s="38"/>
      <c r="H198" s="38"/>
      <c r="I198" s="21"/>
      <c r="J198" s="21"/>
      <c r="K198" s="38"/>
      <c r="L198" s="38"/>
      <c r="M198" s="21"/>
      <c r="N198" s="38"/>
      <c r="O198" s="38"/>
      <c r="P198" s="38"/>
    </row>
    <row r="199" spans="1:16">
      <c r="A199" s="16"/>
      <c r="B199" s="36"/>
      <c r="C199" s="18"/>
      <c r="D199" s="18"/>
      <c r="E199" s="37"/>
      <c r="F199" s="38"/>
      <c r="G199" s="38"/>
      <c r="H199" s="38"/>
      <c r="I199" s="21"/>
      <c r="J199" s="21"/>
      <c r="K199" s="38"/>
      <c r="L199" s="38"/>
      <c r="M199" s="21"/>
      <c r="N199" s="38"/>
      <c r="O199" s="38"/>
      <c r="P199" s="38"/>
    </row>
    <row r="200" spans="1:16">
      <c r="A200" s="16"/>
      <c r="B200" s="36"/>
      <c r="C200" s="18"/>
      <c r="D200" s="18"/>
      <c r="E200" s="37"/>
      <c r="F200" s="38"/>
      <c r="G200" s="38"/>
      <c r="H200" s="38"/>
      <c r="I200" s="21"/>
      <c r="J200" s="21"/>
      <c r="K200" s="38"/>
      <c r="L200" s="38"/>
      <c r="M200" s="21"/>
      <c r="N200" s="38"/>
      <c r="O200" s="38"/>
      <c r="P200" s="38"/>
    </row>
    <row r="201" spans="1:16">
      <c r="A201" s="16"/>
      <c r="B201" s="36"/>
      <c r="C201" s="18"/>
      <c r="D201" s="18"/>
      <c r="E201" s="37"/>
      <c r="F201" s="38"/>
      <c r="G201" s="38"/>
      <c r="H201" s="38"/>
      <c r="I201" s="21"/>
      <c r="J201" s="21"/>
      <c r="K201" s="38"/>
      <c r="L201" s="38"/>
      <c r="M201" s="21"/>
      <c r="N201" s="38"/>
      <c r="O201" s="38"/>
      <c r="P201" s="38"/>
    </row>
    <row r="202" spans="1:16">
      <c r="A202" s="16"/>
      <c r="B202" s="36"/>
      <c r="C202" s="18"/>
      <c r="D202" s="18"/>
      <c r="E202" s="37"/>
      <c r="F202" s="38"/>
      <c r="G202" s="38"/>
      <c r="H202" s="38"/>
      <c r="I202" s="21"/>
      <c r="J202" s="21"/>
      <c r="K202" s="38"/>
      <c r="L202" s="38"/>
      <c r="M202" s="21"/>
      <c r="N202" s="38"/>
      <c r="O202" s="38"/>
      <c r="P202" s="38"/>
    </row>
    <row r="203" spans="1:16">
      <c r="A203" s="16"/>
      <c r="B203" s="36"/>
      <c r="C203" s="18"/>
      <c r="D203" s="18"/>
      <c r="E203" s="37"/>
      <c r="F203" s="38"/>
      <c r="G203" s="38"/>
      <c r="H203" s="38"/>
      <c r="I203" s="21"/>
      <c r="J203" s="21"/>
      <c r="K203" s="38"/>
      <c r="L203" s="38"/>
      <c r="M203" s="21"/>
      <c r="N203" s="38"/>
      <c r="O203" s="38"/>
      <c r="P203" s="38"/>
    </row>
    <row r="204" spans="1:16">
      <c r="A204" s="16"/>
      <c r="B204" s="36"/>
      <c r="C204" s="18"/>
      <c r="D204" s="18"/>
      <c r="E204" s="37"/>
      <c r="F204" s="38"/>
      <c r="G204" s="38"/>
      <c r="H204" s="38"/>
      <c r="I204" s="21"/>
      <c r="J204" s="21"/>
      <c r="K204" s="38"/>
      <c r="L204" s="38"/>
      <c r="M204" s="21"/>
      <c r="N204" s="38"/>
      <c r="O204" s="38"/>
      <c r="P204" s="38"/>
    </row>
    <row r="205" spans="1:16">
      <c r="A205" s="16"/>
      <c r="B205" s="36"/>
      <c r="C205" s="18"/>
      <c r="D205" s="18"/>
      <c r="E205" s="37"/>
      <c r="F205" s="38"/>
      <c r="G205" s="38"/>
      <c r="H205" s="38"/>
      <c r="I205" s="21"/>
      <c r="J205" s="21"/>
      <c r="K205" s="38"/>
      <c r="L205" s="38"/>
      <c r="M205" s="21"/>
      <c r="N205" s="38"/>
      <c r="O205" s="38"/>
      <c r="P205" s="38"/>
    </row>
    <row r="206" spans="1:16">
      <c r="A206" s="16"/>
      <c r="B206" s="36"/>
      <c r="C206" s="18"/>
      <c r="D206" s="18"/>
      <c r="E206" s="37"/>
      <c r="F206" s="38"/>
      <c r="G206" s="38"/>
      <c r="H206" s="38"/>
      <c r="I206" s="21"/>
      <c r="J206" s="21"/>
      <c r="K206" s="38"/>
      <c r="L206" s="38"/>
      <c r="M206" s="21"/>
      <c r="N206" s="38"/>
      <c r="O206" s="38"/>
      <c r="P206" s="38"/>
    </row>
    <row r="207" spans="1:16">
      <c r="A207" s="16"/>
      <c r="B207" s="36"/>
      <c r="C207" s="18"/>
      <c r="D207" s="18"/>
      <c r="E207" s="37"/>
      <c r="F207" s="38"/>
      <c r="G207" s="38"/>
      <c r="H207" s="38"/>
      <c r="I207" s="21"/>
      <c r="J207" s="21"/>
      <c r="K207" s="38"/>
      <c r="L207" s="38"/>
      <c r="M207" s="21"/>
      <c r="N207" s="38"/>
      <c r="O207" s="38"/>
      <c r="P207" s="38"/>
    </row>
    <row r="208" spans="1:16">
      <c r="A208" s="16"/>
      <c r="B208" s="36"/>
      <c r="C208" s="18"/>
      <c r="D208" s="18"/>
      <c r="E208" s="37"/>
      <c r="F208" s="38"/>
      <c r="G208" s="38"/>
      <c r="H208" s="38"/>
      <c r="I208" s="21"/>
      <c r="J208" s="21"/>
      <c r="K208" s="38"/>
      <c r="L208" s="38"/>
      <c r="M208" s="21"/>
      <c r="N208" s="38"/>
      <c r="O208" s="38"/>
      <c r="P208" s="38"/>
    </row>
    <row r="209" spans="1:16">
      <c r="A209" s="16"/>
      <c r="B209" s="36"/>
      <c r="C209" s="18"/>
      <c r="D209" s="18"/>
      <c r="E209" s="37"/>
      <c r="F209" s="38"/>
      <c r="G209" s="38"/>
      <c r="H209" s="38"/>
      <c r="I209" s="21"/>
      <c r="J209" s="21"/>
      <c r="K209" s="38"/>
      <c r="L209" s="38"/>
      <c r="M209" s="21"/>
      <c r="N209" s="38"/>
      <c r="O209" s="38"/>
      <c r="P209" s="38"/>
    </row>
    <row r="210" spans="1:16">
      <c r="A210" s="16"/>
      <c r="B210" s="36"/>
      <c r="C210" s="18"/>
      <c r="D210" s="18"/>
      <c r="E210" s="37"/>
      <c r="F210" s="38"/>
      <c r="G210" s="38"/>
      <c r="H210" s="38"/>
      <c r="I210" s="21"/>
      <c r="J210" s="21"/>
      <c r="K210" s="38"/>
      <c r="L210" s="38"/>
      <c r="M210" s="21"/>
      <c r="N210" s="38"/>
      <c r="O210" s="38"/>
      <c r="P210" s="38"/>
    </row>
    <row r="211" spans="1:16">
      <c r="A211" s="16"/>
      <c r="B211" s="36"/>
      <c r="C211" s="18"/>
      <c r="D211" s="18"/>
      <c r="E211" s="37"/>
      <c r="F211" s="38"/>
      <c r="G211" s="38"/>
      <c r="H211" s="38"/>
      <c r="I211" s="21"/>
      <c r="J211" s="21"/>
      <c r="K211" s="38"/>
      <c r="L211" s="38"/>
      <c r="M211" s="21"/>
      <c r="N211" s="38"/>
      <c r="O211" s="38"/>
      <c r="P211" s="38"/>
    </row>
    <row r="212" spans="1:16">
      <c r="A212" s="16"/>
      <c r="B212" s="36"/>
      <c r="C212" s="18"/>
      <c r="D212" s="18"/>
      <c r="E212" s="37"/>
      <c r="F212" s="38"/>
      <c r="G212" s="38"/>
      <c r="H212" s="38"/>
      <c r="I212" s="21"/>
      <c r="J212" s="21"/>
      <c r="K212" s="38"/>
      <c r="L212" s="38"/>
      <c r="M212" s="21"/>
      <c r="N212" s="38"/>
      <c r="O212" s="38"/>
      <c r="P212" s="38"/>
    </row>
    <row r="213" spans="1:16">
      <c r="A213" s="16"/>
      <c r="B213" s="36"/>
      <c r="C213" s="18"/>
      <c r="D213" s="18"/>
      <c r="E213" s="37"/>
      <c r="F213" s="38"/>
      <c r="G213" s="38"/>
      <c r="H213" s="38"/>
      <c r="I213" s="21"/>
      <c r="J213" s="21"/>
      <c r="K213" s="38"/>
      <c r="L213" s="38"/>
      <c r="M213" s="21"/>
      <c r="N213" s="38"/>
      <c r="O213" s="38"/>
      <c r="P213" s="38"/>
    </row>
    <row r="214" spans="1:16">
      <c r="A214" s="16"/>
      <c r="B214" s="36"/>
      <c r="C214" s="18"/>
      <c r="D214" s="18"/>
      <c r="E214" s="37"/>
      <c r="F214" s="38"/>
      <c r="G214" s="38"/>
      <c r="H214" s="38"/>
      <c r="I214" s="21"/>
      <c r="J214" s="21"/>
      <c r="K214" s="38"/>
      <c r="L214" s="38"/>
      <c r="M214" s="21"/>
      <c r="N214" s="38"/>
      <c r="O214" s="38"/>
      <c r="P214" s="38"/>
    </row>
    <row r="215" spans="1:16">
      <c r="A215" s="16"/>
      <c r="B215" s="36"/>
      <c r="C215" s="18"/>
      <c r="D215" s="18"/>
      <c r="E215" s="37"/>
      <c r="F215" s="38"/>
      <c r="G215" s="38"/>
      <c r="H215" s="38"/>
      <c r="I215" s="21"/>
      <c r="J215" s="21"/>
      <c r="K215" s="38"/>
      <c r="L215" s="38"/>
      <c r="M215" s="21"/>
      <c r="N215" s="38"/>
      <c r="O215" s="38"/>
      <c r="P215" s="38"/>
    </row>
    <row r="216" spans="1:16">
      <c r="A216" s="16"/>
      <c r="B216" s="36"/>
      <c r="C216" s="18"/>
      <c r="D216" s="18"/>
      <c r="E216" s="37"/>
      <c r="F216" s="38"/>
      <c r="G216" s="38"/>
      <c r="H216" s="38"/>
      <c r="I216" s="21"/>
      <c r="J216" s="21"/>
      <c r="K216" s="38"/>
      <c r="L216" s="38"/>
      <c r="M216" s="21"/>
      <c r="N216" s="38"/>
      <c r="O216" s="38"/>
      <c r="P216" s="38"/>
    </row>
    <row r="217" spans="1:16">
      <c r="A217" s="16"/>
      <c r="B217" s="36"/>
      <c r="C217" s="18"/>
      <c r="D217" s="18"/>
      <c r="E217" s="37"/>
      <c r="F217" s="38"/>
      <c r="G217" s="38"/>
      <c r="H217" s="38"/>
      <c r="I217" s="21"/>
      <c r="J217" s="21"/>
      <c r="K217" s="38"/>
      <c r="L217" s="38"/>
      <c r="M217" s="21"/>
      <c r="N217" s="38"/>
      <c r="O217" s="38"/>
      <c r="P217" s="38"/>
    </row>
    <row r="218" spans="1:16">
      <c r="A218" s="16"/>
      <c r="B218" s="36"/>
      <c r="C218" s="18"/>
      <c r="D218" s="18"/>
      <c r="E218" s="37"/>
      <c r="F218" s="38"/>
      <c r="G218" s="38"/>
      <c r="H218" s="38"/>
      <c r="I218" s="21"/>
      <c r="J218" s="21"/>
      <c r="K218" s="38"/>
      <c r="L218" s="38"/>
      <c r="M218" s="21"/>
      <c r="N218" s="38"/>
      <c r="O218" s="38"/>
      <c r="P218" s="38"/>
    </row>
    <row r="219" spans="1:16">
      <c r="A219" s="16"/>
      <c r="B219" s="36"/>
      <c r="C219" s="18"/>
      <c r="D219" s="18"/>
      <c r="E219" s="37"/>
      <c r="F219" s="38"/>
      <c r="G219" s="38"/>
      <c r="H219" s="38"/>
      <c r="I219" s="21"/>
      <c r="J219" s="21"/>
      <c r="K219" s="38"/>
      <c r="L219" s="38"/>
      <c r="M219" s="21"/>
      <c r="N219" s="38"/>
      <c r="O219" s="38"/>
      <c r="P219" s="38"/>
    </row>
    <row r="220" spans="1:16">
      <c r="A220" s="16"/>
      <c r="B220" s="36"/>
      <c r="C220" s="18"/>
      <c r="D220" s="18"/>
      <c r="E220" s="37"/>
      <c r="F220" s="38"/>
      <c r="G220" s="38"/>
      <c r="H220" s="38"/>
      <c r="I220" s="21"/>
      <c r="J220" s="21"/>
      <c r="K220" s="38"/>
      <c r="L220" s="38"/>
      <c r="M220" s="21"/>
      <c r="N220" s="38"/>
      <c r="O220" s="38"/>
      <c r="P220" s="38"/>
    </row>
    <row r="221" spans="1:16">
      <c r="A221" s="16"/>
      <c r="B221" s="36"/>
      <c r="C221" s="18"/>
      <c r="D221" s="18"/>
      <c r="E221" s="37"/>
      <c r="F221" s="38"/>
      <c r="G221" s="38"/>
      <c r="H221" s="38"/>
      <c r="I221" s="21"/>
      <c r="J221" s="21"/>
      <c r="K221" s="38"/>
      <c r="L221" s="38"/>
      <c r="M221" s="21"/>
      <c r="N221" s="38"/>
      <c r="O221" s="38"/>
      <c r="P221" s="38"/>
    </row>
    <row r="222" spans="1:16">
      <c r="A222" s="16"/>
      <c r="B222" s="36"/>
      <c r="C222" s="18"/>
      <c r="D222" s="18"/>
      <c r="E222" s="37"/>
      <c r="F222" s="38"/>
      <c r="G222" s="38"/>
      <c r="H222" s="38"/>
      <c r="I222" s="21"/>
      <c r="J222" s="21"/>
      <c r="K222" s="38"/>
      <c r="L222" s="38"/>
      <c r="M222" s="21"/>
      <c r="N222" s="38"/>
      <c r="O222" s="38"/>
      <c r="P222" s="38"/>
    </row>
    <row r="223" spans="1:16">
      <c r="A223" s="16"/>
      <c r="B223" s="36"/>
      <c r="C223" s="18"/>
      <c r="D223" s="18"/>
      <c r="E223" s="37"/>
      <c r="F223" s="38"/>
      <c r="G223" s="38"/>
      <c r="H223" s="38"/>
      <c r="I223" s="21"/>
      <c r="J223" s="21"/>
      <c r="K223" s="38"/>
      <c r="L223" s="38"/>
      <c r="M223" s="21"/>
      <c r="N223" s="38"/>
      <c r="O223" s="38"/>
      <c r="P223" s="38"/>
    </row>
    <row r="224" spans="1:16">
      <c r="A224" s="16"/>
      <c r="B224" s="36"/>
      <c r="C224" s="18"/>
      <c r="D224" s="18"/>
      <c r="E224" s="37"/>
      <c r="F224" s="38"/>
      <c r="G224" s="38"/>
      <c r="H224" s="38"/>
      <c r="I224" s="21"/>
      <c r="J224" s="21"/>
      <c r="K224" s="38"/>
      <c r="L224" s="38"/>
      <c r="M224" s="21"/>
      <c r="N224" s="38"/>
      <c r="O224" s="38"/>
      <c r="P224" s="38"/>
    </row>
    <row r="225" spans="1:16">
      <c r="A225" s="16"/>
      <c r="B225" s="36"/>
      <c r="C225" s="18"/>
      <c r="D225" s="18"/>
      <c r="E225" s="37"/>
      <c r="F225" s="38"/>
      <c r="G225" s="38"/>
      <c r="H225" s="38"/>
      <c r="I225" s="21"/>
      <c r="J225" s="21"/>
      <c r="K225" s="38"/>
      <c r="L225" s="38"/>
      <c r="M225" s="21"/>
      <c r="N225" s="38"/>
      <c r="O225" s="38"/>
      <c r="P225" s="38"/>
    </row>
    <row r="226" spans="1:16">
      <c r="A226" s="16"/>
      <c r="B226" s="36"/>
      <c r="C226" s="18"/>
      <c r="D226" s="18"/>
      <c r="E226" s="37"/>
      <c r="F226" s="38"/>
      <c r="G226" s="38"/>
      <c r="H226" s="38"/>
      <c r="I226" s="21"/>
      <c r="J226" s="21"/>
      <c r="K226" s="38"/>
      <c r="L226" s="38"/>
      <c r="M226" s="21"/>
      <c r="N226" s="38"/>
      <c r="O226" s="38"/>
      <c r="P226" s="38"/>
    </row>
    <row r="227" spans="1:16">
      <c r="A227" s="16"/>
      <c r="B227" s="36"/>
      <c r="C227" s="18"/>
      <c r="D227" s="18"/>
      <c r="E227" s="37"/>
      <c r="F227" s="38"/>
      <c r="G227" s="38"/>
      <c r="H227" s="38"/>
      <c r="I227" s="21"/>
      <c r="J227" s="21"/>
      <c r="K227" s="38"/>
      <c r="L227" s="38"/>
      <c r="M227" s="21"/>
      <c r="N227" s="38"/>
      <c r="O227" s="38"/>
      <c r="P227" s="38"/>
    </row>
    <row r="228" spans="1:16">
      <c r="A228" s="16"/>
      <c r="B228" s="36"/>
      <c r="C228" s="18"/>
      <c r="D228" s="18"/>
      <c r="E228" s="37"/>
      <c r="F228" s="38"/>
      <c r="G228" s="38"/>
      <c r="H228" s="38"/>
      <c r="I228" s="21"/>
      <c r="J228" s="21"/>
      <c r="K228" s="38"/>
      <c r="L228" s="38"/>
      <c r="M228" s="21"/>
      <c r="N228" s="38"/>
      <c r="O228" s="38"/>
      <c r="P228" s="38"/>
    </row>
    <row r="229" spans="1:16">
      <c r="A229" s="16"/>
      <c r="B229" s="36"/>
      <c r="C229" s="18"/>
      <c r="D229" s="18"/>
      <c r="E229" s="37"/>
      <c r="F229" s="38"/>
      <c r="G229" s="38"/>
      <c r="H229" s="38"/>
      <c r="I229" s="21"/>
      <c r="J229" s="21"/>
      <c r="K229" s="38"/>
      <c r="L229" s="38"/>
      <c r="M229" s="21"/>
      <c r="N229" s="38"/>
      <c r="O229" s="38"/>
      <c r="P229" s="38"/>
    </row>
    <row r="230" spans="1:16">
      <c r="A230" s="16"/>
      <c r="B230" s="36"/>
      <c r="C230" s="18"/>
      <c r="D230" s="18"/>
      <c r="E230" s="37"/>
      <c r="F230" s="38"/>
      <c r="G230" s="38"/>
      <c r="H230" s="38"/>
      <c r="I230" s="21"/>
      <c r="J230" s="21"/>
      <c r="K230" s="38"/>
      <c r="L230" s="38"/>
      <c r="M230" s="21"/>
      <c r="N230" s="38"/>
      <c r="O230" s="38"/>
      <c r="P230" s="38"/>
    </row>
    <row r="231" spans="1:16">
      <c r="A231" s="16"/>
      <c r="B231" s="36"/>
      <c r="C231" s="18"/>
      <c r="D231" s="18"/>
      <c r="E231" s="37"/>
      <c r="F231" s="38"/>
      <c r="G231" s="38"/>
      <c r="H231" s="38"/>
      <c r="I231" s="21"/>
      <c r="J231" s="21"/>
      <c r="K231" s="38"/>
      <c r="L231" s="38"/>
      <c r="M231" s="21"/>
      <c r="N231" s="38"/>
      <c r="O231" s="38"/>
      <c r="P231" s="38"/>
    </row>
    <row r="232" spans="1:16">
      <c r="A232" s="16"/>
      <c r="B232" s="36"/>
      <c r="C232" s="18"/>
      <c r="D232" s="18"/>
      <c r="E232" s="37"/>
      <c r="F232" s="38"/>
      <c r="G232" s="38"/>
      <c r="H232" s="38"/>
      <c r="I232" s="21"/>
      <c r="J232" s="21"/>
      <c r="K232" s="38"/>
      <c r="L232" s="38"/>
      <c r="M232" s="21"/>
      <c r="N232" s="38"/>
      <c r="O232" s="38"/>
      <c r="P232" s="38"/>
    </row>
    <row r="233" spans="1:16">
      <c r="A233" s="16"/>
      <c r="B233" s="36"/>
      <c r="C233" s="18"/>
      <c r="D233" s="18"/>
      <c r="E233" s="37"/>
      <c r="F233" s="38"/>
      <c r="G233" s="38"/>
      <c r="H233" s="38"/>
      <c r="I233" s="21"/>
      <c r="J233" s="21"/>
      <c r="K233" s="38"/>
      <c r="L233" s="38"/>
      <c r="M233" s="21"/>
      <c r="N233" s="38"/>
      <c r="O233" s="38"/>
      <c r="P233" s="38"/>
    </row>
    <row r="234" spans="1:16">
      <c r="A234" s="16"/>
      <c r="B234" s="36"/>
      <c r="C234" s="18"/>
      <c r="D234" s="18"/>
      <c r="E234" s="37"/>
      <c r="F234" s="38"/>
      <c r="G234" s="38"/>
      <c r="H234" s="38"/>
      <c r="I234" s="21"/>
      <c r="J234" s="21"/>
      <c r="K234" s="38"/>
      <c r="L234" s="38"/>
      <c r="M234" s="21"/>
      <c r="N234" s="38"/>
      <c r="O234" s="38"/>
      <c r="P234" s="38"/>
    </row>
    <row r="235" spans="1:16">
      <c r="A235" s="16"/>
      <c r="B235" s="36"/>
      <c r="C235" s="18"/>
      <c r="D235" s="18"/>
      <c r="E235" s="37"/>
      <c r="F235" s="38"/>
      <c r="G235" s="38"/>
      <c r="H235" s="38"/>
      <c r="I235" s="21"/>
      <c r="J235" s="21"/>
      <c r="K235" s="38"/>
      <c r="L235" s="38"/>
      <c r="M235" s="21"/>
      <c r="N235" s="38"/>
      <c r="O235" s="38"/>
      <c r="P235" s="38"/>
    </row>
    <row r="236" spans="1:16">
      <c r="A236" s="16"/>
      <c r="B236" s="36"/>
      <c r="C236" s="18"/>
      <c r="D236" s="18"/>
      <c r="E236" s="37"/>
      <c r="F236" s="38"/>
      <c r="G236" s="38"/>
      <c r="H236" s="38"/>
      <c r="I236" s="21"/>
      <c r="J236" s="21"/>
      <c r="K236" s="38"/>
      <c r="L236" s="38"/>
      <c r="M236" s="21"/>
      <c r="N236" s="38"/>
      <c r="O236" s="38"/>
      <c r="P236" s="38"/>
    </row>
    <row r="237" spans="1:16">
      <c r="A237" s="16"/>
      <c r="B237" s="36"/>
      <c r="C237" s="18"/>
      <c r="D237" s="18"/>
      <c r="E237" s="37"/>
      <c r="F237" s="38"/>
      <c r="G237" s="38"/>
      <c r="H237" s="38"/>
      <c r="I237" s="21"/>
      <c r="J237" s="21"/>
      <c r="K237" s="38"/>
      <c r="L237" s="38"/>
      <c r="M237" s="21"/>
      <c r="N237" s="38"/>
      <c r="O237" s="38"/>
      <c r="P237" s="38"/>
    </row>
    <row r="238" spans="1:16">
      <c r="A238" s="16"/>
      <c r="B238" s="36"/>
      <c r="C238" s="18"/>
      <c r="D238" s="18"/>
      <c r="E238" s="37"/>
      <c r="F238" s="38"/>
      <c r="G238" s="38"/>
      <c r="H238" s="38"/>
      <c r="I238" s="21"/>
      <c r="J238" s="21"/>
      <c r="K238" s="38"/>
      <c r="L238" s="38"/>
      <c r="M238" s="21"/>
      <c r="N238" s="38"/>
      <c r="O238" s="38"/>
      <c r="P238" s="38"/>
    </row>
    <row r="239" spans="1:16">
      <c r="A239" s="16"/>
      <c r="B239" s="36"/>
      <c r="C239" s="18"/>
      <c r="D239" s="18"/>
      <c r="E239" s="37"/>
      <c r="F239" s="38"/>
      <c r="G239" s="38"/>
      <c r="H239" s="38"/>
      <c r="I239" s="21"/>
      <c r="J239" s="21"/>
      <c r="K239" s="38"/>
      <c r="L239" s="38"/>
      <c r="M239" s="21"/>
      <c r="N239" s="38"/>
      <c r="O239" s="38"/>
      <c r="P239" s="38"/>
    </row>
    <row r="240" spans="1:16">
      <c r="A240" s="16"/>
      <c r="B240" s="36"/>
      <c r="C240" s="18"/>
      <c r="D240" s="18"/>
      <c r="E240" s="37"/>
      <c r="F240" s="38"/>
      <c r="G240" s="38"/>
      <c r="H240" s="38"/>
      <c r="I240" s="21"/>
      <c r="J240" s="21"/>
      <c r="K240" s="38"/>
      <c r="L240" s="38"/>
      <c r="M240" s="21"/>
      <c r="N240" s="38"/>
      <c r="O240" s="38"/>
      <c r="P240" s="38"/>
    </row>
    <row r="241" spans="1:16">
      <c r="A241" s="16"/>
      <c r="B241" s="36"/>
      <c r="C241" s="18"/>
      <c r="D241" s="18"/>
      <c r="E241" s="37"/>
      <c r="F241" s="38"/>
      <c r="G241" s="38"/>
      <c r="H241" s="38"/>
      <c r="I241" s="21"/>
      <c r="J241" s="21"/>
      <c r="K241" s="38"/>
      <c r="L241" s="38"/>
      <c r="M241" s="21"/>
      <c r="N241" s="38"/>
      <c r="O241" s="38"/>
      <c r="P241" s="38"/>
    </row>
    <row r="242" spans="1:16">
      <c r="A242" s="16"/>
      <c r="B242" s="36"/>
      <c r="C242" s="18"/>
      <c r="D242" s="18"/>
      <c r="E242" s="37"/>
      <c r="F242" s="38"/>
      <c r="G242" s="38"/>
      <c r="H242" s="38"/>
      <c r="I242" s="21"/>
      <c r="J242" s="21"/>
      <c r="K242" s="38"/>
      <c r="L242" s="38"/>
      <c r="M242" s="21"/>
      <c r="N242" s="38"/>
      <c r="O242" s="38"/>
      <c r="P242" s="38"/>
    </row>
    <row r="243" spans="1:16">
      <c r="A243" s="16"/>
      <c r="B243" s="36"/>
      <c r="C243" s="18"/>
      <c r="D243" s="18"/>
      <c r="E243" s="37"/>
      <c r="F243" s="38"/>
      <c r="G243" s="38"/>
      <c r="H243" s="38"/>
      <c r="I243" s="21"/>
      <c r="J243" s="21"/>
      <c r="K243" s="38"/>
      <c r="L243" s="38"/>
      <c r="M243" s="21"/>
      <c r="N243" s="38"/>
      <c r="O243" s="38"/>
      <c r="P243" s="38"/>
    </row>
    <row r="244" spans="1:16">
      <c r="A244" s="16"/>
      <c r="B244" s="36"/>
      <c r="C244" s="18"/>
      <c r="D244" s="18"/>
      <c r="E244" s="37"/>
      <c r="F244" s="38"/>
      <c r="G244" s="38"/>
      <c r="H244" s="38"/>
      <c r="I244" s="21"/>
      <c r="J244" s="21"/>
      <c r="K244" s="38"/>
      <c r="L244" s="38"/>
      <c r="M244" s="21"/>
      <c r="N244" s="38"/>
      <c r="O244" s="38"/>
      <c r="P244" s="38"/>
    </row>
    <row r="245" spans="1:16">
      <c r="A245" s="16"/>
      <c r="B245" s="36"/>
      <c r="C245" s="18"/>
      <c r="D245" s="18"/>
      <c r="E245" s="37"/>
      <c r="F245" s="38"/>
      <c r="G245" s="38"/>
      <c r="H245" s="38"/>
      <c r="I245" s="21"/>
      <c r="J245" s="21"/>
      <c r="K245" s="38"/>
      <c r="L245" s="38"/>
      <c r="M245" s="21"/>
      <c r="N245" s="38"/>
      <c r="O245" s="38"/>
      <c r="P245" s="38"/>
    </row>
    <row r="246" spans="1:16">
      <c r="A246" s="16"/>
      <c r="B246" s="36"/>
      <c r="C246" s="18"/>
      <c r="D246" s="18"/>
      <c r="E246" s="37"/>
      <c r="F246" s="38"/>
      <c r="G246" s="38"/>
      <c r="H246" s="38"/>
      <c r="I246" s="21"/>
      <c r="J246" s="21"/>
      <c r="K246" s="38"/>
      <c r="L246" s="38"/>
      <c r="M246" s="21"/>
      <c r="N246" s="38"/>
      <c r="O246" s="38"/>
      <c r="P246" s="38"/>
    </row>
    <row r="247" spans="1:16">
      <c r="A247" s="16"/>
      <c r="B247" s="36"/>
      <c r="C247" s="18"/>
      <c r="D247" s="18"/>
      <c r="E247" s="37"/>
      <c r="F247" s="38"/>
      <c r="G247" s="38"/>
      <c r="H247" s="38"/>
      <c r="I247" s="21"/>
      <c r="J247" s="21"/>
      <c r="K247" s="38"/>
      <c r="L247" s="38"/>
      <c r="M247" s="21"/>
      <c r="N247" s="38"/>
      <c r="O247" s="38"/>
      <c r="P247" s="38"/>
    </row>
    <row r="248" spans="1:16">
      <c r="A248" s="16"/>
      <c r="B248" s="36"/>
      <c r="C248" s="18"/>
      <c r="D248" s="18"/>
      <c r="E248" s="37"/>
      <c r="F248" s="38"/>
      <c r="G248" s="38"/>
      <c r="H248" s="38"/>
      <c r="I248" s="21"/>
      <c r="J248" s="21"/>
      <c r="K248" s="38"/>
      <c r="L248" s="38"/>
      <c r="M248" s="21"/>
      <c r="N248" s="38"/>
      <c r="O248" s="38"/>
      <c r="P248" s="38"/>
    </row>
    <row r="249" spans="1:16">
      <c r="A249" s="16"/>
      <c r="B249" s="36"/>
      <c r="C249" s="18"/>
      <c r="D249" s="18"/>
      <c r="E249" s="37"/>
      <c r="F249" s="38"/>
      <c r="G249" s="38"/>
      <c r="H249" s="38"/>
      <c r="I249" s="21"/>
      <c r="J249" s="21"/>
      <c r="K249" s="38"/>
      <c r="L249" s="38"/>
      <c r="M249" s="21"/>
      <c r="N249" s="38"/>
      <c r="O249" s="38"/>
      <c r="P249" s="38"/>
    </row>
    <row r="250" spans="1:16">
      <c r="A250" s="16"/>
      <c r="B250" s="36"/>
      <c r="C250" s="18"/>
      <c r="D250" s="18"/>
      <c r="E250" s="37"/>
      <c r="F250" s="38"/>
      <c r="G250" s="38"/>
      <c r="H250" s="38"/>
      <c r="I250" s="21"/>
      <c r="J250" s="21"/>
      <c r="K250" s="38"/>
      <c r="L250" s="38"/>
      <c r="M250" s="21"/>
      <c r="N250" s="38"/>
      <c r="O250" s="38"/>
      <c r="P250" s="38"/>
    </row>
    <row r="251" spans="1:16">
      <c r="A251" s="16"/>
      <c r="B251" s="36"/>
      <c r="C251" s="18"/>
      <c r="D251" s="18"/>
      <c r="E251" s="37"/>
      <c r="F251" s="38"/>
      <c r="G251" s="38"/>
      <c r="H251" s="38"/>
      <c r="I251" s="21"/>
      <c r="J251" s="21"/>
      <c r="K251" s="38"/>
      <c r="L251" s="38"/>
      <c r="M251" s="21"/>
      <c r="N251" s="38"/>
      <c r="O251" s="38"/>
      <c r="P251" s="38"/>
    </row>
    <row r="252" spans="1:16">
      <c r="A252" s="16"/>
      <c r="B252" s="36"/>
      <c r="C252" s="18"/>
      <c r="D252" s="18"/>
      <c r="E252" s="37"/>
      <c r="F252" s="38"/>
      <c r="G252" s="38"/>
      <c r="H252" s="38"/>
      <c r="I252" s="21"/>
      <c r="J252" s="21"/>
      <c r="K252" s="38"/>
      <c r="L252" s="38"/>
      <c r="M252" s="21"/>
      <c r="N252" s="38"/>
      <c r="O252" s="38"/>
      <c r="P252" s="38"/>
    </row>
    <row r="253" spans="1:16">
      <c r="A253" s="16"/>
      <c r="B253" s="36"/>
      <c r="C253" s="18"/>
      <c r="D253" s="18"/>
      <c r="E253" s="37"/>
      <c r="F253" s="38"/>
      <c r="G253" s="38"/>
      <c r="H253" s="38"/>
      <c r="I253" s="21"/>
      <c r="J253" s="21"/>
      <c r="K253" s="38"/>
      <c r="L253" s="38"/>
      <c r="M253" s="21"/>
      <c r="N253" s="38"/>
      <c r="O253" s="38"/>
      <c r="P253" s="38"/>
    </row>
    <row r="254" spans="1:16">
      <c r="A254" s="16"/>
      <c r="B254" s="36"/>
      <c r="C254" s="18"/>
      <c r="D254" s="18"/>
      <c r="E254" s="37"/>
      <c r="F254" s="38"/>
      <c r="G254" s="38"/>
      <c r="H254" s="38"/>
      <c r="I254" s="21"/>
      <c r="J254" s="21"/>
      <c r="K254" s="38"/>
      <c r="L254" s="38"/>
      <c r="M254" s="21"/>
      <c r="N254" s="38"/>
      <c r="O254" s="38"/>
      <c r="P254" s="38"/>
    </row>
    <row r="255" spans="1:16">
      <c r="A255" s="16"/>
      <c r="B255" s="36"/>
      <c r="C255" s="18"/>
      <c r="D255" s="18"/>
      <c r="E255" s="37"/>
      <c r="F255" s="38"/>
      <c r="G255" s="38"/>
      <c r="H255" s="38"/>
      <c r="I255" s="21"/>
      <c r="J255" s="21"/>
      <c r="K255" s="38"/>
      <c r="L255" s="38"/>
      <c r="M255" s="21"/>
      <c r="N255" s="38"/>
      <c r="O255" s="38"/>
      <c r="P255" s="38"/>
    </row>
    <row r="256" spans="1:16">
      <c r="A256" s="16"/>
      <c r="B256" s="36"/>
      <c r="C256" s="18"/>
      <c r="D256" s="18"/>
      <c r="E256" s="37"/>
      <c r="F256" s="38"/>
      <c r="G256" s="38"/>
      <c r="H256" s="38"/>
      <c r="I256" s="21"/>
      <c r="J256" s="21"/>
      <c r="K256" s="38"/>
      <c r="L256" s="38"/>
      <c r="M256" s="21"/>
      <c r="N256" s="38"/>
      <c r="O256" s="38"/>
      <c r="P256" s="38"/>
    </row>
    <row r="257" spans="1:16">
      <c r="A257" s="16"/>
      <c r="B257" s="36"/>
      <c r="C257" s="18"/>
      <c r="D257" s="18"/>
      <c r="E257" s="37"/>
      <c r="F257" s="38"/>
      <c r="G257" s="38"/>
      <c r="H257" s="38"/>
      <c r="I257" s="21"/>
      <c r="J257" s="21"/>
      <c r="K257" s="38"/>
      <c r="L257" s="38"/>
      <c r="M257" s="21"/>
      <c r="N257" s="38"/>
      <c r="O257" s="38"/>
      <c r="P257" s="38"/>
    </row>
    <row r="258" spans="1:16">
      <c r="A258" s="16"/>
      <c r="B258" s="36"/>
      <c r="C258" s="18"/>
      <c r="D258" s="18"/>
      <c r="E258" s="37"/>
      <c r="F258" s="38"/>
      <c r="G258" s="38"/>
      <c r="H258" s="38"/>
      <c r="I258" s="21"/>
      <c r="J258" s="21"/>
      <c r="K258" s="38"/>
      <c r="L258" s="38"/>
      <c r="M258" s="21"/>
      <c r="N258" s="38"/>
      <c r="O258" s="38"/>
      <c r="P258" s="38"/>
    </row>
    <row r="259" spans="1:16">
      <c r="A259" s="16"/>
      <c r="B259" s="36"/>
      <c r="C259" s="18"/>
      <c r="D259" s="18"/>
      <c r="E259" s="37"/>
      <c r="F259" s="38"/>
      <c r="G259" s="38"/>
      <c r="H259" s="38"/>
      <c r="I259" s="21"/>
      <c r="J259" s="21"/>
      <c r="K259" s="38"/>
      <c r="L259" s="38"/>
      <c r="M259" s="21"/>
      <c r="N259" s="38"/>
      <c r="O259" s="38"/>
      <c r="P259" s="38"/>
    </row>
    <row r="260" spans="1:16">
      <c r="A260" s="16"/>
      <c r="B260" s="36"/>
      <c r="C260" s="18"/>
      <c r="D260" s="18"/>
      <c r="E260" s="37"/>
      <c r="F260" s="38"/>
      <c r="G260" s="38"/>
      <c r="H260" s="38"/>
      <c r="I260" s="21"/>
      <c r="J260" s="21"/>
      <c r="K260" s="38"/>
      <c r="L260" s="38"/>
      <c r="M260" s="21"/>
      <c r="N260" s="38"/>
      <c r="O260" s="38"/>
      <c r="P260" s="38"/>
    </row>
    <row r="261" spans="1:16">
      <c r="A261" s="16"/>
      <c r="B261" s="36"/>
      <c r="C261" s="18"/>
      <c r="D261" s="18"/>
      <c r="E261" s="37"/>
      <c r="F261" s="38"/>
      <c r="G261" s="38"/>
      <c r="H261" s="38"/>
      <c r="I261" s="21"/>
      <c r="J261" s="21"/>
      <c r="K261" s="38"/>
      <c r="L261" s="38"/>
      <c r="M261" s="21"/>
      <c r="N261" s="38"/>
      <c r="O261" s="38"/>
      <c r="P261" s="38"/>
    </row>
    <row r="262" spans="1:16">
      <c r="A262" s="16"/>
      <c r="B262" s="36"/>
      <c r="C262" s="18"/>
      <c r="D262" s="18"/>
      <c r="E262" s="37"/>
      <c r="F262" s="38"/>
      <c r="G262" s="38"/>
      <c r="H262" s="38"/>
      <c r="I262" s="21"/>
      <c r="J262" s="21"/>
      <c r="K262" s="38"/>
      <c r="L262" s="38"/>
      <c r="M262" s="21"/>
      <c r="N262" s="38"/>
      <c r="O262" s="38"/>
      <c r="P262" s="38"/>
    </row>
    <row r="263" spans="1:16">
      <c r="A263" s="16"/>
      <c r="B263" s="36"/>
      <c r="C263" s="18"/>
      <c r="D263" s="18"/>
      <c r="E263" s="37"/>
      <c r="F263" s="38"/>
      <c r="G263" s="38"/>
      <c r="H263" s="38"/>
      <c r="I263" s="21"/>
      <c r="J263" s="21"/>
      <c r="K263" s="38"/>
      <c r="L263" s="38"/>
      <c r="M263" s="21"/>
      <c r="N263" s="38"/>
      <c r="O263" s="38"/>
      <c r="P263" s="38"/>
    </row>
    <row r="264" spans="1:16">
      <c r="A264" s="16"/>
      <c r="B264" s="36"/>
      <c r="C264" s="18"/>
      <c r="D264" s="18"/>
      <c r="E264" s="37"/>
      <c r="F264" s="38"/>
      <c r="G264" s="38"/>
      <c r="H264" s="38"/>
      <c r="I264" s="21"/>
      <c r="J264" s="21"/>
      <c r="K264" s="38"/>
      <c r="L264" s="38"/>
      <c r="M264" s="21"/>
      <c r="N264" s="38"/>
      <c r="O264" s="38"/>
      <c r="P264" s="38"/>
    </row>
    <row r="265" spans="1:16">
      <c r="A265" s="16"/>
      <c r="B265" s="36"/>
      <c r="C265" s="18"/>
      <c r="D265" s="18"/>
      <c r="E265" s="37"/>
      <c r="F265" s="38"/>
      <c r="G265" s="38"/>
      <c r="H265" s="38"/>
      <c r="I265" s="21"/>
      <c r="J265" s="21"/>
      <c r="K265" s="38"/>
      <c r="L265" s="38"/>
      <c r="M265" s="21"/>
      <c r="N265" s="38"/>
      <c r="O265" s="38"/>
      <c r="P265" s="38"/>
    </row>
    <row r="266" spans="1:16">
      <c r="A266" s="16"/>
      <c r="B266" s="36"/>
      <c r="C266" s="18"/>
      <c r="D266" s="18"/>
      <c r="E266" s="37"/>
      <c r="F266" s="38"/>
      <c r="G266" s="38"/>
      <c r="H266" s="38"/>
      <c r="I266" s="21"/>
      <c r="J266" s="21"/>
      <c r="K266" s="38"/>
      <c r="L266" s="38"/>
      <c r="M266" s="21"/>
      <c r="N266" s="38"/>
      <c r="O266" s="38"/>
      <c r="P266" s="38"/>
    </row>
    <row r="267" spans="1:16">
      <c r="A267" s="16"/>
      <c r="B267" s="36"/>
      <c r="C267" s="18"/>
      <c r="D267" s="18"/>
      <c r="E267" s="37"/>
      <c r="F267" s="38"/>
      <c r="G267" s="38"/>
      <c r="H267" s="38"/>
      <c r="I267" s="21"/>
      <c r="J267" s="21"/>
      <c r="K267" s="38"/>
      <c r="L267" s="38"/>
      <c r="M267" s="21"/>
      <c r="N267" s="38"/>
      <c r="O267" s="38"/>
      <c r="P267" s="38"/>
    </row>
    <row r="268" spans="1:16">
      <c r="A268" s="16"/>
      <c r="B268" s="36"/>
      <c r="C268" s="18"/>
      <c r="D268" s="18"/>
      <c r="E268" s="37"/>
      <c r="F268" s="38"/>
      <c r="G268" s="38"/>
      <c r="H268" s="38"/>
      <c r="I268" s="21"/>
      <c r="J268" s="21"/>
      <c r="K268" s="38"/>
      <c r="L268" s="38"/>
      <c r="M268" s="21"/>
      <c r="N268" s="38"/>
      <c r="O268" s="38"/>
      <c r="P268" s="38"/>
    </row>
    <row r="269" spans="1:16">
      <c r="A269" s="16"/>
      <c r="B269" s="36"/>
      <c r="C269" s="18"/>
      <c r="D269" s="18"/>
      <c r="E269" s="37"/>
      <c r="F269" s="38"/>
      <c r="G269" s="38"/>
      <c r="H269" s="38"/>
      <c r="I269" s="21"/>
      <c r="J269" s="21"/>
      <c r="K269" s="38"/>
      <c r="L269" s="38"/>
      <c r="M269" s="21"/>
      <c r="N269" s="38"/>
      <c r="O269" s="38"/>
      <c r="P269" s="38"/>
    </row>
    <row r="270" spans="1:16">
      <c r="A270" s="16"/>
      <c r="B270" s="36"/>
      <c r="C270" s="18"/>
      <c r="D270" s="18"/>
      <c r="E270" s="37"/>
      <c r="F270" s="38"/>
      <c r="G270" s="38"/>
      <c r="H270" s="38"/>
      <c r="I270" s="21"/>
      <c r="J270" s="21"/>
      <c r="K270" s="38"/>
      <c r="L270" s="38"/>
      <c r="M270" s="21"/>
      <c r="N270" s="38"/>
      <c r="O270" s="38"/>
      <c r="P270" s="38"/>
    </row>
    <row r="271" spans="1:16">
      <c r="A271" s="16"/>
      <c r="B271" s="36"/>
      <c r="C271" s="18"/>
      <c r="D271" s="18"/>
      <c r="E271" s="37"/>
      <c r="F271" s="38"/>
      <c r="G271" s="38"/>
      <c r="H271" s="38"/>
      <c r="I271" s="21"/>
      <c r="J271" s="21"/>
      <c r="K271" s="38"/>
      <c r="L271" s="38"/>
      <c r="M271" s="21"/>
      <c r="N271" s="38"/>
      <c r="O271" s="38"/>
      <c r="P271" s="38"/>
    </row>
    <row r="272" spans="1:16">
      <c r="A272" s="16"/>
      <c r="B272" s="36"/>
      <c r="C272" s="18"/>
      <c r="D272" s="18"/>
      <c r="E272" s="37"/>
      <c r="F272" s="38"/>
      <c r="G272" s="38"/>
      <c r="H272" s="38"/>
      <c r="I272" s="21"/>
      <c r="J272" s="21"/>
      <c r="K272" s="38"/>
      <c r="L272" s="38"/>
      <c r="M272" s="21"/>
      <c r="N272" s="38"/>
      <c r="O272" s="38"/>
      <c r="P272" s="38"/>
    </row>
    <row r="273" spans="1:16">
      <c r="A273" s="16"/>
      <c r="B273" s="36"/>
      <c r="C273" s="18"/>
      <c r="D273" s="18"/>
      <c r="E273" s="37"/>
      <c r="F273" s="38"/>
      <c r="G273" s="38"/>
      <c r="H273" s="38"/>
      <c r="I273" s="21"/>
      <c r="J273" s="21"/>
      <c r="K273" s="38"/>
      <c r="L273" s="38"/>
      <c r="M273" s="21"/>
      <c r="N273" s="38"/>
      <c r="O273" s="38"/>
      <c r="P273" s="38"/>
    </row>
    <row r="274" spans="1:16">
      <c r="A274" s="16"/>
      <c r="B274" s="36"/>
      <c r="C274" s="18"/>
      <c r="D274" s="18"/>
      <c r="E274" s="37"/>
      <c r="F274" s="38"/>
      <c r="G274" s="38"/>
      <c r="H274" s="38"/>
      <c r="I274" s="21"/>
      <c r="J274" s="21"/>
      <c r="K274" s="38"/>
      <c r="L274" s="38"/>
      <c r="M274" s="21"/>
      <c r="N274" s="38"/>
      <c r="O274" s="38"/>
      <c r="P274" s="38"/>
    </row>
    <row r="275" spans="1:16">
      <c r="A275" s="16"/>
      <c r="B275" s="36"/>
      <c r="C275" s="18"/>
      <c r="D275" s="18"/>
      <c r="E275" s="37"/>
      <c r="F275" s="38"/>
      <c r="G275" s="38"/>
      <c r="H275" s="38"/>
      <c r="I275" s="21"/>
      <c r="J275" s="21"/>
      <c r="K275" s="38"/>
      <c r="L275" s="38"/>
      <c r="M275" s="21"/>
      <c r="N275" s="38"/>
      <c r="O275" s="38"/>
      <c r="P275" s="38"/>
    </row>
    <row r="276" spans="1:16">
      <c r="A276" s="16"/>
      <c r="B276" s="36"/>
      <c r="C276" s="18"/>
      <c r="D276" s="18"/>
      <c r="E276" s="37"/>
      <c r="F276" s="38"/>
      <c r="G276" s="38"/>
      <c r="H276" s="38"/>
      <c r="I276" s="21"/>
      <c r="J276" s="21"/>
      <c r="K276" s="38"/>
      <c r="L276" s="38"/>
      <c r="M276" s="21"/>
      <c r="N276" s="38"/>
      <c r="O276" s="38"/>
      <c r="P276" s="38"/>
    </row>
    <row r="277" spans="1:16">
      <c r="A277" s="16"/>
      <c r="B277" s="36"/>
      <c r="C277" s="18"/>
      <c r="D277" s="18"/>
      <c r="E277" s="37"/>
      <c r="F277" s="38"/>
      <c r="G277" s="38"/>
      <c r="H277" s="38"/>
      <c r="I277" s="21"/>
      <c r="J277" s="21"/>
      <c r="K277" s="38"/>
      <c r="L277" s="38"/>
      <c r="M277" s="21"/>
      <c r="N277" s="38"/>
      <c r="O277" s="38"/>
      <c r="P277" s="38"/>
    </row>
    <row r="278" spans="1:16">
      <c r="A278" s="16"/>
      <c r="B278" s="36"/>
      <c r="C278" s="18"/>
      <c r="D278" s="18"/>
      <c r="E278" s="37"/>
      <c r="F278" s="38"/>
      <c r="G278" s="38"/>
      <c r="H278" s="38"/>
      <c r="I278" s="21"/>
      <c r="J278" s="21"/>
      <c r="K278" s="38"/>
      <c r="L278" s="38"/>
      <c r="M278" s="21"/>
      <c r="N278" s="38"/>
      <c r="O278" s="38"/>
      <c r="P278" s="38"/>
    </row>
    <row r="279" spans="1:16">
      <c r="A279" s="16"/>
      <c r="B279" s="36"/>
      <c r="C279" s="18"/>
      <c r="D279" s="18"/>
      <c r="E279" s="37"/>
      <c r="F279" s="38"/>
      <c r="G279" s="38"/>
      <c r="H279" s="38"/>
      <c r="I279" s="21"/>
      <c r="J279" s="21"/>
      <c r="K279" s="38"/>
      <c r="L279" s="38"/>
      <c r="M279" s="21"/>
      <c r="N279" s="38"/>
      <c r="O279" s="38"/>
      <c r="P279" s="38"/>
    </row>
    <row r="280" spans="1:16">
      <c r="A280" s="16"/>
      <c r="B280" s="36"/>
      <c r="C280" s="18"/>
      <c r="D280" s="18"/>
      <c r="E280" s="37"/>
      <c r="F280" s="38"/>
      <c r="G280" s="38"/>
      <c r="H280" s="38"/>
      <c r="I280" s="21"/>
      <c r="J280" s="21"/>
      <c r="K280" s="38"/>
      <c r="L280" s="38"/>
      <c r="M280" s="21"/>
      <c r="N280" s="38"/>
      <c r="O280" s="38"/>
      <c r="P280" s="38"/>
    </row>
    <row r="281" spans="1:16">
      <c r="A281" s="16"/>
      <c r="B281" s="36"/>
      <c r="C281" s="18"/>
      <c r="D281" s="18"/>
      <c r="E281" s="37"/>
      <c r="F281" s="38"/>
      <c r="G281" s="38"/>
      <c r="H281" s="38"/>
      <c r="I281" s="21"/>
      <c r="J281" s="21"/>
      <c r="K281" s="38"/>
      <c r="L281" s="38"/>
      <c r="M281" s="21"/>
      <c r="N281" s="38"/>
      <c r="O281" s="38"/>
      <c r="P281" s="38"/>
    </row>
    <row r="282" spans="1:16">
      <c r="A282" s="16"/>
      <c r="B282" s="36"/>
      <c r="C282" s="18"/>
      <c r="D282" s="18"/>
      <c r="E282" s="37"/>
      <c r="F282" s="38"/>
      <c r="G282" s="38"/>
      <c r="H282" s="38"/>
      <c r="I282" s="21"/>
      <c r="J282" s="21"/>
      <c r="K282" s="38"/>
      <c r="L282" s="38"/>
      <c r="M282" s="21"/>
      <c r="N282" s="38"/>
      <c r="O282" s="38"/>
      <c r="P282" s="38"/>
    </row>
    <row r="283" spans="1:16">
      <c r="A283" s="16"/>
      <c r="B283" s="36"/>
      <c r="C283" s="18"/>
      <c r="D283" s="18"/>
      <c r="E283" s="37"/>
      <c r="F283" s="38"/>
      <c r="G283" s="38"/>
      <c r="H283" s="38"/>
      <c r="I283" s="21"/>
      <c r="J283" s="21"/>
      <c r="K283" s="38"/>
      <c r="L283" s="38"/>
      <c r="M283" s="21"/>
      <c r="N283" s="38"/>
      <c r="O283" s="38"/>
      <c r="P283" s="38"/>
    </row>
    <row r="284" spans="1:16">
      <c r="A284" s="16"/>
      <c r="B284" s="36"/>
      <c r="C284" s="18"/>
      <c r="D284" s="18"/>
      <c r="E284" s="37"/>
      <c r="F284" s="38"/>
      <c r="G284" s="38"/>
      <c r="H284" s="38"/>
      <c r="I284" s="21"/>
      <c r="J284" s="21"/>
      <c r="K284" s="38"/>
      <c r="L284" s="38"/>
      <c r="M284" s="21"/>
      <c r="N284" s="38"/>
      <c r="O284" s="38"/>
      <c r="P284" s="38"/>
    </row>
    <row r="285" spans="1:16">
      <c r="A285" s="16"/>
      <c r="B285" s="36"/>
      <c r="C285" s="18"/>
      <c r="D285" s="18"/>
      <c r="E285" s="37"/>
      <c r="F285" s="38"/>
      <c r="G285" s="38"/>
      <c r="H285" s="38"/>
      <c r="I285" s="21"/>
      <c r="J285" s="21"/>
      <c r="K285" s="38"/>
      <c r="L285" s="38"/>
      <c r="M285" s="21"/>
      <c r="N285" s="38"/>
      <c r="O285" s="38"/>
      <c r="P285" s="38"/>
    </row>
    <row r="286" spans="1:16">
      <c r="A286" s="16"/>
      <c r="B286" s="36"/>
      <c r="C286" s="18"/>
      <c r="D286" s="18"/>
      <c r="E286" s="37"/>
      <c r="F286" s="38"/>
      <c r="G286" s="38"/>
      <c r="H286" s="38"/>
      <c r="I286" s="21"/>
      <c r="J286" s="21"/>
      <c r="K286" s="38"/>
      <c r="L286" s="38"/>
      <c r="M286" s="21"/>
      <c r="N286" s="38"/>
      <c r="O286" s="38"/>
      <c r="P286" s="38"/>
    </row>
    <row r="287" spans="1:16">
      <c r="A287" s="16"/>
      <c r="B287" s="36"/>
      <c r="C287" s="18"/>
      <c r="D287" s="18"/>
      <c r="E287" s="37"/>
      <c r="F287" s="38"/>
      <c r="G287" s="38"/>
      <c r="H287" s="38"/>
      <c r="I287" s="21"/>
      <c r="J287" s="21"/>
      <c r="K287" s="38"/>
      <c r="L287" s="38"/>
      <c r="M287" s="21"/>
      <c r="N287" s="38"/>
      <c r="O287" s="38"/>
      <c r="P287" s="38"/>
    </row>
    <row r="288" spans="1:16">
      <c r="A288" s="16"/>
      <c r="B288" s="36"/>
      <c r="C288" s="18"/>
      <c r="D288" s="18"/>
      <c r="E288" s="37"/>
      <c r="F288" s="38"/>
      <c r="G288" s="38"/>
      <c r="H288" s="38"/>
      <c r="I288" s="21"/>
      <c r="J288" s="21"/>
      <c r="K288" s="38"/>
      <c r="L288" s="38"/>
      <c r="M288" s="21"/>
      <c r="N288" s="38"/>
      <c r="O288" s="38"/>
      <c r="P288" s="38"/>
    </row>
    <row r="289" spans="1:16">
      <c r="A289" s="16"/>
      <c r="B289" s="36"/>
      <c r="C289" s="18"/>
      <c r="D289" s="18"/>
      <c r="E289" s="37"/>
      <c r="F289" s="38"/>
      <c r="G289" s="38"/>
      <c r="H289" s="38"/>
      <c r="I289" s="21"/>
      <c r="J289" s="21"/>
      <c r="K289" s="38"/>
      <c r="L289" s="38"/>
      <c r="M289" s="21"/>
      <c r="N289" s="38"/>
      <c r="O289" s="38"/>
      <c r="P289" s="38"/>
    </row>
    <row r="290" spans="1:16">
      <c r="A290" s="16"/>
      <c r="B290" s="36"/>
      <c r="C290" s="18"/>
      <c r="D290" s="18"/>
      <c r="E290" s="37"/>
      <c r="F290" s="38"/>
      <c r="G290" s="38"/>
      <c r="H290" s="38"/>
      <c r="I290" s="21"/>
      <c r="J290" s="21"/>
      <c r="K290" s="38"/>
      <c r="L290" s="38"/>
      <c r="M290" s="21"/>
      <c r="N290" s="38"/>
      <c r="O290" s="38"/>
      <c r="P290" s="38"/>
    </row>
    <row r="291" spans="1:16">
      <c r="A291" s="16"/>
      <c r="B291" s="36"/>
      <c r="C291" s="18"/>
      <c r="D291" s="18"/>
      <c r="E291" s="37"/>
      <c r="F291" s="38"/>
      <c r="G291" s="38"/>
      <c r="H291" s="38"/>
      <c r="I291" s="21"/>
      <c r="J291" s="21"/>
      <c r="K291" s="38"/>
      <c r="L291" s="38"/>
      <c r="M291" s="21"/>
      <c r="N291" s="38"/>
      <c r="O291" s="38"/>
      <c r="P291" s="38"/>
    </row>
    <row r="292" spans="1:16">
      <c r="A292" s="16"/>
      <c r="B292" s="36"/>
      <c r="C292" s="18"/>
      <c r="D292" s="18"/>
      <c r="E292" s="37"/>
      <c r="F292" s="38"/>
      <c r="G292" s="38"/>
      <c r="H292" s="38"/>
      <c r="I292" s="21"/>
      <c r="J292" s="21"/>
      <c r="K292" s="38"/>
      <c r="L292" s="38"/>
      <c r="M292" s="21"/>
      <c r="N292" s="38"/>
      <c r="O292" s="38"/>
      <c r="P292" s="38"/>
    </row>
    <row r="293" spans="1:16">
      <c r="A293" s="16"/>
      <c r="B293" s="36"/>
      <c r="C293" s="18"/>
      <c r="D293" s="18"/>
      <c r="E293" s="37"/>
      <c r="F293" s="38"/>
      <c r="G293" s="38"/>
      <c r="H293" s="38"/>
      <c r="I293" s="21"/>
      <c r="J293" s="21"/>
      <c r="K293" s="38"/>
      <c r="L293" s="38"/>
      <c r="M293" s="21"/>
      <c r="N293" s="38"/>
      <c r="O293" s="38"/>
      <c r="P293" s="38"/>
    </row>
    <row r="294" spans="1:16">
      <c r="A294" s="16"/>
      <c r="B294" s="36"/>
      <c r="C294" s="18"/>
      <c r="D294" s="18"/>
      <c r="E294" s="37"/>
      <c r="F294" s="38"/>
      <c r="G294" s="38"/>
      <c r="H294" s="38"/>
      <c r="I294" s="21"/>
      <c r="J294" s="21"/>
      <c r="K294" s="38"/>
      <c r="L294" s="38"/>
      <c r="M294" s="21"/>
      <c r="N294" s="38"/>
      <c r="O294" s="38"/>
      <c r="P294" s="38"/>
    </row>
    <row r="295" spans="1:16">
      <c r="A295" s="16"/>
      <c r="B295" s="36"/>
      <c r="C295" s="18"/>
      <c r="D295" s="18"/>
      <c r="E295" s="37"/>
      <c r="F295" s="38"/>
      <c r="G295" s="38"/>
      <c r="H295" s="38"/>
      <c r="I295" s="21"/>
      <c r="J295" s="21"/>
      <c r="K295" s="38"/>
      <c r="L295" s="38"/>
      <c r="M295" s="21"/>
      <c r="N295" s="38"/>
      <c r="O295" s="38"/>
      <c r="P295" s="38"/>
    </row>
    <row r="296" spans="1:16">
      <c r="A296" s="16"/>
      <c r="B296" s="36"/>
      <c r="C296" s="18"/>
      <c r="D296" s="18"/>
      <c r="E296" s="37"/>
      <c r="F296" s="38"/>
      <c r="G296" s="38"/>
      <c r="H296" s="38"/>
      <c r="I296" s="21"/>
      <c r="J296" s="21"/>
      <c r="K296" s="38"/>
      <c r="L296" s="38"/>
      <c r="M296" s="21"/>
      <c r="N296" s="38"/>
      <c r="O296" s="38"/>
      <c r="P296" s="38"/>
    </row>
    <row r="297" spans="1:16">
      <c r="A297" s="16"/>
      <c r="B297" s="36"/>
      <c r="C297" s="18"/>
      <c r="D297" s="18"/>
      <c r="E297" s="37"/>
      <c r="F297" s="38"/>
      <c r="G297" s="38"/>
      <c r="H297" s="38"/>
      <c r="I297" s="21"/>
      <c r="J297" s="21"/>
      <c r="K297" s="38"/>
      <c r="L297" s="38"/>
      <c r="M297" s="21"/>
      <c r="N297" s="38"/>
      <c r="O297" s="38"/>
      <c r="P297" s="38"/>
    </row>
    <row r="298" spans="1:16">
      <c r="A298" s="16"/>
      <c r="B298" s="36"/>
      <c r="C298" s="18"/>
      <c r="D298" s="18"/>
      <c r="E298" s="37"/>
      <c r="F298" s="38"/>
      <c r="G298" s="38"/>
      <c r="H298" s="38"/>
      <c r="I298" s="21"/>
      <c r="J298" s="21"/>
      <c r="K298" s="38"/>
      <c r="L298" s="38"/>
      <c r="M298" s="21"/>
      <c r="N298" s="38"/>
      <c r="O298" s="38"/>
      <c r="P298" s="38"/>
    </row>
    <row r="299" spans="1:16">
      <c r="A299" s="16"/>
      <c r="B299" s="36"/>
      <c r="C299" s="18"/>
      <c r="D299" s="18"/>
      <c r="E299" s="37"/>
      <c r="F299" s="38"/>
      <c r="G299" s="38"/>
      <c r="H299" s="38"/>
      <c r="I299" s="21"/>
      <c r="J299" s="21"/>
      <c r="K299" s="38"/>
      <c r="L299" s="38"/>
      <c r="M299" s="21"/>
      <c r="N299" s="38"/>
      <c r="O299" s="38"/>
      <c r="P299" s="38"/>
    </row>
    <row r="300" spans="1:16">
      <c r="A300" s="16"/>
      <c r="B300" s="36"/>
      <c r="C300" s="18"/>
      <c r="D300" s="18"/>
      <c r="E300" s="37"/>
      <c r="F300" s="38"/>
      <c r="G300" s="38"/>
      <c r="H300" s="38"/>
      <c r="I300" s="21"/>
      <c r="J300" s="21"/>
      <c r="K300" s="38"/>
      <c r="L300" s="38"/>
      <c r="M300" s="21"/>
      <c r="N300" s="38"/>
      <c r="O300" s="38"/>
      <c r="P300" s="38"/>
    </row>
    <row r="301" spans="1:16">
      <c r="A301" s="16"/>
      <c r="B301" s="36"/>
      <c r="C301" s="18"/>
      <c r="D301" s="18"/>
      <c r="E301" s="37"/>
      <c r="F301" s="38"/>
      <c r="G301" s="38"/>
      <c r="H301" s="38"/>
      <c r="I301" s="21"/>
      <c r="J301" s="21"/>
      <c r="K301" s="38"/>
      <c r="L301" s="38"/>
      <c r="M301" s="21"/>
      <c r="N301" s="38"/>
      <c r="O301" s="38"/>
      <c r="P301" s="38"/>
    </row>
    <row r="302" spans="1:16">
      <c r="A302" s="16"/>
      <c r="B302" s="36"/>
      <c r="C302" s="18"/>
      <c r="D302" s="18"/>
      <c r="E302" s="37"/>
      <c r="F302" s="38"/>
      <c r="G302" s="38"/>
      <c r="H302" s="38"/>
      <c r="I302" s="21"/>
      <c r="J302" s="21"/>
      <c r="K302" s="38"/>
      <c r="L302" s="38"/>
      <c r="M302" s="21"/>
      <c r="N302" s="38"/>
      <c r="O302" s="38"/>
      <c r="P302" s="38"/>
    </row>
    <row r="303" spans="1:16">
      <c r="A303" s="16"/>
      <c r="B303" s="36"/>
      <c r="C303" s="18"/>
      <c r="D303" s="18"/>
      <c r="E303" s="37"/>
      <c r="F303" s="38"/>
      <c r="G303" s="38"/>
      <c r="H303" s="38"/>
      <c r="I303" s="21"/>
      <c r="J303" s="21"/>
      <c r="K303" s="38"/>
      <c r="L303" s="38"/>
      <c r="M303" s="21"/>
      <c r="N303" s="38"/>
      <c r="O303" s="38"/>
      <c r="P303" s="38"/>
    </row>
    <row r="304" spans="1:16">
      <c r="A304" s="16"/>
      <c r="B304" s="36"/>
      <c r="C304" s="18"/>
      <c r="D304" s="18"/>
      <c r="E304" s="37"/>
      <c r="F304" s="38"/>
      <c r="G304" s="38"/>
      <c r="H304" s="38"/>
      <c r="I304" s="21"/>
      <c r="J304" s="21"/>
      <c r="K304" s="38"/>
      <c r="L304" s="38"/>
      <c r="M304" s="21"/>
      <c r="N304" s="38"/>
      <c r="O304" s="38"/>
      <c r="P304" s="38"/>
    </row>
    <row r="305" spans="1:16">
      <c r="A305" s="16"/>
      <c r="B305" s="36"/>
      <c r="C305" s="18"/>
      <c r="D305" s="18"/>
      <c r="E305" s="37"/>
      <c r="F305" s="38"/>
      <c r="G305" s="38"/>
      <c r="H305" s="38"/>
      <c r="I305" s="21"/>
      <c r="J305" s="21"/>
      <c r="K305" s="38"/>
      <c r="L305" s="38"/>
      <c r="M305" s="21"/>
      <c r="N305" s="38"/>
      <c r="O305" s="38"/>
      <c r="P305" s="38"/>
    </row>
    <row r="306" spans="1:16">
      <c r="A306" s="16"/>
      <c r="B306" s="36"/>
      <c r="C306" s="18"/>
      <c r="D306" s="18"/>
      <c r="E306" s="37"/>
      <c r="F306" s="38"/>
      <c r="G306" s="38"/>
      <c r="H306" s="38"/>
      <c r="I306" s="21"/>
      <c r="J306" s="21"/>
      <c r="K306" s="38"/>
      <c r="L306" s="38"/>
      <c r="M306" s="21"/>
      <c r="N306" s="38"/>
      <c r="O306" s="38"/>
      <c r="P306" s="38"/>
    </row>
    <row r="307" spans="1:16">
      <c r="A307" s="16"/>
      <c r="B307" s="36"/>
      <c r="C307" s="18"/>
      <c r="D307" s="18"/>
      <c r="E307" s="37"/>
      <c r="F307" s="38"/>
      <c r="G307" s="38"/>
      <c r="H307" s="38"/>
      <c r="I307" s="21"/>
      <c r="J307" s="21"/>
      <c r="K307" s="38"/>
      <c r="L307" s="38"/>
      <c r="M307" s="21"/>
      <c r="N307" s="38"/>
      <c r="O307" s="38"/>
      <c r="P307" s="38"/>
    </row>
    <row r="308" spans="1:16">
      <c r="A308" s="16"/>
      <c r="B308" s="36"/>
      <c r="C308" s="18"/>
      <c r="D308" s="18"/>
      <c r="E308" s="37"/>
      <c r="F308" s="38"/>
      <c r="G308" s="38"/>
      <c r="H308" s="38"/>
      <c r="I308" s="21"/>
      <c r="J308" s="21"/>
      <c r="K308" s="38"/>
      <c r="L308" s="38"/>
      <c r="M308" s="21"/>
      <c r="N308" s="38"/>
      <c r="O308" s="38"/>
      <c r="P308" s="38"/>
    </row>
    <row r="309" spans="1:16">
      <c r="A309" s="16"/>
      <c r="B309" s="36"/>
      <c r="C309" s="18"/>
      <c r="D309" s="18"/>
      <c r="E309" s="37"/>
      <c r="F309" s="38"/>
      <c r="G309" s="38"/>
      <c r="H309" s="38"/>
      <c r="I309" s="21"/>
      <c r="J309" s="21"/>
      <c r="K309" s="38"/>
      <c r="L309" s="38"/>
      <c r="M309" s="21"/>
      <c r="N309" s="38"/>
      <c r="O309" s="38"/>
      <c r="P309" s="38"/>
    </row>
    <row r="310" spans="1:16">
      <c r="A310" s="16"/>
      <c r="B310" s="36"/>
      <c r="C310" s="18"/>
      <c r="D310" s="18"/>
      <c r="E310" s="37"/>
      <c r="F310" s="38"/>
      <c r="G310" s="38"/>
      <c r="H310" s="38"/>
      <c r="I310" s="21"/>
      <c r="J310" s="21"/>
      <c r="K310" s="38"/>
      <c r="L310" s="38"/>
      <c r="M310" s="21"/>
      <c r="N310" s="38"/>
      <c r="O310" s="38"/>
      <c r="P310" s="38"/>
    </row>
    <row r="311" spans="1:16">
      <c r="A311" s="16"/>
      <c r="B311" s="36"/>
      <c r="C311" s="18"/>
      <c r="D311" s="18"/>
      <c r="E311" s="37"/>
      <c r="F311" s="38"/>
      <c r="G311" s="38"/>
      <c r="H311" s="38"/>
      <c r="I311" s="21"/>
      <c r="J311" s="21"/>
      <c r="K311" s="38"/>
      <c r="L311" s="38"/>
      <c r="M311" s="21"/>
      <c r="N311" s="38"/>
      <c r="O311" s="38"/>
      <c r="P311" s="38"/>
    </row>
    <row r="312" spans="1:16">
      <c r="A312" s="16"/>
      <c r="B312" s="36"/>
      <c r="C312" s="18"/>
      <c r="D312" s="18"/>
      <c r="E312" s="37"/>
      <c r="F312" s="38"/>
      <c r="G312" s="38"/>
      <c r="H312" s="38"/>
      <c r="I312" s="21"/>
      <c r="J312" s="21"/>
      <c r="K312" s="38"/>
      <c r="L312" s="38"/>
      <c r="M312" s="21"/>
      <c r="N312" s="38"/>
      <c r="O312" s="38"/>
      <c r="P312" s="38"/>
    </row>
    <row r="313" spans="1:16">
      <c r="A313" s="16"/>
      <c r="B313" s="36"/>
      <c r="C313" s="18"/>
      <c r="D313" s="18"/>
      <c r="E313" s="37"/>
      <c r="F313" s="38"/>
      <c r="G313" s="38"/>
      <c r="H313" s="38"/>
      <c r="I313" s="21"/>
      <c r="J313" s="21"/>
      <c r="K313" s="38"/>
      <c r="L313" s="38"/>
      <c r="M313" s="21"/>
      <c r="N313" s="38"/>
      <c r="O313" s="38"/>
      <c r="P313" s="38"/>
    </row>
    <row r="314" spans="1:16">
      <c r="A314" s="16"/>
      <c r="B314" s="36"/>
      <c r="C314" s="18"/>
      <c r="D314" s="18"/>
      <c r="E314" s="37"/>
      <c r="F314" s="38"/>
      <c r="G314" s="38"/>
      <c r="H314" s="38"/>
      <c r="I314" s="21"/>
      <c r="J314" s="21"/>
      <c r="K314" s="38"/>
      <c r="L314" s="38"/>
      <c r="M314" s="21"/>
      <c r="N314" s="38"/>
      <c r="O314" s="38"/>
      <c r="P314" s="38"/>
    </row>
    <row r="315" spans="1:16">
      <c r="A315" s="16"/>
      <c r="B315" s="36"/>
      <c r="C315" s="18"/>
      <c r="D315" s="18"/>
      <c r="E315" s="37"/>
      <c r="F315" s="38"/>
      <c r="G315" s="38"/>
      <c r="H315" s="38"/>
      <c r="I315" s="21"/>
      <c r="J315" s="21"/>
      <c r="K315" s="38"/>
      <c r="L315" s="38"/>
      <c r="M315" s="21"/>
      <c r="N315" s="38"/>
      <c r="O315" s="38"/>
      <c r="P315" s="38"/>
    </row>
    <row r="316" spans="1:16">
      <c r="A316" s="16"/>
      <c r="B316" s="36"/>
      <c r="C316" s="18"/>
      <c r="D316" s="18"/>
      <c r="E316" s="37"/>
      <c r="F316" s="38"/>
      <c r="G316" s="38"/>
      <c r="H316" s="38"/>
      <c r="I316" s="21"/>
      <c r="J316" s="21"/>
      <c r="K316" s="38"/>
      <c r="L316" s="38"/>
      <c r="M316" s="21"/>
      <c r="N316" s="38"/>
      <c r="O316" s="38"/>
      <c r="P316" s="38"/>
    </row>
    <row r="317" spans="1:16">
      <c r="A317" s="16"/>
      <c r="B317" s="36"/>
      <c r="C317" s="18"/>
      <c r="D317" s="18"/>
      <c r="E317" s="37"/>
      <c r="F317" s="38"/>
      <c r="G317" s="38"/>
      <c r="H317" s="38"/>
      <c r="I317" s="21"/>
      <c r="J317" s="21"/>
      <c r="K317" s="38"/>
      <c r="L317" s="38"/>
      <c r="M317" s="21"/>
      <c r="N317" s="38"/>
      <c r="O317" s="38"/>
      <c r="P317" s="38"/>
    </row>
    <row r="318" spans="1:16">
      <c r="A318" s="16"/>
      <c r="B318" s="36"/>
      <c r="C318" s="18"/>
      <c r="D318" s="18"/>
      <c r="E318" s="37"/>
      <c r="F318" s="38"/>
      <c r="G318" s="38"/>
      <c r="H318" s="38"/>
      <c r="I318" s="21"/>
      <c r="J318" s="21"/>
      <c r="K318" s="38"/>
      <c r="L318" s="38"/>
      <c r="M318" s="21"/>
      <c r="N318" s="38"/>
      <c r="O318" s="38"/>
      <c r="P318" s="38"/>
    </row>
    <row r="319" spans="1:16">
      <c r="A319" s="16"/>
      <c r="B319" s="36"/>
      <c r="C319" s="18"/>
      <c r="D319" s="18"/>
      <c r="E319" s="37"/>
      <c r="F319" s="38"/>
      <c r="G319" s="38"/>
      <c r="H319" s="38"/>
      <c r="I319" s="21"/>
      <c r="J319" s="21"/>
      <c r="K319" s="38"/>
      <c r="L319" s="38"/>
      <c r="M319" s="21"/>
      <c r="N319" s="38"/>
      <c r="O319" s="38"/>
      <c r="P319" s="38"/>
    </row>
    <row r="320" spans="1:16">
      <c r="A320" s="16"/>
      <c r="B320" s="36"/>
      <c r="C320" s="18"/>
      <c r="D320" s="18"/>
      <c r="E320" s="37"/>
      <c r="F320" s="38"/>
      <c r="G320" s="38"/>
      <c r="H320" s="38"/>
      <c r="I320" s="21"/>
      <c r="J320" s="21"/>
      <c r="K320" s="38"/>
      <c r="L320" s="38"/>
      <c r="M320" s="21"/>
      <c r="N320" s="38"/>
      <c r="O320" s="38"/>
      <c r="P320" s="38"/>
    </row>
    <row r="321" spans="1:16">
      <c r="A321" s="16"/>
      <c r="B321" s="36"/>
      <c r="C321" s="18"/>
      <c r="D321" s="18"/>
      <c r="E321" s="37"/>
      <c r="F321" s="38"/>
      <c r="G321" s="38"/>
      <c r="H321" s="38"/>
      <c r="I321" s="21"/>
      <c r="J321" s="21"/>
      <c r="K321" s="38"/>
      <c r="L321" s="38"/>
      <c r="M321" s="21"/>
      <c r="N321" s="38"/>
      <c r="O321" s="38"/>
      <c r="P321" s="38"/>
    </row>
    <row r="322" spans="1:16">
      <c r="A322" s="16"/>
      <c r="B322" s="36"/>
      <c r="C322" s="18"/>
      <c r="D322" s="18"/>
      <c r="E322" s="37"/>
      <c r="F322" s="38"/>
      <c r="G322" s="38"/>
      <c r="H322" s="38"/>
      <c r="I322" s="21"/>
      <c r="J322" s="21"/>
      <c r="K322" s="38"/>
      <c r="L322" s="38"/>
      <c r="M322" s="21"/>
      <c r="N322" s="38"/>
      <c r="O322" s="38"/>
      <c r="P322" s="38"/>
    </row>
    <row r="323" spans="1:16">
      <c r="A323" s="16"/>
      <c r="B323" s="36"/>
      <c r="C323" s="18"/>
      <c r="D323" s="18"/>
      <c r="E323" s="37"/>
      <c r="F323" s="38"/>
      <c r="G323" s="38"/>
      <c r="H323" s="38"/>
      <c r="I323" s="21"/>
      <c r="J323" s="21"/>
      <c r="K323" s="38"/>
      <c r="L323" s="38"/>
      <c r="M323" s="21"/>
      <c r="N323" s="38"/>
      <c r="O323" s="38"/>
      <c r="P323" s="38"/>
    </row>
    <row r="324" spans="1:16">
      <c r="A324" s="16"/>
      <c r="B324" s="36"/>
      <c r="C324" s="18"/>
      <c r="D324" s="18"/>
      <c r="E324" s="37"/>
      <c r="F324" s="38"/>
      <c r="G324" s="38"/>
      <c r="H324" s="38"/>
      <c r="I324" s="21"/>
      <c r="J324" s="21"/>
      <c r="K324" s="38"/>
      <c r="L324" s="38"/>
      <c r="M324" s="21"/>
      <c r="N324" s="38"/>
      <c r="O324" s="38"/>
      <c r="P324" s="38"/>
    </row>
    <row r="325" spans="1:16">
      <c r="A325" s="16"/>
      <c r="B325" s="36"/>
      <c r="C325" s="18"/>
      <c r="D325" s="18"/>
      <c r="E325" s="37"/>
      <c r="F325" s="38"/>
      <c r="G325" s="38"/>
      <c r="H325" s="38"/>
      <c r="I325" s="21"/>
      <c r="J325" s="21"/>
      <c r="K325" s="38"/>
      <c r="L325" s="38"/>
      <c r="M325" s="21"/>
      <c r="N325" s="38"/>
      <c r="O325" s="38"/>
      <c r="P325" s="38"/>
    </row>
    <row r="326" spans="1:16">
      <c r="A326" s="16"/>
      <c r="B326" s="36"/>
      <c r="C326" s="18"/>
      <c r="D326" s="18"/>
      <c r="E326" s="37"/>
      <c r="F326" s="38"/>
      <c r="G326" s="38"/>
      <c r="H326" s="38"/>
      <c r="I326" s="21"/>
      <c r="J326" s="21"/>
      <c r="K326" s="38"/>
      <c r="L326" s="38"/>
      <c r="M326" s="21"/>
      <c r="N326" s="38"/>
      <c r="O326" s="38"/>
      <c r="P326" s="38"/>
    </row>
    <row r="327" spans="1:16">
      <c r="A327" s="16"/>
      <c r="B327" s="36"/>
      <c r="C327" s="18"/>
      <c r="D327" s="18"/>
      <c r="E327" s="37"/>
      <c r="F327" s="38"/>
      <c r="G327" s="38"/>
      <c r="H327" s="38"/>
      <c r="I327" s="21"/>
      <c r="J327" s="21"/>
      <c r="K327" s="38"/>
      <c r="L327" s="38"/>
      <c r="M327" s="21"/>
      <c r="N327" s="38"/>
      <c r="O327" s="38"/>
      <c r="P327" s="38"/>
    </row>
    <row r="328" spans="1:16">
      <c r="A328" s="16"/>
      <c r="B328" s="36"/>
      <c r="C328" s="18"/>
      <c r="D328" s="18"/>
      <c r="E328" s="37"/>
      <c r="F328" s="38"/>
      <c r="G328" s="38"/>
      <c r="H328" s="38"/>
      <c r="I328" s="21"/>
      <c r="J328" s="21"/>
      <c r="K328" s="38"/>
      <c r="L328" s="38"/>
      <c r="M328" s="21"/>
      <c r="N328" s="38"/>
      <c r="O328" s="38"/>
      <c r="P328" s="38"/>
    </row>
    <row r="329" spans="1:16">
      <c r="A329" s="16"/>
      <c r="B329" s="36"/>
      <c r="C329" s="18"/>
      <c r="D329" s="18"/>
      <c r="E329" s="37"/>
      <c r="F329" s="38"/>
      <c r="G329" s="38"/>
      <c r="H329" s="38"/>
      <c r="I329" s="21"/>
      <c r="J329" s="21"/>
      <c r="K329" s="38"/>
      <c r="L329" s="38"/>
      <c r="M329" s="21"/>
      <c r="N329" s="38"/>
      <c r="O329" s="38"/>
      <c r="P329" s="38"/>
    </row>
    <row r="330" spans="1:16">
      <c r="A330" s="16"/>
      <c r="B330" s="36"/>
      <c r="C330" s="18"/>
      <c r="D330" s="18"/>
      <c r="E330" s="37"/>
      <c r="F330" s="38"/>
      <c r="G330" s="38"/>
      <c r="H330" s="38"/>
      <c r="I330" s="21"/>
      <c r="J330" s="21"/>
      <c r="K330" s="38"/>
      <c r="L330" s="38"/>
      <c r="M330" s="21"/>
      <c r="N330" s="38"/>
      <c r="O330" s="38"/>
      <c r="P330" s="38"/>
    </row>
    <row r="331" spans="1:16">
      <c r="A331" s="16"/>
      <c r="B331" s="36"/>
      <c r="C331" s="18"/>
      <c r="D331" s="18"/>
      <c r="E331" s="37"/>
      <c r="F331" s="38"/>
      <c r="G331" s="38"/>
      <c r="H331" s="38"/>
      <c r="I331" s="21"/>
      <c r="J331" s="21"/>
      <c r="K331" s="38"/>
      <c r="L331" s="38"/>
      <c r="M331" s="21"/>
      <c r="N331" s="38"/>
      <c r="O331" s="38"/>
      <c r="P331" s="38"/>
    </row>
    <row r="332" spans="1:16">
      <c r="A332" s="16"/>
      <c r="B332" s="36"/>
      <c r="C332" s="18"/>
      <c r="D332" s="18"/>
      <c r="E332" s="37"/>
      <c r="F332" s="38"/>
      <c r="G332" s="38"/>
      <c r="H332" s="38"/>
      <c r="I332" s="21"/>
      <c r="J332" s="21"/>
      <c r="K332" s="38"/>
      <c r="L332" s="38"/>
      <c r="M332" s="21"/>
      <c r="N332" s="38"/>
      <c r="O332" s="38"/>
      <c r="P332" s="38"/>
    </row>
    <row r="333" spans="1:16">
      <c r="A333" s="16"/>
      <c r="B333" s="36"/>
      <c r="C333" s="18"/>
      <c r="D333" s="18"/>
      <c r="E333" s="37"/>
      <c r="F333" s="38"/>
      <c r="G333" s="38"/>
      <c r="H333" s="38"/>
      <c r="I333" s="21"/>
      <c r="J333" s="21"/>
      <c r="K333" s="38"/>
      <c r="L333" s="38"/>
      <c r="M333" s="21"/>
      <c r="N333" s="38"/>
      <c r="O333" s="38"/>
      <c r="P333" s="38"/>
    </row>
    <row r="334" spans="1:16">
      <c r="A334" s="16"/>
      <c r="B334" s="36"/>
      <c r="C334" s="18"/>
      <c r="D334" s="18"/>
      <c r="E334" s="37"/>
      <c r="F334" s="38"/>
      <c r="G334" s="38"/>
      <c r="H334" s="38"/>
      <c r="I334" s="21"/>
      <c r="J334" s="21"/>
      <c r="K334" s="38"/>
      <c r="L334" s="38"/>
      <c r="M334" s="21"/>
      <c r="N334" s="38"/>
      <c r="O334" s="38"/>
      <c r="P334" s="38"/>
    </row>
    <row r="335" spans="1:16">
      <c r="A335" s="16"/>
      <c r="B335" s="36"/>
      <c r="C335" s="18"/>
      <c r="D335" s="18"/>
      <c r="E335" s="37"/>
      <c r="F335" s="38"/>
      <c r="G335" s="38"/>
      <c r="H335" s="38"/>
      <c r="I335" s="21"/>
      <c r="J335" s="21"/>
      <c r="K335" s="38"/>
      <c r="L335" s="38"/>
      <c r="M335" s="21"/>
      <c r="N335" s="38"/>
      <c r="O335" s="38"/>
      <c r="P335" s="38"/>
    </row>
    <row r="336" spans="1:16">
      <c r="A336" s="16"/>
      <c r="B336" s="36"/>
      <c r="C336" s="18"/>
      <c r="D336" s="18"/>
      <c r="E336" s="37"/>
      <c r="F336" s="38"/>
      <c r="G336" s="38"/>
      <c r="H336" s="38"/>
      <c r="I336" s="21"/>
      <c r="J336" s="21"/>
      <c r="K336" s="38"/>
      <c r="L336" s="38"/>
      <c r="M336" s="21"/>
      <c r="N336" s="38"/>
      <c r="O336" s="38"/>
      <c r="P336" s="38"/>
    </row>
    <row r="337" spans="1:16">
      <c r="A337" s="16"/>
      <c r="B337" s="36"/>
      <c r="C337" s="18"/>
      <c r="D337" s="18"/>
      <c r="E337" s="37"/>
      <c r="F337" s="38"/>
      <c r="G337" s="38"/>
      <c r="H337" s="38"/>
      <c r="I337" s="21"/>
      <c r="J337" s="21"/>
      <c r="K337" s="38"/>
      <c r="L337" s="38"/>
      <c r="M337" s="21"/>
      <c r="N337" s="38"/>
      <c r="O337" s="38"/>
      <c r="P337" s="38"/>
    </row>
    <row r="338" spans="1:16">
      <c r="A338" s="16"/>
      <c r="B338" s="36"/>
      <c r="C338" s="18"/>
      <c r="D338" s="18"/>
      <c r="E338" s="37"/>
      <c r="F338" s="38"/>
      <c r="G338" s="38"/>
      <c r="H338" s="38"/>
      <c r="I338" s="21"/>
      <c r="J338" s="21"/>
      <c r="K338" s="38"/>
      <c r="L338" s="38"/>
      <c r="M338" s="21"/>
      <c r="N338" s="38"/>
      <c r="O338" s="38"/>
      <c r="P338" s="38"/>
    </row>
    <row r="339" spans="1:16">
      <c r="A339" s="16"/>
      <c r="B339" s="36"/>
      <c r="C339" s="18"/>
      <c r="D339" s="18"/>
      <c r="E339" s="37"/>
      <c r="F339" s="38"/>
      <c r="G339" s="38"/>
      <c r="H339" s="38"/>
      <c r="I339" s="21"/>
      <c r="J339" s="21"/>
      <c r="K339" s="38"/>
      <c r="L339" s="38"/>
      <c r="M339" s="21"/>
      <c r="N339" s="38"/>
      <c r="O339" s="38"/>
      <c r="P339" s="38"/>
    </row>
    <row r="340" spans="1:16">
      <c r="A340" s="16"/>
      <c r="B340" s="36"/>
      <c r="C340" s="18"/>
      <c r="D340" s="18"/>
      <c r="E340" s="37"/>
      <c r="F340" s="38"/>
      <c r="G340" s="38"/>
      <c r="H340" s="38"/>
      <c r="I340" s="21"/>
      <c r="J340" s="21"/>
      <c r="K340" s="38"/>
      <c r="L340" s="38"/>
      <c r="M340" s="21"/>
      <c r="N340" s="38"/>
      <c r="O340" s="38"/>
      <c r="P340" s="38"/>
    </row>
    <row r="341" spans="1:16">
      <c r="A341" s="16"/>
      <c r="B341" s="36"/>
      <c r="C341" s="18"/>
      <c r="D341" s="18"/>
      <c r="E341" s="37"/>
      <c r="F341" s="38"/>
      <c r="G341" s="38"/>
      <c r="H341" s="38"/>
      <c r="I341" s="21"/>
      <c r="J341" s="21"/>
      <c r="K341" s="38"/>
      <c r="L341" s="38"/>
      <c r="M341" s="21"/>
      <c r="N341" s="38"/>
      <c r="O341" s="38"/>
      <c r="P341" s="38"/>
    </row>
    <row r="342" spans="1:16">
      <c r="A342" s="16"/>
      <c r="B342" s="36"/>
      <c r="C342" s="18"/>
      <c r="D342" s="18"/>
      <c r="E342" s="37"/>
      <c r="F342" s="38"/>
      <c r="G342" s="38"/>
      <c r="H342" s="38"/>
      <c r="I342" s="21"/>
      <c r="J342" s="21"/>
      <c r="K342" s="38"/>
      <c r="L342" s="38"/>
      <c r="M342" s="21"/>
      <c r="N342" s="38"/>
      <c r="O342" s="38"/>
      <c r="P342" s="38"/>
    </row>
    <row r="343" spans="1:16">
      <c r="A343" s="16"/>
      <c r="B343" s="36"/>
      <c r="C343" s="18"/>
      <c r="D343" s="18"/>
      <c r="E343" s="37"/>
      <c r="F343" s="38"/>
      <c r="G343" s="38"/>
      <c r="H343" s="38"/>
      <c r="I343" s="21"/>
      <c r="J343" s="21"/>
      <c r="K343" s="38"/>
      <c r="L343" s="38"/>
      <c r="M343" s="21"/>
      <c r="N343" s="38"/>
      <c r="O343" s="38"/>
      <c r="P343" s="38"/>
    </row>
    <row r="344" spans="1:16">
      <c r="A344" s="16"/>
      <c r="B344" s="36"/>
      <c r="C344" s="18"/>
      <c r="D344" s="18"/>
      <c r="E344" s="37"/>
      <c r="F344" s="38"/>
      <c r="G344" s="38"/>
      <c r="H344" s="38"/>
      <c r="I344" s="21"/>
      <c r="J344" s="21"/>
      <c r="K344" s="38"/>
      <c r="L344" s="38"/>
      <c r="M344" s="21"/>
      <c r="N344" s="38"/>
      <c r="O344" s="38"/>
      <c r="P344" s="38"/>
    </row>
    <row r="345" spans="1:16">
      <c r="A345" s="16"/>
      <c r="B345" s="36"/>
      <c r="C345" s="18"/>
      <c r="D345" s="18"/>
      <c r="E345" s="37"/>
      <c r="F345" s="38"/>
      <c r="G345" s="38"/>
      <c r="H345" s="38"/>
      <c r="I345" s="21"/>
      <c r="J345" s="21"/>
      <c r="K345" s="38"/>
      <c r="L345" s="38"/>
      <c r="M345" s="21"/>
      <c r="N345" s="38"/>
      <c r="O345" s="38"/>
      <c r="P345" s="38"/>
    </row>
    <row r="346" spans="1:16">
      <c r="A346" s="16"/>
      <c r="B346" s="36"/>
      <c r="C346" s="18"/>
      <c r="D346" s="18"/>
      <c r="E346" s="37"/>
      <c r="F346" s="38"/>
      <c r="G346" s="38"/>
      <c r="H346" s="38"/>
      <c r="I346" s="21"/>
      <c r="J346" s="21"/>
      <c r="K346" s="38"/>
      <c r="L346" s="38"/>
      <c r="M346" s="21"/>
      <c r="N346" s="38"/>
      <c r="O346" s="38"/>
      <c r="P346" s="38"/>
    </row>
    <row r="347" spans="1:16">
      <c r="A347" s="16"/>
      <c r="B347" s="36"/>
      <c r="C347" s="18"/>
      <c r="D347" s="18"/>
      <c r="E347" s="37"/>
      <c r="F347" s="38"/>
      <c r="G347" s="38"/>
      <c r="H347" s="38"/>
      <c r="I347" s="21"/>
      <c r="J347" s="21"/>
      <c r="K347" s="38"/>
      <c r="L347" s="38"/>
      <c r="M347" s="21"/>
      <c r="N347" s="38"/>
      <c r="O347" s="38"/>
      <c r="P347" s="38"/>
    </row>
    <row r="348" spans="1:16">
      <c r="A348" s="16"/>
      <c r="B348" s="36"/>
      <c r="C348" s="18"/>
      <c r="D348" s="18"/>
      <c r="E348" s="37"/>
      <c r="F348" s="38"/>
      <c r="G348" s="38"/>
      <c r="H348" s="38"/>
      <c r="I348" s="21"/>
      <c r="J348" s="21"/>
      <c r="K348" s="38"/>
      <c r="L348" s="38"/>
      <c r="M348" s="21"/>
      <c r="N348" s="38"/>
      <c r="O348" s="38"/>
      <c r="P348" s="38"/>
    </row>
    <row r="349" spans="1:16">
      <c r="A349" s="16"/>
      <c r="B349" s="36"/>
      <c r="C349" s="18"/>
      <c r="D349" s="18"/>
      <c r="E349" s="37"/>
      <c r="F349" s="38"/>
      <c r="G349" s="38"/>
      <c r="H349" s="38"/>
      <c r="I349" s="21"/>
      <c r="J349" s="21"/>
      <c r="K349" s="38"/>
      <c r="L349" s="38"/>
      <c r="M349" s="21"/>
      <c r="N349" s="38"/>
      <c r="O349" s="38"/>
      <c r="P349" s="38"/>
    </row>
    <row r="350" spans="1:16">
      <c r="A350" s="16"/>
      <c r="B350" s="36"/>
      <c r="C350" s="18"/>
      <c r="D350" s="18"/>
      <c r="E350" s="37"/>
      <c r="F350" s="38"/>
      <c r="G350" s="38"/>
      <c r="H350" s="38"/>
      <c r="I350" s="21"/>
      <c r="J350" s="21"/>
      <c r="K350" s="38"/>
      <c r="L350" s="38"/>
      <c r="M350" s="21"/>
      <c r="N350" s="38"/>
      <c r="O350" s="38"/>
      <c r="P350" s="38"/>
    </row>
    <row r="351" spans="1:16">
      <c r="A351" s="16"/>
      <c r="B351" s="36"/>
      <c r="C351" s="18"/>
      <c r="D351" s="18"/>
      <c r="E351" s="37"/>
      <c r="F351" s="38"/>
      <c r="G351" s="38"/>
      <c r="H351" s="38"/>
      <c r="I351" s="21"/>
      <c r="J351" s="21"/>
      <c r="K351" s="38"/>
      <c r="L351" s="38"/>
      <c r="M351" s="21"/>
      <c r="N351" s="38"/>
      <c r="O351" s="38"/>
      <c r="P351" s="38"/>
    </row>
    <row r="352" spans="1:16">
      <c r="A352" s="16"/>
      <c r="B352" s="36"/>
      <c r="C352" s="18"/>
      <c r="D352" s="18"/>
      <c r="E352" s="37"/>
      <c r="F352" s="38"/>
      <c r="G352" s="38"/>
      <c r="H352" s="38"/>
      <c r="I352" s="21"/>
      <c r="J352" s="21"/>
      <c r="K352" s="38"/>
      <c r="L352" s="38"/>
      <c r="M352" s="21"/>
      <c r="N352" s="38"/>
      <c r="O352" s="38"/>
      <c r="P352" s="38"/>
    </row>
    <row r="353" spans="1:16">
      <c r="A353" s="16"/>
      <c r="B353" s="36"/>
      <c r="C353" s="18"/>
      <c r="D353" s="18"/>
      <c r="E353" s="37"/>
      <c r="F353" s="38"/>
      <c r="G353" s="38"/>
      <c r="H353" s="38"/>
      <c r="I353" s="21"/>
      <c r="J353" s="21"/>
      <c r="K353" s="38"/>
      <c r="L353" s="38"/>
      <c r="M353" s="21"/>
      <c r="N353" s="38"/>
      <c r="O353" s="38"/>
      <c r="P353" s="38"/>
    </row>
    <row r="354" spans="1:16">
      <c r="A354" s="16"/>
      <c r="B354" s="36"/>
      <c r="C354" s="18"/>
      <c r="D354" s="18"/>
      <c r="E354" s="37"/>
      <c r="F354" s="38"/>
      <c r="G354" s="38"/>
      <c r="H354" s="38"/>
      <c r="I354" s="21"/>
      <c r="J354" s="21"/>
      <c r="K354" s="38"/>
      <c r="L354" s="38"/>
      <c r="M354" s="21"/>
      <c r="N354" s="38"/>
      <c r="O354" s="38"/>
      <c r="P354" s="38"/>
    </row>
    <row r="355" spans="1:16">
      <c r="A355" s="16"/>
      <c r="B355" s="36"/>
      <c r="C355" s="18"/>
      <c r="D355" s="18"/>
      <c r="E355" s="37"/>
      <c r="F355" s="38"/>
      <c r="G355" s="38"/>
      <c r="H355" s="38"/>
      <c r="I355" s="21"/>
      <c r="J355" s="21"/>
      <c r="K355" s="38"/>
      <c r="L355" s="38"/>
      <c r="M355" s="21"/>
      <c r="N355" s="38"/>
      <c r="O355" s="38"/>
      <c r="P355" s="38"/>
    </row>
    <row r="356" spans="1:16">
      <c r="A356" s="16"/>
      <c r="B356" s="36"/>
      <c r="C356" s="18"/>
      <c r="D356" s="18"/>
      <c r="E356" s="37"/>
      <c r="F356" s="38"/>
      <c r="G356" s="38"/>
      <c r="H356" s="38"/>
      <c r="I356" s="21"/>
      <c r="J356" s="21"/>
      <c r="K356" s="38"/>
      <c r="L356" s="38"/>
      <c r="M356" s="21"/>
      <c r="N356" s="38"/>
      <c r="O356" s="38"/>
      <c r="P356" s="38"/>
    </row>
    <row r="357" spans="1:16">
      <c r="A357" s="16"/>
      <c r="B357" s="36"/>
      <c r="C357" s="18"/>
      <c r="D357" s="18"/>
      <c r="E357" s="37"/>
      <c r="F357" s="38"/>
      <c r="G357" s="38"/>
      <c r="H357" s="38"/>
      <c r="I357" s="21"/>
      <c r="J357" s="21"/>
      <c r="K357" s="38"/>
      <c r="L357" s="38"/>
      <c r="M357" s="21"/>
      <c r="N357" s="38"/>
      <c r="O357" s="38"/>
      <c r="P357" s="38"/>
    </row>
    <row r="358" spans="1:16">
      <c r="A358" s="16"/>
      <c r="B358" s="36"/>
      <c r="C358" s="18"/>
      <c r="D358" s="18"/>
      <c r="E358" s="37"/>
      <c r="F358" s="38"/>
      <c r="G358" s="38"/>
      <c r="H358" s="38"/>
      <c r="I358" s="21"/>
      <c r="J358" s="21"/>
      <c r="K358" s="38"/>
      <c r="L358" s="38"/>
      <c r="M358" s="21"/>
      <c r="N358" s="38"/>
      <c r="O358" s="38"/>
      <c r="P358" s="38"/>
    </row>
    <row r="359" spans="1:16">
      <c r="A359" s="16"/>
      <c r="B359" s="36"/>
      <c r="C359" s="18"/>
      <c r="D359" s="18"/>
      <c r="E359" s="37"/>
      <c r="F359" s="38"/>
      <c r="G359" s="38"/>
      <c r="H359" s="38"/>
      <c r="I359" s="21"/>
      <c r="J359" s="21"/>
      <c r="K359" s="38"/>
      <c r="L359" s="38"/>
      <c r="M359" s="21"/>
      <c r="N359" s="38"/>
      <c r="O359" s="38"/>
      <c r="P359" s="38"/>
    </row>
    <row r="360" spans="1:16">
      <c r="A360" s="16"/>
      <c r="B360" s="36"/>
      <c r="C360" s="18"/>
      <c r="D360" s="18"/>
      <c r="E360" s="37"/>
      <c r="F360" s="38"/>
      <c r="G360" s="38"/>
      <c r="H360" s="38"/>
      <c r="I360" s="21"/>
      <c r="J360" s="21"/>
      <c r="K360" s="38"/>
      <c r="L360" s="38"/>
      <c r="M360" s="21"/>
      <c r="N360" s="38"/>
      <c r="O360" s="38"/>
      <c r="P360" s="38"/>
    </row>
    <row r="361" spans="1:16">
      <c r="A361" s="16"/>
      <c r="B361" s="36"/>
      <c r="C361" s="18"/>
      <c r="D361" s="18"/>
      <c r="E361" s="37"/>
      <c r="F361" s="38"/>
      <c r="G361" s="38"/>
      <c r="H361" s="38"/>
      <c r="I361" s="21"/>
      <c r="J361" s="21"/>
      <c r="K361" s="38"/>
      <c r="L361" s="38"/>
      <c r="M361" s="21"/>
      <c r="N361" s="38"/>
      <c r="O361" s="38"/>
      <c r="P361" s="38"/>
    </row>
    <row r="362" spans="1:16">
      <c r="A362" s="16"/>
      <c r="B362" s="36"/>
      <c r="C362" s="18"/>
      <c r="D362" s="18"/>
      <c r="E362" s="37"/>
      <c r="F362" s="38"/>
      <c r="G362" s="38"/>
      <c r="H362" s="38"/>
      <c r="I362" s="21"/>
      <c r="J362" s="21"/>
      <c r="K362" s="38"/>
      <c r="L362" s="38"/>
      <c r="M362" s="21"/>
      <c r="N362" s="38"/>
      <c r="O362" s="38"/>
      <c r="P362" s="38"/>
    </row>
    <row r="363" spans="1:16">
      <c r="C363" s="9"/>
    </row>
  </sheetData>
  <mergeCells count="18">
    <mergeCell ref="A43:C43"/>
    <mergeCell ref="F9:G9"/>
    <mergeCell ref="F7:P7"/>
    <mergeCell ref="F8:H8"/>
    <mergeCell ref="J8:L8"/>
    <mergeCell ref="N8:P8"/>
    <mergeCell ref="A11:D11"/>
    <mergeCell ref="A24:C24"/>
    <mergeCell ref="A25:D25"/>
    <mergeCell ref="A41:C41"/>
    <mergeCell ref="A2:P2"/>
    <mergeCell ref="A3:B3"/>
    <mergeCell ref="C3:P3"/>
    <mergeCell ref="F6:H6"/>
    <mergeCell ref="A7:A10"/>
    <mergeCell ref="B7:B10"/>
    <mergeCell ref="C7:C10"/>
    <mergeCell ref="D7:D10"/>
  </mergeCells>
  <pageMargins left="0.25" right="0.25" top="0.75" bottom="0.75" header="0.3" footer="0.3"/>
  <pageSetup paperSize="14" scale="35" orientation="landscape" horizontalDpi="4294967294"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O28"/>
  <sheetViews>
    <sheetView showGridLines="0" tabSelected="1" workbookViewId="0">
      <selection activeCell="B17" sqref="B17:B18"/>
    </sheetView>
  </sheetViews>
  <sheetFormatPr baseColWidth="10" defaultColWidth="11" defaultRowHeight="15"/>
  <cols>
    <col min="1" max="1" width="3.85546875" customWidth="1"/>
    <col min="2" max="2" width="18.85546875" customWidth="1"/>
    <col min="3" max="3" width="27.140625" customWidth="1"/>
    <col min="4" max="4" width="17.7109375" customWidth="1"/>
    <col min="5" max="6" width="19.28515625" customWidth="1"/>
    <col min="7" max="7" width="19.42578125" customWidth="1"/>
    <col min="9" max="9" width="21.5703125" customWidth="1"/>
    <col min="10" max="10" width="23.5703125" customWidth="1"/>
  </cols>
  <sheetData>
    <row r="1" spans="2:12" ht="26.25" customHeight="1">
      <c r="B1" s="318" t="s">
        <v>190</v>
      </c>
      <c r="C1" s="319"/>
      <c r="D1" s="319"/>
      <c r="E1" s="319"/>
      <c r="F1" s="319"/>
      <c r="G1" s="320"/>
      <c r="H1" s="1"/>
      <c r="I1" s="1"/>
      <c r="J1" s="1"/>
      <c r="K1" s="1"/>
      <c r="L1" s="1"/>
    </row>
    <row r="2" spans="2:12" ht="120" customHeight="1">
      <c r="B2" s="2" t="s">
        <v>163</v>
      </c>
      <c r="C2" s="321" t="s">
        <v>200</v>
      </c>
      <c r="D2" s="321"/>
      <c r="E2" s="321"/>
      <c r="F2" s="321"/>
      <c r="G2" s="322"/>
      <c r="H2" s="3"/>
      <c r="I2" s="3"/>
      <c r="J2" s="3"/>
      <c r="K2" s="3"/>
      <c r="L2" s="3"/>
    </row>
    <row r="5" spans="2:12" ht="15" customHeight="1">
      <c r="B5" s="326" t="s">
        <v>161</v>
      </c>
      <c r="C5" s="330" t="s">
        <v>162</v>
      </c>
      <c r="D5" s="330" t="s">
        <v>183</v>
      </c>
      <c r="E5" s="330" t="s">
        <v>184</v>
      </c>
      <c r="F5" s="330" t="s">
        <v>185</v>
      </c>
      <c r="G5" s="334" t="s">
        <v>186</v>
      </c>
    </row>
    <row r="6" spans="2:12" ht="36" customHeight="1">
      <c r="B6" s="327"/>
      <c r="C6" s="331"/>
      <c r="D6" s="331"/>
      <c r="E6" s="331" t="s">
        <v>163</v>
      </c>
      <c r="F6" s="331" t="s">
        <v>163</v>
      </c>
      <c r="G6" s="335"/>
    </row>
    <row r="7" spans="2:12" ht="16.5" customHeight="1">
      <c r="B7" s="327"/>
      <c r="C7" s="4" t="s">
        <v>164</v>
      </c>
      <c r="D7" s="189">
        <f>'1. VALOR 2026 (1 MES)'!M43</f>
        <v>1075344006.02</v>
      </c>
      <c r="E7" s="189">
        <f>'1.1. VR. 2027 ENE-JUN (6 MESES)'!L43+'1.2. VR. 2027 JUL-DIC (6 MESES)'!L43</f>
        <v>13584008678.34</v>
      </c>
      <c r="F7" s="189">
        <f>'1.3.VALOR 2028 (11 MESES)'!M43</f>
        <v>12931424741.51</v>
      </c>
      <c r="G7" s="190">
        <f>+D7+E7+F7</f>
        <v>27590777425.870003</v>
      </c>
      <c r="I7" s="6"/>
      <c r="J7" s="147"/>
    </row>
    <row r="8" spans="2:12" ht="16.5">
      <c r="B8" s="327"/>
      <c r="C8" s="4" t="s">
        <v>165</v>
      </c>
      <c r="D8" s="189">
        <f>'2.1 VR. DEFINITIVOS MED. TECNO.'!H43</f>
        <v>12967400.34</v>
      </c>
      <c r="E8" s="189">
        <f>'2.1 VR. DEFINITIVOS MED. TECNO.'!L43</f>
        <v>162455557.44</v>
      </c>
      <c r="F8" s="189">
        <f>'2.1 VR. DEFINITIVOS MED. TECNO.'!P43</f>
        <v>153831874.56999999</v>
      </c>
      <c r="G8" s="190">
        <f t="shared" ref="G8" si="0">+D8+E8+F8</f>
        <v>329254832.35000002</v>
      </c>
    </row>
    <row r="9" spans="2:12" ht="16.5">
      <c r="B9" s="328"/>
      <c r="C9" s="5" t="s">
        <v>166</v>
      </c>
      <c r="D9" s="191">
        <f>+D8+D7</f>
        <v>1088311406.3599999</v>
      </c>
      <c r="E9" s="191">
        <f t="shared" ref="E9:G9" si="1">+E8+E7</f>
        <v>13746464235.780001</v>
      </c>
      <c r="F9" s="191">
        <f t="shared" si="1"/>
        <v>13085256616.08</v>
      </c>
      <c r="G9" s="191">
        <f t="shared" si="1"/>
        <v>27920032258.220001</v>
      </c>
    </row>
    <row r="10" spans="2:12" ht="15" customHeight="1">
      <c r="B10" s="329" t="s">
        <v>167</v>
      </c>
      <c r="C10" s="331" t="s">
        <v>162</v>
      </c>
      <c r="D10" s="332" t="s">
        <v>183</v>
      </c>
      <c r="E10" s="332" t="s">
        <v>184</v>
      </c>
      <c r="F10" s="332" t="s">
        <v>185</v>
      </c>
      <c r="G10" s="336" t="s">
        <v>186</v>
      </c>
    </row>
    <row r="11" spans="2:12" ht="15" customHeight="1">
      <c r="B11" s="327"/>
      <c r="C11" s="331"/>
      <c r="D11" s="333"/>
      <c r="E11" s="333" t="s">
        <v>163</v>
      </c>
      <c r="F11" s="333" t="s">
        <v>163</v>
      </c>
      <c r="G11" s="336"/>
    </row>
    <row r="12" spans="2:12" ht="16.5" customHeight="1">
      <c r="B12" s="327"/>
      <c r="C12" s="4" t="s">
        <v>168</v>
      </c>
      <c r="D12" s="189">
        <f>'1. VALOR 2026 (1 MES)'!M48</f>
        <v>40079438.560000002</v>
      </c>
      <c r="E12" s="189">
        <v>0</v>
      </c>
      <c r="F12" s="189">
        <v>0</v>
      </c>
      <c r="G12" s="190">
        <f>+D12+E12+F12</f>
        <v>40079438.560000002</v>
      </c>
    </row>
    <row r="13" spans="2:12" ht="16.5">
      <c r="B13" s="328"/>
      <c r="C13" s="5" t="s">
        <v>169</v>
      </c>
      <c r="D13" s="191">
        <f>D12</f>
        <v>40079438.560000002</v>
      </c>
      <c r="E13" s="191">
        <v>0</v>
      </c>
      <c r="F13" s="191">
        <v>0</v>
      </c>
      <c r="G13" s="192">
        <f>G12</f>
        <v>40079438.560000002</v>
      </c>
      <c r="I13" s="317"/>
    </row>
    <row r="14" spans="2:12" ht="37.5" customHeight="1">
      <c r="B14" s="323" t="s">
        <v>174</v>
      </c>
      <c r="C14" s="324"/>
      <c r="D14" s="324"/>
      <c r="E14" s="324"/>
      <c r="F14" s="325"/>
      <c r="G14" s="193">
        <f>+G13+G9</f>
        <v>27960111696.780003</v>
      </c>
      <c r="I14" s="167"/>
      <c r="J14" s="167"/>
    </row>
    <row r="17" spans="1:67" s="46" customFormat="1" ht="17.25" customHeight="1">
      <c r="B17" s="53" t="s">
        <v>275</v>
      </c>
      <c r="C17" s="172"/>
      <c r="D17" s="78"/>
      <c r="E17" s="78"/>
      <c r="F17" s="78"/>
      <c r="G17" s="78"/>
      <c r="I17" s="78"/>
      <c r="J17" s="78"/>
      <c r="K17" s="78"/>
      <c r="L17" s="78"/>
      <c r="M17" s="78"/>
      <c r="N17" s="78"/>
      <c r="O17" s="78"/>
      <c r="P17" s="78"/>
      <c r="Q17" s="78"/>
      <c r="R17" s="78"/>
      <c r="S17" s="78"/>
      <c r="T17" s="78"/>
      <c r="U17" s="78"/>
      <c r="V17" s="78"/>
      <c r="W17" s="78"/>
      <c r="X17" s="78"/>
      <c r="Y17" s="78"/>
    </row>
    <row r="18" spans="1:67" s="46" customFormat="1" ht="16.5">
      <c r="B18" s="173" t="s">
        <v>276</v>
      </c>
      <c r="C18" s="174"/>
      <c r="D18" s="78"/>
      <c r="E18" s="78"/>
      <c r="F18" s="78"/>
      <c r="G18" s="78"/>
      <c r="I18" s="78"/>
      <c r="J18" s="78"/>
      <c r="K18" s="78"/>
      <c r="L18" s="78"/>
      <c r="M18" s="78"/>
      <c r="N18" s="78"/>
      <c r="O18" s="78"/>
      <c r="P18" s="78"/>
      <c r="Q18" s="78"/>
      <c r="R18" s="78"/>
      <c r="S18" s="78"/>
      <c r="T18" s="78"/>
      <c r="U18" s="78"/>
      <c r="V18" s="78"/>
      <c r="W18" s="78"/>
      <c r="X18" s="78"/>
      <c r="Y18" s="78"/>
    </row>
    <row r="19" spans="1:67" s="175" customFormat="1" ht="16.5">
      <c r="A19" s="173"/>
      <c r="B19" s="173" t="s">
        <v>235</v>
      </c>
    </row>
    <row r="20" spans="1:67" s="46" customFormat="1" ht="16.5">
      <c r="B20" s="173" t="s">
        <v>236</v>
      </c>
      <c r="L20" s="67"/>
      <c r="M20" s="81"/>
    </row>
    <row r="21" spans="1:67" s="46" customFormat="1" ht="16.5">
      <c r="L21" s="67"/>
      <c r="M21" s="82"/>
    </row>
    <row r="22" spans="1:67" s="46" customFormat="1" ht="16.5">
      <c r="L22" s="67"/>
    </row>
    <row r="23" spans="1:67" s="46" customFormat="1" ht="16.5">
      <c r="L23" s="67"/>
    </row>
    <row r="24" spans="1:67" s="46" customFormat="1" ht="16.5">
      <c r="L24" s="67"/>
    </row>
    <row r="25" spans="1:67" s="46" customFormat="1" ht="16.5">
      <c r="L25" s="67"/>
    </row>
    <row r="26" spans="1:67" s="46" customFormat="1" ht="16.5">
      <c r="L26" s="67"/>
    </row>
    <row r="27" spans="1:67" s="46" customFormat="1" ht="16.5">
      <c r="L27" s="80"/>
    </row>
    <row r="28" spans="1:67" ht="15.75">
      <c r="A28" s="16"/>
      <c r="B28" s="36"/>
      <c r="C28" s="18"/>
      <c r="D28" s="18"/>
      <c r="E28" s="37"/>
      <c r="F28" s="38"/>
      <c r="G28" s="38"/>
      <c r="H28" s="38"/>
      <c r="I28" s="21"/>
      <c r="J28" s="21"/>
      <c r="K28" s="38"/>
      <c r="L28" s="38"/>
      <c r="M28" s="21"/>
      <c r="N28" s="38"/>
      <c r="O28" s="38"/>
      <c r="P28" s="38"/>
      <c r="Q28" s="38"/>
      <c r="R28" s="38"/>
      <c r="S28" s="38"/>
      <c r="T28" s="38"/>
      <c r="U28" s="20"/>
      <c r="V28" s="21"/>
      <c r="W28" s="38"/>
      <c r="X28" s="38"/>
      <c r="Y28" s="21"/>
      <c r="Z28" s="38"/>
      <c r="AA28" s="38"/>
      <c r="AB28" s="38"/>
      <c r="AC28" s="21"/>
      <c r="AD28" s="38"/>
      <c r="AE28" s="38"/>
      <c r="AF28" s="38"/>
      <c r="AG28" s="9"/>
      <c r="AH28" s="21"/>
      <c r="AI28" s="38"/>
      <c r="AJ28" s="38"/>
      <c r="AK28" s="21"/>
      <c r="AL28" s="38"/>
      <c r="AM28" s="38"/>
      <c r="AN28" s="38"/>
      <c r="AO28" s="9"/>
      <c r="AP28" s="9"/>
      <c r="AQ28" s="9"/>
      <c r="AR28" s="9"/>
      <c r="AS28" s="9"/>
      <c r="AT28" s="9"/>
      <c r="AU28" s="9"/>
      <c r="AV28" s="9"/>
      <c r="AW28" s="9"/>
      <c r="AX28" s="9"/>
      <c r="AY28" s="9"/>
      <c r="AZ28" s="9"/>
      <c r="BA28" s="9"/>
      <c r="BB28" s="9"/>
      <c r="BC28" s="9"/>
      <c r="BD28" s="9"/>
      <c r="BE28" s="38"/>
      <c r="BF28" s="38"/>
      <c r="BG28" s="38"/>
      <c r="BH28" s="21"/>
      <c r="BI28" s="21"/>
      <c r="BJ28" s="38"/>
      <c r="BK28" s="38"/>
      <c r="BL28" s="21"/>
      <c r="BM28" s="38"/>
      <c r="BN28" s="38"/>
      <c r="BO28" s="38"/>
    </row>
  </sheetData>
  <mergeCells count="15">
    <mergeCell ref="B1:G1"/>
    <mergeCell ref="C2:G2"/>
    <mergeCell ref="B14:F14"/>
    <mergeCell ref="B5:B9"/>
    <mergeCell ref="B10:B13"/>
    <mergeCell ref="C5:C6"/>
    <mergeCell ref="C10:C11"/>
    <mergeCell ref="D5:D6"/>
    <mergeCell ref="D10:D11"/>
    <mergeCell ref="E5:E6"/>
    <mergeCell ref="E10:E11"/>
    <mergeCell ref="F5:F6"/>
    <mergeCell ref="F10:F11"/>
    <mergeCell ref="G5:G6"/>
    <mergeCell ref="G10:G11"/>
  </mergeCells>
  <pageMargins left="0.70866141732283472" right="0.70866141732283472" top="0.74803149606299213" bottom="0.74803149606299213" header="0.31496062992125984" footer="0.31496062992125984"/>
  <pageSetup paperSize="268" scale="55" orientation="landscape" horizontalDpi="4294967293" verticalDpi="0" r:id="rId1"/>
  <colBreaks count="1" manualBreakCount="1">
    <brk id="7"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4B8FE-50A7-41DF-AABA-BE1AE55B3840}">
  <dimension ref="A1:S73"/>
  <sheetViews>
    <sheetView topLeftCell="A46" workbookViewId="0">
      <selection activeCell="E71" sqref="E71"/>
    </sheetView>
  </sheetViews>
  <sheetFormatPr baseColWidth="10" defaultRowHeight="15"/>
  <cols>
    <col min="1" max="1" width="5.140625" customWidth="1"/>
    <col min="2" max="2" width="45.42578125" customWidth="1"/>
    <col min="3" max="3" width="24.42578125" customWidth="1"/>
    <col min="5" max="5" width="6" customWidth="1"/>
    <col min="6" max="6" width="20.5703125" customWidth="1"/>
    <col min="7" max="7" width="18.7109375" customWidth="1"/>
    <col min="8" max="8" width="18.5703125" customWidth="1"/>
    <col min="9" max="9" width="5.85546875" customWidth="1"/>
    <col min="10" max="10" width="20.42578125" customWidth="1"/>
    <col min="11" max="11" width="18" customWidth="1"/>
    <col min="12" max="12" width="19.140625" customWidth="1"/>
    <col min="13" max="13" width="5" customWidth="1"/>
    <col min="14" max="14" width="22.7109375" customWidth="1"/>
    <col min="15" max="15" width="21.5703125" customWidth="1"/>
    <col min="16" max="16" width="18.5703125" customWidth="1"/>
  </cols>
  <sheetData>
    <row r="1" spans="1:16" ht="15.75" thickBot="1"/>
    <row r="2" spans="1:16" ht="18.75" thickBot="1">
      <c r="A2" s="531" t="s">
        <v>198</v>
      </c>
      <c r="B2" s="532"/>
      <c r="C2" s="532"/>
      <c r="D2" s="532"/>
      <c r="E2" s="532"/>
      <c r="F2" s="532"/>
      <c r="G2" s="532"/>
      <c r="H2" s="532"/>
      <c r="I2" s="532"/>
      <c r="J2" s="532"/>
      <c r="K2" s="532"/>
      <c r="L2" s="532"/>
      <c r="M2" s="532"/>
      <c r="N2" s="532"/>
      <c r="O2" s="532"/>
      <c r="P2" s="533"/>
    </row>
    <row r="3" spans="1:16" ht="96.75" customHeight="1" thickBot="1">
      <c r="A3" s="551" t="s">
        <v>199</v>
      </c>
      <c r="B3" s="551"/>
      <c r="C3" s="489" t="s">
        <v>200</v>
      </c>
      <c r="D3" s="490"/>
      <c r="E3" s="490"/>
      <c r="F3" s="490"/>
      <c r="G3" s="490"/>
      <c r="H3" s="490"/>
      <c r="I3" s="490"/>
      <c r="J3" s="490"/>
      <c r="K3" s="490"/>
      <c r="L3" s="490"/>
      <c r="M3" s="490"/>
      <c r="N3" s="490"/>
      <c r="O3" s="490"/>
      <c r="P3" s="491"/>
    </row>
    <row r="4" spans="1:16" ht="10.5" customHeight="1">
      <c r="A4" s="160"/>
      <c r="B4" s="162"/>
      <c r="C4" s="19"/>
      <c r="D4" s="148"/>
      <c r="E4" s="148"/>
      <c r="F4" s="148"/>
      <c r="G4" s="148"/>
      <c r="H4" s="148"/>
      <c r="I4" s="148"/>
      <c r="J4" s="148"/>
      <c r="K4" s="148"/>
      <c r="L4" s="148"/>
      <c r="M4" s="148"/>
      <c r="N4" s="148"/>
      <c r="O4" s="148"/>
      <c r="P4" s="148"/>
    </row>
    <row r="5" spans="1:16" ht="11.25" customHeight="1">
      <c r="A5" s="8"/>
      <c r="B5" s="8"/>
      <c r="C5" s="19"/>
      <c r="D5" s="148"/>
      <c r="E5" s="148"/>
      <c r="F5" s="148"/>
      <c r="G5" s="148"/>
      <c r="H5" s="148"/>
      <c r="I5" s="148"/>
      <c r="J5" s="148"/>
      <c r="K5" s="148"/>
      <c r="L5" s="148"/>
      <c r="M5" s="148"/>
      <c r="N5" s="148"/>
      <c r="O5" s="148"/>
      <c r="P5" s="148"/>
    </row>
    <row r="6" spans="1:16" ht="9" customHeight="1" thickBot="1">
      <c r="A6" s="9"/>
      <c r="B6" s="9"/>
      <c r="C6" s="9"/>
      <c r="D6" s="9"/>
      <c r="E6" s="11"/>
      <c r="F6" s="492"/>
      <c r="G6" s="492"/>
      <c r="H6" s="492"/>
      <c r="I6" s="152"/>
      <c r="J6" s="152"/>
      <c r="K6" s="24"/>
      <c r="L6" s="24"/>
      <c r="M6" s="24"/>
      <c r="N6" s="24"/>
      <c r="O6" s="24"/>
      <c r="P6" s="24"/>
    </row>
    <row r="7" spans="1:16" ht="15.75" thickBot="1">
      <c r="A7" s="552" t="s">
        <v>145</v>
      </c>
      <c r="B7" s="552" t="s">
        <v>146</v>
      </c>
      <c r="C7" s="552" t="s">
        <v>147</v>
      </c>
      <c r="D7" s="552" t="s">
        <v>148</v>
      </c>
      <c r="E7" s="249"/>
      <c r="F7" s="555" t="s">
        <v>201</v>
      </c>
      <c r="G7" s="556"/>
      <c r="H7" s="556"/>
      <c r="I7" s="556"/>
      <c r="J7" s="556"/>
      <c r="K7" s="556"/>
      <c r="L7" s="556"/>
      <c r="M7" s="556"/>
      <c r="N7" s="556"/>
      <c r="O7" s="556"/>
      <c r="P7" s="557"/>
    </row>
    <row r="8" spans="1:16" ht="15.75" thickBot="1">
      <c r="A8" s="553"/>
      <c r="B8" s="553"/>
      <c r="C8" s="553"/>
      <c r="D8" s="553"/>
      <c r="E8" s="249"/>
      <c r="F8" s="558" t="s">
        <v>202</v>
      </c>
      <c r="G8" s="559"/>
      <c r="H8" s="560"/>
      <c r="I8" s="250"/>
      <c r="J8" s="558" t="s">
        <v>203</v>
      </c>
      <c r="K8" s="559"/>
      <c r="L8" s="560"/>
      <c r="M8" s="250"/>
      <c r="N8" s="558" t="s">
        <v>204</v>
      </c>
      <c r="O8" s="559"/>
      <c r="P8" s="560"/>
    </row>
    <row r="9" spans="1:16" ht="36" customHeight="1" thickBot="1">
      <c r="A9" s="553"/>
      <c r="B9" s="553"/>
      <c r="C9" s="553"/>
      <c r="D9" s="553"/>
      <c r="E9" s="249"/>
      <c r="F9" s="561" t="s">
        <v>158</v>
      </c>
      <c r="G9" s="562"/>
      <c r="H9" s="251">
        <v>1</v>
      </c>
      <c r="I9" s="252"/>
      <c r="J9" s="253" t="s">
        <v>158</v>
      </c>
      <c r="K9" s="254">
        <v>12</v>
      </c>
      <c r="L9" s="255" t="s">
        <v>205</v>
      </c>
      <c r="M9" s="252"/>
      <c r="N9" s="253" t="s">
        <v>158</v>
      </c>
      <c r="O9" s="254">
        <v>11</v>
      </c>
      <c r="P9" s="256" t="s">
        <v>206</v>
      </c>
    </row>
    <row r="10" spans="1:16" ht="82.5" customHeight="1" thickBot="1">
      <c r="A10" s="554"/>
      <c r="B10" s="554"/>
      <c r="C10" s="554"/>
      <c r="D10" s="554"/>
      <c r="E10" s="257"/>
      <c r="F10" s="258" t="s">
        <v>159</v>
      </c>
      <c r="G10" s="258" t="s">
        <v>160</v>
      </c>
      <c r="H10" s="258" t="s">
        <v>179</v>
      </c>
      <c r="I10" s="259"/>
      <c r="J10" s="258" t="s">
        <v>159</v>
      </c>
      <c r="K10" s="258" t="s">
        <v>160</v>
      </c>
      <c r="L10" s="258" t="s">
        <v>180</v>
      </c>
      <c r="M10" s="259"/>
      <c r="N10" s="258" t="s">
        <v>159</v>
      </c>
      <c r="O10" s="258" t="s">
        <v>160</v>
      </c>
      <c r="P10" s="258" t="s">
        <v>181</v>
      </c>
    </row>
    <row r="11" spans="1:16" ht="15.75" thickBot="1">
      <c r="A11" s="563" t="s">
        <v>207</v>
      </c>
      <c r="B11" s="564"/>
      <c r="C11" s="564"/>
      <c r="D11" s="565"/>
      <c r="E11" s="249"/>
      <c r="F11" s="260"/>
      <c r="G11" s="261"/>
      <c r="H11" s="261"/>
      <c r="I11" s="262"/>
      <c r="J11" s="262"/>
      <c r="K11" s="263"/>
      <c r="L11" s="263"/>
      <c r="M11" s="263"/>
      <c r="N11" s="263"/>
      <c r="O11" s="263"/>
      <c r="P11" s="263"/>
    </row>
    <row r="12" spans="1:16" ht="47.25" customHeight="1" thickBot="1">
      <c r="A12" s="28">
        <v>1</v>
      </c>
      <c r="B12" s="264" t="s">
        <v>208</v>
      </c>
      <c r="C12" s="265" t="s">
        <v>150</v>
      </c>
      <c r="D12" s="266">
        <v>25</v>
      </c>
      <c r="E12" s="249"/>
      <c r="F12" s="267"/>
      <c r="G12" s="267"/>
      <c r="H12" s="268"/>
      <c r="I12" s="269"/>
      <c r="J12" s="270"/>
      <c r="K12" s="270"/>
      <c r="L12" s="271"/>
      <c r="M12" s="269"/>
      <c r="N12" s="270"/>
      <c r="O12" s="270"/>
      <c r="P12" s="271"/>
    </row>
    <row r="13" spans="1:16" ht="132" customHeight="1" thickBot="1">
      <c r="A13" s="28">
        <v>2</v>
      </c>
      <c r="B13" s="264" t="s">
        <v>195</v>
      </c>
      <c r="C13" s="265" t="s">
        <v>150</v>
      </c>
      <c r="D13" s="272">
        <v>339</v>
      </c>
      <c r="E13" s="249"/>
      <c r="F13" s="267"/>
      <c r="G13" s="267"/>
      <c r="H13" s="268"/>
      <c r="I13" s="269"/>
      <c r="J13" s="270"/>
      <c r="K13" s="270"/>
      <c r="L13" s="271"/>
      <c r="M13" s="269"/>
      <c r="N13" s="270"/>
      <c r="O13" s="270"/>
      <c r="P13" s="271"/>
    </row>
    <row r="14" spans="1:16" ht="96" customHeight="1" thickBot="1">
      <c r="A14" s="28">
        <v>3</v>
      </c>
      <c r="B14" s="264" t="s">
        <v>209</v>
      </c>
      <c r="C14" s="265" t="s">
        <v>150</v>
      </c>
      <c r="D14" s="272">
        <v>18</v>
      </c>
      <c r="E14" s="249"/>
      <c r="F14" s="267"/>
      <c r="G14" s="267"/>
      <c r="H14" s="268"/>
      <c r="I14" s="269"/>
      <c r="J14" s="270"/>
      <c r="K14" s="270"/>
      <c r="L14" s="271"/>
      <c r="M14" s="269"/>
      <c r="N14" s="270"/>
      <c r="O14" s="270"/>
      <c r="P14" s="271"/>
    </row>
    <row r="15" spans="1:16" ht="105.75" customHeight="1" thickBot="1">
      <c r="A15" s="28">
        <v>4</v>
      </c>
      <c r="B15" s="264" t="s">
        <v>191</v>
      </c>
      <c r="C15" s="265" t="s">
        <v>150</v>
      </c>
      <c r="D15" s="272">
        <v>26</v>
      </c>
      <c r="E15" s="249"/>
      <c r="F15" s="267"/>
      <c r="G15" s="267"/>
      <c r="H15" s="268"/>
      <c r="I15" s="269"/>
      <c r="J15" s="270"/>
      <c r="K15" s="270"/>
      <c r="L15" s="271"/>
      <c r="M15" s="269"/>
      <c r="N15" s="270"/>
      <c r="O15" s="270"/>
      <c r="P15" s="271"/>
    </row>
    <row r="16" spans="1:16" ht="147" customHeight="1" thickBot="1">
      <c r="A16" s="29">
        <v>5</v>
      </c>
      <c r="B16" s="264" t="s">
        <v>196</v>
      </c>
      <c r="C16" s="265" t="s">
        <v>150</v>
      </c>
      <c r="D16" s="266">
        <v>16</v>
      </c>
      <c r="E16" s="249"/>
      <c r="F16" s="267"/>
      <c r="G16" s="267"/>
      <c r="H16" s="268"/>
      <c r="I16" s="269"/>
      <c r="J16" s="270"/>
      <c r="K16" s="270"/>
      <c r="L16" s="271"/>
      <c r="M16" s="269"/>
      <c r="N16" s="270"/>
      <c r="O16" s="270"/>
      <c r="P16" s="271"/>
    </row>
    <row r="17" spans="1:16" ht="42.75" customHeight="1" thickBot="1">
      <c r="A17" s="28">
        <v>6</v>
      </c>
      <c r="B17" s="264" t="s">
        <v>153</v>
      </c>
      <c r="C17" s="265" t="s">
        <v>150</v>
      </c>
      <c r="D17" s="272">
        <v>16</v>
      </c>
      <c r="E17" s="249"/>
      <c r="F17" s="267"/>
      <c r="G17" s="267"/>
      <c r="H17" s="268"/>
      <c r="I17" s="269"/>
      <c r="J17" s="270"/>
      <c r="K17" s="270"/>
      <c r="L17" s="271"/>
      <c r="M17" s="269"/>
      <c r="N17" s="270"/>
      <c r="O17" s="270"/>
      <c r="P17" s="271"/>
    </row>
    <row r="18" spans="1:16" ht="204.75" thickBot="1">
      <c r="A18" s="30">
        <v>7</v>
      </c>
      <c r="B18" s="264" t="s">
        <v>155</v>
      </c>
      <c r="C18" s="265" t="s">
        <v>150</v>
      </c>
      <c r="D18" s="266">
        <v>29</v>
      </c>
      <c r="E18" s="249"/>
      <c r="F18" s="267"/>
      <c r="G18" s="267"/>
      <c r="H18" s="268"/>
      <c r="I18" s="269"/>
      <c r="J18" s="270"/>
      <c r="K18" s="270"/>
      <c r="L18" s="271"/>
      <c r="M18" s="269"/>
      <c r="N18" s="270"/>
      <c r="O18" s="270"/>
      <c r="P18" s="271"/>
    </row>
    <row r="19" spans="1:16" ht="108" customHeight="1" thickBot="1">
      <c r="A19" s="30">
        <v>8</v>
      </c>
      <c r="B19" s="264" t="s">
        <v>154</v>
      </c>
      <c r="C19" s="265" t="s">
        <v>150</v>
      </c>
      <c r="D19" s="272">
        <v>100</v>
      </c>
      <c r="E19" s="249"/>
      <c r="F19" s="267"/>
      <c r="G19" s="267"/>
      <c r="H19" s="268"/>
      <c r="I19" s="269"/>
      <c r="J19" s="270"/>
      <c r="K19" s="270"/>
      <c r="L19" s="271"/>
      <c r="M19" s="269"/>
      <c r="N19" s="270"/>
      <c r="O19" s="270"/>
      <c r="P19" s="271"/>
    </row>
    <row r="20" spans="1:16" ht="141" thickBot="1">
      <c r="A20" s="30">
        <v>9</v>
      </c>
      <c r="B20" s="264" t="s">
        <v>192</v>
      </c>
      <c r="C20" s="265" t="s">
        <v>150</v>
      </c>
      <c r="D20" s="266">
        <v>5</v>
      </c>
      <c r="E20" s="249"/>
      <c r="F20" s="267"/>
      <c r="G20" s="267"/>
      <c r="H20" s="268"/>
      <c r="I20" s="269"/>
      <c r="J20" s="270"/>
      <c r="K20" s="270"/>
      <c r="L20" s="271"/>
      <c r="M20" s="269"/>
      <c r="N20" s="270"/>
      <c r="O20" s="270"/>
      <c r="P20" s="271"/>
    </row>
    <row r="21" spans="1:16" ht="93" customHeight="1" thickBot="1">
      <c r="A21" s="30">
        <v>10</v>
      </c>
      <c r="B21" s="264" t="s">
        <v>151</v>
      </c>
      <c r="C21" s="265" t="s">
        <v>150</v>
      </c>
      <c r="D21" s="272">
        <v>22</v>
      </c>
      <c r="E21" s="249"/>
      <c r="F21" s="267"/>
      <c r="G21" s="267"/>
      <c r="H21" s="268"/>
      <c r="I21" s="269"/>
      <c r="J21" s="270"/>
      <c r="K21" s="270"/>
      <c r="L21" s="271"/>
      <c r="M21" s="269"/>
      <c r="N21" s="270"/>
      <c r="O21" s="270"/>
      <c r="P21" s="271"/>
    </row>
    <row r="22" spans="1:16" ht="39" thickBot="1">
      <c r="A22" s="30">
        <v>11</v>
      </c>
      <c r="B22" s="264" t="s">
        <v>210</v>
      </c>
      <c r="C22" s="265" t="s">
        <v>150</v>
      </c>
      <c r="D22" s="266">
        <v>14</v>
      </c>
      <c r="E22" s="249"/>
      <c r="F22" s="267"/>
      <c r="G22" s="267"/>
      <c r="H22" s="268"/>
      <c r="I22" s="269"/>
      <c r="J22" s="270"/>
      <c r="K22" s="270"/>
      <c r="L22" s="271"/>
      <c r="M22" s="269"/>
      <c r="N22" s="270"/>
      <c r="O22" s="270"/>
      <c r="P22" s="271"/>
    </row>
    <row r="23" spans="1:16" ht="93.75" customHeight="1" thickBot="1">
      <c r="A23" s="30">
        <v>12</v>
      </c>
      <c r="B23" s="264" t="s">
        <v>193</v>
      </c>
      <c r="C23" s="265" t="s">
        <v>150</v>
      </c>
      <c r="D23" s="266">
        <v>9</v>
      </c>
      <c r="E23" s="249"/>
      <c r="F23" s="267"/>
      <c r="G23" s="267"/>
      <c r="H23" s="268"/>
      <c r="I23" s="269"/>
      <c r="J23" s="270"/>
      <c r="K23" s="270"/>
      <c r="L23" s="271"/>
      <c r="M23" s="269"/>
      <c r="N23" s="270"/>
      <c r="O23" s="270"/>
      <c r="P23" s="271"/>
    </row>
    <row r="24" spans="1:16" ht="15.75" thickBot="1">
      <c r="A24" s="566" t="s">
        <v>211</v>
      </c>
      <c r="B24" s="567"/>
      <c r="C24" s="568"/>
      <c r="D24" s="272">
        <f>SUM(D12:D23)</f>
        <v>619</v>
      </c>
      <c r="E24" s="249"/>
      <c r="F24" s="273"/>
      <c r="G24" s="269"/>
      <c r="H24" s="274">
        <f>ROUND(SUM(H12:H23),2)</f>
        <v>0</v>
      </c>
      <c r="I24" s="269"/>
      <c r="J24" s="269"/>
      <c r="K24" s="275"/>
      <c r="L24" s="274">
        <f>ROUND(SUM(L12:L23),2)</f>
        <v>0</v>
      </c>
      <c r="M24" s="269"/>
      <c r="N24" s="275"/>
      <c r="O24" s="275"/>
      <c r="P24" s="274">
        <f>ROUND(SUM(P12:P23),2)</f>
        <v>0</v>
      </c>
    </row>
    <row r="25" spans="1:16" ht="15.75" thickBot="1">
      <c r="A25" s="548" t="s">
        <v>212</v>
      </c>
      <c r="B25" s="549"/>
      <c r="C25" s="549"/>
      <c r="D25" s="550"/>
      <c r="E25" s="249"/>
      <c r="F25" s="276"/>
      <c r="G25" s="277"/>
      <c r="H25" s="276"/>
      <c r="I25" s="277"/>
      <c r="J25" s="277"/>
      <c r="K25" s="277"/>
      <c r="L25" s="276"/>
      <c r="M25" s="277"/>
      <c r="N25" s="277"/>
      <c r="O25" s="277"/>
      <c r="P25" s="276"/>
    </row>
    <row r="26" spans="1:16" ht="39" thickBot="1">
      <c r="A26" s="29">
        <v>1</v>
      </c>
      <c r="B26" s="278" t="s">
        <v>149</v>
      </c>
      <c r="C26" s="279" t="s">
        <v>150</v>
      </c>
      <c r="D26" s="272">
        <v>22</v>
      </c>
      <c r="E26" s="249"/>
      <c r="F26" s="270"/>
      <c r="G26" s="270"/>
      <c r="H26" s="271"/>
      <c r="I26" s="269"/>
      <c r="J26" s="270"/>
      <c r="K26" s="270"/>
      <c r="L26" s="271"/>
      <c r="M26" s="269"/>
      <c r="N26" s="270"/>
      <c r="O26" s="270"/>
      <c r="P26" s="271"/>
    </row>
    <row r="27" spans="1:16" ht="39" thickBot="1">
      <c r="A27" s="28">
        <v>2</v>
      </c>
      <c r="B27" s="278" t="s">
        <v>208</v>
      </c>
      <c r="C27" s="279" t="s">
        <v>150</v>
      </c>
      <c r="D27" s="266">
        <v>191</v>
      </c>
      <c r="E27" s="249"/>
      <c r="F27" s="270"/>
      <c r="G27" s="270"/>
      <c r="H27" s="271"/>
      <c r="I27" s="269"/>
      <c r="J27" s="270"/>
      <c r="K27" s="270"/>
      <c r="L27" s="271"/>
      <c r="M27" s="269"/>
      <c r="N27" s="270"/>
      <c r="O27" s="270"/>
      <c r="P27" s="271"/>
    </row>
    <row r="28" spans="1:16" ht="128.25" thickBot="1">
      <c r="A28" s="28">
        <v>3</v>
      </c>
      <c r="B28" s="278" t="s">
        <v>195</v>
      </c>
      <c r="C28" s="279" t="s">
        <v>150</v>
      </c>
      <c r="D28" s="272">
        <v>85</v>
      </c>
      <c r="E28" s="249"/>
      <c r="F28" s="270"/>
      <c r="G28" s="270"/>
      <c r="H28" s="271"/>
      <c r="I28" s="269"/>
      <c r="J28" s="270"/>
      <c r="K28" s="270"/>
      <c r="L28" s="271"/>
      <c r="M28" s="269"/>
      <c r="N28" s="270"/>
      <c r="O28" s="270"/>
      <c r="P28" s="271"/>
    </row>
    <row r="29" spans="1:16" ht="102.75" thickBot="1">
      <c r="A29" s="28">
        <v>4</v>
      </c>
      <c r="B29" s="278" t="s">
        <v>209</v>
      </c>
      <c r="C29" s="279" t="s">
        <v>150</v>
      </c>
      <c r="D29" s="266">
        <v>41</v>
      </c>
      <c r="E29" s="249"/>
      <c r="F29" s="270"/>
      <c r="G29" s="270"/>
      <c r="H29" s="271"/>
      <c r="I29" s="269"/>
      <c r="J29" s="270"/>
      <c r="K29" s="270"/>
      <c r="L29" s="271"/>
      <c r="M29" s="269"/>
      <c r="N29" s="270"/>
      <c r="O29" s="270"/>
      <c r="P29" s="271"/>
    </row>
    <row r="30" spans="1:16" ht="102.75" thickBot="1">
      <c r="A30" s="28">
        <v>5</v>
      </c>
      <c r="B30" s="278" t="s">
        <v>191</v>
      </c>
      <c r="C30" s="279" t="s">
        <v>150</v>
      </c>
      <c r="D30" s="272">
        <v>19</v>
      </c>
      <c r="E30" s="249"/>
      <c r="F30" s="270"/>
      <c r="G30" s="270"/>
      <c r="H30" s="271"/>
      <c r="I30" s="269"/>
      <c r="J30" s="270"/>
      <c r="K30" s="270"/>
      <c r="L30" s="271"/>
      <c r="M30" s="269"/>
      <c r="N30" s="270"/>
      <c r="O30" s="270"/>
      <c r="P30" s="271"/>
    </row>
    <row r="31" spans="1:16" ht="141" thickBot="1">
      <c r="A31" s="28">
        <v>6</v>
      </c>
      <c r="B31" s="278" t="s">
        <v>196</v>
      </c>
      <c r="C31" s="279" t="s">
        <v>150</v>
      </c>
      <c r="D31" s="266">
        <v>7</v>
      </c>
      <c r="E31" s="249"/>
      <c r="F31" s="270"/>
      <c r="G31" s="270"/>
      <c r="H31" s="271"/>
      <c r="I31" s="269"/>
      <c r="J31" s="270"/>
      <c r="K31" s="270"/>
      <c r="L31" s="271"/>
      <c r="M31" s="269"/>
      <c r="N31" s="270"/>
      <c r="O31" s="270"/>
      <c r="P31" s="271"/>
    </row>
    <row r="32" spans="1:16" ht="39" thickBot="1">
      <c r="A32" s="28">
        <v>7</v>
      </c>
      <c r="B32" s="278" t="s">
        <v>153</v>
      </c>
      <c r="C32" s="279" t="s">
        <v>150</v>
      </c>
      <c r="D32" s="272">
        <v>18</v>
      </c>
      <c r="E32" s="249"/>
      <c r="F32" s="270"/>
      <c r="G32" s="270"/>
      <c r="H32" s="271"/>
      <c r="I32" s="269"/>
      <c r="J32" s="270"/>
      <c r="K32" s="270"/>
      <c r="L32" s="271"/>
      <c r="M32" s="269"/>
      <c r="N32" s="270"/>
      <c r="O32" s="270"/>
      <c r="P32" s="271"/>
    </row>
    <row r="33" spans="1:19" ht="204.75" thickBot="1">
      <c r="A33" s="28">
        <v>8</v>
      </c>
      <c r="B33" s="278" t="s">
        <v>155</v>
      </c>
      <c r="C33" s="279" t="s">
        <v>150</v>
      </c>
      <c r="D33" s="266">
        <v>13</v>
      </c>
      <c r="E33" s="249"/>
      <c r="F33" s="270"/>
      <c r="G33" s="270"/>
      <c r="H33" s="271"/>
      <c r="I33" s="269"/>
      <c r="J33" s="270"/>
      <c r="K33" s="270"/>
      <c r="L33" s="271"/>
      <c r="M33" s="269"/>
      <c r="N33" s="270"/>
      <c r="O33" s="270"/>
      <c r="P33" s="271"/>
    </row>
    <row r="34" spans="1:19" ht="108.75" customHeight="1" thickBot="1">
      <c r="A34" s="28">
        <v>9</v>
      </c>
      <c r="B34" s="278" t="s">
        <v>242</v>
      </c>
      <c r="C34" s="279" t="s">
        <v>150</v>
      </c>
      <c r="D34" s="272">
        <v>11</v>
      </c>
      <c r="E34" s="249"/>
      <c r="F34" s="270"/>
      <c r="G34" s="270"/>
      <c r="H34" s="271"/>
      <c r="I34" s="269"/>
      <c r="J34" s="270"/>
      <c r="K34" s="270"/>
      <c r="L34" s="271"/>
      <c r="M34" s="269"/>
      <c r="N34" s="270"/>
      <c r="O34" s="270"/>
      <c r="P34" s="271"/>
    </row>
    <row r="35" spans="1:19" ht="153.75" thickBot="1">
      <c r="A35" s="28">
        <v>10</v>
      </c>
      <c r="B35" s="278" t="s">
        <v>194</v>
      </c>
      <c r="C35" s="279" t="s">
        <v>150</v>
      </c>
      <c r="D35" s="266">
        <v>20</v>
      </c>
      <c r="E35" s="249"/>
      <c r="F35" s="270"/>
      <c r="G35" s="270"/>
      <c r="H35" s="271"/>
      <c r="I35" s="269"/>
      <c r="J35" s="270"/>
      <c r="K35" s="270"/>
      <c r="L35" s="271"/>
      <c r="M35" s="269"/>
      <c r="N35" s="270"/>
      <c r="O35" s="270"/>
      <c r="P35" s="271"/>
    </row>
    <row r="36" spans="1:19" ht="141" thickBot="1">
      <c r="A36" s="28">
        <v>11</v>
      </c>
      <c r="B36" s="278" t="s">
        <v>192</v>
      </c>
      <c r="C36" s="279" t="s">
        <v>150</v>
      </c>
      <c r="D36" s="272">
        <v>13</v>
      </c>
      <c r="E36" s="249"/>
      <c r="F36" s="270"/>
      <c r="G36" s="270"/>
      <c r="H36" s="271"/>
      <c r="I36" s="269"/>
      <c r="J36" s="270"/>
      <c r="K36" s="270"/>
      <c r="L36" s="271"/>
      <c r="M36" s="269"/>
      <c r="N36" s="270"/>
      <c r="O36" s="270"/>
      <c r="P36" s="271"/>
    </row>
    <row r="37" spans="1:19" ht="90" thickBot="1">
      <c r="A37" s="28">
        <v>12</v>
      </c>
      <c r="B37" s="278" t="s">
        <v>151</v>
      </c>
      <c r="C37" s="279" t="s">
        <v>150</v>
      </c>
      <c r="D37" s="266">
        <v>13</v>
      </c>
      <c r="E37" s="249"/>
      <c r="F37" s="270"/>
      <c r="G37" s="270"/>
      <c r="H37" s="271"/>
      <c r="I37" s="269"/>
      <c r="J37" s="270"/>
      <c r="K37" s="270"/>
      <c r="L37" s="271"/>
      <c r="M37" s="269"/>
      <c r="N37" s="270"/>
      <c r="O37" s="270"/>
      <c r="P37" s="271"/>
    </row>
    <row r="38" spans="1:19" ht="39" thickBot="1">
      <c r="A38" s="28">
        <v>13</v>
      </c>
      <c r="B38" s="278" t="s">
        <v>152</v>
      </c>
      <c r="C38" s="279" t="s">
        <v>150</v>
      </c>
      <c r="D38" s="272">
        <v>80</v>
      </c>
      <c r="E38" s="249"/>
      <c r="F38" s="270"/>
      <c r="G38" s="270"/>
      <c r="H38" s="271"/>
      <c r="I38" s="269"/>
      <c r="J38" s="270"/>
      <c r="K38" s="270"/>
      <c r="L38" s="271"/>
      <c r="M38" s="269"/>
      <c r="N38" s="270"/>
      <c r="O38" s="270"/>
      <c r="P38" s="271"/>
    </row>
    <row r="39" spans="1:19" ht="90" thickBot="1">
      <c r="A39" s="28">
        <v>14</v>
      </c>
      <c r="B39" s="278" t="s">
        <v>213</v>
      </c>
      <c r="C39" s="265" t="s">
        <v>150</v>
      </c>
      <c r="D39" s="266">
        <v>6</v>
      </c>
      <c r="E39" s="249"/>
      <c r="F39" s="270"/>
      <c r="G39" s="270"/>
      <c r="H39" s="271"/>
      <c r="I39" s="269"/>
      <c r="J39" s="270"/>
      <c r="K39" s="270"/>
      <c r="L39" s="271"/>
      <c r="M39" s="269"/>
      <c r="N39" s="270"/>
      <c r="O39" s="270"/>
      <c r="P39" s="271"/>
    </row>
    <row r="40" spans="1:19" ht="90" thickBot="1">
      <c r="A40" s="28">
        <v>15</v>
      </c>
      <c r="B40" s="278" t="s">
        <v>214</v>
      </c>
      <c r="C40" s="265" t="s">
        <v>150</v>
      </c>
      <c r="D40" s="266">
        <v>2</v>
      </c>
      <c r="E40" s="249"/>
      <c r="F40" s="270"/>
      <c r="G40" s="270"/>
      <c r="H40" s="271"/>
      <c r="I40" s="269"/>
      <c r="J40" s="270"/>
      <c r="K40" s="270"/>
      <c r="L40" s="271"/>
      <c r="M40" s="269"/>
      <c r="N40" s="270"/>
      <c r="O40" s="270"/>
      <c r="P40" s="271"/>
    </row>
    <row r="41" spans="1:19" ht="15.75" thickBot="1">
      <c r="A41" s="528" t="s">
        <v>215</v>
      </c>
      <c r="B41" s="529"/>
      <c r="C41" s="530"/>
      <c r="D41" s="280">
        <f>SUM(D26:D40)</f>
        <v>541</v>
      </c>
      <c r="E41" s="249"/>
      <c r="F41" s="275"/>
      <c r="G41" s="275"/>
      <c r="H41" s="274">
        <f>ROUND(SUM(H26:H40),2)</f>
        <v>0</v>
      </c>
      <c r="I41" s="269"/>
      <c r="J41" s="269"/>
      <c r="K41" s="275"/>
      <c r="L41" s="274">
        <f>ROUND(SUM(L26:L40),2)</f>
        <v>0</v>
      </c>
      <c r="M41" s="269"/>
      <c r="N41" s="275"/>
      <c r="O41" s="275"/>
      <c r="P41" s="274">
        <f>ROUND(SUM(P26:P40),2)</f>
        <v>0</v>
      </c>
    </row>
    <row r="42" spans="1:19" ht="18.75" thickBot="1">
      <c r="A42" s="26"/>
      <c r="B42" s="149"/>
      <c r="C42" s="149"/>
      <c r="D42" s="26"/>
      <c r="E42" s="11"/>
      <c r="F42" s="25"/>
      <c r="G42" s="25"/>
      <c r="H42" s="184"/>
      <c r="I42" s="31"/>
      <c r="J42" s="31"/>
      <c r="K42" s="25"/>
      <c r="L42" s="184"/>
      <c r="M42" s="31"/>
      <c r="N42" s="25"/>
      <c r="O42" s="25"/>
      <c r="P42" s="184"/>
    </row>
    <row r="43" spans="1:19" ht="18.75" thickBot="1">
      <c r="A43" s="531" t="s">
        <v>156</v>
      </c>
      <c r="B43" s="532"/>
      <c r="C43" s="533"/>
      <c r="D43" s="15">
        <f>D24+D41</f>
        <v>1160</v>
      </c>
      <c r="E43" s="32"/>
      <c r="F43" s="25"/>
      <c r="G43" s="25"/>
      <c r="H43" s="238">
        <f>ROUND(H24+H41,2)</f>
        <v>0</v>
      </c>
      <c r="I43" s="157"/>
      <c r="J43" s="157"/>
      <c r="K43" s="25"/>
      <c r="L43" s="238">
        <f>ROUND(L24+L41,2)</f>
        <v>0</v>
      </c>
      <c r="M43" s="31"/>
      <c r="N43" s="25"/>
      <c r="O43" s="25"/>
      <c r="P43" s="238">
        <f>ROUND(P24+P41,2)</f>
        <v>0</v>
      </c>
    </row>
    <row r="44" spans="1:19" ht="15.75">
      <c r="A44" s="16"/>
      <c r="B44" s="33"/>
      <c r="C44" s="17"/>
      <c r="D44" s="17"/>
      <c r="E44" s="34"/>
      <c r="F44" s="35"/>
      <c r="G44" s="35"/>
      <c r="H44" s="35"/>
      <c r="I44" s="158"/>
      <c r="J44" s="158"/>
      <c r="K44" s="35"/>
      <c r="L44" s="35"/>
      <c r="M44" s="158"/>
      <c r="N44" s="35"/>
      <c r="O44" s="35"/>
      <c r="P44" s="35"/>
    </row>
    <row r="45" spans="1:19" ht="15.75">
      <c r="A45" s="16"/>
      <c r="B45" s="36"/>
      <c r="C45" s="18"/>
      <c r="D45" s="18"/>
      <c r="E45" s="37"/>
      <c r="F45" s="38"/>
      <c r="G45" s="38"/>
      <c r="H45" s="38"/>
      <c r="I45" s="21"/>
      <c r="J45" s="21"/>
      <c r="K45" s="38"/>
      <c r="L45" s="38"/>
      <c r="M45" s="21"/>
      <c r="N45" s="38"/>
      <c r="O45" s="38"/>
      <c r="P45" s="38"/>
    </row>
    <row r="46" spans="1:19" ht="15.75">
      <c r="A46" s="239"/>
      <c r="B46" s="534" t="s">
        <v>216</v>
      </c>
      <c r="C46" s="535"/>
      <c r="D46" s="535"/>
      <c r="E46" s="535"/>
      <c r="F46" s="535"/>
      <c r="G46" s="535"/>
      <c r="H46" s="535"/>
      <c r="I46" s="535"/>
      <c r="J46" s="536"/>
      <c r="K46" s="239"/>
      <c r="L46" s="239"/>
      <c r="M46" s="239"/>
      <c r="N46" s="239"/>
      <c r="O46" s="239"/>
      <c r="P46" s="239"/>
      <c r="Q46" s="239"/>
      <c r="R46" s="239"/>
      <c r="S46" s="239"/>
    </row>
    <row r="47" spans="1:19" ht="15.75">
      <c r="A47" s="240"/>
      <c r="B47" s="537" t="s">
        <v>217</v>
      </c>
      <c r="C47" s="538"/>
      <c r="D47" s="538"/>
      <c r="E47" s="538"/>
      <c r="F47" s="538"/>
      <c r="G47" s="538"/>
      <c r="H47" s="538"/>
      <c r="I47" s="538"/>
      <c r="J47" s="539"/>
      <c r="K47" s="240"/>
      <c r="L47" s="240"/>
      <c r="M47" s="240"/>
      <c r="N47" s="240"/>
      <c r="O47" s="240"/>
      <c r="P47" s="240"/>
      <c r="Q47" s="240"/>
      <c r="R47" s="240"/>
      <c r="S47" s="240"/>
    </row>
    <row r="48" spans="1:19" ht="15.75">
      <c r="A48" s="241"/>
      <c r="B48" s="540" t="s">
        <v>218</v>
      </c>
      <c r="C48" s="541"/>
      <c r="D48" s="541"/>
      <c r="E48" s="541"/>
      <c r="F48" s="541"/>
      <c r="G48" s="541"/>
      <c r="H48" s="541"/>
      <c r="I48" s="541"/>
      <c r="J48" s="542"/>
      <c r="K48" s="241"/>
      <c r="L48" s="241"/>
      <c r="M48" s="241"/>
      <c r="N48" s="241"/>
      <c r="O48" s="241"/>
      <c r="P48" s="241"/>
      <c r="Q48" s="241"/>
      <c r="R48" s="241"/>
      <c r="S48" s="241"/>
    </row>
    <row r="49" spans="1:19" ht="16.5">
      <c r="A49" s="241"/>
      <c r="B49" s="242"/>
      <c r="C49" s="243"/>
      <c r="D49" s="243"/>
      <c r="E49" s="243"/>
      <c r="F49" s="243"/>
      <c r="G49" s="243"/>
      <c r="H49" s="243"/>
      <c r="I49" s="243"/>
      <c r="J49" s="243"/>
      <c r="K49" s="241"/>
      <c r="L49" s="241"/>
      <c r="M49" s="241"/>
      <c r="N49" s="241"/>
      <c r="O49" s="241"/>
      <c r="P49" s="241"/>
      <c r="Q49" s="241"/>
      <c r="R49" s="241"/>
      <c r="S49" s="241"/>
    </row>
    <row r="50" spans="1:19" ht="15.75">
      <c r="A50" s="244"/>
      <c r="B50" s="543" t="s">
        <v>219</v>
      </c>
      <c r="C50" s="543"/>
      <c r="D50" s="543"/>
      <c r="E50" s="543"/>
      <c r="F50" s="543"/>
      <c r="G50" s="543"/>
      <c r="H50" s="543"/>
      <c r="I50" s="543"/>
      <c r="J50" s="543"/>
      <c r="K50" s="244"/>
      <c r="L50" s="244"/>
      <c r="M50" s="244"/>
      <c r="N50" s="244"/>
      <c r="O50" s="244"/>
      <c r="P50" s="244"/>
      <c r="Q50" s="244"/>
      <c r="R50" s="244"/>
      <c r="S50" s="244"/>
    </row>
    <row r="51" spans="1:19" ht="15.75">
      <c r="A51" s="244"/>
      <c r="B51" s="543" t="s">
        <v>220</v>
      </c>
      <c r="C51" s="543"/>
      <c r="D51" s="245"/>
      <c r="E51" s="544"/>
      <c r="F51" s="544"/>
      <c r="G51" s="544"/>
      <c r="H51" s="544"/>
      <c r="I51" s="544"/>
      <c r="J51" s="544"/>
      <c r="K51" s="244"/>
      <c r="L51" s="244"/>
      <c r="M51" s="244"/>
      <c r="N51" s="244"/>
      <c r="O51" s="244"/>
      <c r="P51" s="244"/>
      <c r="Q51" s="244"/>
      <c r="R51" s="244"/>
      <c r="S51" s="244"/>
    </row>
    <row r="52" spans="1:19" ht="15.75">
      <c r="A52" s="244"/>
      <c r="B52" s="545" t="s">
        <v>221</v>
      </c>
      <c r="C52" s="545"/>
      <c r="D52" s="545"/>
      <c r="E52" s="545"/>
      <c r="F52" s="545"/>
      <c r="G52" s="545"/>
      <c r="H52" s="545"/>
      <c r="I52" s="545"/>
      <c r="J52" s="545"/>
      <c r="K52" s="244"/>
      <c r="L52" s="244"/>
      <c r="M52" s="244"/>
      <c r="N52" s="244"/>
      <c r="O52" s="244"/>
      <c r="P52" s="244"/>
      <c r="Q52" s="244"/>
      <c r="R52" s="244"/>
      <c r="S52" s="244"/>
    </row>
    <row r="53" spans="1:19" ht="15.75">
      <c r="A53" s="244"/>
      <c r="B53" s="546" t="s">
        <v>222</v>
      </c>
      <c r="C53" s="546"/>
      <c r="D53" s="246"/>
      <c r="E53" s="547"/>
      <c r="F53" s="547"/>
      <c r="G53" s="547"/>
      <c r="H53" s="547"/>
      <c r="I53" s="547"/>
      <c r="J53" s="547"/>
      <c r="K53" s="244"/>
      <c r="L53" s="244"/>
      <c r="M53" s="244"/>
      <c r="N53" s="244"/>
      <c r="O53" s="244"/>
      <c r="P53" s="244"/>
      <c r="Q53" s="244"/>
      <c r="R53" s="244"/>
      <c r="S53" s="244"/>
    </row>
    <row r="54" spans="1:19" ht="15.75">
      <c r="A54" s="244"/>
      <c r="B54" s="527" t="s">
        <v>223</v>
      </c>
      <c r="C54" s="527"/>
      <c r="D54" s="527"/>
      <c r="E54" s="527"/>
      <c r="F54" s="527"/>
      <c r="G54" s="527"/>
      <c r="H54" s="527"/>
      <c r="I54" s="527"/>
      <c r="J54" s="527"/>
      <c r="K54" s="244"/>
      <c r="L54" s="244"/>
      <c r="M54" s="244"/>
      <c r="N54" s="244"/>
      <c r="O54" s="244"/>
      <c r="P54" s="244"/>
      <c r="Q54" s="244"/>
      <c r="R54" s="244"/>
      <c r="S54" s="244"/>
    </row>
    <row r="55" spans="1:19">
      <c r="A55" s="241"/>
      <c r="B55" s="247"/>
      <c r="C55" s="247"/>
      <c r="D55" s="247"/>
      <c r="E55" s="247"/>
      <c r="F55" s="247"/>
      <c r="G55" s="247"/>
      <c r="H55" s="241"/>
      <c r="I55" s="241"/>
      <c r="J55" s="241"/>
      <c r="K55" s="241"/>
      <c r="L55" s="241"/>
      <c r="M55" s="241"/>
      <c r="N55" s="241"/>
      <c r="O55" s="241"/>
      <c r="P55" s="241"/>
      <c r="Q55" s="241"/>
      <c r="R55" s="241"/>
      <c r="S55" s="241"/>
    </row>
    <row r="56" spans="1:19" ht="16.5">
      <c r="A56" s="241"/>
      <c r="B56" s="520" t="s">
        <v>224</v>
      </c>
      <c r="C56" s="520"/>
      <c r="D56" s="520"/>
      <c r="E56" s="524"/>
      <c r="F56" s="525"/>
      <c r="G56" s="525"/>
      <c r="H56" s="525"/>
      <c r="I56" s="525"/>
      <c r="J56" s="526"/>
      <c r="K56" s="241"/>
      <c r="L56" s="241"/>
      <c r="M56" s="241"/>
      <c r="N56" s="241"/>
      <c r="O56" s="241"/>
      <c r="P56" s="241"/>
      <c r="Q56" s="241"/>
      <c r="R56" s="241"/>
      <c r="S56" s="241"/>
    </row>
    <row r="57" spans="1:19" ht="16.5">
      <c r="A57" s="241"/>
      <c r="B57" s="520" t="s">
        <v>225</v>
      </c>
      <c r="C57" s="520"/>
      <c r="D57" s="520"/>
      <c r="E57" s="524"/>
      <c r="F57" s="525"/>
      <c r="G57" s="525"/>
      <c r="H57" s="525"/>
      <c r="I57" s="525"/>
      <c r="J57" s="526"/>
      <c r="K57" s="241"/>
      <c r="L57" s="241"/>
      <c r="M57" s="241"/>
      <c r="N57" s="241"/>
      <c r="O57" s="241"/>
      <c r="P57" s="241"/>
      <c r="Q57" s="241"/>
      <c r="R57" s="241"/>
      <c r="S57" s="241"/>
    </row>
    <row r="58" spans="1:19" ht="16.5">
      <c r="A58" s="241"/>
      <c r="B58" s="520" t="s">
        <v>226</v>
      </c>
      <c r="C58" s="520"/>
      <c r="D58" s="520"/>
      <c r="E58" s="524"/>
      <c r="F58" s="525"/>
      <c r="G58" s="525"/>
      <c r="H58" s="525"/>
      <c r="I58" s="525"/>
      <c r="J58" s="526"/>
      <c r="K58" s="241"/>
      <c r="L58" s="241"/>
      <c r="M58" s="241"/>
      <c r="N58" s="241"/>
      <c r="O58" s="241"/>
      <c r="P58" s="241"/>
      <c r="Q58" s="241"/>
      <c r="R58" s="241"/>
      <c r="S58" s="241"/>
    </row>
    <row r="59" spans="1:19" ht="16.5">
      <c r="A59" s="241"/>
      <c r="B59" s="520" t="s">
        <v>227</v>
      </c>
      <c r="C59" s="520"/>
      <c r="D59" s="520"/>
      <c r="E59" s="524"/>
      <c r="F59" s="525"/>
      <c r="G59" s="525"/>
      <c r="H59" s="525"/>
      <c r="I59" s="525"/>
      <c r="J59" s="526"/>
      <c r="K59" s="241"/>
      <c r="L59" s="241"/>
      <c r="M59" s="241"/>
      <c r="N59" s="241"/>
      <c r="O59" s="241"/>
      <c r="P59" s="241"/>
      <c r="Q59" s="241"/>
      <c r="R59" s="241"/>
      <c r="S59" s="241"/>
    </row>
    <row r="60" spans="1:19" ht="16.5">
      <c r="A60" s="241"/>
      <c r="B60" s="520" t="s">
        <v>228</v>
      </c>
      <c r="C60" s="520"/>
      <c r="D60" s="520"/>
      <c r="E60" s="524"/>
      <c r="F60" s="525"/>
      <c r="G60" s="525"/>
      <c r="H60" s="525"/>
      <c r="I60" s="525"/>
      <c r="J60" s="526"/>
      <c r="K60" s="241"/>
      <c r="L60" s="241"/>
      <c r="M60" s="241"/>
      <c r="N60" s="241"/>
      <c r="O60" s="241"/>
      <c r="P60" s="241"/>
      <c r="Q60" s="241"/>
      <c r="R60" s="241"/>
      <c r="S60" s="241"/>
    </row>
    <row r="61" spans="1:19" ht="16.5">
      <c r="A61" s="241"/>
      <c r="B61" s="520" t="s">
        <v>229</v>
      </c>
      <c r="C61" s="520"/>
      <c r="D61" s="520"/>
      <c r="E61" s="524"/>
      <c r="F61" s="525"/>
      <c r="G61" s="525"/>
      <c r="H61" s="525"/>
      <c r="I61" s="525"/>
      <c r="J61" s="526"/>
      <c r="K61" s="241"/>
      <c r="L61" s="241"/>
      <c r="M61" s="241"/>
      <c r="N61" s="241"/>
      <c r="O61" s="241"/>
      <c r="P61" s="241"/>
      <c r="Q61" s="241"/>
      <c r="R61" s="241"/>
      <c r="S61" s="241"/>
    </row>
    <row r="62" spans="1:19" ht="16.5">
      <c r="A62" s="241"/>
      <c r="B62" s="520" t="s">
        <v>230</v>
      </c>
      <c r="C62" s="520"/>
      <c r="D62" s="520"/>
      <c r="E62" s="521" t="s">
        <v>231</v>
      </c>
      <c r="F62" s="521"/>
      <c r="G62" s="521"/>
      <c r="H62" s="521"/>
      <c r="I62" s="521"/>
      <c r="J62" s="521"/>
      <c r="K62" s="241"/>
      <c r="L62" s="241"/>
      <c r="M62" s="241"/>
      <c r="N62" s="241"/>
      <c r="O62" s="241"/>
      <c r="P62" s="241"/>
      <c r="Q62" s="241"/>
      <c r="R62" s="241"/>
      <c r="S62" s="241"/>
    </row>
    <row r="63" spans="1:19" ht="16.5">
      <c r="A63" s="241"/>
      <c r="B63" s="520" t="s">
        <v>232</v>
      </c>
      <c r="C63" s="520"/>
      <c r="D63" s="520"/>
      <c r="E63" s="521" t="s">
        <v>231</v>
      </c>
      <c r="F63" s="521"/>
      <c r="G63" s="521"/>
      <c r="H63" s="521"/>
      <c r="I63" s="521"/>
      <c r="J63" s="521"/>
      <c r="K63" s="241"/>
      <c r="L63" s="241"/>
      <c r="M63" s="241"/>
      <c r="N63" s="241"/>
      <c r="O63" s="241"/>
      <c r="P63" s="241"/>
      <c r="Q63" s="241"/>
      <c r="R63" s="241"/>
      <c r="S63" s="241"/>
    </row>
    <row r="64" spans="1:19">
      <c r="A64" s="241"/>
      <c r="B64" s="522" t="s">
        <v>233</v>
      </c>
      <c r="C64" s="522"/>
      <c r="D64" s="522"/>
      <c r="E64" s="523"/>
      <c r="F64" s="523"/>
      <c r="G64" s="523"/>
      <c r="H64" s="523"/>
      <c r="I64" s="523"/>
      <c r="J64" s="523"/>
      <c r="K64" s="241"/>
      <c r="L64" s="241"/>
      <c r="M64" s="241"/>
      <c r="N64" s="241"/>
      <c r="O64" s="241"/>
      <c r="P64" s="241"/>
      <c r="Q64" s="241"/>
      <c r="R64" s="241"/>
      <c r="S64" s="241"/>
    </row>
    <row r="65" spans="1:19">
      <c r="A65" s="241"/>
      <c r="B65" s="522"/>
      <c r="C65" s="522"/>
      <c r="D65" s="522"/>
      <c r="E65" s="523"/>
      <c r="F65" s="523"/>
      <c r="G65" s="523"/>
      <c r="H65" s="523"/>
      <c r="I65" s="523"/>
      <c r="J65" s="523"/>
      <c r="K65" s="241"/>
      <c r="L65" s="241"/>
      <c r="M65" s="241"/>
      <c r="N65" s="241"/>
      <c r="O65" s="241"/>
      <c r="P65" s="241"/>
      <c r="Q65" s="241"/>
      <c r="R65" s="241"/>
      <c r="S65" s="241"/>
    </row>
    <row r="66" spans="1:19">
      <c r="A66" s="241"/>
      <c r="B66" s="522"/>
      <c r="C66" s="522"/>
      <c r="D66" s="522"/>
      <c r="E66" s="523"/>
      <c r="F66" s="523"/>
      <c r="G66" s="523"/>
      <c r="H66" s="523"/>
      <c r="I66" s="523"/>
      <c r="J66" s="523"/>
      <c r="K66" s="241"/>
      <c r="L66" s="241"/>
      <c r="M66" s="241"/>
      <c r="N66" s="241"/>
      <c r="O66" s="241"/>
      <c r="P66" s="241"/>
      <c r="Q66" s="241"/>
      <c r="R66" s="241"/>
      <c r="S66" s="241"/>
    </row>
    <row r="67" spans="1:19">
      <c r="A67" s="241"/>
      <c r="B67" s="522"/>
      <c r="C67" s="522"/>
      <c r="D67" s="522"/>
      <c r="E67" s="523"/>
      <c r="F67" s="523"/>
      <c r="G67" s="523"/>
      <c r="H67" s="523"/>
      <c r="I67" s="523"/>
      <c r="J67" s="523"/>
      <c r="K67" s="241"/>
      <c r="L67" s="241"/>
      <c r="M67" s="241"/>
      <c r="N67" s="241"/>
      <c r="O67" s="241"/>
      <c r="P67" s="241"/>
      <c r="Q67" s="241"/>
      <c r="R67" s="241"/>
      <c r="S67" s="241"/>
    </row>
    <row r="68" spans="1:19" ht="15.75">
      <c r="A68" s="16"/>
      <c r="B68" s="36"/>
      <c r="C68" s="18"/>
      <c r="D68" s="18"/>
      <c r="E68" s="37"/>
      <c r="F68" s="38"/>
      <c r="G68" s="38"/>
      <c r="H68" s="38"/>
      <c r="I68" s="21"/>
      <c r="J68" s="21"/>
      <c r="K68" s="38"/>
      <c r="L68" s="38"/>
      <c r="M68" s="21"/>
      <c r="N68" s="38"/>
      <c r="O68" s="38"/>
      <c r="P68" s="38"/>
    </row>
    <row r="70" spans="1:19" ht="16.5">
      <c r="B70" s="53" t="s">
        <v>275</v>
      </c>
    </row>
    <row r="71" spans="1:19" ht="16.5">
      <c r="B71" s="173" t="s">
        <v>276</v>
      </c>
    </row>
    <row r="72" spans="1:19" ht="16.5">
      <c r="B72" s="173" t="s">
        <v>235</v>
      </c>
    </row>
    <row r="73" spans="1:19" ht="16.5">
      <c r="B73" s="173" t="s">
        <v>236</v>
      </c>
    </row>
  </sheetData>
  <mergeCells count="46">
    <mergeCell ref="A25:D25"/>
    <mergeCell ref="A2:P2"/>
    <mergeCell ref="A3:B3"/>
    <mergeCell ref="C3:P3"/>
    <mergeCell ref="F6:H6"/>
    <mergeCell ref="A7:A10"/>
    <mergeCell ref="B7:B10"/>
    <mergeCell ref="C7:C10"/>
    <mergeCell ref="D7:D10"/>
    <mergeCell ref="F7:P7"/>
    <mergeCell ref="F8:H8"/>
    <mergeCell ref="J8:L8"/>
    <mergeCell ref="N8:P8"/>
    <mergeCell ref="F9:G9"/>
    <mergeCell ref="A11:D11"/>
    <mergeCell ref="A24:C24"/>
    <mergeCell ref="B54:J54"/>
    <mergeCell ref="A41:C41"/>
    <mergeCell ref="A43:C43"/>
    <mergeCell ref="B46:J46"/>
    <mergeCell ref="B47:J47"/>
    <mergeCell ref="B48:J48"/>
    <mergeCell ref="B50:J50"/>
    <mergeCell ref="B51:C51"/>
    <mergeCell ref="E51:J51"/>
    <mergeCell ref="B52:J52"/>
    <mergeCell ref="B53:C53"/>
    <mergeCell ref="E53:J53"/>
    <mergeCell ref="B56:D56"/>
    <mergeCell ref="E56:J56"/>
    <mergeCell ref="B57:D57"/>
    <mergeCell ref="E57:J57"/>
    <mergeCell ref="B58:D58"/>
    <mergeCell ref="E58:J58"/>
    <mergeCell ref="B59:D59"/>
    <mergeCell ref="E59:J59"/>
    <mergeCell ref="B60:D60"/>
    <mergeCell ref="E60:J60"/>
    <mergeCell ref="B61:D61"/>
    <mergeCell ref="E61:J61"/>
    <mergeCell ref="B62:D62"/>
    <mergeCell ref="E62:J62"/>
    <mergeCell ref="B63:D63"/>
    <mergeCell ref="E63:J63"/>
    <mergeCell ref="B64:D67"/>
    <mergeCell ref="E64:J67"/>
  </mergeCells>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Solicitud cotizaciones</vt:lpstr>
      <vt:lpstr>GENERAL</vt:lpstr>
      <vt:lpstr>Anexo 1</vt:lpstr>
      <vt:lpstr>Anexo 2</vt:lpstr>
      <vt:lpstr>1. VALOR 2026 (1 MES)</vt:lpstr>
      <vt:lpstr>1.1. VR. 2027 ENE-JUN (6 MESES)</vt:lpstr>
      <vt:lpstr>1.2. VR. 2027 JUL-DIC (6 MESES)</vt:lpstr>
      <vt:lpstr>1.3.VALOR 2028 (11 MESES)</vt:lpstr>
      <vt:lpstr>2 OFERTAS HISTORICO M. TEC.</vt:lpstr>
      <vt:lpstr>2.1 VR. DEFINITIVOS MED. TECNO.</vt:lpstr>
      <vt:lpstr>4 CONSOLIDADO</vt:lpstr>
      <vt:lpstr>OFERTA ECONÓMICA MEDIOS TECNOLÓ</vt:lpstr>
      <vt:lpstr>'4 CONSOLIDADO'!Área_de_impresión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Alfredo de Jesus Camargo Fernandez</cp:lastModifiedBy>
  <cp:lastPrinted>2024-07-15T15:49:58Z</cp:lastPrinted>
  <dcterms:created xsi:type="dcterms:W3CDTF">2017-01-13T15:55:00Z</dcterms:created>
  <dcterms:modified xsi:type="dcterms:W3CDTF">2026-10-16T20:48:23Z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0879C51D332F4ABC9DAF6792B29C1AE5_13</vt:lpwstr>
  </property>
  <property fmtid="{D5CDD505-2E9C-101B-9397-08002B2CF9AE}" pid="3" name="KSOProductBuildVer">
    <vt:lpwstr>1033-12.2.0.17119</vt:lpwstr>
  </property>
</Properties>
</file>