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1de880a17ea74806/LABORO/ALCALDÍA SUBA/PROCESOS/SEGUROS/DOCUMENTOS EN PDF/"/>
    </mc:Choice>
  </mc:AlternateContent>
  <xr:revisionPtr revIDLastSave="0" documentId="8_{35AEA453-53F4-4C3C-91D6-FF5B458FCF19}" xr6:coauthVersionLast="47" xr6:coauthVersionMax="47" xr10:uidLastSave="{00000000-0000-0000-0000-000000000000}"/>
  <bookViews>
    <workbookView xWindow="1900" yWindow="1120" windowWidth="16930" windowHeight="9680" xr2:uid="{00000000-000D-0000-FFFF-FFFF00000000}"/>
  </bookViews>
  <sheets>
    <sheet name="OFERTA ECONÓMICA" sheetId="4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6" i="4" l="1"/>
  <c r="K36" i="4" s="1"/>
  <c r="C36" i="4"/>
  <c r="F36" i="4" s="1"/>
  <c r="G33" i="4"/>
  <c r="L35" i="4" s="1"/>
  <c r="H27" i="4"/>
  <c r="G27" i="4"/>
  <c r="I27" i="4" s="1"/>
  <c r="C27" i="4"/>
  <c r="F27" i="4" s="1"/>
  <c r="K26" i="4"/>
  <c r="L26" i="4" s="1"/>
  <c r="I26" i="4"/>
  <c r="H26" i="4"/>
  <c r="H25" i="4"/>
  <c r="G25" i="4"/>
  <c r="E25" i="4"/>
  <c r="F25" i="4" s="1"/>
  <c r="H24" i="4"/>
  <c r="G24" i="4"/>
  <c r="I24" i="4" s="1"/>
  <c r="F24" i="4"/>
  <c r="H23" i="4"/>
  <c r="G23" i="4"/>
  <c r="I23" i="4" s="1"/>
  <c r="F23" i="4"/>
  <c r="H22" i="4"/>
  <c r="G22" i="4"/>
  <c r="I22" i="4" s="1"/>
  <c r="F22" i="4"/>
  <c r="C21" i="4"/>
  <c r="H20" i="4"/>
  <c r="G20" i="4"/>
  <c r="F20" i="4"/>
  <c r="H19" i="4"/>
  <c r="G19" i="4"/>
  <c r="I19" i="4" s="1"/>
  <c r="F19" i="4"/>
  <c r="H18" i="4"/>
  <c r="G18" i="4"/>
  <c r="F18" i="4"/>
  <c r="E18" i="4"/>
  <c r="H17" i="4"/>
  <c r="G17" i="4"/>
  <c r="I17" i="4" s="1"/>
  <c r="F17" i="4"/>
  <c r="E17" i="4"/>
  <c r="H16" i="4"/>
  <c r="G16" i="4"/>
  <c r="F16" i="4"/>
  <c r="E16" i="4"/>
  <c r="H15" i="4"/>
  <c r="G15" i="4"/>
  <c r="F15" i="4"/>
  <c r="E15" i="4"/>
  <c r="H14" i="4"/>
  <c r="G14" i="4"/>
  <c r="I14" i="4" s="1"/>
  <c r="F14" i="4"/>
  <c r="E14" i="4"/>
  <c r="H13" i="4"/>
  <c r="G13" i="4"/>
  <c r="F13" i="4"/>
  <c r="E13" i="4"/>
  <c r="H12" i="4"/>
  <c r="G12" i="4"/>
  <c r="F12" i="4"/>
  <c r="C12" i="4"/>
  <c r="H11" i="4"/>
  <c r="G11" i="4"/>
  <c r="F11" i="4"/>
  <c r="C11" i="4"/>
  <c r="H10" i="4"/>
  <c r="G10" i="4"/>
  <c r="F10" i="4"/>
  <c r="C10" i="4"/>
  <c r="G9" i="4"/>
  <c r="G21" i="4" s="1"/>
  <c r="F9" i="4"/>
  <c r="E9" i="4"/>
  <c r="E21" i="4" s="1"/>
  <c r="F6" i="4"/>
  <c r="L8" i="4" s="1"/>
  <c r="I25" i="4" l="1"/>
  <c r="I20" i="4"/>
  <c r="I18" i="4"/>
  <c r="J18" i="4" s="1"/>
  <c r="K18" i="4" s="1"/>
  <c r="L18" i="4" s="1"/>
  <c r="I16" i="4"/>
  <c r="I15" i="4"/>
  <c r="J15" i="4" s="1"/>
  <c r="K15" i="4" s="1"/>
  <c r="L15" i="4" s="1"/>
  <c r="I13" i="4"/>
  <c r="J13" i="4" s="1"/>
  <c r="K13" i="4" s="1"/>
  <c r="L13" i="4" s="1"/>
  <c r="I12" i="4"/>
  <c r="J12" i="4" s="1"/>
  <c r="K12" i="4" s="1"/>
  <c r="L12" i="4" s="1"/>
  <c r="I11" i="4"/>
  <c r="I10" i="4"/>
  <c r="J10" i="4"/>
  <c r="K10" i="4"/>
  <c r="L10" i="4" s="1"/>
  <c r="J11" i="4"/>
  <c r="K11" i="4" s="1"/>
  <c r="L11" i="4" s="1"/>
  <c r="J14" i="4"/>
  <c r="K14" i="4"/>
  <c r="L14" i="4" s="1"/>
  <c r="J16" i="4"/>
  <c r="K16" i="4" s="1"/>
  <c r="L16" i="4" s="1"/>
  <c r="J17" i="4"/>
  <c r="K17" i="4" s="1"/>
  <c r="L17" i="4" s="1"/>
  <c r="K22" i="4"/>
  <c r="L22" i="4" s="1"/>
  <c r="J25" i="4"/>
  <c r="K25" i="4" s="1"/>
  <c r="L25" i="4" s="1"/>
  <c r="J24" i="4"/>
  <c r="K24" i="4"/>
  <c r="L24" i="4" s="1"/>
  <c r="J23" i="4"/>
  <c r="K23" i="4" s="1"/>
  <c r="L23" i="4" s="1"/>
  <c r="J27" i="4"/>
  <c r="K27" i="4"/>
  <c r="L27" i="4" s="1"/>
  <c r="K37" i="4"/>
  <c r="L36" i="4"/>
  <c r="J19" i="4"/>
  <c r="K19" i="4"/>
  <c r="L19" i="4" s="1"/>
  <c r="J22" i="4"/>
  <c r="H9" i="4"/>
  <c r="H21" i="4" s="1"/>
  <c r="I9" i="4"/>
  <c r="K20" i="4" l="1"/>
  <c r="L20" i="4" s="1"/>
  <c r="J20" i="4"/>
  <c r="I21" i="4"/>
  <c r="J9" i="4"/>
  <c r="J21" i="4" s="1"/>
  <c r="K9" i="4"/>
  <c r="L37" i="4"/>
  <c r="K21" i="4" l="1"/>
  <c r="K30" i="4" s="1"/>
  <c r="K39" i="4" s="1"/>
  <c r="L9" i="4"/>
  <c r="L21" i="4" s="1"/>
  <c r="L30" i="4" l="1"/>
  <c r="L39" i="4" s="1"/>
  <c r="G6" i="4" s="1"/>
</calcChain>
</file>

<file path=xl/sharedStrings.xml><?xml version="1.0" encoding="utf-8"?>
<sst xmlns="http://schemas.openxmlformats.org/spreadsheetml/2006/main" count="95" uniqueCount="67">
  <si>
    <t>FONDO DE DESARROLLO LOCAL SUBA</t>
  </si>
  <si>
    <t>DESDE</t>
  </si>
  <si>
    <t>HASTA</t>
  </si>
  <si>
    <t>GRUPO 1</t>
  </si>
  <si>
    <t xml:space="preserve"> </t>
  </si>
  <si>
    <t>DETALLE</t>
  </si>
  <si>
    <t>VALOR ASEGURADO</t>
  </si>
  <si>
    <t>VALOR INDICE VARIABLE 10%</t>
  </si>
  <si>
    <t>VALOR TOTAL ASEGURADO</t>
  </si>
  <si>
    <t>PRIMA NETA VALOR ASEGURADO</t>
  </si>
  <si>
    <t>PRIMA NETA INDICE VARIABLE</t>
  </si>
  <si>
    <t>TOTAL PRIMA NETA</t>
  </si>
  <si>
    <t>IVA</t>
  </si>
  <si>
    <t>TOTAL PRIMA INCLUIDO IVA  365 DIAS</t>
  </si>
  <si>
    <t>EDIFICIOS</t>
  </si>
  <si>
    <t>MUEBLES Y ENSERES SUSTRACCIÓN</t>
  </si>
  <si>
    <t>MUEBLES Y ENSERES SUSTRACCIÓN TODO RIESGO</t>
  </si>
  <si>
    <t>ADECUACION A LA NORMA DE SISMO RESISTENCIA  10% VALOR DE EDIFICIOS</t>
  </si>
  <si>
    <t>GASTOS PARA ADECUACIÓN DE SUELOS Y TERRENOS 10% VALOR DE EDIFICIOS</t>
  </si>
  <si>
    <t>TODO RIESGO DAÑOS MATERIALES (TASA %o)</t>
  </si>
  <si>
    <t>MANEJO GLOBAL ESTATAL  (TASA %)</t>
  </si>
  <si>
    <t>RESPONSABILIDAD CIVIL EXTRACONTRACTUAL BÁSICA (TASAPOR MIL %o)</t>
  </si>
  <si>
    <t>RC SERVIDORES PUBLICOS  (TASA %)</t>
  </si>
  <si>
    <t>SEGURO ACCIDENTES PERSONALES  (TASAPOR%)</t>
  </si>
  <si>
    <t>AUTOMOVILES</t>
  </si>
  <si>
    <t>SOAT VIGENCIA 365 DÍAS</t>
  </si>
  <si>
    <t>LOS DE LEY</t>
  </si>
  <si>
    <t>REMANENTE INCLUSIONES TODO RIESGO DAÑO MATERIAL Y SOAT O CUALQUIERA QUE LA ENTIDAD REQUIERA</t>
  </si>
  <si>
    <t>TOTAL GRUPO 1</t>
  </si>
  <si>
    <t>GRUPO 2</t>
  </si>
  <si>
    <t>TOTAL PRIMA NETA ANUAL</t>
  </si>
  <si>
    <r>
      <t xml:space="preserve">GRUPO ASEGURADO EDILES  </t>
    </r>
    <r>
      <rPr>
        <b/>
        <sz val="10"/>
        <rFont val="Arial"/>
        <family val="2"/>
      </rPr>
      <t>(11 EDILES)</t>
    </r>
  </si>
  <si>
    <t>TOTAL PROGRAMA DE SEGUROS</t>
  </si>
  <si>
    <t>RUBRO</t>
  </si>
  <si>
    <t>GRUPO I</t>
  </si>
  <si>
    <t>VALOR PRESUPUESTO</t>
  </si>
  <si>
    <t>GRUPO II</t>
  </si>
  <si>
    <t>CORRETAJE DEL MERCADO</t>
  </si>
  <si>
    <t>EQUIPO PORTATIL Y MOVIL</t>
  </si>
  <si>
    <t>EQUIPOS ELECTRICOS Y ELECTRONICO</t>
  </si>
  <si>
    <t>MUEBLES Y ENSERES INCENDIOS</t>
  </si>
  <si>
    <t>100 SMMLV</t>
  </si>
  <si>
    <t>SEGUROS CONTRA INCENDIO Y SUSTRACCION, TERREMOTO</t>
  </si>
  <si>
    <t>SEGURO OBLIGATORIO DE ACCIDENTE DE TRANSITO</t>
  </si>
  <si>
    <t>SEGUROS DE VEHICULOS AUTOMOTORES</t>
  </si>
  <si>
    <t>SEGUROS DE ACCIDENTES PERSONALES</t>
  </si>
  <si>
    <t>SEGUROS GENERALES DE RESPONSABILIDAD</t>
  </si>
  <si>
    <t>SEGUROS DE VIDA INDIVIDUAL</t>
  </si>
  <si>
    <t>ESTUDIO DE MERCADO</t>
  </si>
  <si>
    <t>OBJETO: “CONTRATAR EL PROGRAMA DE SEGUROS DE LA ALCALDÍA LOCAL DE SUBA”</t>
  </si>
  <si>
    <t>PROMEDIO</t>
  </si>
  <si>
    <t>TERRENOS Vr Total $14.925.233.471 (15%)</t>
  </si>
  <si>
    <t>NOTAS</t>
  </si>
  <si>
    <r>
      <t xml:space="preserve">1. TODO RIESGO DAÑOS MATERIALES: </t>
    </r>
    <r>
      <rPr>
        <sz val="10"/>
        <rFont val="Arial"/>
        <family val="2"/>
      </rPr>
      <t>Indice variable 10%</t>
    </r>
  </si>
  <si>
    <r>
      <t xml:space="preserve">2. SEGURO GLOBAL DE MANEJO:   </t>
    </r>
    <r>
      <rPr>
        <sz val="10"/>
        <rFont val="Arial"/>
        <family val="2"/>
      </rPr>
      <t>Empledos de planta: 44 servidores y contratistas 350 - 360</t>
    </r>
  </si>
  <si>
    <r>
      <t xml:space="preserve">3 RESPONSABILIDAD CIVIL SERVIDORES PUBLICOS: </t>
    </r>
    <r>
      <rPr>
        <sz val="10"/>
        <rFont val="Arial"/>
        <family val="2"/>
      </rPr>
      <t>Periodo de retroactividad 10 de Noviembre de 2015</t>
    </r>
  </si>
  <si>
    <t>VIGENCIA DEL PROGRAMA DE SEGUROS - GRUPO I</t>
  </si>
  <si>
    <t>DIAS</t>
  </si>
  <si>
    <t>PRESUPUESTO - GRUPO I Y GRUPO II</t>
  </si>
  <si>
    <t>ROTURA DE MAQUINARIA Y EQUIPO</t>
  </si>
  <si>
    <t>BIENES EN ALMACEN</t>
  </si>
  <si>
    <t>BIENES EN REPOSO</t>
  </si>
  <si>
    <t>VIGENCIA DEL PROGRAMA DE SEGUROS  - GRUPO II</t>
  </si>
  <si>
    <t>TOTAL GRUPO II</t>
  </si>
  <si>
    <r>
      <t xml:space="preserve">4. SEGURO ACCIDENTES PERSONALES  (TASAPOR%) - </t>
    </r>
    <r>
      <rPr>
        <sz val="10"/>
        <rFont val="Arial"/>
        <family val="2"/>
      </rPr>
      <t xml:space="preserve"> se ajusta al % del SMMLV</t>
    </r>
    <r>
      <rPr>
        <b/>
        <sz val="10"/>
        <rFont val="Arial"/>
        <family val="2"/>
      </rPr>
      <t xml:space="preserve"> 2026 $1.750.905.oo</t>
    </r>
  </si>
  <si>
    <t>EL PRESUPUESTO DEBE DISTRIBUIRSE DENTRO DE LOS SIGUIENTES RUBROS</t>
  </si>
  <si>
    <t>TODO RIESGO MAQUINARIA Y EQUIPO(TASAPOR MIL %o)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</si>
</sst>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"/>
    <numFmt numFmtId="165" formatCode="_-* #,##0_-;\-* #,##0_-;_-* &quot;-&quot;??_-;_-@_-"/>
    <numFmt numFmtId="166" formatCode="&quot;$&quot;#,##0"/>
    <numFmt numFmtId="167" formatCode="_-* #,##0.000_-;\-* #,##0.000_-;_-* &quot;-&quot;_-;_-@_-"/>
    <numFmt numFmtId="168" formatCode="_-* #,##0.00_-;\-* #,##0.00_-;_-* &quot;-&quot;_-;_-@_-"/>
    <numFmt numFmtId="169" formatCode="_-&quot;$&quot;\ * #,##0_-;\-&quot;$&quot;\ * #,##0_-;_-&quot;$&quot;\ * &quot;-&quot;??_-;_-@_-"/>
    <numFmt numFmtId="170" formatCode="&quot;$&quot;\ #,##0.00"/>
    <numFmt numFmtId="171" formatCode="_-&quot;$&quot;* #,##0.00_-;\-&quot;$&quot;* #,##0.00_-;_-&quot;$&quot;* &quot;-&quot;??_-;_-@_-"/>
    <numFmt numFmtId="172" formatCode="0.0%"/>
    <numFmt numFmtId="173" formatCode="_(* #,##0.00_);_(* \(#,##0.00\);_(* &quot;-&quot;??_);_(@_)"/>
    <numFmt numFmtId="174" formatCode="_-* #,##0.0000_-;\-* #,##0.0000_-;_-* &quot;-&quot;_-;_-@_-"/>
    <numFmt numFmtId="175" formatCode="_-&quot;$&quot;* #,##0_-;\-&quot;$&quot;* #,##0_-;_-&quot;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b/>
      <sz val="14"/>
      <name val="Arial"/>
      <family val="2"/>
    </font>
    <font>
      <b/>
      <sz val="12"/>
      <color theme="0"/>
      <name val="Arial"/>
      <family val="2"/>
    </font>
    <font>
      <b/>
      <sz val="18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b/>
      <sz val="5"/>
      <color theme="0"/>
      <name val="Arial"/>
      <family val="2"/>
    </font>
    <font>
      <sz val="5"/>
      <name val="Arial"/>
      <family val="2"/>
    </font>
    <font>
      <b/>
      <sz val="12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1" fontId="3" fillId="0" borderId="0" applyFont="0" applyFill="0" applyBorder="0" applyAlignment="0" applyProtection="0"/>
    <xf numFmtId="173" fontId="7" fillId="0" borderId="0" applyFont="0" applyFill="0" applyBorder="0" applyAlignment="0" applyProtection="0"/>
  </cellStyleXfs>
  <cellXfs count="174">
    <xf numFmtId="0" fontId="0" fillId="0" borderId="0" xfId="0"/>
    <xf numFmtId="0" fontId="3" fillId="0" borderId="0" xfId="5" applyFont="1" applyAlignment="1">
      <alignment vertical="center"/>
    </xf>
    <xf numFmtId="0" fontId="2" fillId="0" borderId="4" xfId="5" applyFont="1" applyBorder="1" applyAlignment="1">
      <alignment horizontal="center" vertical="center"/>
    </xf>
    <xf numFmtId="14" fontId="2" fillId="0" borderId="4" xfId="5" applyNumberFormat="1" applyFont="1" applyBorder="1" applyAlignment="1">
      <alignment horizontal="center" vertical="center"/>
    </xf>
    <xf numFmtId="20" fontId="2" fillId="0" borderId="4" xfId="5" applyNumberFormat="1" applyFont="1" applyBorder="1" applyAlignment="1">
      <alignment horizontal="center" vertical="center"/>
    </xf>
    <xf numFmtId="166" fontId="3" fillId="0" borderId="4" xfId="5" applyNumberFormat="1" applyFont="1" applyBorder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41" fontId="3" fillId="0" borderId="0" xfId="2" applyFont="1" applyFill="1" applyAlignment="1">
      <alignment vertical="center"/>
    </xf>
    <xf numFmtId="0" fontId="2" fillId="0" borderId="0" xfId="5" applyFont="1" applyAlignment="1">
      <alignment vertical="center"/>
    </xf>
    <xf numFmtId="164" fontId="3" fillId="2" borderId="0" xfId="5" applyNumberFormat="1" applyFont="1" applyFill="1" applyAlignment="1">
      <alignment vertical="center"/>
    </xf>
    <xf numFmtId="170" fontId="3" fillId="2" borderId="0" xfId="5" applyNumberFormat="1" applyFont="1" applyFill="1" applyAlignment="1">
      <alignment vertical="center"/>
    </xf>
    <xf numFmtId="9" fontId="3" fillId="0" borderId="0" xfId="4" applyFont="1" applyAlignment="1">
      <alignment vertical="center"/>
    </xf>
    <xf numFmtId="0" fontId="3" fillId="0" borderId="0" xfId="5" applyFont="1" applyAlignment="1">
      <alignment vertical="center" wrapText="1"/>
    </xf>
    <xf numFmtId="165" fontId="2" fillId="0" borderId="4" xfId="1" applyNumberFormat="1" applyFont="1" applyBorder="1" applyAlignment="1">
      <alignment horizontal="center" vertical="center"/>
    </xf>
    <xf numFmtId="0" fontId="5" fillId="4" borderId="4" xfId="5" applyFont="1" applyFill="1" applyBorder="1" applyAlignment="1">
      <alignment horizontal="center" vertical="center" wrapText="1"/>
    </xf>
    <xf numFmtId="171" fontId="5" fillId="4" borderId="4" xfId="5" applyNumberFormat="1" applyFont="1" applyFill="1" applyBorder="1" applyAlignment="1">
      <alignment horizontal="center" vertical="center" wrapText="1"/>
    </xf>
    <xf numFmtId="171" fontId="2" fillId="2" borderId="4" xfId="5" applyNumberFormat="1" applyFont="1" applyFill="1" applyBorder="1" applyAlignment="1">
      <alignment vertical="center"/>
    </xf>
    <xf numFmtId="0" fontId="3" fillId="2" borderId="0" xfId="5" applyFont="1" applyFill="1" applyAlignment="1">
      <alignment vertical="center"/>
    </xf>
    <xf numFmtId="171" fontId="2" fillId="2" borderId="4" xfId="0" applyNumberFormat="1" applyFont="1" applyFill="1" applyBorder="1" applyAlignment="1">
      <alignment horizontal="left" vertical="center"/>
    </xf>
    <xf numFmtId="171" fontId="2" fillId="6" borderId="4" xfId="5" applyNumberFormat="1" applyFont="1" applyFill="1" applyBorder="1" applyAlignment="1">
      <alignment vertical="center"/>
    </xf>
    <xf numFmtId="167" fontId="2" fillId="0" borderId="0" xfId="2" applyNumberFormat="1" applyFont="1" applyFill="1" applyBorder="1" applyAlignment="1">
      <alignment horizontal="center" vertical="center"/>
    </xf>
    <xf numFmtId="171" fontId="3" fillId="0" borderId="0" xfId="5" applyNumberFormat="1" applyFont="1" applyAlignment="1">
      <alignment vertical="center"/>
    </xf>
    <xf numFmtId="171" fontId="2" fillId="0" borderId="0" xfId="5" applyNumberFormat="1" applyFont="1" applyAlignment="1">
      <alignment vertical="center"/>
    </xf>
    <xf numFmtId="171" fontId="2" fillId="0" borderId="0" xfId="3" applyNumberFormat="1" applyFont="1" applyFill="1" applyBorder="1" applyAlignment="1">
      <alignment vertical="center"/>
    </xf>
    <xf numFmtId="167" fontId="2" fillId="0" borderId="0" xfId="2" applyNumberFormat="1" applyFont="1" applyFill="1" applyAlignment="1">
      <alignment vertical="center"/>
    </xf>
    <xf numFmtId="171" fontId="2" fillId="0" borderId="0" xfId="6" applyNumberFormat="1" applyFont="1" applyAlignment="1">
      <alignment vertical="center"/>
    </xf>
    <xf numFmtId="0" fontId="5" fillId="4" borderId="4" xfId="5" applyFont="1" applyFill="1" applyBorder="1" applyAlignment="1">
      <alignment vertical="center"/>
    </xf>
    <xf numFmtId="167" fontId="2" fillId="2" borderId="0" xfId="2" applyNumberFormat="1" applyFont="1" applyFill="1" applyAlignment="1">
      <alignment vertical="center"/>
    </xf>
    <xf numFmtId="171" fontId="3" fillId="2" borderId="0" xfId="5" applyNumberFormat="1" applyFont="1" applyFill="1" applyAlignment="1">
      <alignment vertical="center"/>
    </xf>
    <xf numFmtId="171" fontId="2" fillId="2" borderId="0" xfId="5" applyNumberFormat="1" applyFont="1" applyFill="1" applyAlignment="1">
      <alignment vertical="center"/>
    </xf>
    <xf numFmtId="171" fontId="2" fillId="5" borderId="4" xfId="5" applyNumberFormat="1" applyFont="1" applyFill="1" applyBorder="1" applyAlignment="1">
      <alignment vertical="center" wrapText="1"/>
    </xf>
    <xf numFmtId="169" fontId="5" fillId="4" borderId="4" xfId="5" applyNumberFormat="1" applyFont="1" applyFill="1" applyBorder="1" applyAlignment="1">
      <alignment vertical="center"/>
    </xf>
    <xf numFmtId="0" fontId="6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5" fillId="4" borderId="11" xfId="5" applyFont="1" applyFill="1" applyBorder="1" applyAlignment="1">
      <alignment horizontal="center" vertical="center"/>
    </xf>
    <xf numFmtId="0" fontId="5" fillId="4" borderId="12" xfId="5" applyFont="1" applyFill="1" applyBorder="1" applyAlignment="1">
      <alignment horizontal="center" vertical="center" wrapText="1"/>
    </xf>
    <xf numFmtId="167" fontId="5" fillId="4" borderId="12" xfId="2" applyNumberFormat="1" applyFont="1" applyFill="1" applyBorder="1" applyAlignment="1">
      <alignment horizontal="center" vertical="center" textRotation="90" wrapText="1"/>
    </xf>
    <xf numFmtId="171" fontId="5" fillId="4" borderId="12" xfId="5" quotePrefix="1" applyNumberFormat="1" applyFont="1" applyFill="1" applyBorder="1" applyAlignment="1">
      <alignment horizontal="center" vertical="center" wrapText="1"/>
    </xf>
    <xf numFmtId="171" fontId="5" fillId="4" borderId="12" xfId="5" applyNumberFormat="1" applyFont="1" applyFill="1" applyBorder="1" applyAlignment="1">
      <alignment horizontal="center" vertical="center" wrapText="1"/>
    </xf>
    <xf numFmtId="0" fontId="3" fillId="2" borderId="13" xfId="5" quotePrefix="1" applyFont="1" applyFill="1" applyBorder="1" applyAlignment="1">
      <alignment horizontal="left" vertical="center" wrapText="1"/>
    </xf>
    <xf numFmtId="167" fontId="2" fillId="2" borderId="14" xfId="2" applyNumberFormat="1" applyFont="1" applyFill="1" applyBorder="1" applyAlignment="1">
      <alignment horizontal="center" vertical="center"/>
    </xf>
    <xf numFmtId="171" fontId="3" fillId="0" borderId="14" xfId="5" applyNumberFormat="1" applyFont="1" applyBorder="1" applyAlignment="1">
      <alignment vertical="center"/>
    </xf>
    <xf numFmtId="171" fontId="2" fillId="0" borderId="14" xfId="5" applyNumberFormat="1" applyFont="1" applyBorder="1" applyAlignment="1">
      <alignment vertical="center"/>
    </xf>
    <xf numFmtId="0" fontId="3" fillId="2" borderId="15" xfId="5" quotePrefix="1" applyFont="1" applyFill="1" applyBorder="1" applyAlignment="1">
      <alignment horizontal="left" vertical="center" wrapText="1"/>
    </xf>
    <xf numFmtId="171" fontId="3" fillId="0" borderId="16" xfId="5" applyNumberFormat="1" applyFont="1" applyBorder="1" applyAlignment="1">
      <alignment vertical="center"/>
    </xf>
    <xf numFmtId="171" fontId="2" fillId="0" borderId="16" xfId="5" applyNumberFormat="1" applyFont="1" applyBorder="1" applyAlignment="1">
      <alignment vertical="center"/>
    </xf>
    <xf numFmtId="0" fontId="6" fillId="0" borderId="15" xfId="0" applyFont="1" applyBorder="1"/>
    <xf numFmtId="0" fontId="3" fillId="0" borderId="15" xfId="5" quotePrefix="1" applyFont="1" applyBorder="1" applyAlignment="1">
      <alignment horizontal="left" vertical="center" wrapText="1"/>
    </xf>
    <xf numFmtId="0" fontId="2" fillId="0" borderId="15" xfId="0" applyFont="1" applyBorder="1" applyAlignment="1">
      <alignment vertical="center" wrapText="1"/>
    </xf>
    <xf numFmtId="168" fontId="2" fillId="2" borderId="16" xfId="2" applyNumberFormat="1" applyFont="1" applyFill="1" applyBorder="1" applyAlignment="1">
      <alignment horizontal="center" vertical="center"/>
    </xf>
    <xf numFmtId="171" fontId="2" fillId="7" borderId="16" xfId="5" applyNumberFormat="1" applyFont="1" applyFill="1" applyBorder="1" applyAlignment="1">
      <alignment vertical="center"/>
    </xf>
    <xf numFmtId="0" fontId="2" fillId="2" borderId="15" xfId="0" applyFont="1" applyFill="1" applyBorder="1" applyAlignment="1">
      <alignment vertical="center" wrapText="1"/>
    </xf>
    <xf numFmtId="171" fontId="3" fillId="2" borderId="16" xfId="5" applyNumberFormat="1" applyFont="1" applyFill="1" applyBorder="1" applyAlignment="1">
      <alignment vertical="center"/>
    </xf>
    <xf numFmtId="171" fontId="2" fillId="2" borderId="16" xfId="5" applyNumberFormat="1" applyFont="1" applyFill="1" applyBorder="1" applyAlignment="1">
      <alignment vertical="center"/>
    </xf>
    <xf numFmtId="171" fontId="2" fillId="5" borderId="16" xfId="5" applyNumberFormat="1" applyFont="1" applyFill="1" applyBorder="1" applyAlignment="1">
      <alignment vertical="center"/>
    </xf>
    <xf numFmtId="171" fontId="2" fillId="4" borderId="16" xfId="5" applyNumberFormat="1" applyFont="1" applyFill="1" applyBorder="1" applyAlignment="1">
      <alignment vertical="center"/>
    </xf>
    <xf numFmtId="0" fontId="2" fillId="0" borderId="17" xfId="0" applyFont="1" applyBorder="1" applyAlignment="1">
      <alignment vertical="center" wrapText="1"/>
    </xf>
    <xf numFmtId="167" fontId="2" fillId="0" borderId="18" xfId="2" applyNumberFormat="1" applyFont="1" applyFill="1" applyBorder="1" applyAlignment="1">
      <alignment horizontal="center" vertical="center"/>
    </xf>
    <xf numFmtId="171" fontId="3" fillId="0" borderId="18" xfId="5" applyNumberFormat="1" applyFont="1" applyBorder="1" applyAlignment="1">
      <alignment vertical="center"/>
    </xf>
    <xf numFmtId="171" fontId="2" fillId="0" borderId="18" xfId="5" applyNumberFormat="1" applyFont="1" applyBorder="1" applyAlignment="1">
      <alignment vertical="center"/>
    </xf>
    <xf numFmtId="43" fontId="3" fillId="0" borderId="0" xfId="1" applyFont="1" applyAlignment="1">
      <alignment vertical="center"/>
    </xf>
    <xf numFmtId="171" fontId="5" fillId="4" borderId="12" xfId="5" applyNumberFormat="1" applyFont="1" applyFill="1" applyBorder="1" applyAlignment="1">
      <alignment vertical="center"/>
    </xf>
    <xf numFmtId="171" fontId="4" fillId="4" borderId="12" xfId="5" applyNumberFormat="1" applyFont="1" applyFill="1" applyBorder="1" applyAlignment="1">
      <alignment vertical="center"/>
    </xf>
    <xf numFmtId="9" fontId="3" fillId="2" borderId="0" xfId="4" applyFont="1" applyFill="1" applyAlignment="1">
      <alignment vertical="center"/>
    </xf>
    <xf numFmtId="0" fontId="2" fillId="2" borderId="27" xfId="5" applyFont="1" applyFill="1" applyBorder="1" applyAlignment="1">
      <alignment vertical="center" wrapText="1"/>
    </xf>
    <xf numFmtId="0" fontId="2" fillId="2" borderId="31" xfId="5" applyFont="1" applyFill="1" applyBorder="1" applyAlignment="1">
      <alignment vertical="center" wrapText="1"/>
    </xf>
    <xf numFmtId="0" fontId="5" fillId="4" borderId="31" xfId="5" applyFont="1" applyFill="1" applyBorder="1" applyAlignment="1">
      <alignment horizontal="center" vertical="center"/>
    </xf>
    <xf numFmtId="0" fontId="3" fillId="0" borderId="31" xfId="5" quotePrefix="1" applyFont="1" applyBorder="1" applyAlignment="1">
      <alignment horizontal="left" vertical="center" wrapText="1"/>
    </xf>
    <xf numFmtId="171" fontId="13" fillId="4" borderId="24" xfId="3" applyNumberFormat="1" applyFont="1" applyFill="1" applyBorder="1" applyAlignment="1">
      <alignment vertical="center"/>
    </xf>
    <xf numFmtId="171" fontId="13" fillId="4" borderId="24" xfId="5" applyNumberFormat="1" applyFont="1" applyFill="1" applyBorder="1" applyAlignment="1">
      <alignment vertical="center"/>
    </xf>
    <xf numFmtId="166" fontId="3" fillId="0" borderId="0" xfId="5" applyNumberFormat="1" applyFont="1" applyAlignment="1">
      <alignment vertical="center"/>
    </xf>
    <xf numFmtId="171" fontId="3" fillId="0" borderId="0" xfId="1" applyNumberFormat="1" applyFont="1" applyAlignment="1">
      <alignment vertical="center"/>
    </xf>
    <xf numFmtId="170" fontId="8" fillId="0" borderId="0" xfId="0" applyNumberFormat="1" applyFont="1" applyAlignment="1">
      <alignment vertical="center" wrapText="1"/>
    </xf>
    <xf numFmtId="170" fontId="6" fillId="0" borderId="0" xfId="0" applyNumberFormat="1" applyFont="1"/>
    <xf numFmtId="170" fontId="3" fillId="0" borderId="0" xfId="5" applyNumberFormat="1" applyFont="1" applyAlignment="1">
      <alignment vertical="center"/>
    </xf>
    <xf numFmtId="10" fontId="3" fillId="0" borderId="0" xfId="5" applyNumberFormat="1" applyFont="1" applyAlignment="1">
      <alignment vertical="center"/>
    </xf>
    <xf numFmtId="171" fontId="2" fillId="0" borderId="5" xfId="5" applyNumberFormat="1" applyFont="1" applyBorder="1" applyAlignment="1">
      <alignment horizontal="center" vertical="center"/>
    </xf>
    <xf numFmtId="171" fontId="2" fillId="0" borderId="7" xfId="5" applyNumberFormat="1" applyFont="1" applyBorder="1" applyAlignment="1">
      <alignment horizontal="center" vertical="center"/>
    </xf>
    <xf numFmtId="171" fontId="2" fillId="0" borderId="39" xfId="5" applyNumberFormat="1" applyFont="1" applyBorder="1" applyAlignment="1">
      <alignment horizontal="center" vertical="center"/>
    </xf>
    <xf numFmtId="171" fontId="2" fillId="0" borderId="6" xfId="5" applyNumberFormat="1" applyFont="1" applyBorder="1" applyAlignment="1">
      <alignment horizontal="center" vertical="center"/>
    </xf>
    <xf numFmtId="9" fontId="14" fillId="4" borderId="12" xfId="4" applyFont="1" applyFill="1" applyBorder="1" applyAlignment="1">
      <alignment horizontal="center" vertical="center" wrapText="1"/>
    </xf>
    <xf numFmtId="166" fontId="3" fillId="8" borderId="14" xfId="5" applyNumberFormat="1" applyFont="1" applyFill="1" applyBorder="1" applyAlignment="1">
      <alignment horizontal="right" vertical="center"/>
    </xf>
    <xf numFmtId="166" fontId="3" fillId="8" borderId="16" xfId="5" applyNumberFormat="1" applyFont="1" applyFill="1" applyBorder="1" applyAlignment="1">
      <alignment horizontal="right" vertical="center"/>
    </xf>
    <xf numFmtId="9" fontId="15" fillId="0" borderId="16" xfId="4" applyFont="1" applyBorder="1" applyAlignment="1">
      <alignment horizontal="center" vertical="center"/>
    </xf>
    <xf numFmtId="165" fontId="6" fillId="8" borderId="16" xfId="1" applyNumberFormat="1" applyFont="1" applyFill="1" applyBorder="1"/>
    <xf numFmtId="166" fontId="2" fillId="9" borderId="16" xfId="5" applyNumberFormat="1" applyFont="1" applyFill="1" applyBorder="1" applyAlignment="1">
      <alignment horizontal="right" vertical="center"/>
    </xf>
    <xf numFmtId="172" fontId="15" fillId="2" borderId="16" xfId="4" applyNumberFormat="1" applyFont="1" applyFill="1" applyBorder="1" applyAlignment="1">
      <alignment horizontal="center" vertical="center"/>
    </xf>
    <xf numFmtId="9" fontId="15" fillId="2" borderId="16" xfId="4" applyFont="1" applyFill="1" applyBorder="1" applyAlignment="1">
      <alignment horizontal="center" vertical="center"/>
    </xf>
    <xf numFmtId="166" fontId="2" fillId="9" borderId="18" xfId="5" applyNumberFormat="1" applyFont="1" applyFill="1" applyBorder="1" applyAlignment="1">
      <alignment horizontal="right" vertical="center"/>
    </xf>
    <xf numFmtId="171" fontId="15" fillId="0" borderId="22" xfId="4" applyNumberFormat="1" applyFont="1" applyBorder="1" applyAlignment="1">
      <alignment vertical="center"/>
    </xf>
    <xf numFmtId="171" fontId="14" fillId="4" borderId="12" xfId="5" applyNumberFormat="1" applyFont="1" applyFill="1" applyBorder="1" applyAlignment="1">
      <alignment vertical="center"/>
    </xf>
    <xf numFmtId="0" fontId="2" fillId="2" borderId="41" xfId="5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vertical="center" wrapText="1"/>
    </xf>
    <xf numFmtId="14" fontId="2" fillId="0" borderId="41" xfId="5" applyNumberFormat="1" applyFont="1" applyBorder="1" applyAlignment="1">
      <alignment horizontal="center" vertical="center"/>
    </xf>
    <xf numFmtId="20" fontId="2" fillId="2" borderId="41" xfId="5" applyNumberFormat="1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vertical="center" wrapText="1"/>
    </xf>
    <xf numFmtId="0" fontId="5" fillId="2" borderId="30" xfId="0" applyFont="1" applyFill="1" applyBorder="1" applyAlignment="1">
      <alignment vertical="center" wrapText="1"/>
    </xf>
    <xf numFmtId="0" fontId="2" fillId="2" borderId="4" xfId="5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vertical="center" wrapText="1"/>
    </xf>
    <xf numFmtId="20" fontId="2" fillId="2" borderId="4" xfId="5" applyNumberFormat="1" applyFont="1" applyFill="1" applyBorder="1" applyAlignment="1">
      <alignment horizontal="center" vertical="center"/>
    </xf>
    <xf numFmtId="165" fontId="2" fillId="2" borderId="4" xfId="1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 wrapText="1"/>
    </xf>
    <xf numFmtId="0" fontId="5" fillId="2" borderId="14" xfId="0" applyFont="1" applyFill="1" applyBorder="1" applyAlignment="1">
      <alignment vertical="center" wrapText="1"/>
    </xf>
    <xf numFmtId="9" fontId="14" fillId="4" borderId="33" xfId="4" applyFont="1" applyFill="1" applyBorder="1" applyAlignment="1">
      <alignment horizontal="center" vertical="center" wrapText="1"/>
    </xf>
    <xf numFmtId="175" fontId="3" fillId="0" borderId="4" xfId="5" applyNumberFormat="1" applyFont="1" applyBorder="1" applyAlignment="1">
      <alignment vertical="center"/>
    </xf>
    <xf numFmtId="175" fontId="2" fillId="2" borderId="4" xfId="3" applyNumberFormat="1" applyFont="1" applyFill="1" applyBorder="1" applyAlignment="1">
      <alignment horizontal="left" vertical="center"/>
    </xf>
    <xf numFmtId="175" fontId="2" fillId="6" borderId="4" xfId="5" applyNumberFormat="1" applyFont="1" applyFill="1" applyBorder="1" applyAlignment="1">
      <alignment vertical="center"/>
    </xf>
    <xf numFmtId="9" fontId="15" fillId="0" borderId="33" xfId="4" applyFont="1" applyBorder="1" applyAlignment="1">
      <alignment horizontal="center" vertical="center"/>
    </xf>
    <xf numFmtId="175" fontId="5" fillId="4" borderId="35" xfId="5" applyNumberFormat="1" applyFont="1" applyFill="1" applyBorder="1" applyAlignment="1">
      <alignment vertical="center"/>
    </xf>
    <xf numFmtId="9" fontId="15" fillId="0" borderId="36" xfId="4" applyFont="1" applyBorder="1" applyAlignment="1">
      <alignment vertical="center"/>
    </xf>
    <xf numFmtId="171" fontId="14" fillId="4" borderId="35" xfId="5" applyNumberFormat="1" applyFont="1" applyFill="1" applyBorder="1" applyAlignment="1">
      <alignment vertical="center"/>
    </xf>
    <xf numFmtId="164" fontId="15" fillId="0" borderId="0" xfId="5" applyNumberFormat="1" applyFont="1" applyAlignment="1">
      <alignment vertical="center"/>
    </xf>
    <xf numFmtId="171" fontId="2" fillId="11" borderId="15" xfId="5" applyNumberFormat="1" applyFont="1" applyFill="1" applyBorder="1" applyAlignment="1">
      <alignment vertical="center"/>
    </xf>
    <xf numFmtId="171" fontId="2" fillId="11" borderId="16" xfId="5" applyNumberFormat="1" applyFont="1" applyFill="1" applyBorder="1" applyAlignment="1">
      <alignment vertical="center"/>
    </xf>
    <xf numFmtId="171" fontId="2" fillId="11" borderId="16" xfId="5" applyNumberFormat="1" applyFont="1" applyFill="1" applyBorder="1" applyAlignment="1">
      <alignment horizontal="right" vertical="center"/>
    </xf>
    <xf numFmtId="171" fontId="2" fillId="12" borderId="16" xfId="5" applyNumberFormat="1" applyFont="1" applyFill="1" applyBorder="1" applyAlignment="1">
      <alignment vertical="center"/>
    </xf>
    <xf numFmtId="171" fontId="3" fillId="12" borderId="16" xfId="5" applyNumberFormat="1" applyFont="1" applyFill="1" applyBorder="1" applyAlignment="1">
      <alignment vertical="center"/>
    </xf>
    <xf numFmtId="171" fontId="2" fillId="6" borderId="16" xfId="5" applyNumberFormat="1" applyFont="1" applyFill="1" applyBorder="1" applyAlignment="1">
      <alignment vertical="center"/>
    </xf>
    <xf numFmtId="171" fontId="3" fillId="6" borderId="16" xfId="5" applyNumberFormat="1" applyFont="1" applyFill="1" applyBorder="1" applyAlignment="1">
      <alignment vertical="center"/>
    </xf>
    <xf numFmtId="171" fontId="2" fillId="13" borderId="16" xfId="5" applyNumberFormat="1" applyFont="1" applyFill="1" applyBorder="1" applyAlignment="1">
      <alignment vertical="center"/>
    </xf>
    <xf numFmtId="171" fontId="3" fillId="13" borderId="16" xfId="5" applyNumberFormat="1" applyFont="1" applyFill="1" applyBorder="1" applyAlignment="1">
      <alignment vertical="center"/>
    </xf>
    <xf numFmtId="171" fontId="2" fillId="14" borderId="16" xfId="5" applyNumberFormat="1" applyFont="1" applyFill="1" applyBorder="1" applyAlignment="1">
      <alignment vertical="center"/>
    </xf>
    <xf numFmtId="171" fontId="2" fillId="11" borderId="4" xfId="5" applyNumberFormat="1" applyFont="1" applyFill="1" applyBorder="1" applyAlignment="1">
      <alignment horizontal="left" vertical="center" wrapText="1"/>
    </xf>
    <xf numFmtId="171" fontId="2" fillId="11" borderId="4" xfId="5" applyNumberFormat="1" applyFont="1" applyFill="1" applyBorder="1" applyAlignment="1">
      <alignment vertical="center"/>
    </xf>
    <xf numFmtId="171" fontId="2" fillId="13" borderId="4" xfId="5" applyNumberFormat="1" applyFont="1" applyFill="1" applyBorder="1" applyAlignment="1">
      <alignment vertical="center" wrapText="1"/>
    </xf>
    <xf numFmtId="0" fontId="11" fillId="3" borderId="32" xfId="5" applyFont="1" applyFill="1" applyBorder="1" applyAlignment="1">
      <alignment horizontal="center" vertical="center" wrapText="1"/>
    </xf>
    <xf numFmtId="0" fontId="11" fillId="3" borderId="2" xfId="5" applyFont="1" applyFill="1" applyBorder="1" applyAlignment="1">
      <alignment horizontal="center" vertical="center" wrapText="1"/>
    </xf>
    <xf numFmtId="0" fontId="11" fillId="3" borderId="16" xfId="5" applyFont="1" applyFill="1" applyBorder="1" applyAlignment="1">
      <alignment horizontal="center" vertical="center" wrapText="1"/>
    </xf>
    <xf numFmtId="0" fontId="5" fillId="4" borderId="1" xfId="5" applyFont="1" applyFill="1" applyBorder="1" applyAlignment="1">
      <alignment horizontal="center" vertical="center"/>
    </xf>
    <xf numFmtId="0" fontId="5" fillId="4" borderId="2" xfId="5" applyFont="1" applyFill="1" applyBorder="1" applyAlignment="1">
      <alignment horizontal="center" vertical="center"/>
    </xf>
    <xf numFmtId="0" fontId="5" fillId="4" borderId="3" xfId="5" applyFont="1" applyFill="1" applyBorder="1" applyAlignment="1">
      <alignment horizontal="center" vertical="center"/>
    </xf>
    <xf numFmtId="0" fontId="9" fillId="0" borderId="4" xfId="5" applyFont="1" applyBorder="1" applyAlignment="1">
      <alignment vertical="top" wrapText="1"/>
    </xf>
    <xf numFmtId="0" fontId="9" fillId="0" borderId="1" xfId="5" applyFont="1" applyBorder="1" applyAlignment="1">
      <alignment horizontal="center" vertical="top" wrapText="1"/>
    </xf>
    <xf numFmtId="0" fontId="9" fillId="0" borderId="2" xfId="5" applyFont="1" applyBorder="1" applyAlignment="1">
      <alignment horizontal="center" vertical="top" wrapText="1"/>
    </xf>
    <xf numFmtId="0" fontId="9" fillId="0" borderId="3" xfId="5" applyFont="1" applyBorder="1" applyAlignment="1">
      <alignment horizontal="center" vertical="top" wrapText="1"/>
    </xf>
    <xf numFmtId="0" fontId="2" fillId="0" borderId="38" xfId="5" applyFont="1" applyBorder="1" applyAlignment="1">
      <alignment horizontal="center" vertical="center" wrapText="1"/>
    </xf>
    <xf numFmtId="0" fontId="2" fillId="0" borderId="40" xfId="5" applyFont="1" applyBorder="1" applyAlignment="1">
      <alignment horizontal="center" vertical="center" wrapText="1"/>
    </xf>
    <xf numFmtId="167" fontId="10" fillId="4" borderId="1" xfId="2" applyNumberFormat="1" applyFont="1" applyFill="1" applyBorder="1" applyAlignment="1">
      <alignment horizontal="center" vertical="center"/>
    </xf>
    <xf numFmtId="167" fontId="10" fillId="4" borderId="2" xfId="2" applyNumberFormat="1" applyFont="1" applyFill="1" applyBorder="1" applyAlignment="1">
      <alignment horizontal="center" vertical="center"/>
    </xf>
    <xf numFmtId="167" fontId="10" fillId="4" borderId="3" xfId="2" applyNumberFormat="1" applyFont="1" applyFill="1" applyBorder="1" applyAlignment="1">
      <alignment horizontal="center" vertical="center"/>
    </xf>
    <xf numFmtId="166" fontId="10" fillId="4" borderId="1" xfId="2" applyNumberFormat="1" applyFont="1" applyFill="1" applyBorder="1" applyAlignment="1">
      <alignment horizontal="center"/>
    </xf>
    <xf numFmtId="166" fontId="10" fillId="4" borderId="2" xfId="2" applyNumberFormat="1" applyFont="1" applyFill="1" applyBorder="1" applyAlignment="1">
      <alignment horizontal="center"/>
    </xf>
    <xf numFmtId="166" fontId="10" fillId="4" borderId="3" xfId="2" applyNumberFormat="1" applyFont="1" applyFill="1" applyBorder="1" applyAlignment="1">
      <alignment horizontal="center"/>
    </xf>
    <xf numFmtId="0" fontId="11" fillId="3" borderId="8" xfId="5" applyFont="1" applyFill="1" applyBorder="1" applyAlignment="1">
      <alignment horizontal="center" vertical="center" wrapText="1"/>
    </xf>
    <xf numFmtId="0" fontId="11" fillId="3" borderId="9" xfId="5" applyFont="1" applyFill="1" applyBorder="1" applyAlignment="1">
      <alignment horizontal="center" vertical="center" wrapText="1"/>
    </xf>
    <xf numFmtId="0" fontId="11" fillId="3" borderId="10" xfId="5" applyFont="1" applyFill="1" applyBorder="1" applyAlignment="1">
      <alignment horizontal="center" vertical="center" wrapText="1"/>
    </xf>
    <xf numFmtId="9" fontId="15" fillId="0" borderId="14" xfId="4" applyFont="1" applyBorder="1" applyAlignment="1">
      <alignment horizontal="center" vertical="center"/>
    </xf>
    <xf numFmtId="9" fontId="15" fillId="0" borderId="16" xfId="4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12" fillId="4" borderId="23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16" fillId="10" borderId="39" xfId="5" applyFont="1" applyFill="1" applyBorder="1" applyAlignment="1">
      <alignment horizontal="center" vertical="center"/>
    </xf>
    <xf numFmtId="0" fontId="2" fillId="3" borderId="1" xfId="5" applyFont="1" applyFill="1" applyBorder="1" applyAlignment="1">
      <alignment horizontal="center" vertical="center"/>
    </xf>
    <xf numFmtId="0" fontId="2" fillId="3" borderId="3" xfId="5" applyFont="1" applyFill="1" applyBorder="1" applyAlignment="1">
      <alignment horizontal="center" vertical="center"/>
    </xf>
    <xf numFmtId="164" fontId="2" fillId="3" borderId="1" xfId="5" applyNumberFormat="1" applyFont="1" applyFill="1" applyBorder="1" applyAlignment="1">
      <alignment horizontal="center" vertical="center" wrapText="1"/>
    </xf>
    <xf numFmtId="164" fontId="2" fillId="3" borderId="3" xfId="5" applyNumberFormat="1" applyFont="1" applyFill="1" applyBorder="1" applyAlignment="1">
      <alignment horizontal="center" vertical="center" wrapText="1"/>
    </xf>
    <xf numFmtId="168" fontId="5" fillId="4" borderId="1" xfId="2" applyNumberFormat="1" applyFont="1" applyFill="1" applyBorder="1" applyAlignment="1">
      <alignment horizontal="center" vertical="center" textRotation="1" wrapText="1"/>
    </xf>
    <xf numFmtId="168" fontId="5" fillId="4" borderId="3" xfId="2" applyNumberFormat="1" applyFont="1" applyFill="1" applyBorder="1" applyAlignment="1">
      <alignment horizontal="center" vertical="center" textRotation="1" wrapText="1"/>
    </xf>
    <xf numFmtId="174" fontId="3" fillId="2" borderId="1" xfId="2" applyNumberFormat="1" applyFont="1" applyFill="1" applyBorder="1" applyAlignment="1">
      <alignment horizontal="center" vertical="center"/>
    </xf>
    <xf numFmtId="174" fontId="3" fillId="2" borderId="3" xfId="2" applyNumberFormat="1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3" fillId="2" borderId="28" xfId="5" quotePrefix="1" applyFont="1" applyFill="1" applyBorder="1" applyAlignment="1">
      <alignment horizontal="center" vertical="center" wrapText="1"/>
    </xf>
    <xf numFmtId="0" fontId="3" fillId="2" borderId="29" xfId="5" quotePrefix="1" applyFont="1" applyFill="1" applyBorder="1" applyAlignment="1">
      <alignment horizontal="center" vertical="center" wrapText="1"/>
    </xf>
    <xf numFmtId="0" fontId="3" fillId="2" borderId="37" xfId="5" quotePrefix="1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</cellXfs>
  <cellStyles count="8">
    <cellStyle name="Millares" xfId="1" builtinId="3"/>
    <cellStyle name="Millares [0]" xfId="2" builtinId="6"/>
    <cellStyle name="Millares [0] 2" xfId="6" xr:uid="{00000000-0005-0000-0000-000002000000}"/>
    <cellStyle name="Millares 2" xfId="7" xr:uid="{00000000-0005-0000-0000-000003000000}"/>
    <cellStyle name="Moneda" xfId="3" builtinId="4"/>
    <cellStyle name="Normal" xfId="0" builtinId="0"/>
    <cellStyle name="Normal 2" xfId="5" xr:uid="{00000000-0005-0000-0000-000006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ery.montana\Documents\1.%20SEGUROS%202026\1.%20ESTUDIO%20DE%20MERCADO%201009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MERCADO"/>
      <sheetName val="TASAS MERCADO"/>
      <sheetName val="SECOP II"/>
      <sheetName val="RESUMEN TRDM"/>
      <sheetName val="inventario_general_excel"/>
      <sheetName val="INV CLASIFICADO"/>
      <sheetName val="EDIFICIOS"/>
      <sheetName val="REPOSO"/>
      <sheetName val="AUTOS"/>
      <sheetName val="SOAT"/>
      <sheetName val="R.C.S.P."/>
      <sheetName val="R.C.C."/>
      <sheetName val="MAQUINARIA AMARILLA"/>
      <sheetName val="VIDA EDILES"/>
      <sheetName val="SINIESTRA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7">
          <cell r="R17">
            <v>2001186000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E37DB-B547-4F7E-88A5-02749499C4D3}">
  <dimension ref="B1:O79"/>
  <sheetViews>
    <sheetView tabSelected="1" topLeftCell="B16" zoomScale="82" zoomScaleNormal="82" workbookViewId="0">
      <selection activeCell="E24" sqref="E24"/>
    </sheetView>
  </sheetViews>
  <sheetFormatPr baseColWidth="10" defaultColWidth="20.1796875" defaultRowHeight="13" x14ac:dyDescent="0.35"/>
  <cols>
    <col min="1" max="1" width="4.81640625" style="1" customWidth="1"/>
    <col min="2" max="2" width="60.1796875" style="1" customWidth="1"/>
    <col min="3" max="3" width="36.7265625" style="1" bestFit="1" customWidth="1"/>
    <col min="4" max="4" width="13.453125" style="24" customWidth="1"/>
    <col min="5" max="5" width="27.453125" style="21" customWidth="1"/>
    <col min="6" max="6" width="26.81640625" style="22" customWidth="1"/>
    <col min="7" max="7" width="21.7265625" style="21" customWidth="1"/>
    <col min="8" max="8" width="20.81640625" style="21" customWidth="1"/>
    <col min="9" max="9" width="22.453125" style="21" customWidth="1"/>
    <col min="10" max="10" width="21.453125" style="21" customWidth="1"/>
    <col min="11" max="12" width="24.26953125" style="21" bestFit="1" customWidth="1"/>
    <col min="13" max="13" width="16.26953125" style="112" bestFit="1" customWidth="1"/>
    <col min="14" max="14" width="16.26953125" style="11" bestFit="1" customWidth="1"/>
    <col min="15" max="15" width="60.26953125" style="1" customWidth="1"/>
    <col min="16" max="16" width="27.7265625" style="1" customWidth="1"/>
    <col min="17" max="17" width="25.453125" style="1" customWidth="1"/>
    <col min="18" max="18" width="23.26953125" style="1" customWidth="1"/>
    <col min="19" max="19" width="18" style="1" customWidth="1"/>
    <col min="20" max="16384" width="20.1796875" style="1"/>
  </cols>
  <sheetData>
    <row r="1" spans="2:15" x14ac:dyDescent="0.35">
      <c r="B1" s="129" t="s">
        <v>48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1"/>
    </row>
    <row r="2" spans="2:15" x14ac:dyDescent="0.35">
      <c r="B2" s="129" t="s">
        <v>0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1"/>
    </row>
    <row r="3" spans="2:15" ht="18" x14ac:dyDescent="0.35">
      <c r="B3" s="132" t="s">
        <v>49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2"/>
    </row>
    <row r="4" spans="2:15" ht="11.25" customHeight="1" x14ac:dyDescent="0.35">
      <c r="B4" s="133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5"/>
      <c r="N4" s="12"/>
    </row>
    <row r="5" spans="2:15" ht="24" customHeight="1" x14ac:dyDescent="0.35">
      <c r="B5" s="136" t="s">
        <v>56</v>
      </c>
      <c r="C5" s="2" t="s">
        <v>1</v>
      </c>
      <c r="D5" s="3">
        <v>46322</v>
      </c>
      <c r="E5" s="4">
        <v>0</v>
      </c>
      <c r="F5" s="2" t="s">
        <v>57</v>
      </c>
      <c r="G5" s="138" t="s">
        <v>58</v>
      </c>
      <c r="H5" s="139"/>
      <c r="I5" s="140"/>
      <c r="J5" s="79"/>
      <c r="K5" s="79"/>
      <c r="L5" s="79"/>
      <c r="M5" s="77"/>
    </row>
    <row r="6" spans="2:15" ht="27.75" customHeight="1" x14ac:dyDescent="0.35">
      <c r="B6" s="137"/>
      <c r="C6" s="2" t="s">
        <v>2</v>
      </c>
      <c r="D6" s="3">
        <v>46553</v>
      </c>
      <c r="E6" s="4">
        <v>0</v>
      </c>
      <c r="F6" s="13">
        <f>+D6-D5</f>
        <v>231</v>
      </c>
      <c r="G6" s="141">
        <f>+L39</f>
        <v>11154848</v>
      </c>
      <c r="H6" s="142"/>
      <c r="I6" s="143"/>
      <c r="J6" s="80"/>
      <c r="K6" s="80"/>
      <c r="L6" s="80"/>
      <c r="M6" s="78"/>
    </row>
    <row r="7" spans="2:15" ht="24.75" customHeight="1" thickBot="1" x14ac:dyDescent="0.4">
      <c r="B7" s="144" t="s">
        <v>3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6"/>
    </row>
    <row r="8" spans="2:15" ht="97.5" customHeight="1" thickBot="1" x14ac:dyDescent="0.4">
      <c r="B8" s="35" t="s">
        <v>5</v>
      </c>
      <c r="C8" s="36" t="s">
        <v>6</v>
      </c>
      <c r="D8" s="37" t="s">
        <v>50</v>
      </c>
      <c r="E8" s="38" t="s">
        <v>7</v>
      </c>
      <c r="F8" s="39" t="s">
        <v>8</v>
      </c>
      <c r="G8" s="39" t="s">
        <v>9</v>
      </c>
      <c r="H8" s="39" t="s">
        <v>10</v>
      </c>
      <c r="I8" s="39" t="s">
        <v>11</v>
      </c>
      <c r="J8" s="39" t="s">
        <v>12</v>
      </c>
      <c r="K8" s="39" t="s">
        <v>13</v>
      </c>
      <c r="L8" s="39" t="str">
        <f>CONCATENATE("TOTAL PRIMA INCLUIDO IVA ",F6," DIAS")</f>
        <v>TOTAL PRIMA INCLUIDO IVA 231 DIAS</v>
      </c>
      <c r="M8" s="81" t="s">
        <v>37</v>
      </c>
    </row>
    <row r="9" spans="2:15" ht="16.5" customHeight="1" x14ac:dyDescent="0.35">
      <c r="B9" s="40" t="s">
        <v>14</v>
      </c>
      <c r="C9" s="82">
        <v>12107816098</v>
      </c>
      <c r="D9" s="41">
        <v>0</v>
      </c>
      <c r="E9" s="42">
        <f>C9*10%</f>
        <v>1210781609.8</v>
      </c>
      <c r="F9" s="43">
        <f t="shared" ref="F9:F20" si="0">+C9+E9</f>
        <v>13318597707.799999</v>
      </c>
      <c r="G9" s="42">
        <f t="shared" ref="G9:G20" si="1">+C9*D9/1000</f>
        <v>0</v>
      </c>
      <c r="H9" s="42">
        <f>+(E9/2)*D9/1000</f>
        <v>0</v>
      </c>
      <c r="I9" s="42">
        <f>+G9+H9</f>
        <v>0</v>
      </c>
      <c r="J9" s="42">
        <f>+I9*19%</f>
        <v>0</v>
      </c>
      <c r="K9" s="43">
        <f>+I9+J9</f>
        <v>0</v>
      </c>
      <c r="L9" s="42">
        <f t="shared" ref="L9:L20" si="2">ROUND(((K9/365)*$F$6),0)</f>
        <v>0</v>
      </c>
      <c r="M9" s="147">
        <v>0.15</v>
      </c>
    </row>
    <row r="10" spans="2:15" ht="16.5" customHeight="1" x14ac:dyDescent="0.35">
      <c r="B10" s="44" t="s">
        <v>51</v>
      </c>
      <c r="C10" s="83">
        <f>14925233471*15%</f>
        <v>2238785020.6500001</v>
      </c>
      <c r="D10" s="41">
        <v>0</v>
      </c>
      <c r="E10" s="45"/>
      <c r="F10" s="46">
        <f t="shared" si="0"/>
        <v>2238785020.6500001</v>
      </c>
      <c r="G10" s="45">
        <f t="shared" si="1"/>
        <v>0</v>
      </c>
      <c r="H10" s="45">
        <f t="shared" ref="H10:H20" si="3">+(E10/2)*D10/1000</f>
        <v>0</v>
      </c>
      <c r="I10" s="45">
        <f t="shared" ref="I10:I20" si="4">+G10+H10</f>
        <v>0</v>
      </c>
      <c r="J10" s="45">
        <f t="shared" ref="J10:J20" si="5">+I10*19%</f>
        <v>0</v>
      </c>
      <c r="K10" s="46">
        <f t="shared" ref="K10:K20" si="6">+I10+J10</f>
        <v>0</v>
      </c>
      <c r="L10" s="45">
        <f t="shared" si="2"/>
        <v>0</v>
      </c>
      <c r="M10" s="148"/>
    </row>
    <row r="11" spans="2:15" ht="32.25" customHeight="1" x14ac:dyDescent="0.25">
      <c r="B11" s="48" t="s">
        <v>17</v>
      </c>
      <c r="C11" s="85">
        <f>+C9*10%</f>
        <v>1210781609.8</v>
      </c>
      <c r="D11" s="41">
        <v>0</v>
      </c>
      <c r="E11" s="45">
        <v>0</v>
      </c>
      <c r="F11" s="46">
        <f t="shared" si="0"/>
        <v>1210781609.8</v>
      </c>
      <c r="G11" s="45">
        <f t="shared" si="1"/>
        <v>0</v>
      </c>
      <c r="H11" s="45">
        <f t="shared" si="3"/>
        <v>0</v>
      </c>
      <c r="I11" s="45">
        <f t="shared" si="4"/>
        <v>0</v>
      </c>
      <c r="J11" s="45">
        <f t="shared" si="5"/>
        <v>0</v>
      </c>
      <c r="K11" s="46">
        <f t="shared" si="6"/>
        <v>0</v>
      </c>
      <c r="L11" s="45">
        <f t="shared" si="2"/>
        <v>0</v>
      </c>
      <c r="M11" s="148"/>
    </row>
    <row r="12" spans="2:15" ht="27.75" customHeight="1" x14ac:dyDescent="0.25">
      <c r="B12" s="48" t="s">
        <v>18</v>
      </c>
      <c r="C12" s="85">
        <f>+C9*10%</f>
        <v>1210781609.8</v>
      </c>
      <c r="D12" s="41">
        <v>0</v>
      </c>
      <c r="E12" s="45">
        <v>0</v>
      </c>
      <c r="F12" s="46">
        <f t="shared" si="0"/>
        <v>1210781609.8</v>
      </c>
      <c r="G12" s="45">
        <f t="shared" si="1"/>
        <v>0</v>
      </c>
      <c r="H12" s="45">
        <f t="shared" si="3"/>
        <v>0</v>
      </c>
      <c r="I12" s="45">
        <f t="shared" si="4"/>
        <v>0</v>
      </c>
      <c r="J12" s="45">
        <f t="shared" si="5"/>
        <v>0</v>
      </c>
      <c r="K12" s="46">
        <f t="shared" si="6"/>
        <v>0</v>
      </c>
      <c r="L12" s="45">
        <f t="shared" si="2"/>
        <v>0</v>
      </c>
      <c r="M12" s="148"/>
      <c r="O12" s="1" t="s">
        <v>4</v>
      </c>
    </row>
    <row r="13" spans="2:15" ht="16.5" customHeight="1" x14ac:dyDescent="0.25">
      <c r="B13" s="47" t="s">
        <v>40</v>
      </c>
      <c r="C13" s="85">
        <v>2893254922</v>
      </c>
      <c r="D13" s="41">
        <v>0</v>
      </c>
      <c r="E13" s="45">
        <f t="shared" ref="E13:E18" si="7">C13*10%</f>
        <v>289325492.19999999</v>
      </c>
      <c r="F13" s="46">
        <f t="shared" si="0"/>
        <v>3182580414.1999998</v>
      </c>
      <c r="G13" s="45">
        <f t="shared" si="1"/>
        <v>0</v>
      </c>
      <c r="H13" s="45">
        <f t="shared" si="3"/>
        <v>0</v>
      </c>
      <c r="I13" s="45">
        <f t="shared" si="4"/>
        <v>0</v>
      </c>
      <c r="J13" s="45">
        <f t="shared" si="5"/>
        <v>0</v>
      </c>
      <c r="K13" s="46">
        <f t="shared" si="6"/>
        <v>0</v>
      </c>
      <c r="L13" s="45">
        <f t="shared" si="2"/>
        <v>0</v>
      </c>
      <c r="M13" s="148"/>
    </row>
    <row r="14" spans="2:15" ht="16.5" customHeight="1" x14ac:dyDescent="0.25">
      <c r="B14" s="47" t="s">
        <v>15</v>
      </c>
      <c r="C14" s="85">
        <v>2893254922</v>
      </c>
      <c r="D14" s="41">
        <v>0</v>
      </c>
      <c r="E14" s="45">
        <f t="shared" si="7"/>
        <v>289325492.19999999</v>
      </c>
      <c r="F14" s="46">
        <f t="shared" si="0"/>
        <v>3182580414.1999998</v>
      </c>
      <c r="G14" s="45">
        <f t="shared" si="1"/>
        <v>0</v>
      </c>
      <c r="H14" s="45">
        <f t="shared" si="3"/>
        <v>0</v>
      </c>
      <c r="I14" s="45">
        <f t="shared" si="4"/>
        <v>0</v>
      </c>
      <c r="J14" s="45">
        <f t="shared" si="5"/>
        <v>0</v>
      </c>
      <c r="K14" s="46">
        <f t="shared" si="6"/>
        <v>0</v>
      </c>
      <c r="L14" s="45">
        <f t="shared" si="2"/>
        <v>0</v>
      </c>
      <c r="M14" s="148"/>
    </row>
    <row r="15" spans="2:15" ht="16.5" customHeight="1" x14ac:dyDescent="0.25">
      <c r="B15" s="47" t="s">
        <v>16</v>
      </c>
      <c r="C15" s="85">
        <v>2100000</v>
      </c>
      <c r="D15" s="41">
        <v>0</v>
      </c>
      <c r="E15" s="45">
        <f t="shared" si="7"/>
        <v>210000</v>
      </c>
      <c r="F15" s="46">
        <f t="shared" si="0"/>
        <v>2310000</v>
      </c>
      <c r="G15" s="45">
        <f t="shared" si="1"/>
        <v>0</v>
      </c>
      <c r="H15" s="45">
        <f t="shared" si="3"/>
        <v>0</v>
      </c>
      <c r="I15" s="45">
        <f t="shared" si="4"/>
        <v>0</v>
      </c>
      <c r="J15" s="45">
        <f t="shared" si="5"/>
        <v>0</v>
      </c>
      <c r="K15" s="46">
        <f t="shared" si="6"/>
        <v>0</v>
      </c>
      <c r="L15" s="45">
        <f t="shared" si="2"/>
        <v>0</v>
      </c>
      <c r="M15" s="148"/>
    </row>
    <row r="16" spans="2:15" ht="15" customHeight="1" x14ac:dyDescent="0.25">
      <c r="B16" s="47" t="s">
        <v>59</v>
      </c>
      <c r="C16" s="85">
        <v>150971581</v>
      </c>
      <c r="D16" s="41">
        <v>0</v>
      </c>
      <c r="E16" s="45">
        <f t="shared" si="7"/>
        <v>15097158.100000001</v>
      </c>
      <c r="F16" s="46">
        <f t="shared" si="0"/>
        <v>166068739.09999999</v>
      </c>
      <c r="G16" s="45">
        <f t="shared" si="1"/>
        <v>0</v>
      </c>
      <c r="H16" s="45">
        <f t="shared" si="3"/>
        <v>0</v>
      </c>
      <c r="I16" s="45">
        <f t="shared" si="4"/>
        <v>0</v>
      </c>
      <c r="J16" s="45">
        <f t="shared" si="5"/>
        <v>0</v>
      </c>
      <c r="K16" s="46">
        <f t="shared" si="6"/>
        <v>0</v>
      </c>
      <c r="L16" s="45">
        <f t="shared" si="2"/>
        <v>0</v>
      </c>
      <c r="M16" s="148"/>
    </row>
    <row r="17" spans="2:15" ht="16.5" customHeight="1" x14ac:dyDescent="0.25">
      <c r="B17" s="47" t="s">
        <v>39</v>
      </c>
      <c r="C17" s="85">
        <v>6036759096</v>
      </c>
      <c r="D17" s="41">
        <v>0</v>
      </c>
      <c r="E17" s="45">
        <f t="shared" si="7"/>
        <v>603675909.60000002</v>
      </c>
      <c r="F17" s="46">
        <f t="shared" si="0"/>
        <v>6640435005.6000004</v>
      </c>
      <c r="G17" s="45">
        <f t="shared" si="1"/>
        <v>0</v>
      </c>
      <c r="H17" s="45">
        <f t="shared" si="3"/>
        <v>0</v>
      </c>
      <c r="I17" s="45">
        <f t="shared" si="4"/>
        <v>0</v>
      </c>
      <c r="J17" s="45">
        <f t="shared" si="5"/>
        <v>0</v>
      </c>
      <c r="K17" s="46">
        <f t="shared" si="6"/>
        <v>0</v>
      </c>
      <c r="L17" s="45">
        <f t="shared" si="2"/>
        <v>0</v>
      </c>
      <c r="M17" s="148"/>
    </row>
    <row r="18" spans="2:15" ht="16.5" customHeight="1" x14ac:dyDescent="0.25">
      <c r="B18" s="47" t="s">
        <v>38</v>
      </c>
      <c r="C18" s="85">
        <v>2469405257</v>
      </c>
      <c r="D18" s="41">
        <v>0</v>
      </c>
      <c r="E18" s="45">
        <f t="shared" si="7"/>
        <v>246940525.70000002</v>
      </c>
      <c r="F18" s="46">
        <f t="shared" si="0"/>
        <v>2716345782.6999998</v>
      </c>
      <c r="G18" s="45">
        <f t="shared" si="1"/>
        <v>0</v>
      </c>
      <c r="H18" s="45">
        <f t="shared" si="3"/>
        <v>0</v>
      </c>
      <c r="I18" s="45">
        <f t="shared" si="4"/>
        <v>0</v>
      </c>
      <c r="J18" s="45">
        <f t="shared" si="5"/>
        <v>0</v>
      </c>
      <c r="K18" s="46">
        <f t="shared" si="6"/>
        <v>0</v>
      </c>
      <c r="L18" s="45">
        <f t="shared" si="2"/>
        <v>0</v>
      </c>
      <c r="M18" s="148"/>
    </row>
    <row r="19" spans="2:15" ht="16.5" customHeight="1" x14ac:dyDescent="0.25">
      <c r="B19" s="47" t="s">
        <v>60</v>
      </c>
      <c r="C19" s="85">
        <v>500000000</v>
      </c>
      <c r="D19" s="41">
        <v>0</v>
      </c>
      <c r="E19" s="45"/>
      <c r="F19" s="46">
        <f t="shared" si="0"/>
        <v>500000000</v>
      </c>
      <c r="G19" s="45">
        <f t="shared" si="1"/>
        <v>0</v>
      </c>
      <c r="H19" s="45">
        <f t="shared" si="3"/>
        <v>0</v>
      </c>
      <c r="I19" s="45">
        <f t="shared" si="4"/>
        <v>0</v>
      </c>
      <c r="J19" s="45">
        <f t="shared" si="5"/>
        <v>0</v>
      </c>
      <c r="K19" s="46">
        <f t="shared" si="6"/>
        <v>0</v>
      </c>
      <c r="L19" s="45">
        <f t="shared" si="2"/>
        <v>0</v>
      </c>
      <c r="M19" s="148"/>
    </row>
    <row r="20" spans="2:15" ht="16.5" customHeight="1" x14ac:dyDescent="0.25">
      <c r="B20" s="47" t="s">
        <v>61</v>
      </c>
      <c r="C20" s="85">
        <v>85700000</v>
      </c>
      <c r="D20" s="41">
        <v>0</v>
      </c>
      <c r="E20" s="45"/>
      <c r="F20" s="46">
        <f t="shared" si="0"/>
        <v>85700000</v>
      </c>
      <c r="G20" s="45">
        <f t="shared" si="1"/>
        <v>0</v>
      </c>
      <c r="H20" s="45">
        <f t="shared" si="3"/>
        <v>0</v>
      </c>
      <c r="I20" s="45">
        <f t="shared" si="4"/>
        <v>0</v>
      </c>
      <c r="J20" s="45">
        <f t="shared" si="5"/>
        <v>0</v>
      </c>
      <c r="K20" s="46">
        <f t="shared" si="6"/>
        <v>0</v>
      </c>
      <c r="L20" s="45">
        <f t="shared" si="2"/>
        <v>0</v>
      </c>
      <c r="M20" s="148"/>
      <c r="O20" s="1" t="s">
        <v>4</v>
      </c>
    </row>
    <row r="21" spans="2:15" ht="28.5" customHeight="1" x14ac:dyDescent="0.35">
      <c r="B21" s="113" t="s">
        <v>19</v>
      </c>
      <c r="C21" s="114">
        <f>SUM(C9:C20)</f>
        <v>31799610116.25</v>
      </c>
      <c r="D21" s="114">
        <v>0</v>
      </c>
      <c r="E21" s="114">
        <f>SUM(E9:E20)</f>
        <v>2655356187.5999999</v>
      </c>
      <c r="F21" s="114">
        <v>26628096729.389999</v>
      </c>
      <c r="G21" s="114">
        <f t="shared" ref="G21:L21" si="8">SUM(G9:G20)</f>
        <v>0</v>
      </c>
      <c r="H21" s="114">
        <f t="shared" si="8"/>
        <v>0</v>
      </c>
      <c r="I21" s="114">
        <f t="shared" si="8"/>
        <v>0</v>
      </c>
      <c r="J21" s="114">
        <f t="shared" si="8"/>
        <v>0</v>
      </c>
      <c r="K21" s="115">
        <f t="shared" si="8"/>
        <v>0</v>
      </c>
      <c r="L21" s="114">
        <f t="shared" si="8"/>
        <v>0</v>
      </c>
      <c r="M21" s="148"/>
    </row>
    <row r="22" spans="2:15" ht="16.5" customHeight="1" x14ac:dyDescent="0.35">
      <c r="B22" s="49" t="s">
        <v>20</v>
      </c>
      <c r="C22" s="86">
        <v>100000000</v>
      </c>
      <c r="D22" s="50">
        <v>0</v>
      </c>
      <c r="E22" s="45">
        <v>0</v>
      </c>
      <c r="F22" s="46">
        <f>+C22+E22</f>
        <v>100000000</v>
      </c>
      <c r="G22" s="45">
        <f>+C22*D22/100</f>
        <v>0</v>
      </c>
      <c r="H22" s="45">
        <f>+(E22/2)*D22/1000</f>
        <v>0</v>
      </c>
      <c r="I22" s="45">
        <f t="shared" ref="I22:I27" si="9">+G22+H22</f>
        <v>0</v>
      </c>
      <c r="J22" s="45">
        <f t="shared" ref="J22:J27" si="10">+I22*19%</f>
        <v>0</v>
      </c>
      <c r="K22" s="116">
        <f t="shared" ref="K22:K27" si="11">+I22+J22</f>
        <v>0</v>
      </c>
      <c r="L22" s="117">
        <f t="shared" ref="L22:L27" si="12">ROUND(((K22/365)*$F$6),0)</f>
        <v>0</v>
      </c>
      <c r="M22" s="84">
        <v>0.12</v>
      </c>
    </row>
    <row r="23" spans="2:15" ht="26" x14ac:dyDescent="0.35">
      <c r="B23" s="49" t="s">
        <v>21</v>
      </c>
      <c r="C23" s="86">
        <v>1000000000</v>
      </c>
      <c r="D23" s="50">
        <v>0</v>
      </c>
      <c r="E23" s="45">
        <v>0</v>
      </c>
      <c r="F23" s="46">
        <f>+C23+E23</f>
        <v>1000000000</v>
      </c>
      <c r="G23" s="45">
        <f>+C23*D23/1000</f>
        <v>0</v>
      </c>
      <c r="H23" s="45">
        <f>+(E23/2)*D23/1000</f>
        <v>0</v>
      </c>
      <c r="I23" s="45">
        <f t="shared" si="9"/>
        <v>0</v>
      </c>
      <c r="J23" s="45">
        <f t="shared" si="10"/>
        <v>0</v>
      </c>
      <c r="K23" s="116">
        <f t="shared" si="11"/>
        <v>0</v>
      </c>
      <c r="L23" s="117">
        <f t="shared" si="12"/>
        <v>0</v>
      </c>
      <c r="M23" s="84">
        <v>0.15</v>
      </c>
    </row>
    <row r="24" spans="2:15" s="17" customFormat="1" ht="16.5" customHeight="1" x14ac:dyDescent="0.35">
      <c r="B24" s="52" t="s">
        <v>22</v>
      </c>
      <c r="C24" s="86">
        <v>1000000000</v>
      </c>
      <c r="D24" s="50">
        <v>0</v>
      </c>
      <c r="E24" s="53">
        <v>0</v>
      </c>
      <c r="F24" s="54">
        <f>+C24+E24</f>
        <v>1000000000</v>
      </c>
      <c r="G24" s="53">
        <f>+C24*D24/100</f>
        <v>0</v>
      </c>
      <c r="H24" s="53">
        <f t="shared" ref="H24:H27" si="13">+(E24/2)*D24/100</f>
        <v>0</v>
      </c>
      <c r="I24" s="53">
        <f t="shared" si="9"/>
        <v>0</v>
      </c>
      <c r="J24" s="53">
        <f t="shared" si="10"/>
        <v>0</v>
      </c>
      <c r="K24" s="116">
        <f t="shared" si="11"/>
        <v>0</v>
      </c>
      <c r="L24" s="117">
        <f t="shared" si="12"/>
        <v>0</v>
      </c>
      <c r="M24" s="87">
        <v>7.4999999999999997E-2</v>
      </c>
    </row>
    <row r="25" spans="2:15" ht="31.5" customHeight="1" x14ac:dyDescent="0.35">
      <c r="B25" s="52" t="s">
        <v>66</v>
      </c>
      <c r="C25" s="86">
        <v>1227298876</v>
      </c>
      <c r="D25" s="50">
        <v>0</v>
      </c>
      <c r="E25" s="45">
        <f>C25*20%</f>
        <v>245459775.20000002</v>
      </c>
      <c r="F25" s="46">
        <f>+C25+E25</f>
        <v>1472758651.2</v>
      </c>
      <c r="G25" s="45">
        <f>+C25*D25/1000</f>
        <v>0</v>
      </c>
      <c r="H25" s="45">
        <f t="shared" si="13"/>
        <v>0</v>
      </c>
      <c r="I25" s="45">
        <f t="shared" si="9"/>
        <v>0</v>
      </c>
      <c r="J25" s="45">
        <f t="shared" si="10"/>
        <v>0</v>
      </c>
      <c r="K25" s="115">
        <f t="shared" si="11"/>
        <v>0</v>
      </c>
      <c r="L25" s="115">
        <f t="shared" si="12"/>
        <v>0</v>
      </c>
      <c r="M25" s="84">
        <v>0.12</v>
      </c>
    </row>
    <row r="26" spans="2:15" s="17" customFormat="1" ht="31.5" customHeight="1" x14ac:dyDescent="0.35">
      <c r="B26" s="52" t="s">
        <v>23</v>
      </c>
      <c r="C26" s="86" t="s">
        <v>41</v>
      </c>
      <c r="D26" s="50"/>
      <c r="E26" s="53">
        <v>0</v>
      </c>
      <c r="F26" s="54">
        <v>2852104</v>
      </c>
      <c r="G26" s="53">
        <v>0</v>
      </c>
      <c r="H26" s="53">
        <f t="shared" si="13"/>
        <v>0</v>
      </c>
      <c r="I26" s="53">
        <f>+F26</f>
        <v>2852104</v>
      </c>
      <c r="J26" s="53">
        <v>0</v>
      </c>
      <c r="K26" s="118">
        <f t="shared" si="11"/>
        <v>2852104</v>
      </c>
      <c r="L26" s="119">
        <f t="shared" si="12"/>
        <v>1805030</v>
      </c>
      <c r="M26" s="88">
        <v>0.15</v>
      </c>
    </row>
    <row r="27" spans="2:15" ht="31.5" customHeight="1" x14ac:dyDescent="0.35">
      <c r="B27" s="52" t="s">
        <v>24</v>
      </c>
      <c r="C27" s="86">
        <f>+[1]AUTOS!R17</f>
        <v>2001186000</v>
      </c>
      <c r="D27" s="50">
        <v>0</v>
      </c>
      <c r="E27" s="45">
        <v>0</v>
      </c>
      <c r="F27" s="46">
        <f>+C27+E27</f>
        <v>2001186000</v>
      </c>
      <c r="G27" s="45">
        <f>+C27*D27/100</f>
        <v>0</v>
      </c>
      <c r="H27" s="45">
        <f t="shared" si="13"/>
        <v>0</v>
      </c>
      <c r="I27" s="45">
        <f t="shared" si="9"/>
        <v>0</v>
      </c>
      <c r="J27" s="45">
        <f t="shared" si="10"/>
        <v>0</v>
      </c>
      <c r="K27" s="120">
        <f t="shared" si="11"/>
        <v>0</v>
      </c>
      <c r="L27" s="121">
        <f t="shared" si="12"/>
        <v>0</v>
      </c>
      <c r="M27" s="84">
        <v>0.125</v>
      </c>
    </row>
    <row r="28" spans="2:15" ht="31.5" customHeight="1" thickBot="1" x14ac:dyDescent="0.4">
      <c r="B28" s="57" t="s">
        <v>25</v>
      </c>
      <c r="C28" s="89" t="s">
        <v>26</v>
      </c>
      <c r="D28" s="58"/>
      <c r="E28" s="59"/>
      <c r="F28" s="60"/>
      <c r="G28" s="59"/>
      <c r="H28" s="59"/>
      <c r="I28" s="59"/>
      <c r="J28" s="59"/>
      <c r="K28" s="122">
        <v>4349818</v>
      </c>
      <c r="L28" s="122">
        <v>4349818</v>
      </c>
      <c r="M28" s="84">
        <v>0.02</v>
      </c>
    </row>
    <row r="29" spans="2:15" ht="33.75" customHeight="1" thickBot="1" x14ac:dyDescent="0.4">
      <c r="B29" s="149" t="s">
        <v>27</v>
      </c>
      <c r="C29" s="150"/>
      <c r="D29" s="150"/>
      <c r="E29" s="150"/>
      <c r="F29" s="150"/>
      <c r="G29" s="150"/>
      <c r="H29" s="150"/>
      <c r="I29" s="150"/>
      <c r="J29" s="151"/>
      <c r="K29" s="114">
        <v>5000000</v>
      </c>
      <c r="L29" s="114">
        <v>5000000</v>
      </c>
      <c r="M29" s="90"/>
      <c r="N29" s="61"/>
    </row>
    <row r="30" spans="2:15" ht="16.5" customHeight="1" thickBot="1" x14ac:dyDescent="0.4">
      <c r="B30" s="152" t="s">
        <v>28</v>
      </c>
      <c r="C30" s="153"/>
      <c r="D30" s="153"/>
      <c r="E30" s="153"/>
      <c r="F30" s="153"/>
      <c r="G30" s="153"/>
      <c r="H30" s="153"/>
      <c r="I30" s="153"/>
      <c r="J30" s="154"/>
      <c r="K30" s="62">
        <f>SUM(K21:K29)</f>
        <v>12201922</v>
      </c>
      <c r="L30" s="63">
        <f>SUM(L21:L29)</f>
        <v>11154848</v>
      </c>
      <c r="M30" s="91" t="s">
        <v>4</v>
      </c>
    </row>
    <row r="31" spans="2:15" s="17" customFormat="1" ht="16.5" customHeight="1" thickBot="1" x14ac:dyDescent="0.4"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64"/>
    </row>
    <row r="32" spans="2:15" ht="36.75" customHeight="1" x14ac:dyDescent="0.35">
      <c r="B32" s="65" t="s">
        <v>62</v>
      </c>
      <c r="C32" s="92" t="s">
        <v>1</v>
      </c>
      <c r="D32" s="93"/>
      <c r="E32" s="94">
        <v>46322</v>
      </c>
      <c r="F32" s="95">
        <v>0</v>
      </c>
      <c r="G32" s="92" t="s">
        <v>57</v>
      </c>
      <c r="H32" s="96"/>
      <c r="I32" s="96"/>
      <c r="J32" s="96"/>
      <c r="K32" s="96"/>
      <c r="L32" s="96"/>
      <c r="M32" s="97"/>
    </row>
    <row r="33" spans="2:15" ht="16.5" customHeight="1" x14ac:dyDescent="0.35">
      <c r="B33" s="66"/>
      <c r="C33" s="98" t="s">
        <v>2</v>
      </c>
      <c r="D33" s="99"/>
      <c r="E33" s="3">
        <v>46687</v>
      </c>
      <c r="F33" s="100">
        <v>0</v>
      </c>
      <c r="G33" s="101">
        <f>+E33-E32</f>
        <v>365</v>
      </c>
      <c r="H33" s="102"/>
      <c r="I33" s="102"/>
      <c r="J33" s="102"/>
      <c r="K33" s="102"/>
      <c r="L33" s="102"/>
      <c r="M33" s="103"/>
    </row>
    <row r="34" spans="2:15" ht="24.75" customHeight="1" x14ac:dyDescent="0.35">
      <c r="B34" s="126" t="s">
        <v>29</v>
      </c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8"/>
    </row>
    <row r="35" spans="2:15" ht="123" customHeight="1" x14ac:dyDescent="0.35">
      <c r="B35" s="67" t="s">
        <v>5</v>
      </c>
      <c r="C35" s="14" t="s">
        <v>6</v>
      </c>
      <c r="D35" s="161" t="s">
        <v>50</v>
      </c>
      <c r="E35" s="162"/>
      <c r="F35" s="15" t="s">
        <v>8</v>
      </c>
      <c r="G35" s="15" t="s">
        <v>9</v>
      </c>
      <c r="H35" s="15" t="s">
        <v>10</v>
      </c>
      <c r="I35" s="15" t="s">
        <v>30</v>
      </c>
      <c r="J35" s="15" t="s">
        <v>12</v>
      </c>
      <c r="K35" s="15" t="s">
        <v>13</v>
      </c>
      <c r="L35" s="15" t="str">
        <f>CONCATENATE("TOTAL PRIMA INCLUIDO IVA ",G33," DIAS")</f>
        <v>TOTAL PRIMA INCLUIDO IVA 365 DIAS</v>
      </c>
      <c r="M35" s="104" t="s">
        <v>37</v>
      </c>
      <c r="N35" s="1"/>
    </row>
    <row r="36" spans="2:15" ht="16.5" customHeight="1" x14ac:dyDescent="0.35">
      <c r="B36" s="68" t="s">
        <v>31</v>
      </c>
      <c r="C36" s="5">
        <f>(1750905*300)*11</f>
        <v>5777986500</v>
      </c>
      <c r="D36" s="163">
        <v>0</v>
      </c>
      <c r="E36" s="164"/>
      <c r="F36" s="105">
        <f>+(C36*D36)/1000</f>
        <v>0</v>
      </c>
      <c r="G36" s="18"/>
      <c r="H36" s="18"/>
      <c r="I36" s="106">
        <f>(C36*D36/1000)</f>
        <v>0</v>
      </c>
      <c r="J36" s="16"/>
      <c r="K36" s="107">
        <f>I36</f>
        <v>0</v>
      </c>
      <c r="L36" s="107">
        <f>ROUND(((K36/365)*G33),0)</f>
        <v>0</v>
      </c>
      <c r="M36" s="108">
        <v>0.25</v>
      </c>
      <c r="N36" s="1"/>
    </row>
    <row r="37" spans="2:15" ht="16.5" customHeight="1" thickBot="1" x14ac:dyDescent="0.4">
      <c r="B37" s="165" t="s">
        <v>63</v>
      </c>
      <c r="C37" s="166"/>
      <c r="D37" s="166"/>
      <c r="E37" s="166"/>
      <c r="F37" s="166"/>
      <c r="G37" s="166"/>
      <c r="H37" s="166"/>
      <c r="I37" s="166"/>
      <c r="J37" s="166"/>
      <c r="K37" s="109">
        <f>+K36</f>
        <v>0</v>
      </c>
      <c r="L37" s="109">
        <f>+L36</f>
        <v>0</v>
      </c>
      <c r="M37" s="110"/>
    </row>
    <row r="38" spans="2:15" s="17" customFormat="1" ht="16.5" customHeight="1" thickBot="1" x14ac:dyDescent="0.4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9"/>
    </row>
    <row r="39" spans="2:15" ht="15.75" customHeight="1" thickBot="1" x14ac:dyDescent="0.4">
      <c r="B39" s="170" t="s">
        <v>32</v>
      </c>
      <c r="C39" s="171"/>
      <c r="D39" s="171"/>
      <c r="E39" s="171"/>
      <c r="F39" s="171"/>
      <c r="G39" s="171"/>
      <c r="H39" s="171"/>
      <c r="I39" s="171"/>
      <c r="J39" s="171"/>
      <c r="K39" s="69">
        <f>+K30+K37</f>
        <v>12201922</v>
      </c>
      <c r="L39" s="70">
        <f>+L30+L37</f>
        <v>11154848</v>
      </c>
      <c r="M39" s="111" t="s">
        <v>4</v>
      </c>
      <c r="N39" s="1"/>
    </row>
    <row r="40" spans="2:15" x14ac:dyDescent="0.35">
      <c r="B40" s="6"/>
      <c r="C40" s="6"/>
      <c r="D40" s="20"/>
      <c r="K40" s="23"/>
      <c r="M40" s="112" t="s">
        <v>4</v>
      </c>
    </row>
    <row r="41" spans="2:15" x14ac:dyDescent="0.35">
      <c r="B41" s="7"/>
    </row>
    <row r="42" spans="2:15" x14ac:dyDescent="0.35">
      <c r="B42" s="173" t="s">
        <v>52</v>
      </c>
      <c r="C42" s="173"/>
      <c r="D42" s="1"/>
      <c r="F42" s="21"/>
      <c r="G42" s="25"/>
      <c r="I42" s="22"/>
      <c r="O42" s="71"/>
    </row>
    <row r="43" spans="2:15" ht="26.25" customHeight="1" x14ac:dyDescent="0.35">
      <c r="B43" s="172" t="s">
        <v>53</v>
      </c>
      <c r="C43" s="172"/>
      <c r="D43" s="1"/>
      <c r="F43" s="21"/>
      <c r="G43" s="25"/>
      <c r="I43" s="22"/>
      <c r="L43" s="21" t="s">
        <v>4</v>
      </c>
      <c r="O43" s="71"/>
    </row>
    <row r="44" spans="2:15" ht="42" customHeight="1" x14ac:dyDescent="0.35">
      <c r="B44" s="172" t="s">
        <v>54</v>
      </c>
      <c r="C44" s="172"/>
      <c r="D44" s="1"/>
      <c r="F44" s="21"/>
      <c r="G44" s="25"/>
      <c r="I44" s="22"/>
    </row>
    <row r="45" spans="2:15" ht="33" customHeight="1" x14ac:dyDescent="0.35">
      <c r="B45" s="172" t="s">
        <v>55</v>
      </c>
      <c r="C45" s="172"/>
      <c r="D45" s="1"/>
      <c r="E45" s="72"/>
      <c r="F45" s="21"/>
      <c r="G45" s="25"/>
      <c r="I45" s="22" t="s">
        <v>4</v>
      </c>
    </row>
    <row r="46" spans="2:15" ht="41.25" customHeight="1" x14ac:dyDescent="0.35">
      <c r="B46" s="172" t="s">
        <v>64</v>
      </c>
      <c r="C46" s="172"/>
      <c r="D46" s="1"/>
      <c r="E46" s="72"/>
      <c r="F46" s="21"/>
      <c r="G46" s="25"/>
      <c r="I46" s="22"/>
    </row>
    <row r="47" spans="2:15" ht="72" customHeight="1" x14ac:dyDescent="0.35">
      <c r="B47" s="156" t="s">
        <v>65</v>
      </c>
      <c r="C47" s="156"/>
      <c r="D47" s="1"/>
      <c r="E47" s="72"/>
      <c r="F47" s="21"/>
      <c r="G47" s="25"/>
      <c r="I47" s="22"/>
    </row>
    <row r="48" spans="2:15" x14ac:dyDescent="0.35">
      <c r="B48" s="8" t="s">
        <v>4</v>
      </c>
      <c r="D48" s="1"/>
      <c r="F48" s="21"/>
      <c r="G48" s="25"/>
      <c r="I48" s="22"/>
    </row>
    <row r="49" spans="2:9" x14ac:dyDescent="0.35">
      <c r="B49" s="157" t="s">
        <v>34</v>
      </c>
      <c r="C49" s="158"/>
      <c r="D49" s="1"/>
      <c r="F49" s="21"/>
      <c r="G49" s="25"/>
      <c r="I49" s="22"/>
    </row>
    <row r="50" spans="2:9" x14ac:dyDescent="0.35">
      <c r="B50" s="26" t="s">
        <v>33</v>
      </c>
      <c r="C50" s="26" t="s">
        <v>35</v>
      </c>
    </row>
    <row r="51" spans="2:9" x14ac:dyDescent="0.35">
      <c r="B51" s="123" t="s">
        <v>42</v>
      </c>
      <c r="C51" s="124">
        <v>68147311</v>
      </c>
      <c r="D51" s="27"/>
      <c r="E51" s="28"/>
      <c r="F51" s="29"/>
    </row>
    <row r="52" spans="2:9" ht="27" customHeight="1" x14ac:dyDescent="0.35">
      <c r="B52" s="56" t="s">
        <v>43</v>
      </c>
      <c r="C52" s="122">
        <v>4349818</v>
      </c>
      <c r="D52" s="27"/>
      <c r="E52" s="28"/>
      <c r="F52" s="29"/>
    </row>
    <row r="53" spans="2:9" x14ac:dyDescent="0.35">
      <c r="B53" s="30" t="s">
        <v>44</v>
      </c>
      <c r="C53" s="125">
        <v>91905384</v>
      </c>
      <c r="D53" s="27"/>
      <c r="E53" s="28"/>
      <c r="F53" s="29"/>
    </row>
    <row r="54" spans="2:9" x14ac:dyDescent="0.35">
      <c r="B54" s="55" t="s">
        <v>45</v>
      </c>
      <c r="C54" s="118">
        <v>1805030</v>
      </c>
      <c r="D54" s="27"/>
      <c r="E54" s="28"/>
      <c r="F54" s="29"/>
    </row>
    <row r="55" spans="2:9" x14ac:dyDescent="0.35">
      <c r="B55" s="51" t="s">
        <v>46</v>
      </c>
      <c r="C55" s="116">
        <v>94919893</v>
      </c>
      <c r="D55" s="27"/>
      <c r="E55" s="28"/>
      <c r="F55" s="29"/>
    </row>
    <row r="56" spans="2:9" x14ac:dyDescent="0.35">
      <c r="B56" s="9"/>
      <c r="C56" s="10"/>
      <c r="D56" s="27"/>
      <c r="E56" s="28"/>
      <c r="F56" s="29"/>
    </row>
    <row r="57" spans="2:9" x14ac:dyDescent="0.35">
      <c r="B57" s="159" t="s">
        <v>36</v>
      </c>
      <c r="C57" s="160"/>
      <c r="D57" s="27"/>
      <c r="E57" s="28"/>
      <c r="F57" s="29"/>
    </row>
    <row r="58" spans="2:9" x14ac:dyDescent="0.35">
      <c r="B58" s="26" t="s">
        <v>33</v>
      </c>
      <c r="C58" s="26" t="s">
        <v>35</v>
      </c>
      <c r="D58" s="27"/>
      <c r="E58" s="28"/>
      <c r="F58" s="29"/>
    </row>
    <row r="59" spans="2:9" x14ac:dyDescent="0.35">
      <c r="B59" s="19" t="s">
        <v>47</v>
      </c>
      <c r="C59" s="19">
        <v>20297720</v>
      </c>
      <c r="D59" s="27"/>
      <c r="E59" s="28"/>
      <c r="F59" s="29"/>
    </row>
    <row r="60" spans="2:9" x14ac:dyDescent="0.35">
      <c r="D60" s="27"/>
      <c r="E60" s="28"/>
      <c r="F60" s="29"/>
    </row>
    <row r="61" spans="2:9" x14ac:dyDescent="0.35">
      <c r="B61" s="26" t="s">
        <v>32</v>
      </c>
      <c r="C61" s="31">
        <v>281425156</v>
      </c>
      <c r="D61" s="27"/>
      <c r="E61" s="28"/>
      <c r="F61" s="29"/>
    </row>
    <row r="62" spans="2:9" x14ac:dyDescent="0.25">
      <c r="B62" s="32"/>
      <c r="C62" s="32"/>
    </row>
    <row r="63" spans="2:9" x14ac:dyDescent="0.25">
      <c r="B63" s="32"/>
      <c r="C63" s="32"/>
    </row>
    <row r="64" spans="2:9" x14ac:dyDescent="0.35">
      <c r="B64" s="33"/>
      <c r="C64" s="34"/>
    </row>
    <row r="65" spans="2:3" x14ac:dyDescent="0.35">
      <c r="B65" s="33"/>
      <c r="C65" s="73"/>
    </row>
    <row r="66" spans="2:3" x14ac:dyDescent="0.35">
      <c r="B66" s="33"/>
      <c r="C66" s="73"/>
    </row>
    <row r="67" spans="2:3" x14ac:dyDescent="0.25">
      <c r="B67" s="32"/>
      <c r="C67" s="74"/>
    </row>
    <row r="68" spans="2:3" x14ac:dyDescent="0.35">
      <c r="B68" s="33"/>
      <c r="C68" s="73" t="s">
        <v>4</v>
      </c>
    </row>
    <row r="69" spans="2:3" x14ac:dyDescent="0.35">
      <c r="B69" s="33"/>
      <c r="C69" s="73" t="s">
        <v>4</v>
      </c>
    </row>
    <row r="70" spans="2:3" x14ac:dyDescent="0.35">
      <c r="C70" s="75" t="s">
        <v>4</v>
      </c>
    </row>
    <row r="71" spans="2:3" x14ac:dyDescent="0.35">
      <c r="C71" s="76" t="s">
        <v>4</v>
      </c>
    </row>
    <row r="72" spans="2:3" x14ac:dyDescent="0.35">
      <c r="C72" s="75" t="s">
        <v>4</v>
      </c>
    </row>
    <row r="73" spans="2:3" x14ac:dyDescent="0.35">
      <c r="C73" s="75" t="s">
        <v>4</v>
      </c>
    </row>
    <row r="74" spans="2:3" x14ac:dyDescent="0.35">
      <c r="C74" s="75"/>
    </row>
    <row r="75" spans="2:3" x14ac:dyDescent="0.35">
      <c r="C75" s="75"/>
    </row>
    <row r="76" spans="2:3" x14ac:dyDescent="0.35">
      <c r="C76" s="75"/>
    </row>
    <row r="77" spans="2:3" x14ac:dyDescent="0.35">
      <c r="C77" s="75"/>
    </row>
    <row r="78" spans="2:3" x14ac:dyDescent="0.35">
      <c r="C78" s="75"/>
    </row>
    <row r="79" spans="2:3" x14ac:dyDescent="0.35">
      <c r="C79" s="75"/>
    </row>
  </sheetData>
  <mergeCells count="26">
    <mergeCell ref="B47:C47"/>
    <mergeCell ref="B49:C49"/>
    <mergeCell ref="B57:C57"/>
    <mergeCell ref="D35:E35"/>
    <mergeCell ref="D36:E36"/>
    <mergeCell ref="B37:J37"/>
    <mergeCell ref="B38:M38"/>
    <mergeCell ref="B39:J39"/>
    <mergeCell ref="B43:C43"/>
    <mergeCell ref="B44:C44"/>
    <mergeCell ref="B45:C45"/>
    <mergeCell ref="B46:C46"/>
    <mergeCell ref="B42:C42"/>
    <mergeCell ref="B34:M34"/>
    <mergeCell ref="B1:M1"/>
    <mergeCell ref="B2:M2"/>
    <mergeCell ref="B3:M3"/>
    <mergeCell ref="B4:M4"/>
    <mergeCell ref="B5:B6"/>
    <mergeCell ref="G5:I5"/>
    <mergeCell ref="G6:I6"/>
    <mergeCell ref="B7:M7"/>
    <mergeCell ref="M9:M21"/>
    <mergeCell ref="B29:J29"/>
    <mergeCell ref="B30:J30"/>
    <mergeCell ref="B31:M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FAMV</dc:creator>
  <cp:lastModifiedBy>Diego Triana</cp:lastModifiedBy>
  <dcterms:created xsi:type="dcterms:W3CDTF">2024-02-08T23:34:41Z</dcterms:created>
  <dcterms:modified xsi:type="dcterms:W3CDTF">2026-09-28T20:39:20Z</dcterms:modified>
</cp:coreProperties>
</file>